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l\Desktop\lighttpd\htdocs\"/>
    </mc:Choice>
  </mc:AlternateContent>
  <xr:revisionPtr revIDLastSave="0" documentId="13_ncr:1_{4D172433-4811-495E-8DF7-BE9E86FD9ABD}" xr6:coauthVersionLast="45" xr6:coauthVersionMax="45" xr10:uidLastSave="{00000000-0000-0000-0000-000000000000}"/>
  <bookViews>
    <workbookView xWindow="-120" yWindow="-120" windowWidth="29040" windowHeight="15840" tabRatio="734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מורס'!$U$2:$U$18</definedName>
    <definedName name="buttonBatteries">כפתור!$O$4</definedName>
    <definedName name="buttonFRK">כפתור!$O$5</definedName>
    <definedName name="complicatedWiresBatteries">'חוטים מסובכים'!$W$4</definedName>
    <definedName name="complicatedWiresParallel">'חוטים מסובכים'!$W$6</definedName>
    <definedName name="complicatedWiresSerialLast">'חוטים מסובכים'!$W$8</definedName>
    <definedName name="fifthWire">חוטים!$B$8</definedName>
    <definedName name="forthWire">חוטים!$B$7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מבוכים!$AD$5</definedName>
    <definedName name="mazesMethod">מבוכים!$AD$4</definedName>
    <definedName name="passwords3rdLetter">סיסמאות!$K$2</definedName>
    <definedName name="passwords5thLetter">סיסמאות!$O$2</definedName>
    <definedName name="whosFirstEasierToRead">'שעשועון מילים'!$Q$34</definedName>
    <definedName name="whosFirstEasierToReadStep2">'שעשועון מילים'!$V$5:$W$18</definedName>
    <definedName name="whosFirstHighlights">'שעשועון מילים'!$Q$33</definedName>
    <definedName name="wiresRange">חוטים!$B$4:$B$9</definedName>
    <definedName name="wiresRange3">חוטים!$B$4:$B$6</definedName>
    <definedName name="wiresRange4">חוטים!$B$4:$B$7</definedName>
    <definedName name="wiresRange5">חוטים!$B$4:$B$8</definedName>
    <definedName name="wiresRange6">חוטים!$B$4:$B$9</definedName>
    <definedName name="wiresSerialLast">חוטים!$O$4</definedName>
    <definedName name="wiresSum">חוטים!$C$11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8" l="1"/>
  <c r="I31" i="8"/>
  <c r="H31" i="8"/>
  <c r="G31" i="8"/>
  <c r="H30" i="8"/>
  <c r="G30" i="8"/>
  <c r="T29" i="8"/>
  <c r="S29" i="8"/>
  <c r="Q29" i="8"/>
  <c r="P29" i="8"/>
  <c r="O29" i="8"/>
  <c r="M29" i="8"/>
  <c r="K29" i="8"/>
  <c r="J29" i="8"/>
  <c r="G29" i="8"/>
  <c r="P28" i="8"/>
  <c r="O28" i="8"/>
  <c r="M28" i="8"/>
  <c r="L28" i="8"/>
  <c r="J28" i="8"/>
  <c r="I28" i="8"/>
  <c r="H28" i="8"/>
  <c r="L27" i="8"/>
  <c r="I27" i="8"/>
  <c r="S26" i="8"/>
  <c r="Q26" i="8"/>
  <c r="P26" i="8"/>
  <c r="O26" i="8"/>
  <c r="M26" i="8"/>
  <c r="K26" i="8"/>
  <c r="J26" i="8"/>
  <c r="I26" i="8"/>
  <c r="G26" i="8"/>
  <c r="H25" i="8"/>
  <c r="G25" i="8"/>
  <c r="O24" i="8"/>
  <c r="G24" i="8"/>
  <c r="I23" i="8"/>
  <c r="H23" i="8"/>
  <c r="Q22" i="8"/>
  <c r="J22" i="8"/>
  <c r="L21" i="8"/>
  <c r="J21" i="8"/>
  <c r="I21" i="8"/>
  <c r="H21" i="8"/>
  <c r="G21" i="8"/>
  <c r="G20" i="8"/>
  <c r="O19" i="8"/>
  <c r="M19" i="8"/>
  <c r="L19" i="8"/>
  <c r="J19" i="8"/>
  <c r="G19" i="8"/>
  <c r="N18" i="8"/>
  <c r="M18" i="8"/>
  <c r="K18" i="8"/>
  <c r="J18" i="8"/>
  <c r="G18" i="8"/>
  <c r="M17" i="8"/>
  <c r="I16" i="8"/>
  <c r="K14" i="8"/>
  <c r="P13" i="8"/>
  <c r="G13" i="8"/>
  <c r="K12" i="8"/>
  <c r="H12" i="8"/>
  <c r="J11" i="8"/>
  <c r="I11" i="8"/>
  <c r="H11" i="8"/>
  <c r="G11" i="8"/>
  <c r="J10" i="8"/>
  <c r="P9" i="8"/>
  <c r="O9" i="8"/>
  <c r="N9" i="8"/>
  <c r="M9" i="8"/>
  <c r="J9" i="8"/>
  <c r="I9" i="8"/>
  <c r="O7" i="8"/>
  <c r="N7" i="8"/>
  <c r="L7" i="8"/>
  <c r="K7" i="8"/>
  <c r="J7" i="8"/>
  <c r="H7" i="8"/>
  <c r="G7" i="8"/>
  <c r="R6" i="8"/>
  <c r="N6" i="8"/>
  <c r="S5" i="8"/>
  <c r="R5" i="8"/>
  <c r="Q5" i="8"/>
  <c r="P5" i="8"/>
  <c r="M5" i="8"/>
  <c r="L5" i="8"/>
  <c r="K5" i="8"/>
  <c r="J5" i="8"/>
  <c r="H5" i="8"/>
  <c r="B27" i="10"/>
  <c r="K27" i="10"/>
  <c r="T27" i="10"/>
  <c r="B18" i="10"/>
  <c r="K18" i="10"/>
  <c r="T18" i="10"/>
  <c r="B9" i="10"/>
  <c r="K9" i="10"/>
  <c r="T9" i="10"/>
  <c r="AE2" i="10" l="1"/>
  <c r="AD2" i="10"/>
  <c r="G7" i="7" l="1"/>
  <c r="F7" i="7"/>
  <c r="G5" i="7"/>
  <c r="E5" i="7"/>
  <c r="D7" i="7"/>
  <c r="N7" i="7"/>
  <c r="N6" i="7"/>
  <c r="N4" i="7"/>
  <c r="L7" i="7"/>
  <c r="L5" i="7"/>
  <c r="C10" i="9" l="1"/>
  <c r="C2" i="9"/>
  <c r="E8" i="7" l="1"/>
  <c r="D8" i="7"/>
  <c r="O7" i="7"/>
  <c r="O6" i="7"/>
  <c r="O5" i="7"/>
  <c r="M5" i="7"/>
  <c r="O4" i="7"/>
  <c r="M4" i="7"/>
  <c r="F8" i="7"/>
  <c r="G8" i="7"/>
  <c r="E6" i="7"/>
  <c r="D6" i="7"/>
  <c r="W8" i="4"/>
  <c r="O4" i="1"/>
  <c r="Q6" i="4"/>
  <c r="Q8" i="4"/>
  <c r="Q4" i="4"/>
  <c r="W4" i="4"/>
  <c r="W6" i="4"/>
  <c r="M4" i="4" l="1"/>
  <c r="F8" i="4"/>
  <c r="M8" i="4"/>
  <c r="F18" i="4"/>
  <c r="F2" i="4"/>
  <c r="M12" i="4"/>
  <c r="M6" i="4"/>
  <c r="F12" i="4"/>
  <c r="I5" i="2"/>
  <c r="I4" i="2"/>
  <c r="O5" i="2"/>
  <c r="E6" i="2" s="1"/>
  <c r="O4" i="2"/>
  <c r="C6" i="2" l="1"/>
  <c r="C3" i="2"/>
  <c r="J4" i="1"/>
  <c r="G16" i="11" l="1"/>
  <c r="F16" i="11"/>
  <c r="E16" i="11"/>
  <c r="D16" i="11"/>
  <c r="C16" i="11"/>
  <c r="B16" i="11"/>
  <c r="G15" i="11"/>
  <c r="F15" i="11"/>
  <c r="E15" i="11"/>
  <c r="D15" i="11"/>
  <c r="C15" i="11"/>
  <c r="B15" i="11"/>
  <c r="F14" i="11"/>
  <c r="E14" i="11"/>
  <c r="D14" i="11"/>
  <c r="C14" i="11"/>
  <c r="B14" i="11"/>
  <c r="D12" i="11"/>
  <c r="C12" i="11"/>
  <c r="B13" i="11"/>
  <c r="B12" i="11"/>
  <c r="B11" i="11"/>
  <c r="B10" i="11"/>
  <c r="C9" i="11"/>
  <c r="B9" i="11"/>
  <c r="B8" i="11"/>
  <c r="B7" i="11"/>
  <c r="C6" i="11"/>
  <c r="B6" i="11"/>
  <c r="B5" i="11"/>
  <c r="B4" i="11"/>
  <c r="B3" i="11"/>
  <c r="D2" i="11"/>
  <c r="C2" i="11"/>
  <c r="B2" i="11"/>
  <c r="C11" i="1" l="1"/>
  <c r="D6" i="1" l="1"/>
  <c r="E6" i="1" s="1"/>
  <c r="F6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<sst xmlns="http://schemas.openxmlformats.org/spreadsheetml/2006/main" count="1322" uniqueCount="497">
  <si>
    <t>DETONATE</t>
  </si>
  <si>
    <t>HOLD</t>
  </si>
  <si>
    <t>C</t>
  </si>
  <si>
    <t>B</t>
  </si>
  <si>
    <t>A</t>
  </si>
  <si>
    <t>AE</t>
  </si>
  <si>
    <t>Q</t>
  </si>
  <si>
    <t>?</t>
  </si>
  <si>
    <t>R</t>
  </si>
  <si>
    <t>H</t>
  </si>
  <si>
    <t>BLANK</t>
  </si>
  <si>
    <t>NOTHING</t>
  </si>
  <si>
    <t>FIRST</t>
  </si>
  <si>
    <t>OKAY</t>
  </si>
  <si>
    <t>YES</t>
  </si>
  <si>
    <t>NO</t>
  </si>
  <si>
    <t>YOU'RE</t>
  </si>
  <si>
    <t>THERE</t>
  </si>
  <si>
    <t>DONE</t>
  </si>
  <si>
    <t>U</t>
  </si>
  <si>
    <t>LEFT</t>
  </si>
  <si>
    <t>LIKE</t>
  </si>
  <si>
    <t>MIDDLE</t>
  </si>
  <si>
    <t>NEXT</t>
  </si>
  <si>
    <t>PRESS</t>
  </si>
  <si>
    <t>READY</t>
  </si>
  <si>
    <t>RIGHT</t>
  </si>
  <si>
    <t>SURE</t>
  </si>
  <si>
    <t>WAIT</t>
  </si>
  <si>
    <t>ABOUT</t>
  </si>
  <si>
    <t>AFTER</t>
  </si>
  <si>
    <t>AGAIN</t>
  </si>
  <si>
    <t>BELOW</t>
  </si>
  <si>
    <t>COULD</t>
  </si>
  <si>
    <t>EVERY</t>
  </si>
  <si>
    <t>FOUND</t>
  </si>
  <si>
    <t>GREAT</t>
  </si>
  <si>
    <t>HOUSE</t>
  </si>
  <si>
    <t>LARGE</t>
  </si>
  <si>
    <t>LEARN</t>
  </si>
  <si>
    <t>NEVER</t>
  </si>
  <si>
    <t>OTHER</t>
  </si>
  <si>
    <t>PLACE</t>
  </si>
  <si>
    <t>PLANT</t>
  </si>
  <si>
    <t>POINT</t>
  </si>
  <si>
    <t>SMALL</t>
  </si>
  <si>
    <t>SOUND</t>
  </si>
  <si>
    <t>SPELL</t>
  </si>
  <si>
    <t>STILL</t>
  </si>
  <si>
    <t>STUDY</t>
  </si>
  <si>
    <t>THEIR</t>
  </si>
  <si>
    <t>THESE</t>
  </si>
  <si>
    <t>THING</t>
  </si>
  <si>
    <t>THINK</t>
  </si>
  <si>
    <t>THREE</t>
  </si>
  <si>
    <t>WATER</t>
  </si>
  <si>
    <t>WHERE</t>
  </si>
  <si>
    <t>WHICH</t>
  </si>
  <si>
    <t>WORLD</t>
  </si>
  <si>
    <t>WOULD</t>
  </si>
  <si>
    <t>WRITE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</si>
  <si>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</si>
  <si>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</si>
  <si>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</si>
  <si>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</si>
  <si>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</si>
  <si>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E</t>
  </si>
  <si>
    <t>F</t>
  </si>
  <si>
    <t>G</t>
  </si>
  <si>
    <t>L</t>
  </si>
  <si>
    <t>N</t>
  </si>
  <si>
    <t>O</t>
  </si>
  <si>
    <t>P</t>
  </si>
  <si>
    <t>S</t>
  </si>
  <si>
    <t>T</t>
  </si>
  <si>
    <t>W</t>
  </si>
  <si>
    <t>★</t>
  </si>
  <si>
    <t>Stage</t>
  </si>
  <si>
    <t>Erel Adoni</t>
  </si>
  <si>
    <t>•</t>
  </si>
  <si>
    <t>−</t>
  </si>
  <si>
    <t>I</t>
  </si>
  <si>
    <t>− −</t>
  </si>
  <si>
    <t>− − −</t>
  </si>
  <si>
    <t>M</t>
  </si>
  <si>
    <t>V</t>
  </si>
  <si>
    <t>X</t>
  </si>
  <si>
    <t>ספרה אחרונה במספר סיריאלי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</si>
  <si>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</si>
  <si>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</si>
  <si>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r>
      <t xml:space="preserve">יש תוויות FRK? </t>
    </r>
    <r>
      <rPr>
        <b/>
        <sz val="11"/>
        <color theme="1"/>
        <rFont val="Calibri"/>
        <family val="2"/>
        <scheme val="minor"/>
      </rPr>
      <t>(רק לכפתור)</t>
    </r>
  </si>
  <si>
    <r>
      <t xml:space="preserve">יש אות ניקוד במספר סיריאלי? </t>
    </r>
    <r>
      <rPr>
        <b/>
        <sz val="11"/>
        <color theme="1"/>
        <rFont val="Calibri"/>
        <family val="2"/>
        <scheme val="minor"/>
      </rPr>
      <t>(רק להרצל אמר)</t>
    </r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</si>
  <si>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</si>
  <si>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</si>
  <si>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</si>
  <si>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</si>
  <si>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</si>
  <si>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</si>
  <si>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</si>
  <si>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</si>
  <si>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</si>
  <si>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</si>
  <si>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</si>
  <si>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</si>
  <si>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תווית FRK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</si>
  <si>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</si>
  <si>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</si>
  <si>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</si>
  <si>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</si>
  <si>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</si>
  <si>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</si>
  <si>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</si>
  <si>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</si>
  <si>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</si>
  <si>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</si>
  <si>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</si>
  <si>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</si>
  <si>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</si>
  <si>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</si>
  <si>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</si>
  <si>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</si>
  <si>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</si>
  <si>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t>להתעלם מאותיות J, Q, X, Z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</si>
  <si>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</si>
  <si>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</si>
  <si>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</si>
  <si>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מחבט</t>
  </si>
  <si>
    <t>ג</t>
  </si>
  <si>
    <t>ברק</t>
  </si>
  <si>
    <t>חללית</t>
  </si>
  <si>
    <t>כ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</si>
  <si>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</si>
  <si>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</si>
  <si>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</si>
  <si>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</si>
  <si>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</si>
  <si>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</si>
  <si>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</si>
  <si>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</si>
  <si>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</si>
  <si>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</si>
  <si>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קלשון</t>
  </si>
  <si>
    <t>לא שווה</t>
  </si>
  <si>
    <t>אומגה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</si>
  <si>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</si>
  <si>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</si>
  <si>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</si>
  <si>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</si>
  <si>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</si>
  <si>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</si>
  <si>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rgb="FFFF0000"/>
        <rFont val="Calibri"/>
        <family val="2"/>
        <scheme val="minor"/>
      </rPr>
      <t>2+ חוטים אדומים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rgb="FFFF0000"/>
        <rFont val="Calibri"/>
        <family val="2"/>
        <scheme val="minor"/>
      </rPr>
      <t>אדום אחרון</t>
    </r>
  </si>
  <si>
    <r>
      <rPr>
        <sz val="10"/>
        <color theme="7"/>
        <rFont val="Calibri"/>
        <family val="2"/>
        <scheme val="minor"/>
      </rPr>
      <t>0 חוטים צהובים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שלישי</t>
    </r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</si>
  <si>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</si>
  <si>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</si>
  <si>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</si>
  <si>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</si>
  <si>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</si>
  <si>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</si>
  <si>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</si>
  <si>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</si>
  <si>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# = ספרה אחרונה במספר סיריאלי</t>
  </si>
  <si>
    <t>ללחוץ ולשחרר מיד אם:</t>
  </si>
  <si>
    <t>אחרת, להחזיק ולבדוק צבע רצועה:</t>
  </si>
  <si>
    <t>הספרה 5</t>
  </si>
  <si>
    <t>הספרה 4</t>
  </si>
  <si>
    <t>הספרה 1 (כל צבע אחר)</t>
  </si>
  <si>
    <t>ללחוץ כאשר בשעון הספירה לאחור מופיעה</t>
  </si>
  <si>
    <t>הזנה אוטומטית ב'הקדמה'</t>
  </si>
  <si>
    <r>
      <t>הזנה ידנית (</t>
    </r>
    <r>
      <rPr>
        <b/>
        <u/>
        <sz val="11"/>
        <rFont val="Calibri"/>
        <family val="2"/>
        <scheme val="minor"/>
      </rPr>
      <t>דורסת הזנה אוטומטית</t>
    </r>
    <r>
      <rPr>
        <u/>
        <sz val="11"/>
        <rFont val="Calibri"/>
        <family val="2"/>
        <charset val="177"/>
        <scheme val="minor"/>
      </rPr>
      <t>)</t>
    </r>
  </si>
  <si>
    <t>תוצאה</t>
  </si>
  <si>
    <t>ספרה אחרונה בסיריאלי:</t>
  </si>
  <si>
    <t>חזרה</t>
  </si>
  <si>
    <t>מספר סוללות:</t>
  </si>
  <si>
    <t>תווית FRK: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</si>
  <si>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</si>
  <si>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</si>
  <si>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</si>
  <si>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</si>
  <si>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</si>
  <si>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</si>
  <si>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</si>
  <si>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</si>
  <si>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</si>
  <si>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</si>
  <si>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מחבר מקבילי: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</si>
  <si>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</si>
  <si>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</si>
  <si>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</si>
  <si>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</si>
  <si>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</si>
  <si>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</si>
  <si>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</si>
  <si>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</si>
  <si>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</si>
  <si>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</si>
  <si>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</si>
  <si>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</si>
  <si>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</si>
  <si>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</si>
  <si>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</si>
  <si>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</si>
  <si>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</si>
  <si>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</si>
  <si>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</si>
  <si>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</si>
  <si>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</si>
  <si>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</si>
  <si>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r>
      <rPr>
        <u/>
        <sz val="11"/>
        <color theme="1"/>
        <rFont val="Calibri"/>
        <family val="2"/>
        <scheme val="minor"/>
      </rPr>
      <t>אמצעים לשימוש (גרירה)</t>
    </r>
    <r>
      <rPr>
        <sz val="11"/>
        <color theme="1"/>
        <rFont val="Calibri"/>
        <family val="2"/>
        <charset val="177"/>
        <scheme val="minor"/>
      </rPr>
      <t>:</t>
    </r>
  </si>
  <si>
    <t>שיטה מועדפת:</t>
  </si>
  <si>
    <t>יש אות ניקוד (A / E / I / O / U) במספר סיריאלי</t>
  </si>
  <si>
    <t>אין אות ניקוד במספר סיריאלי</t>
  </si>
  <si>
    <t>אות שלישית:</t>
  </si>
  <si>
    <t>אות חמישית: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</si>
  <si>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</si>
  <si>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</si>
  <si>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</si>
  <si>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</si>
  <si>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</si>
  <si>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</si>
  <si>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</si>
  <si>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</si>
  <si>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</si>
  <si>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</si>
  <si>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</si>
  <si>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</si>
  <si>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</si>
  <si>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</si>
  <si>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</si>
  <si>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</si>
  <si>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</si>
  <si>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</si>
  <si>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</si>
  <si>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</si>
  <si>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</si>
  <si>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</si>
  <si>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</si>
  <si>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</si>
  <si>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</si>
  <si>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</si>
  <si>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</si>
  <si>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</si>
  <si>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</si>
  <si>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</si>
  <si>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</si>
  <si>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</si>
  <si>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r>
      <rPr>
        <b/>
        <sz val="10"/>
        <color theme="0" tint="-0.499984740745262"/>
        <rFont val="Calibri"/>
        <family val="2"/>
        <scheme val="minor"/>
      </rPr>
      <t>חוט אחרון שחור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רביעי</t>
    </r>
  </si>
  <si>
    <t>תואם למדריך לנטרול פצצות גרסה 1</t>
  </si>
  <si>
    <t>קוד אימות: 241</t>
  </si>
  <si>
    <t>!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</si>
  <si>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</t>
    </r>
  </si>
  <si>
    <r>
      <rPr>
        <b/>
        <i/>
        <sz val="11"/>
        <rFont val="Calibri"/>
        <family val="2"/>
        <scheme val="minor"/>
      </rPr>
      <t>לא</t>
    </r>
    <r>
      <rPr>
        <sz val="11"/>
        <rFont val="Calibri"/>
        <family val="2"/>
        <scheme val="minor"/>
      </rPr>
      <t xml:space="preserve"> </t>
    </r>
    <r>
      <rPr>
        <sz val="11"/>
        <color theme="0" tint="-0.249977111117893"/>
        <rFont val="Calibri"/>
        <family val="2"/>
        <scheme val="minor"/>
      </rPr>
      <t>כפתור לבן</t>
    </r>
  </si>
  <si>
    <t>החלק האחרון בתנאי השלישי מתייחס למקרה קצה שלא מתרחש 99.9% מהזמן.</t>
  </si>
  <si>
    <t>מקרה קצה זה מתייחס למצב בו מתקיימים הכללים #3 ו- #4:</t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</si>
  <si>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הכפתור לבן</t>
    </r>
    <r>
      <rPr>
        <sz val="11"/>
        <color theme="1"/>
        <rFont val="Calibri"/>
        <family val="2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CAR</t>
    </r>
    <r>
      <rPr>
        <sz val="11"/>
        <color theme="1"/>
        <rFont val="Calibri"/>
        <family val="2"/>
        <scheme val="minor"/>
      </rPr>
      <t>":                &gt; להחזיק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</si>
  <si>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יותר משתי סוללות</t>
    </r>
    <r>
      <rPr>
        <sz val="11"/>
        <color theme="1"/>
        <rFont val="Calibri"/>
        <family val="2"/>
        <charset val="177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FRK</t>
    </r>
    <r>
      <rPr>
        <sz val="11"/>
        <color theme="1"/>
        <rFont val="Calibri"/>
        <family val="2"/>
        <charset val="177"/>
        <scheme val="minor"/>
      </rPr>
      <t>":     &gt; ללחוץ ולשחרר מידית</t>
    </r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</si>
  <si>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</si>
  <si>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</si>
  <si>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</si>
  <si>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</si>
  <si>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</si>
  <si>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</si>
  <si>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</si>
  <si>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</si>
  <si>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</si>
  <si>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</si>
  <si>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</si>
  <si>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</si>
  <si>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</si>
  <si>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</si>
  <si>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</si>
  <si>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</si>
  <si>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</si>
  <si>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</si>
  <si>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</si>
  <si>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</si>
  <si>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</si>
  <si>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</si>
  <si>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</si>
  <si>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</si>
  <si>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</si>
  <si>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</si>
  <si>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</si>
  <si>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</si>
  <si>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r>
      <rPr>
        <b/>
        <u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LANK</t>
    </r>
  </si>
  <si>
    <r>
      <rPr>
        <b/>
        <u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ONE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</si>
  <si>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HUH</t>
    </r>
  </si>
  <si>
    <t>U, H     H, U, H</t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</si>
  <si>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IRST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</si>
  <si>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UH</t>
    </r>
  </si>
  <si>
    <t>U, H     U, H</t>
  </si>
  <si>
    <r>
      <rPr>
        <b/>
        <u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OLD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</si>
  <si>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HHH</t>
    </r>
  </si>
  <si>
    <t>UHHH (3xH)</t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</si>
  <si>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EFT</t>
    </r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</si>
  <si>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IKE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</si>
  <si>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</t>
    </r>
  </si>
  <si>
    <r>
      <rPr>
        <b/>
        <u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IDDLE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</si>
  <si>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</si>
  <si>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EXT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</si>
  <si>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</si>
  <si>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OTHING</t>
    </r>
  </si>
  <si>
    <r>
      <rPr>
        <b/>
        <u/>
        <sz val="11"/>
        <color rgb="FF9933FF"/>
        <rFont val="Calibri"/>
        <family val="2"/>
        <scheme val="minor"/>
      </rPr>
      <t>Y</t>
    </r>
    <r>
      <rPr>
        <b/>
        <sz val="11"/>
        <color rgb="FF9933FF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</si>
  <si>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KAY</t>
    </r>
  </si>
  <si>
    <r>
      <rPr>
        <b/>
        <u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RESS</t>
    </r>
  </si>
  <si>
    <r>
      <rPr>
        <b/>
        <u/>
        <sz val="11"/>
        <color rgb="FFFF33CC"/>
        <rFont val="Calibri"/>
        <family val="2"/>
        <scheme val="minor"/>
      </rPr>
      <t>U</t>
    </r>
    <r>
      <rPr>
        <b/>
        <sz val="11"/>
        <color rgb="FFFF33CC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</si>
  <si>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EADY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</si>
  <si>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 ARE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</si>
  <si>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IGHT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</si>
  <si>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OU'RE</t>
    </r>
  </si>
  <si>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URE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</si>
  <si>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OUR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</si>
  <si>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HUH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</si>
  <si>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</si>
  <si>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HHH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</si>
  <si>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</si>
  <si>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AIT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</si>
  <si>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</si>
  <si>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</si>
  <si>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ES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</si>
  <si>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</si>
  <si>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 ARE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</si>
  <si>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OU'RE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</si>
  <si>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OUR</t>
    </r>
  </si>
  <si>
    <t>− · · ·</t>
  </si>
  <si>
    <t>halls</t>
  </si>
  <si>
    <t>3.515 MHz</t>
  </si>
  <si>
    <t>·</t>
  </si>
  <si>
    <t>shell</t>
  </si>
  <si>
    <t>3.505 MHz</t>
  </si>
  <si>
    <t>· · · ·</t>
  </si>
  <si>
    <t>· · · −</t>
  </si>
  <si>
    <t>· · − ·</t>
  </si>
  <si>
    <t>· − · ·</t>
  </si>
  <si>
    <t>· · ·</t>
  </si>
  <si>
    <t>flick</t>
  </si>
  <si>
    <t>3.555 MHz</t>
  </si>
  <si>
    <t>slick</t>
  </si>
  <si>
    <t>3.522 MHz</t>
  </si>
  <si>
    <t>· ·</t>
  </si>
  <si>
    <t>bistro</t>
  </si>
  <si>
    <t>3.552 MHz</t>
  </si>
  <si>
    <t>brick</t>
  </si>
  <si>
    <t>3.575 MHz</t>
  </si>
  <si>
    <t>break</t>
  </si>
  <si>
    <t>3.572 MHz</t>
  </si>
  <si>
    <t>· − ·</t>
  </si>
  <si>
    <t>vector</t>
  </si>
  <si>
    <t>3.595 MHz</t>
  </si>
  <si>
    <t>leaks</t>
  </si>
  <si>
    <t>3.542 MHz</t>
  </si>
  <si>
    <t>beats</t>
  </si>
  <si>
    <t>3.600 MHz</t>
  </si>
  <si>
    <t>boxes</t>
  </si>
  <si>
    <t>3.535 MHz</t>
  </si>
  <si>
    <t>sting</t>
  </si>
  <si>
    <t>3.592 MHz</t>
  </si>
  <si>
    <t>− · · −</t>
  </si>
  <si>
    <t>strobe</t>
  </si>
  <si>
    <t>3.545 MHz</t>
  </si>
  <si>
    <t>steak</t>
  </si>
  <si>
    <t>3.582 MHz</t>
  </si>
  <si>
    <t>bombs</t>
  </si>
  <si>
    <t>3.565 MHz</t>
  </si>
  <si>
    <t>trick</t>
  </si>
  <si>
    <t>3.532 MHz</t>
  </si>
  <si>
    <t>התחלה</t>
  </si>
  <si>
    <t>תדר</t>
  </si>
  <si>
    <t>מילה</t>
  </si>
  <si>
    <t>נקודה-קו</t>
  </si>
  <si>
    <r>
      <rPr>
        <u/>
        <sz val="11"/>
        <color theme="1"/>
        <rFont val="Calibri"/>
        <family val="2"/>
        <scheme val="minor"/>
      </rPr>
      <t>הדגש מילים דומות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</si>
  <si>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u/>
        <sz val="11"/>
        <color theme="1"/>
        <rFont val="Calibri"/>
        <family val="2"/>
        <scheme val="minor"/>
      </rPr>
      <t>הצג מילים פשוטות לקריאה</t>
    </r>
    <r>
      <rPr>
        <sz val="11"/>
        <color theme="1"/>
        <rFont val="Calibri"/>
        <family val="2"/>
        <charset val="177"/>
        <scheme val="minor"/>
      </rPr>
      <t>:</t>
    </r>
  </si>
  <si>
    <t>שלב 2</t>
  </si>
  <si>
    <t>מילים פשוטות לקריאה</t>
  </si>
  <si>
    <r>
      <t xml:space="preserve">WHAT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?</t>
    </r>
  </si>
  <si>
    <r>
      <t xml:space="preserve">WHAT </t>
    </r>
    <r>
      <rPr>
        <i/>
        <sz val="11"/>
        <color theme="1"/>
        <rFont val="Calibri"/>
        <family val="2"/>
        <scheme val="minor"/>
      </rPr>
      <t>עם</t>
    </r>
    <r>
      <rPr>
        <sz val="11"/>
        <color theme="1"/>
        <rFont val="Calibri"/>
        <family val="2"/>
        <charset val="177"/>
        <scheme val="minor"/>
      </rPr>
      <t xml:space="preserve"> ?</t>
    </r>
  </si>
  <si>
    <t>U (אות אחת)</t>
  </si>
  <si>
    <t>YOU (3 אותיות)</t>
  </si>
  <si>
    <t>UR (2 אותיות)</t>
  </si>
  <si>
    <t>YOU ARE (2 מילים)</t>
  </si>
  <si>
    <r>
      <t xml:space="preserve">YOUR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E</t>
    </r>
  </si>
  <si>
    <r>
      <t xml:space="preserve">YOU'RE </t>
    </r>
    <r>
      <rPr>
        <i/>
        <sz val="11"/>
        <color theme="1"/>
        <rFont val="Calibri"/>
        <family val="2"/>
        <scheme val="minor"/>
      </rPr>
      <t>עם גרש</t>
    </r>
  </si>
  <si>
    <t>⊙</t>
  </si>
  <si>
    <t>עמודות</t>
  </si>
  <si>
    <r>
      <rPr>
        <u/>
        <sz val="11"/>
        <color theme="1"/>
        <rFont val="Calibri"/>
        <family val="2"/>
        <scheme val="minor"/>
      </rPr>
      <t>אמור למנטרל/ת</t>
    </r>
    <r>
      <rPr>
        <sz val="11"/>
        <color theme="1"/>
        <rFont val="Calibri"/>
        <family val="2"/>
        <charset val="177"/>
        <scheme val="minor"/>
      </rPr>
      <t>:</t>
    </r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</si>
  <si>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</si>
  <si>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</si>
  <si>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</si>
  <si>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</si>
  <si>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השלישית והן לחמישית (השתמשו ב-Enter כדי להגיע לתא הבא)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</si>
  <si>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</si>
  <si>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</si>
  <si>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</si>
  <si>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</si>
  <si>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</si>
  <si>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rPr>
        <b/>
        <u/>
        <sz val="11"/>
        <color theme="1"/>
        <rFont val="Calibri"/>
        <family val="2"/>
        <scheme val="minor"/>
      </rPr>
      <t>ציינו את החוטים המופיעים</t>
    </r>
    <r>
      <rPr>
        <b/>
        <sz val="11"/>
        <color theme="1"/>
        <rFont val="Calibri"/>
        <family val="2"/>
        <scheme val="minor"/>
      </rPr>
      <t>:</t>
    </r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</si>
  <si>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</si>
  <si>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</si>
  <si>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rPr>
        <b/>
        <u/>
        <sz val="11"/>
        <color rgb="FF222222"/>
        <rFont val="Calibri"/>
        <family val="2"/>
        <scheme val="minor"/>
      </rPr>
      <t>B</t>
    </r>
    <r>
      <rPr>
        <b/>
        <sz val="11"/>
        <color rgb="FF222222"/>
        <rFont val="Calibri"/>
        <family val="2"/>
        <scheme val="minor"/>
      </rPr>
      <t>LANK</t>
    </r>
  </si>
  <si>
    <r>
      <rPr>
        <b/>
        <u/>
        <sz val="11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</si>
  <si>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color rgb="FF222222"/>
        <rFont val="Calibri"/>
        <family val="2"/>
        <scheme val="minor"/>
      </rPr>
      <t>D</t>
    </r>
    <r>
      <rPr>
        <b/>
        <sz val="11"/>
        <color rgb="FF222222"/>
        <rFont val="Calibri"/>
        <family val="2"/>
        <scheme val="minor"/>
      </rPr>
      <t>ISPLAY</t>
    </r>
  </si>
  <si>
    <r>
      <rPr>
        <b/>
        <u/>
        <sz val="11"/>
        <color rgb="FF222222"/>
        <rFont val="Calibri"/>
        <family val="2"/>
        <scheme val="minor"/>
      </rPr>
      <t>F</t>
    </r>
    <r>
      <rPr>
        <b/>
        <sz val="11"/>
        <color rgb="FF222222"/>
        <rFont val="Calibri"/>
        <family val="2"/>
        <scheme val="minor"/>
      </rPr>
      <t>IRST</t>
    </r>
  </si>
  <si>
    <r>
      <rPr>
        <b/>
        <u/>
        <sz val="11"/>
        <color rgb="FF222222"/>
        <rFont val="Calibri"/>
        <family val="2"/>
        <scheme val="minor"/>
      </rPr>
      <t>H</t>
    </r>
    <r>
      <rPr>
        <b/>
        <sz val="11"/>
        <color rgb="FF222222"/>
        <rFont val="Calibri"/>
        <family val="2"/>
        <scheme val="minor"/>
      </rPr>
      <t>OLD ON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</si>
  <si>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</si>
  <si>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</si>
  <si>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</si>
  <si>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</si>
  <si>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OTHING</t>
    </r>
  </si>
  <si>
    <r>
      <rPr>
        <b/>
        <u/>
        <sz val="11"/>
        <color rgb="FF222222"/>
        <rFont val="Calibri"/>
        <family val="2"/>
        <scheme val="minor"/>
      </rPr>
      <t>O</t>
    </r>
    <r>
      <rPr>
        <b/>
        <sz val="11"/>
        <color rgb="FF222222"/>
        <rFont val="Calibri"/>
        <family val="2"/>
        <scheme val="minor"/>
      </rPr>
      <t>KAY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</si>
  <si>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</si>
  <si>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</si>
  <si>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</si>
  <si>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S</t>
    </r>
    <r>
      <rPr>
        <b/>
        <sz val="11"/>
        <color rgb="FF222222"/>
        <rFont val="Calibri"/>
        <family val="2"/>
        <scheme val="minor"/>
      </rPr>
      <t>AYS</t>
    </r>
  </si>
  <si>
    <r>
      <t>S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</si>
  <si>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HEIR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</si>
  <si>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</si>
  <si>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 ARE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</si>
  <si>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HEY’RE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</si>
  <si>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ES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</si>
  <si>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OU</t>
    </r>
  </si>
  <si>
    <t>(ללא כפתור לבן ותווית CAR)</t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</si>
  <si>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</si>
  <si>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</si>
  <si>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</si>
  <si>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···· ·− ·−·· ·−·· ···</t>
  </si>
  <si>
    <t>··· ···· · ·−·· ·−··</t>
  </si>
  <si>
    <t>··−· ·−·· ·· −·−· −·−</t>
  </si>
  <si>
    <t>··· ·−·· ·· −·−· −·−</t>
  </si>
  <si>
    <t>−··· ·· ··· − ·−· −−−</t>
  </si>
  <si>
    <t>−··· ·−· ·· −·−· −·−</t>
  </si>
  <si>
    <t>−··· ·−· · ·− −·−</t>
  </si>
  <si>
    <t>···− · −·−· − −−− ·−·</t>
  </si>
  <si>
    <t>·−·· · ·− −·− ···</t>
  </si>
  <si>
    <t>−··· · ·− − ···</t>
  </si>
  <si>
    <t>−··· −−− −··− · ···</t>
  </si>
  <si>
    <t>··· − ·· −· −−·</t>
  </si>
  <si>
    <t>··· − ·−· −−− −··· ·</t>
  </si>
  <si>
    <t>··· − · ·− −·−</t>
  </si>
  <si>
    <t>−··· −−− −− −··· ···</t>
  </si>
  <si>
    <t>− ·−· ·· −·−· −·−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</si>
  <si>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</si>
  <si>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</si>
  <si>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</si>
  <si>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</si>
  <si>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</si>
  <si>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</si>
  <si>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</si>
  <si>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</si>
  <si>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</si>
  <si>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</si>
  <si>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</si>
  <si>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</si>
  <si>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</si>
  <si>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</si>
  <si>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</si>
  <si>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</si>
  <si>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</si>
  <si>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</si>
  <si>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</si>
  <si>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</si>
  <si>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</si>
  <si>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</si>
  <si>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</si>
  <si>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</si>
  <si>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</si>
  <si>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</si>
  <si>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</si>
  <si>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</si>
  <si>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</si>
  <si>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</si>
  <si>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</si>
  <si>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</si>
  <si>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</si>
  <si>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</si>
  <si>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</si>
  <si>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</si>
  <si>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</si>
  <si>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</si>
  <si>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</si>
  <si>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</si>
  <si>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</si>
  <si>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</si>
  <si>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</si>
  <si>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</si>
  <si>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</si>
  <si>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</si>
  <si>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</si>
  <si>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</si>
  <si>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</si>
  <si>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</si>
  <si>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</si>
  <si>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</si>
  <si>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</si>
  <si>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t xml:space="preserve">             כלומר: חוט לבן + כחול = חוט כחול, חוט לבן + אדום = חוט אדום.</t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</si>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</sst>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u/>
      <sz val="11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u/>
      <sz val="11"/>
      <color theme="0"/>
      <name val="Calibri"/>
      <family val="2"/>
      <charset val="177"/>
      <scheme val="minor"/>
    </font>
    <font>
      <u/>
      <sz val="11"/>
      <color theme="8" tint="-0.249977111117893"/>
      <name val="Calibri"/>
      <family val="2"/>
      <charset val="177"/>
      <scheme val="minor"/>
    </font>
    <font>
      <b/>
      <u/>
      <sz val="11"/>
      <color theme="8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1"/>
      <name val="Calibri"/>
      <family val="2"/>
      <charset val="177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9933FF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u/>
      <sz val="11"/>
      <color rgb="FFFF33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u/>
      <sz val="11"/>
      <color rgb="FF222222"/>
      <name val="Calibri"/>
      <family val="2"/>
      <scheme val="minor"/>
    </font>
    <font>
      <u/>
      <sz val="11"/>
      <color theme="4"/>
      <name val="Calibri"/>
      <family val="2"/>
      <charset val="177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74999237037263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501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2" fillId="0" borderId="0" xfId="0" applyFont="1" applyAlignment="1">
      <alignment horizontal="left" readingOrder="1"/>
    </xf>
    <xf numFmtId="0" fontId="13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38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1" fillId="0" borderId="0" xfId="0" applyFont="1" applyAlignment="1">
      <alignment horizontal="left" readingOrder="1"/>
    </xf>
    <xf numFmtId="0" fontId="57" fillId="0" borderId="0" xfId="0" applyFont="1" applyAlignment="1">
      <alignment horizontal="left" readingOrder="1"/>
    </xf>
    <xf numFmtId="0" fontId="11" fillId="0" borderId="0" xfId="0" applyFont="1" applyAlignment="1">
      <alignment horizontal="left" vertical="center" readingOrder="1"/>
    </xf>
    <xf numFmtId="0" fontId="54" fillId="8" borderId="5" xfId="1" applyFont="1" applyFill="1" applyBorder="1" applyAlignment="1">
      <alignment horizontal="center" vertical="center" readingOrder="1"/>
    </xf>
    <xf numFmtId="0" fontId="0" fillId="0" borderId="12" xfId="0" applyBorder="1" applyAlignment="1">
      <alignment horizontal="center" vertical="center" readingOrder="1"/>
    </xf>
    <xf numFmtId="0" fontId="0" fillId="7" borderId="9" xfId="0" applyNumberForma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0" fillId="0" borderId="14" xfId="0" applyBorder="1" applyAlignment="1">
      <alignment horizontal="center" vertical="center" readingOrder="1"/>
    </xf>
    <xf numFmtId="0" fontId="0" fillId="7" borderId="1" xfId="0" applyNumberFormat="1" applyFill="1" applyBorder="1" applyAlignment="1">
      <alignment horizontal="center" vertical="center" readingOrder="1"/>
    </xf>
    <xf numFmtId="0" fontId="22" fillId="7" borderId="35" xfId="0" applyFont="1" applyFill="1" applyBorder="1" applyAlignment="1">
      <alignment horizontal="center" vertical="center" readingOrder="1"/>
    </xf>
    <xf numFmtId="0" fontId="0" fillId="9" borderId="17" xfId="0" applyFill="1" applyBorder="1" applyAlignment="1">
      <alignment horizontal="left" readingOrder="1"/>
    </xf>
    <xf numFmtId="0" fontId="14" fillId="0" borderId="0" xfId="0" applyFont="1" applyBorder="1" applyAlignment="1">
      <alignment horizontal="left" vertical="center" readingOrder="1"/>
    </xf>
    <xf numFmtId="0" fontId="0" fillId="9" borderId="18" xfId="0" applyFill="1" applyBorder="1" applyAlignment="1">
      <alignment horizontal="left" readingOrder="1"/>
    </xf>
    <xf numFmtId="0" fontId="0" fillId="9" borderId="0" xfId="0" applyFill="1" applyBorder="1" applyAlignment="1">
      <alignment horizontal="left" readingOrder="1"/>
    </xf>
    <xf numFmtId="0" fontId="0" fillId="9" borderId="33" xfId="0" applyFill="1" applyBorder="1" applyAlignment="1">
      <alignment horizontal="left" readingOrder="1"/>
    </xf>
    <xf numFmtId="0" fontId="0" fillId="9" borderId="35" xfId="0" applyFill="1" applyBorder="1" applyAlignment="1">
      <alignment horizontal="left" readingOrder="1"/>
    </xf>
    <xf numFmtId="0" fontId="14" fillId="0" borderId="0" xfId="0" applyFont="1" applyAlignment="1">
      <alignment horizontal="left" vertical="center" readingOrder="1"/>
    </xf>
    <xf numFmtId="0" fontId="13" fillId="0" borderId="0" xfId="0" applyFont="1" applyBorder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0" fillId="7" borderId="0" xfId="0" applyNumberFormat="1" applyFill="1" applyBorder="1" applyAlignment="1">
      <alignment horizontal="left" vertical="center" readingOrder="1"/>
    </xf>
    <xf numFmtId="0" fontId="0" fillId="0" borderId="17" xfId="0" applyFill="1" applyBorder="1" applyAlignment="1">
      <alignment horizontal="center" vertical="center" readingOrder="1"/>
    </xf>
    <xf numFmtId="0" fontId="0" fillId="0" borderId="32" xfId="0" applyFill="1" applyBorder="1" applyAlignment="1">
      <alignment horizontal="center" vertical="center" readingOrder="1"/>
    </xf>
    <xf numFmtId="0" fontId="0" fillId="0" borderId="33" xfId="0" applyFill="1" applyBorder="1" applyAlignment="1">
      <alignment horizontal="center" vertical="center" readingOrder="1"/>
    </xf>
    <xf numFmtId="0" fontId="0" fillId="0" borderId="36" xfId="0" applyFill="1" applyBorder="1" applyAlignment="1">
      <alignment horizontal="center" vertical="center" readingOrder="1"/>
    </xf>
    <xf numFmtId="0" fontId="0" fillId="0" borderId="16" xfId="0" applyFill="1" applyBorder="1" applyAlignment="1">
      <alignment horizontal="center" vertical="center" readingOrder="1"/>
    </xf>
    <xf numFmtId="0" fontId="0" fillId="0" borderId="18" xfId="0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readingOrder="1"/>
    </xf>
    <xf numFmtId="0" fontId="0" fillId="0" borderId="34" xfId="0" applyFill="1" applyBorder="1" applyAlignment="1">
      <alignment horizontal="center" vertical="center" readingOrder="1"/>
    </xf>
    <xf numFmtId="0" fontId="0" fillId="0" borderId="35" xfId="0" applyFill="1" applyBorder="1" applyAlignment="1">
      <alignment horizontal="center" vertical="center" readingOrder="1"/>
    </xf>
    <xf numFmtId="0" fontId="11" fillId="0" borderId="12" xfId="0" applyFont="1" applyBorder="1" applyAlignment="1">
      <alignment horizontal="center" vertical="center" readingOrder="1"/>
    </xf>
    <xf numFmtId="0" fontId="11" fillId="0" borderId="13" xfId="0" applyFont="1" applyBorder="1" applyAlignment="1">
      <alignment horizontal="center" vertical="center" readingOrder="1"/>
    </xf>
    <xf numFmtId="0" fontId="10" fillId="0" borderId="14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0" borderId="8" xfId="0" applyBorder="1" applyAlignment="1" applyProtection="1">
      <alignment horizontal="center" vertical="center" readingOrder="1"/>
    </xf>
    <xf numFmtId="0" fontId="0" fillId="0" borderId="9" xfId="0" applyBorder="1" applyAlignment="1" applyProtection="1">
      <alignment horizontal="center" vertical="center" readingOrder="1"/>
    </xf>
    <xf numFmtId="0" fontId="0" fillId="0" borderId="10" xfId="0" applyBorder="1" applyAlignment="1" applyProtection="1">
      <alignment horizontal="center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0" fillId="0" borderId="24" xfId="0" applyBorder="1" applyAlignment="1" applyProtection="1">
      <alignment horizontal="center" vertical="center" readingOrder="1"/>
    </xf>
    <xf numFmtId="0" fontId="0" fillId="0" borderId="5" xfId="0" applyBorder="1" applyAlignment="1" applyProtection="1">
      <alignment horizontal="center" vertical="center" readingOrder="1"/>
    </xf>
    <xf numFmtId="0" fontId="0" fillId="0" borderId="26" xfId="0" applyBorder="1" applyAlignment="1" applyProtection="1">
      <alignment horizontal="center" vertical="center" readingOrder="1"/>
    </xf>
    <xf numFmtId="0" fontId="0" fillId="0" borderId="7" xfId="0" applyBorder="1" applyAlignment="1" applyProtection="1">
      <alignment horizontal="center" vertical="center" readingOrder="1"/>
    </xf>
    <xf numFmtId="0" fontId="0" fillId="0" borderId="7" xfId="0" applyFill="1" applyBorder="1" applyAlignment="1" applyProtection="1">
      <alignment horizontal="center" vertical="center" readingOrder="1"/>
    </xf>
    <xf numFmtId="0" fontId="0" fillId="0" borderId="10" xfId="0" applyFill="1" applyBorder="1" applyAlignment="1" applyProtection="1">
      <alignment horizontal="center" vertical="center" readingOrder="1"/>
    </xf>
    <xf numFmtId="0" fontId="0" fillId="6" borderId="6" xfId="0" applyFill="1" applyBorder="1" applyAlignment="1" applyProtection="1">
      <alignment horizontal="left" vertical="center" readingOrder="1"/>
    </xf>
    <xf numFmtId="0" fontId="0" fillId="6" borderId="7" xfId="0" applyFill="1" applyBorder="1" applyAlignment="1" applyProtection="1">
      <alignment horizontal="left" vertical="center" readingOrder="1"/>
    </xf>
    <xf numFmtId="0" fontId="40" fillId="0" borderId="8" xfId="0" applyFont="1" applyBorder="1" applyAlignment="1" applyProtection="1">
      <alignment horizontal="center" vertical="center" readingOrder="1"/>
    </xf>
    <xf numFmtId="0" fontId="40" fillId="0" borderId="9" xfId="0" applyFont="1" applyBorder="1" applyAlignment="1" applyProtection="1">
      <alignment horizontal="center" vertical="center" readingOrder="1"/>
    </xf>
    <xf numFmtId="0" fontId="40" fillId="0" borderId="10" xfId="0" applyFont="1" applyBorder="1" applyAlignment="1" applyProtection="1">
      <alignment horizontal="center" vertical="center" readingOrder="1"/>
    </xf>
    <xf numFmtId="0" fontId="40" fillId="0" borderId="24" xfId="0" applyFont="1" applyBorder="1" applyAlignment="1" applyProtection="1">
      <alignment horizontal="center" vertical="center" readingOrder="1"/>
    </xf>
    <xf numFmtId="0" fontId="9" fillId="0" borderId="0" xfId="0" applyFont="1" applyAlignment="1">
      <alignment horizontal="left" readingOrder="1"/>
    </xf>
    <xf numFmtId="0" fontId="8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7" fillId="0" borderId="0" xfId="0" applyFont="1" applyAlignment="1">
      <alignment horizontal="left" readingOrder="1"/>
    </xf>
    <xf numFmtId="0" fontId="68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71" fillId="0" borderId="0" xfId="0" applyFont="1" applyAlignment="1">
      <alignment horizontal="left" readingOrder="1"/>
    </xf>
    <xf numFmtId="0" fontId="6" fillId="0" borderId="0" xfId="0" applyFont="1"/>
    <xf numFmtId="0" fontId="11" fillId="0" borderId="0" xfId="0" applyFont="1" applyAlignment="1">
      <alignment horizontal="right" readingOrder="1"/>
    </xf>
    <xf numFmtId="0" fontId="56" fillId="0" borderId="0" xfId="1" applyFont="1" applyFill="1" applyAlignment="1">
      <alignment horizontal="right"/>
    </xf>
    <xf numFmtId="0" fontId="22" fillId="0" borderId="0" xfId="0" applyFont="1"/>
    <xf numFmtId="0" fontId="60" fillId="0" borderId="0" xfId="0" applyFont="1" applyAlignment="1">
      <alignment horizontal="right" readingOrder="2"/>
    </xf>
    <xf numFmtId="0" fontId="43" fillId="0" borderId="0" xfId="0" applyFont="1" applyAlignment="1">
      <alignment horizontal="right" readingOrder="2"/>
    </xf>
    <xf numFmtId="0" fontId="58" fillId="0" borderId="0" xfId="0" applyFont="1" applyAlignment="1">
      <alignment horizontal="right"/>
    </xf>
    <xf numFmtId="0" fontId="29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3" fillId="0" borderId="0" xfId="0" applyFont="1" applyAlignment="1">
      <alignment horizontal="right" readingOrder="2"/>
    </xf>
    <xf numFmtId="0" fontId="24" fillId="0" borderId="0" xfId="0" applyFont="1" applyAlignment="1">
      <alignment horizontal="right" readingOrder="2"/>
    </xf>
    <xf numFmtId="0" fontId="39" fillId="0" borderId="0" xfId="0" applyFont="1" applyAlignment="1">
      <alignment horizontal="right" readingOrder="2"/>
    </xf>
    <xf numFmtId="0" fontId="25" fillId="0" borderId="0" xfId="0" applyFont="1" applyAlignment="1">
      <alignment horizontal="right" readingOrder="2"/>
    </xf>
    <xf numFmtId="0" fontId="32" fillId="3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left" vertical="center" readingOrder="1"/>
    </xf>
    <xf numFmtId="0" fontId="19" fillId="0" borderId="0" xfId="0" applyFont="1" applyAlignment="1">
      <alignment horizontal="left" vertical="center" readingOrder="1"/>
    </xf>
    <xf numFmtId="0" fontId="22" fillId="0" borderId="0" xfId="0" applyFont="1" applyAlignment="1">
      <alignment horizontal="right" vertical="center" readingOrder="2"/>
    </xf>
    <xf numFmtId="0" fontId="43" fillId="0" borderId="0" xfId="0" applyFont="1" applyAlignment="1">
      <alignment horizontal="right" vertical="center" wrapText="1" readingOrder="2"/>
    </xf>
    <xf numFmtId="0" fontId="15" fillId="0" borderId="2" xfId="0" applyFont="1" applyBorder="1" applyAlignment="1">
      <alignment horizontal="center" vertical="center" wrapText="1" readingOrder="2"/>
    </xf>
    <xf numFmtId="0" fontId="13" fillId="0" borderId="23" xfId="0" applyFont="1" applyBorder="1" applyAlignment="1">
      <alignment horizontal="right" vertical="center" wrapText="1" readingOrder="2"/>
    </xf>
    <xf numFmtId="0" fontId="13" fillId="0" borderId="13" xfId="0" applyFont="1" applyBorder="1" applyAlignment="1">
      <alignment horizontal="right" vertical="center" wrapText="1" readingOrder="2"/>
    </xf>
    <xf numFmtId="0" fontId="14" fillId="0" borderId="13" xfId="0" applyFont="1" applyBorder="1" applyAlignment="1">
      <alignment horizontal="right" vertical="center" wrapText="1" readingOrder="2"/>
    </xf>
    <xf numFmtId="0" fontId="15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2" fillId="0" borderId="0" xfId="0" applyFont="1" applyAlignment="1">
      <alignment horizontal="right" vertical="top" readingOrder="2"/>
    </xf>
    <xf numFmtId="0" fontId="22" fillId="0" borderId="0" xfId="0" applyFont="1" applyAlignment="1">
      <alignment horizontal="right" readingOrder="2"/>
    </xf>
    <xf numFmtId="0" fontId="66" fillId="0" borderId="0" xfId="0" applyFont="1" applyAlignment="1">
      <alignment horizontal="center" vertical="center" readingOrder="2"/>
    </xf>
    <xf numFmtId="0" fontId="55" fillId="7" borderId="3" xfId="1" applyFont="1" applyFill="1" applyBorder="1" applyAlignment="1">
      <alignment horizontal="center" vertical="center" readingOrder="2"/>
    </xf>
    <xf numFmtId="0" fontId="54" fillId="8" borderId="5" xfId="1" applyFont="1" applyFill="1" applyBorder="1" applyAlignment="1">
      <alignment horizontal="center" vertical="center" readingOrder="2"/>
    </xf>
    <xf numFmtId="0" fontId="12" fillId="8" borderId="10" xfId="0" applyFont="1" applyFill="1" applyBorder="1" applyAlignment="1">
      <alignment horizontal="center" vertical="center" readingOrder="2"/>
    </xf>
    <xf numFmtId="0" fontId="0" fillId="7" borderId="9" xfId="0" applyNumberFormat="1" applyFill="1" applyBorder="1" applyAlignment="1">
      <alignment horizontal="center" vertical="center" readingOrder="2"/>
    </xf>
    <xf numFmtId="0" fontId="0" fillId="0" borderId="8" xfId="0" applyBorder="1" applyAlignment="1">
      <alignment horizontal="center" vertical="center" readingOrder="2"/>
    </xf>
    <xf numFmtId="0" fontId="0" fillId="7" borderId="35" xfId="0" applyFill="1" applyBorder="1" applyAlignment="1">
      <alignment horizontal="center" vertical="center" readingOrder="2"/>
    </xf>
    <xf numFmtId="0" fontId="0" fillId="0" borderId="0" xfId="0" applyBorder="1" applyAlignment="1">
      <alignment horizontal="right" vertical="center" readingOrder="1"/>
    </xf>
    <xf numFmtId="0" fontId="5" fillId="0" borderId="13" xfId="0" applyFont="1" applyBorder="1" applyAlignment="1">
      <alignment horizontal="center" vertical="center" readingOrder="1"/>
    </xf>
    <xf numFmtId="0" fontId="12" fillId="8" borderId="7" xfId="0" applyFon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32" fillId="3" borderId="12" xfId="0" applyFont="1" applyFill="1" applyBorder="1" applyAlignment="1">
      <alignment horizontal="center" vertical="center" wrapText="1"/>
    </xf>
    <xf numFmtId="0" fontId="32" fillId="14" borderId="12" xfId="0" applyFont="1" applyFill="1" applyBorder="1" applyAlignment="1">
      <alignment horizontal="center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38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1" fillId="13" borderId="1" xfId="0" applyFont="1" applyFill="1" applyBorder="1" applyAlignment="1">
      <alignment horizontal="center" vertical="center" readingOrder="2"/>
    </xf>
    <xf numFmtId="0" fontId="0" fillId="9" borderId="17" xfId="0" applyFill="1" applyBorder="1" applyAlignment="1">
      <alignment horizontal="left" readingOrder="2"/>
    </xf>
    <xf numFmtId="0" fontId="0" fillId="9" borderId="18" xfId="0" applyFill="1" applyBorder="1" applyAlignment="1">
      <alignment horizontal="left" readingOrder="2"/>
    </xf>
    <xf numFmtId="0" fontId="0" fillId="9" borderId="0" xfId="0" applyFill="1" applyBorder="1" applyAlignment="1">
      <alignment horizontal="left" readingOrder="2"/>
    </xf>
    <xf numFmtId="0" fontId="0" fillId="9" borderId="33" xfId="0" applyFill="1" applyBorder="1" applyAlignment="1">
      <alignment horizontal="left" readingOrder="2"/>
    </xf>
    <xf numFmtId="0" fontId="0" fillId="7" borderId="1" xfId="0" applyNumberForma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left" readingOrder="2"/>
    </xf>
    <xf numFmtId="0" fontId="0" fillId="7" borderId="33" xfId="0" applyFill="1" applyBorder="1" applyAlignment="1">
      <alignment horizontal="left" readingOrder="2"/>
    </xf>
    <xf numFmtId="0" fontId="0" fillId="9" borderId="35" xfId="0" applyFill="1" applyBorder="1" applyAlignment="1">
      <alignment horizontal="left" readingOrder="2"/>
    </xf>
    <xf numFmtId="0" fontId="0" fillId="7" borderId="35" xfId="0" applyFill="1" applyBorder="1" applyAlignment="1">
      <alignment horizontal="left" readingOrder="2"/>
    </xf>
    <xf numFmtId="0" fontId="22" fillId="7" borderId="0" xfId="0" applyFont="1" applyFill="1" applyBorder="1" applyAlignment="1">
      <alignment horizontal="center" vertical="center" readingOrder="1"/>
    </xf>
    <xf numFmtId="0" fontId="0" fillId="7" borderId="0" xfId="0" applyFill="1" applyBorder="1" applyAlignment="1">
      <alignment horizontal="center" readingOrder="2"/>
    </xf>
    <xf numFmtId="0" fontId="22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13" fillId="0" borderId="0" xfId="0" applyFont="1" applyAlignment="1">
      <alignment horizontal="center" readingOrder="2"/>
    </xf>
    <xf numFmtId="0" fontId="15" fillId="0" borderId="0" xfId="0" applyFont="1" applyAlignment="1">
      <alignment horizontal="center" readingOrder="2"/>
    </xf>
    <xf numFmtId="0" fontId="63" fillId="0" borderId="0" xfId="0" applyFont="1" applyAlignment="1">
      <alignment horizontal="center" readingOrder="2"/>
    </xf>
    <xf numFmtId="0" fontId="72" fillId="0" borderId="0" xfId="0" applyFont="1" applyAlignment="1">
      <alignment horizontal="center" readingOrder="2"/>
    </xf>
    <xf numFmtId="0" fontId="30" fillId="0" borderId="0" xfId="0" applyFont="1" applyAlignment="1">
      <alignment horizontal="center" readingOrder="2"/>
    </xf>
    <xf numFmtId="0" fontId="17" fillId="0" borderId="27" xfId="0" applyFont="1" applyBorder="1" applyAlignment="1" applyProtection="1">
      <alignment horizontal="center" vertical="center" wrapText="1" readingOrder="2"/>
    </xf>
    <xf numFmtId="0" fontId="27" fillId="0" borderId="19" xfId="0" applyFont="1" applyBorder="1" applyAlignment="1" applyProtection="1">
      <alignment horizontal="center" vertical="center" wrapText="1" readingOrder="2"/>
    </xf>
    <xf numFmtId="0" fontId="26" fillId="0" borderId="1" xfId="0" applyFont="1" applyBorder="1" applyAlignment="1" applyProtection="1">
      <alignment horizontal="center" vertical="center" wrapText="1" readingOrder="2"/>
    </xf>
    <xf numFmtId="0" fontId="26" fillId="0" borderId="7" xfId="0" applyFont="1" applyBorder="1" applyAlignment="1" applyProtection="1">
      <alignment horizontal="center" vertical="center" wrapText="1" readingOrder="2"/>
    </xf>
    <xf numFmtId="0" fontId="27" fillId="0" borderId="1" xfId="0" applyFont="1" applyBorder="1" applyAlignment="1" applyProtection="1">
      <alignment horizontal="center" vertical="center" wrapText="1" readingOrder="2"/>
    </xf>
    <xf numFmtId="0" fontId="18" fillId="0" borderId="7" xfId="0" applyFont="1" applyBorder="1" applyAlignment="1" applyProtection="1">
      <alignment horizontal="center" vertical="center" wrapText="1" readingOrder="2"/>
    </xf>
    <xf numFmtId="0" fontId="26" fillId="0" borderId="19" xfId="0" applyFont="1" applyBorder="1" applyAlignment="1" applyProtection="1">
      <alignment horizontal="center" vertical="center" wrapText="1" readingOrder="2"/>
    </xf>
    <xf numFmtId="0" fontId="27" fillId="0" borderId="24" xfId="0" applyFont="1" applyBorder="1" applyAlignment="1" applyProtection="1">
      <alignment horizontal="center" vertical="center" wrapText="1" readingOrder="2"/>
    </xf>
    <xf numFmtId="0" fontId="27" fillId="0" borderId="9" xfId="0" applyFont="1" applyBorder="1" applyAlignment="1" applyProtection="1">
      <alignment horizontal="center" vertical="center" wrapText="1" readingOrder="2"/>
    </xf>
    <xf numFmtId="0" fontId="27" fillId="0" borderId="10" xfId="0" applyFont="1" applyBorder="1" applyAlignment="1" applyProtection="1">
      <alignment horizontal="center" vertical="center" wrapText="1" readingOrder="2"/>
    </xf>
    <xf numFmtId="0" fontId="27" fillId="0" borderId="4" xfId="0" applyFont="1" applyBorder="1" applyAlignment="1" applyProtection="1">
      <alignment horizontal="center" vertical="center" wrapText="1" readingOrder="2"/>
    </xf>
    <xf numFmtId="0" fontId="26" fillId="0" borderId="4" xfId="0" applyFont="1" applyBorder="1" applyAlignment="1" applyProtection="1">
      <alignment horizontal="center" vertical="center" wrapText="1" readingOrder="2"/>
    </xf>
    <xf numFmtId="0" fontId="27" fillId="0" borderId="5" xfId="0" applyFont="1" applyBorder="1" applyAlignment="1" applyProtection="1">
      <alignment horizontal="center" vertical="center" wrapText="1" readingOrder="2"/>
    </xf>
    <xf numFmtId="0" fontId="26" fillId="0" borderId="27" xfId="0" applyFont="1" applyBorder="1" applyAlignment="1" applyProtection="1">
      <alignment horizontal="center" vertical="center" wrapText="1" readingOrder="2"/>
    </xf>
    <xf numFmtId="0" fontId="27" fillId="0" borderId="7" xfId="0" applyFont="1" applyFill="1" applyBorder="1" applyAlignment="1" applyProtection="1">
      <alignment horizontal="center" vertical="center" wrapText="1" readingOrder="2"/>
    </xf>
    <xf numFmtId="0" fontId="27" fillId="0" borderId="7" xfId="0" applyFont="1" applyBorder="1" applyAlignment="1" applyProtection="1">
      <alignment horizontal="center" vertical="center" wrapText="1" readingOrder="2"/>
    </xf>
    <xf numFmtId="0" fontId="26" fillId="0" borderId="24" xfId="0" applyFont="1" applyBorder="1" applyAlignment="1" applyProtection="1">
      <alignment horizontal="center" vertical="center" wrapText="1" readingOrder="2"/>
    </xf>
    <xf numFmtId="0" fontId="26" fillId="0" borderId="9" xfId="0" applyFont="1" applyBorder="1" applyAlignment="1" applyProtection="1">
      <alignment horizontal="center" vertical="center" wrapText="1" readingOrder="2"/>
    </xf>
    <xf numFmtId="0" fontId="17" fillId="0" borderId="30" xfId="0" applyFont="1" applyBorder="1" applyAlignment="1" applyProtection="1">
      <alignment horizontal="center" vertical="center" wrapText="1" readingOrder="2"/>
    </xf>
    <xf numFmtId="0" fontId="17" fillId="0" borderId="43" xfId="0" applyFont="1" applyBorder="1" applyAlignment="1" applyProtection="1">
      <alignment horizontal="center" vertical="center" wrapText="1" readingOrder="2"/>
    </xf>
    <xf numFmtId="0" fontId="18" fillId="0" borderId="9" xfId="0" applyFont="1" applyBorder="1" applyAlignment="1" applyProtection="1">
      <alignment horizontal="center" vertical="center" wrapText="1" readingOrder="2"/>
    </xf>
    <xf numFmtId="0" fontId="18" fillId="0" borderId="4" xfId="0" applyFont="1" applyBorder="1" applyAlignment="1" applyProtection="1">
      <alignment horizontal="center" vertical="center" wrapText="1" readingOrder="2"/>
    </xf>
    <xf numFmtId="0" fontId="4" fillId="0" borderId="0" xfId="0" applyFont="1"/>
    <xf numFmtId="0" fontId="34" fillId="0" borderId="0" xfId="0" applyFont="1" applyAlignment="1">
      <alignment horizontal="right" readingOrder="2"/>
    </xf>
    <xf numFmtId="0" fontId="0" fillId="0" borderId="2" xfId="0" applyBorder="1" applyAlignment="1">
      <alignment horizontal="center" vertical="center" readingOrder="1"/>
    </xf>
    <xf numFmtId="0" fontId="4" fillId="0" borderId="13" xfId="0" applyFont="1" applyBorder="1" applyAlignment="1">
      <alignment horizontal="center" vertical="center" readingOrder="1"/>
    </xf>
    <xf numFmtId="0" fontId="15" fillId="0" borderId="0" xfId="0" applyFont="1"/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3" fillId="0" borderId="8" xfId="0" applyFont="1" applyBorder="1" applyAlignment="1">
      <alignment horizontal="center" vertical="center" wrapText="1" readingOrder="2"/>
    </xf>
    <xf numFmtId="0" fontId="64" fillId="0" borderId="9" xfId="0" applyFont="1" applyBorder="1" applyAlignment="1">
      <alignment horizontal="center" vertical="center" wrapText="1" readingOrder="2"/>
    </xf>
    <xf numFmtId="0" fontId="65" fillId="0" borderId="9" xfId="0" applyFont="1" applyBorder="1" applyAlignment="1">
      <alignment horizontal="center" vertical="center" wrapText="1" readingOrder="2"/>
    </xf>
    <xf numFmtId="0" fontId="8" fillId="0" borderId="9" xfId="0" applyFont="1" applyBorder="1" applyAlignment="1">
      <alignment horizontal="left" vertical="center" readingOrder="2"/>
    </xf>
    <xf numFmtId="0" fontId="8" fillId="0" borderId="10" xfId="0" applyFont="1" applyBorder="1" applyAlignment="1">
      <alignment horizontal="left" vertical="center" readingOrder="2"/>
    </xf>
    <xf numFmtId="0" fontId="64" fillId="0" borderId="25" xfId="0" applyFont="1" applyBorder="1" applyAlignment="1">
      <alignment horizontal="center" vertical="center" wrapText="1" readingOrder="2"/>
    </xf>
    <xf numFmtId="0" fontId="42" fillId="0" borderId="25" xfId="0" applyFont="1" applyBorder="1" applyAlignment="1">
      <alignment horizontal="center" vertical="center" wrapText="1" readingOrder="2"/>
    </xf>
    <xf numFmtId="0" fontId="65" fillId="0" borderId="25" xfId="0" applyFont="1" applyBorder="1" applyAlignment="1">
      <alignment horizontal="center" vertical="center" wrapText="1" readingOrder="2"/>
    </xf>
    <xf numFmtId="0" fontId="42" fillId="0" borderId="26" xfId="0" applyFont="1" applyBorder="1" applyAlignment="1">
      <alignment horizontal="center" vertical="center" wrapText="1" readingOrder="2"/>
    </xf>
    <xf numFmtId="0" fontId="63" fillId="15" borderId="46" xfId="0" applyFont="1" applyFill="1" applyBorder="1" applyAlignment="1">
      <alignment horizontal="center" vertical="center"/>
    </xf>
    <xf numFmtId="0" fontId="20" fillId="15" borderId="46" xfId="0" applyFont="1" applyFill="1" applyBorder="1" applyAlignment="1">
      <alignment horizontal="center" vertical="center"/>
    </xf>
    <xf numFmtId="0" fontId="27" fillId="15" borderId="4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 readingOrder="1"/>
    </xf>
    <xf numFmtId="0" fontId="73" fillId="0" borderId="0" xfId="1" applyFont="1"/>
    <xf numFmtId="0" fontId="74" fillId="0" borderId="0" xfId="0" applyFont="1"/>
    <xf numFmtId="0" fontId="42" fillId="0" borderId="30" xfId="0" applyFont="1" applyBorder="1" applyAlignment="1">
      <alignment horizontal="center" vertical="center" wrapText="1" readingOrder="2"/>
    </xf>
    <xf numFmtId="0" fontId="8" fillId="0" borderId="8" xfId="0" applyFont="1" applyBorder="1" applyAlignment="1">
      <alignment horizontal="left" vertical="center" readingOrder="2"/>
    </xf>
    <xf numFmtId="0" fontId="65" fillId="0" borderId="30" xfId="0" applyFont="1" applyBorder="1" applyAlignment="1">
      <alignment horizontal="center" vertical="center" wrapText="1" readingOrder="2"/>
    </xf>
    <xf numFmtId="0" fontId="64" fillId="0" borderId="26" xfId="0" applyFont="1" applyBorder="1" applyAlignment="1">
      <alignment horizontal="center" vertical="center" wrapText="1" readingOrder="2"/>
    </xf>
    <xf numFmtId="0" fontId="65" fillId="0" borderId="8" xfId="0" applyFont="1" applyBorder="1" applyAlignment="1">
      <alignment horizontal="center" vertical="center" wrapText="1" readingOrder="2"/>
    </xf>
    <xf numFmtId="0" fontId="65" fillId="0" borderId="10" xfId="0" applyFont="1" applyBorder="1" applyAlignment="1">
      <alignment horizontal="center" vertical="center" wrapText="1" readingOrder="2"/>
    </xf>
    <xf numFmtId="0" fontId="23" fillId="0" borderId="10" xfId="0" applyFont="1" applyBorder="1" applyAlignment="1">
      <alignment horizontal="center" vertical="center" wrapText="1" readingOrder="2"/>
    </xf>
    <xf numFmtId="0" fontId="64" fillId="0" borderId="23" xfId="0" applyFont="1" applyBorder="1" applyAlignment="1">
      <alignment horizontal="center" vertical="center" wrapText="1" readingOrder="2"/>
    </xf>
    <xf numFmtId="0" fontId="42" fillId="0" borderId="8" xfId="0" applyFont="1" applyBorder="1" applyAlignment="1">
      <alignment horizontal="center" vertical="center" wrapText="1" readingOrder="2"/>
    </xf>
    <xf numFmtId="0" fontId="23" fillId="0" borderId="14" xfId="0" applyFont="1" applyBorder="1" applyAlignment="1">
      <alignment horizontal="center" vertical="center" wrapText="1" readingOrder="2"/>
    </xf>
    <xf numFmtId="0" fontId="15" fillId="16" borderId="12" xfId="0" applyFont="1" applyFill="1" applyBorder="1" applyAlignment="1">
      <alignment horizontal="center" vertical="center" wrapText="1"/>
    </xf>
    <xf numFmtId="14" fontId="62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61" fillId="0" borderId="0" xfId="1" applyFont="1" applyAlignment="1">
      <alignment horizontal="right" readingOrder="1"/>
    </xf>
    <xf numFmtId="0" fontId="44" fillId="0" borderId="0" xfId="0" applyFont="1" applyAlignment="1">
      <alignment horizontal="center" vertical="center" readingOrder="1"/>
    </xf>
    <xf numFmtId="0" fontId="40" fillId="0" borderId="28" xfId="0" applyFont="1" applyBorder="1" applyAlignment="1">
      <alignment horizontal="center" readingOrder="2"/>
    </xf>
    <xf numFmtId="0" fontId="3" fillId="0" borderId="40" xfId="0" applyFont="1" applyBorder="1" applyAlignment="1">
      <alignment horizontal="center" vertical="center" readingOrder="2"/>
    </xf>
    <xf numFmtId="0" fontId="77" fillId="0" borderId="38" xfId="0" applyFont="1" applyBorder="1" applyAlignment="1">
      <alignment horizontal="center" vertical="center" readingOrder="2"/>
    </xf>
    <xf numFmtId="0" fontId="22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79" fillId="0" borderId="35" xfId="0" applyFont="1" applyBorder="1" applyAlignment="1">
      <alignment horizontal="right" readingOrder="2"/>
    </xf>
    <xf numFmtId="0" fontId="22" fillId="0" borderId="0" xfId="0" applyFont="1" applyAlignment="1">
      <alignment horizontal="center"/>
    </xf>
    <xf numFmtId="0" fontId="0" fillId="0" borderId="1" xfId="0" applyBorder="1"/>
    <xf numFmtId="0" fontId="80" fillId="0" borderId="1" xfId="0" applyFont="1" applyBorder="1" applyAlignment="1">
      <alignment horizontal="center" vertical="center"/>
    </xf>
    <xf numFmtId="0" fontId="81" fillId="0" borderId="0" xfId="0" applyFont="1"/>
    <xf numFmtId="0" fontId="82" fillId="0" borderId="1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0" fillId="17" borderId="1" xfId="0" applyFont="1" applyFill="1" applyBorder="1" applyAlignment="1">
      <alignment horizontal="center" vertical="center"/>
    </xf>
    <xf numFmtId="0" fontId="83" fillId="18" borderId="1" xfId="0" applyFont="1" applyFill="1" applyBorder="1" applyAlignment="1">
      <alignment horizontal="center" vertical="center"/>
    </xf>
    <xf numFmtId="0" fontId="80" fillId="19" borderId="1" xfId="0" applyFont="1" applyFill="1" applyBorder="1" applyAlignment="1">
      <alignment horizontal="center" vertical="center"/>
    </xf>
    <xf numFmtId="0" fontId="82" fillId="20" borderId="1" xfId="0" applyFont="1" applyFill="1" applyBorder="1" applyAlignment="1">
      <alignment horizontal="center" vertical="center"/>
    </xf>
    <xf numFmtId="0" fontId="80" fillId="21" borderId="1" xfId="0" applyFont="1" applyFill="1" applyBorder="1" applyAlignment="1">
      <alignment horizontal="center" vertical="center"/>
    </xf>
    <xf numFmtId="0" fontId="80" fillId="22" borderId="1" xfId="0" applyFont="1" applyFill="1" applyBorder="1" applyAlignment="1">
      <alignment horizontal="center" vertical="center"/>
    </xf>
    <xf numFmtId="0" fontId="83" fillId="23" borderId="1" xfId="0" applyFont="1" applyFill="1" applyBorder="1" applyAlignment="1">
      <alignment horizontal="center" vertical="center"/>
    </xf>
    <xf numFmtId="0" fontId="80" fillId="24" borderId="1" xfId="0" applyFont="1" applyFill="1" applyBorder="1" applyAlignment="1">
      <alignment horizontal="center" vertical="center"/>
    </xf>
    <xf numFmtId="0" fontId="80" fillId="25" borderId="1" xfId="0" applyFont="1" applyFill="1" applyBorder="1" applyAlignment="1">
      <alignment horizontal="center" vertical="top"/>
    </xf>
    <xf numFmtId="0" fontId="80" fillId="26" borderId="1" xfId="0" applyFont="1" applyFill="1" applyBorder="1" applyAlignment="1">
      <alignment horizontal="center" vertical="center"/>
    </xf>
    <xf numFmtId="0" fontId="80" fillId="27" borderId="1" xfId="0" applyFont="1" applyFill="1" applyBorder="1" applyAlignment="1">
      <alignment horizontal="center" vertical="center"/>
    </xf>
    <xf numFmtId="0" fontId="83" fillId="28" borderId="1" xfId="0" applyFont="1" applyFill="1" applyBorder="1" applyAlignment="1">
      <alignment horizontal="center" vertical="center"/>
    </xf>
    <xf numFmtId="0" fontId="83" fillId="29" borderId="1" xfId="0" applyFont="1" applyFill="1" applyBorder="1" applyAlignment="1">
      <alignment horizontal="center" vertical="center"/>
    </xf>
    <xf numFmtId="0" fontId="84" fillId="30" borderId="1" xfId="0" applyFont="1" applyFill="1" applyBorder="1" applyAlignment="1">
      <alignment horizontal="center" vertical="center"/>
    </xf>
    <xf numFmtId="0" fontId="82" fillId="31" borderId="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readingOrder="1"/>
    </xf>
    <xf numFmtId="0" fontId="3" fillId="0" borderId="18" xfId="0" applyFont="1" applyBorder="1" applyAlignment="1">
      <alignment horizontal="center" vertical="center" readingOrder="1"/>
    </xf>
    <xf numFmtId="0" fontId="0" fillId="0" borderId="18" xfId="0" applyBorder="1" applyAlignment="1">
      <alignment horizontal="left" readingOrder="1"/>
    </xf>
    <xf numFmtId="0" fontId="22" fillId="0" borderId="2" xfId="0" applyFont="1" applyBorder="1" applyAlignment="1">
      <alignment horizontal="center" vertical="center" readingOrder="1"/>
    </xf>
    <xf numFmtId="0" fontId="22" fillId="9" borderId="2" xfId="0" applyFont="1" applyFill="1" applyBorder="1" applyAlignment="1">
      <alignment horizontal="center" vertical="center" readingOrder="1"/>
    </xf>
    <xf numFmtId="0" fontId="50" fillId="0" borderId="2" xfId="0" applyFont="1" applyBorder="1" applyAlignment="1">
      <alignment horizontal="center" vertical="center" readingOrder="1"/>
    </xf>
    <xf numFmtId="0" fontId="53" fillId="9" borderId="2" xfId="0" applyFont="1" applyFill="1" applyBorder="1" applyAlignment="1">
      <alignment horizontal="center" vertical="center" readingOrder="1"/>
    </xf>
    <xf numFmtId="0" fontId="50" fillId="9" borderId="2" xfId="0" applyFont="1" applyFill="1" applyBorder="1" applyAlignment="1">
      <alignment horizontal="center" vertical="center" readingOrder="1"/>
    </xf>
    <xf numFmtId="0" fontId="70" fillId="0" borderId="22" xfId="0" applyFont="1" applyBorder="1" applyAlignment="1">
      <alignment horizontal="center" vertical="center" readingOrder="2"/>
    </xf>
    <xf numFmtId="0" fontId="70" fillId="0" borderId="20" xfId="0" applyFont="1" applyBorder="1" applyAlignment="1">
      <alignment horizontal="center" vertical="center" readingOrder="2"/>
    </xf>
    <xf numFmtId="0" fontId="70" fillId="0" borderId="21" xfId="0" applyFont="1" applyBorder="1" applyAlignment="1">
      <alignment horizontal="center" vertical="center" readingOrder="2"/>
    </xf>
    <xf numFmtId="0" fontId="70" fillId="9" borderId="22" xfId="0" applyFont="1" applyFill="1" applyBorder="1" applyAlignment="1">
      <alignment horizontal="center" vertical="center" readingOrder="2"/>
    </xf>
    <xf numFmtId="0" fontId="70" fillId="9" borderId="20" xfId="0" applyFont="1" applyFill="1" applyBorder="1" applyAlignment="1">
      <alignment horizontal="center" vertical="center" readingOrder="2"/>
    </xf>
    <xf numFmtId="0" fontId="70" fillId="9" borderId="21" xfId="0" applyFont="1" applyFill="1" applyBorder="1" applyAlignment="1">
      <alignment horizontal="center" vertical="center" readingOrder="2"/>
    </xf>
    <xf numFmtId="0" fontId="70" fillId="0" borderId="0" xfId="0" applyFont="1" applyAlignment="1">
      <alignment horizontal="center" vertical="center" readingOrder="2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 wrapText="1" readingOrder="1"/>
    </xf>
    <xf numFmtId="0" fontId="12" fillId="8" borderId="20" xfId="0" applyFont="1" applyFill="1" applyBorder="1" applyAlignment="1">
      <alignment horizontal="center" vertical="center" readingOrder="1"/>
    </xf>
    <xf numFmtId="0" fontId="0" fillId="0" borderId="27" xfId="0" applyBorder="1"/>
    <xf numFmtId="0" fontId="0" fillId="0" borderId="18" xfId="0" applyBorder="1" applyAlignment="1">
      <alignment horizontal="center" vertical="center" readingOrder="1"/>
    </xf>
    <xf numFmtId="0" fontId="94" fillId="0" borderId="33" xfId="0" quotePrefix="1" applyFont="1" applyBorder="1" applyAlignment="1">
      <alignment horizontal="center" vertical="center" readingOrder="1"/>
    </xf>
    <xf numFmtId="0" fontId="96" fillId="0" borderId="25" xfId="0" applyFont="1" applyBorder="1" applyAlignment="1">
      <alignment horizontal="center" vertical="center" wrapText="1"/>
    </xf>
    <xf numFmtId="0" fontId="0" fillId="0" borderId="39" xfId="0" applyBorder="1"/>
    <xf numFmtId="0" fontId="0" fillId="0" borderId="50" xfId="0" applyBorder="1"/>
    <xf numFmtId="0" fontId="0" fillId="0" borderId="37" xfId="0" applyBorder="1"/>
    <xf numFmtId="0" fontId="94" fillId="0" borderId="33" xfId="0" applyFont="1" applyBorder="1" applyAlignment="1">
      <alignment horizontal="center" vertical="center" readingOrder="1"/>
    </xf>
    <xf numFmtId="0" fontId="96" fillId="0" borderId="1" xfId="0" applyFont="1" applyBorder="1" applyAlignment="1">
      <alignment horizontal="center" vertical="center" wrapText="1"/>
    </xf>
    <xf numFmtId="0" fontId="96" fillId="33" borderId="1" xfId="0" applyFont="1" applyFill="1" applyBorder="1" applyAlignment="1">
      <alignment horizontal="center" vertical="center" wrapText="1"/>
    </xf>
    <xf numFmtId="0" fontId="0" fillId="0" borderId="15" xfId="0" applyBorder="1"/>
    <xf numFmtId="0" fontId="94" fillId="0" borderId="0" xfId="0" applyFont="1" applyAlignment="1">
      <alignment vertical="center"/>
    </xf>
    <xf numFmtId="0" fontId="0" fillId="0" borderId="34" xfId="0" applyBorder="1" applyAlignment="1">
      <alignment horizontal="center" vertical="center" readingOrder="1"/>
    </xf>
    <xf numFmtId="0" fontId="94" fillId="0" borderId="36" xfId="0" applyFont="1" applyBorder="1" applyAlignment="1">
      <alignment horizontal="center" vertical="center" readingOrder="1"/>
    </xf>
    <xf numFmtId="0" fontId="96" fillId="0" borderId="9" xfId="0" applyFont="1" applyBorder="1" applyAlignment="1">
      <alignment horizontal="center" vertical="center" wrapText="1"/>
    </xf>
    <xf numFmtId="0" fontId="0" fillId="0" borderId="33" xfId="0" applyBorder="1" applyAlignment="1">
      <alignment horizontal="left" readingOrder="2"/>
    </xf>
    <xf numFmtId="0" fontId="0" fillId="0" borderId="33" xfId="0" applyBorder="1" applyAlignment="1">
      <alignment horizontal="center" vertical="center" readingOrder="2"/>
    </xf>
    <xf numFmtId="0" fontId="87" fillId="0" borderId="6" xfId="0" applyFont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readingOrder="2"/>
    </xf>
    <xf numFmtId="0" fontId="92" fillId="0" borderId="6" xfId="0" applyFont="1" applyBorder="1" applyAlignment="1">
      <alignment horizontal="center" vertical="center" wrapText="1" readingOrder="1"/>
    </xf>
    <xf numFmtId="0" fontId="92" fillId="0" borderId="8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readingOrder="2"/>
    </xf>
    <xf numFmtId="0" fontId="87" fillId="0" borderId="3" xfId="0" applyFont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readingOrder="2"/>
    </xf>
    <xf numFmtId="0" fontId="87" fillId="0" borderId="8" xfId="0" applyFont="1" applyBorder="1" applyAlignment="1">
      <alignment horizontal="center" vertical="center" wrapText="1" readingOrder="1"/>
    </xf>
    <xf numFmtId="0" fontId="25" fillId="0" borderId="3" xfId="0" applyFont="1" applyBorder="1" applyAlignment="1">
      <alignment horizontal="center" vertical="center" wrapText="1" readingOrder="1"/>
    </xf>
    <xf numFmtId="0" fontId="25" fillId="0" borderId="8" xfId="0" applyFont="1" applyBorder="1" applyAlignment="1">
      <alignment horizontal="center" vertical="center" wrapText="1" readingOrder="1"/>
    </xf>
    <xf numFmtId="0" fontId="90" fillId="0" borderId="3" xfId="0" applyFont="1" applyBorder="1" applyAlignment="1">
      <alignment horizontal="center" vertical="center" wrapText="1" readingOrder="1"/>
    </xf>
    <xf numFmtId="0" fontId="91" fillId="0" borderId="8" xfId="0" applyFont="1" applyBorder="1" applyAlignment="1">
      <alignment horizontal="center" vertical="center" wrapText="1" readingOrder="1"/>
    </xf>
    <xf numFmtId="0" fontId="92" fillId="0" borderId="3" xfId="0" applyFont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 readingOrder="2"/>
    </xf>
    <xf numFmtId="0" fontId="0" fillId="0" borderId="12" xfId="0" applyBorder="1" applyAlignment="1">
      <alignment horizontal="center" vertical="center" readingOrder="2"/>
    </xf>
    <xf numFmtId="0" fontId="0" fillId="0" borderId="51" xfId="0" applyBorder="1" applyAlignment="1">
      <alignment horizontal="center" vertical="center" readingOrder="2"/>
    </xf>
    <xf numFmtId="0" fontId="98" fillId="0" borderId="35" xfId="0" applyFont="1" applyBorder="1" applyAlignment="1">
      <alignment horizontal="center" vertical="center" readingOrder="2"/>
    </xf>
    <xf numFmtId="0" fontId="98" fillId="0" borderId="33" xfId="0" applyFont="1" applyBorder="1" applyAlignment="1">
      <alignment horizontal="center" vertical="center" readingOrder="2"/>
    </xf>
    <xf numFmtId="0" fontId="98" fillId="0" borderId="31" xfId="0" applyFont="1" applyBorder="1" applyAlignment="1">
      <alignment horizontal="center" vertical="center" readingOrder="2"/>
    </xf>
    <xf numFmtId="0" fontId="98" fillId="0" borderId="53" xfId="0" applyFont="1" applyBorder="1" applyAlignment="1">
      <alignment horizontal="center" vertical="center" readingOrder="2"/>
    </xf>
    <xf numFmtId="0" fontId="98" fillId="0" borderId="54" xfId="0" applyFont="1" applyBorder="1" applyAlignment="1">
      <alignment horizontal="center" vertical="center" readingOrder="2"/>
    </xf>
    <xf numFmtId="0" fontId="98" fillId="0" borderId="36" xfId="0" applyFont="1" applyBorder="1" applyAlignment="1">
      <alignment horizontal="center" vertical="center" readingOrder="2"/>
    </xf>
    <xf numFmtId="0" fontId="98" fillId="0" borderId="55" xfId="0" applyFont="1" applyBorder="1" applyAlignment="1">
      <alignment horizontal="center" vertical="center" readingOrder="2"/>
    </xf>
    <xf numFmtId="0" fontId="98" fillId="0" borderId="32" xfId="0" applyFont="1" applyBorder="1" applyAlignment="1">
      <alignment horizontal="center" vertical="center" readingOrder="2"/>
    </xf>
    <xf numFmtId="0" fontId="98" fillId="0" borderId="34" xfId="0" applyFont="1" applyBorder="1" applyAlignment="1">
      <alignment horizontal="center" vertical="center" readingOrder="2"/>
    </xf>
    <xf numFmtId="0" fontId="99" fillId="0" borderId="33" xfId="0" applyFont="1" applyBorder="1" applyAlignment="1">
      <alignment horizontal="center" vertical="center" readingOrder="2"/>
    </xf>
    <xf numFmtId="0" fontId="98" fillId="0" borderId="45" xfId="0" applyFont="1" applyBorder="1" applyAlignment="1">
      <alignment horizontal="center" vertical="center" readingOrder="2"/>
    </xf>
    <xf numFmtId="0" fontId="100" fillId="0" borderId="34" xfId="0" applyFont="1" applyBorder="1" applyAlignment="1">
      <alignment horizontal="center" vertical="center" readingOrder="2"/>
    </xf>
    <xf numFmtId="0" fontId="99" fillId="0" borderId="53" xfId="0" applyFont="1" applyBorder="1" applyAlignment="1">
      <alignment horizontal="center" vertical="center" readingOrder="2"/>
    </xf>
    <xf numFmtId="0" fontId="98" fillId="0" borderId="56" xfId="0" applyFont="1" applyBorder="1" applyAlignment="1">
      <alignment horizontal="center" vertical="center" readingOrder="2"/>
    </xf>
    <xf numFmtId="0" fontId="99" fillId="0" borderId="36" xfId="0" applyFont="1" applyBorder="1" applyAlignment="1">
      <alignment horizontal="center" vertical="center" readingOrder="2"/>
    </xf>
    <xf numFmtId="0" fontId="98" fillId="0" borderId="46" xfId="0" applyFont="1" applyBorder="1" applyAlignment="1">
      <alignment horizontal="center" vertical="center" readingOrder="2"/>
    </xf>
    <xf numFmtId="0" fontId="98" fillId="0" borderId="57" xfId="0" applyFont="1" applyBorder="1" applyAlignment="1">
      <alignment horizontal="center" vertical="center" readingOrder="2"/>
    </xf>
    <xf numFmtId="0" fontId="98" fillId="0" borderId="51" xfId="0" applyFont="1" applyBorder="1" applyAlignment="1">
      <alignment horizontal="center" vertical="center" readingOrder="2"/>
    </xf>
    <xf numFmtId="0" fontId="98" fillId="0" borderId="58" xfId="0" applyFont="1" applyBorder="1" applyAlignment="1">
      <alignment horizontal="center" vertical="center" readingOrder="2"/>
    </xf>
    <xf numFmtId="0" fontId="98" fillId="0" borderId="59" xfId="0" applyFont="1" applyBorder="1" applyAlignment="1">
      <alignment horizontal="center" vertical="center" readingOrder="2"/>
    </xf>
    <xf numFmtId="0" fontId="98" fillId="0" borderId="60" xfId="0" applyFont="1" applyBorder="1" applyAlignment="1">
      <alignment horizontal="center" vertical="center" readingOrder="2"/>
    </xf>
    <xf numFmtId="0" fontId="98" fillId="0" borderId="61" xfId="0" applyFont="1" applyBorder="1" applyAlignment="1">
      <alignment horizontal="center" vertical="center" readingOrder="2"/>
    </xf>
    <xf numFmtId="0" fontId="99" fillId="0" borderId="66" xfId="0" applyFont="1" applyBorder="1" applyAlignment="1">
      <alignment horizontal="center" vertical="center" readingOrder="2"/>
    </xf>
    <xf numFmtId="0" fontId="98" fillId="0" borderId="52" xfId="0" applyFont="1" applyBorder="1" applyAlignment="1">
      <alignment horizontal="center" vertical="center" readingOrder="2"/>
    </xf>
    <xf numFmtId="0" fontId="98" fillId="0" borderId="62" xfId="0" applyFont="1" applyBorder="1" applyAlignment="1">
      <alignment horizontal="center" vertical="center" readingOrder="2"/>
    </xf>
    <xf numFmtId="0" fontId="98" fillId="0" borderId="63" xfId="0" applyFont="1" applyBorder="1" applyAlignment="1">
      <alignment horizontal="center" vertical="center" readingOrder="2"/>
    </xf>
    <xf numFmtId="0" fontId="100" fillId="0" borderId="32" xfId="0" applyFont="1" applyBorder="1" applyAlignment="1">
      <alignment horizontal="center" vertical="center" readingOrder="2"/>
    </xf>
    <xf numFmtId="0" fontId="98" fillId="0" borderId="64" xfId="0" applyFont="1" applyBorder="1" applyAlignment="1">
      <alignment horizontal="center" vertical="center" readingOrder="2"/>
    </xf>
    <xf numFmtId="0" fontId="99" fillId="0" borderId="64" xfId="0" applyFont="1" applyBorder="1" applyAlignment="1">
      <alignment horizontal="center" vertical="center" readingOrder="2"/>
    </xf>
    <xf numFmtId="0" fontId="99" fillId="0" borderId="51" xfId="0" applyFont="1" applyBorder="1" applyAlignment="1">
      <alignment horizontal="center" vertical="center" readingOrder="2"/>
    </xf>
    <xf numFmtId="0" fontId="98" fillId="0" borderId="65" xfId="0" applyFont="1" applyBorder="1" applyAlignment="1">
      <alignment horizontal="center" vertical="center" readingOrder="2"/>
    </xf>
    <xf numFmtId="0" fontId="99" fillId="0" borderId="35" xfId="0" applyFont="1" applyBorder="1" applyAlignment="1">
      <alignment horizontal="center" vertical="center" readingOrder="2"/>
    </xf>
    <xf numFmtId="0" fontId="100" fillId="0" borderId="35" xfId="0" applyFont="1" applyBorder="1" applyAlignment="1">
      <alignment horizontal="center" vertical="center" readingOrder="2"/>
    </xf>
    <xf numFmtId="0" fontId="4" fillId="0" borderId="0" xfId="0" applyFont="1" applyAlignment="1">
      <alignment horizontal="right" readingOrder="2"/>
    </xf>
    <xf numFmtId="0" fontId="0" fillId="0" borderId="53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8" fillId="0" borderId="0" xfId="0" applyFont="1" applyBorder="1" applyAlignment="1">
      <alignment horizontal="center" vertical="center" readingOrder="2"/>
    </xf>
    <xf numFmtId="0" fontId="99" fillId="0" borderId="0" xfId="0" applyFont="1" applyBorder="1" applyAlignment="1">
      <alignment horizontal="center" vertical="center" readingOrder="2"/>
    </xf>
    <xf numFmtId="0" fontId="100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3" fillId="0" borderId="51" xfId="0" applyFont="1" applyBorder="1" applyAlignment="1">
      <alignment horizontal="center" vertical="center" readingOrder="2"/>
    </xf>
    <xf numFmtId="0" fontId="99" fillId="0" borderId="56" xfId="0" applyFont="1" applyBorder="1" applyAlignment="1">
      <alignment horizontal="center" vertical="center" readingOrder="2"/>
    </xf>
    <xf numFmtId="0" fontId="98" fillId="0" borderId="67" xfId="0" applyFont="1" applyBorder="1" applyAlignment="1">
      <alignment horizontal="center" vertical="center" readingOrder="2"/>
    </xf>
    <xf numFmtId="0" fontId="98" fillId="0" borderId="66" xfId="0" applyFont="1" applyBorder="1" applyAlignment="1">
      <alignment horizontal="center" vertical="center" readingOrder="2"/>
    </xf>
    <xf numFmtId="0" fontId="98" fillId="0" borderId="68" xfId="0" applyFont="1" applyBorder="1" applyAlignment="1">
      <alignment horizontal="center" vertical="center" readingOrder="2"/>
    </xf>
    <xf numFmtId="0" fontId="99" fillId="0" borderId="68" xfId="0" applyFont="1" applyBorder="1" applyAlignment="1">
      <alignment horizontal="center" vertical="center" readingOrder="2"/>
    </xf>
    <xf numFmtId="0" fontId="99" fillId="0" borderId="52" xfId="0" applyFont="1" applyBorder="1" applyAlignment="1">
      <alignment horizontal="center" vertical="center" readingOrder="2"/>
    </xf>
    <xf numFmtId="0" fontId="98" fillId="0" borderId="69" xfId="0" applyFont="1" applyBorder="1" applyAlignment="1">
      <alignment horizontal="center" vertical="center" readingOrder="2"/>
    </xf>
    <xf numFmtId="0" fontId="100" fillId="0" borderId="45" xfId="0" applyFont="1" applyBorder="1" applyAlignment="1">
      <alignment horizontal="center" vertical="center" readingOrder="2"/>
    </xf>
    <xf numFmtId="0" fontId="98" fillId="0" borderId="44" xfId="0" applyFont="1" applyBorder="1" applyAlignment="1">
      <alignment horizontal="center" vertical="center" readingOrder="2"/>
    </xf>
    <xf numFmtId="0" fontId="98" fillId="0" borderId="70" xfId="0" applyFont="1" applyBorder="1" applyAlignment="1">
      <alignment horizontal="center" vertical="center" readingOrder="2"/>
    </xf>
    <xf numFmtId="0" fontId="98" fillId="0" borderId="71" xfId="0" applyFont="1" applyBorder="1" applyAlignment="1">
      <alignment horizontal="center" vertical="center" readingOrder="2"/>
    </xf>
    <xf numFmtId="0" fontId="98" fillId="0" borderId="72" xfId="0" applyFont="1" applyBorder="1" applyAlignment="1">
      <alignment horizontal="center" vertical="center" readingOrder="2"/>
    </xf>
    <xf numFmtId="0" fontId="98" fillId="0" borderId="73" xfId="0" applyFont="1" applyBorder="1" applyAlignment="1">
      <alignment horizontal="center" vertical="center" readingOrder="2"/>
    </xf>
    <xf numFmtId="0" fontId="99" fillId="0" borderId="32" xfId="0" applyFont="1" applyBorder="1" applyAlignment="1">
      <alignment horizontal="center" vertical="center" readingOrder="2"/>
    </xf>
    <xf numFmtId="0" fontId="100" fillId="0" borderId="44" xfId="0" applyFont="1" applyBorder="1" applyAlignment="1">
      <alignment horizontal="center" vertical="center" readingOrder="2"/>
    </xf>
    <xf numFmtId="0" fontId="99" fillId="0" borderId="54" xfId="0" applyFont="1" applyBorder="1" applyAlignment="1">
      <alignment horizontal="center" vertical="center" readingOrder="2"/>
    </xf>
    <xf numFmtId="0" fontId="32" fillId="4" borderId="7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 readingOrder="2"/>
    </xf>
    <xf numFmtId="0" fontId="30" fillId="0" borderId="7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 readingOrder="2"/>
    </xf>
    <xf numFmtId="0" fontId="30" fillId="0" borderId="9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0" fillId="34" borderId="6" xfId="0" applyFill="1" applyBorder="1" applyAlignment="1">
      <alignment horizontal="left" vertical="center" readingOrder="1"/>
    </xf>
    <xf numFmtId="0" fontId="13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right" vertical="center" readingOrder="2"/>
    </xf>
    <xf numFmtId="0" fontId="3" fillId="0" borderId="2" xfId="0" applyFont="1" applyBorder="1" applyAlignment="1">
      <alignment horizontal="right" vertical="center" readingOrder="1"/>
    </xf>
    <xf numFmtId="0" fontId="102" fillId="15" borderId="2" xfId="0" applyFont="1" applyFill="1" applyBorder="1" applyAlignment="1">
      <alignment horizontal="right" vertical="center"/>
    </xf>
    <xf numFmtId="0" fontId="53" fillId="15" borderId="2" xfId="0" applyFont="1" applyFill="1" applyBorder="1" applyAlignment="1">
      <alignment horizontal="right" vertical="center"/>
    </xf>
    <xf numFmtId="0" fontId="50" fillId="15" borderId="2" xfId="0" applyFont="1" applyFill="1" applyBorder="1" applyAlignment="1">
      <alignment horizontal="right" vertical="center"/>
    </xf>
    <xf numFmtId="0" fontId="12" fillId="8" borderId="2" xfId="0" applyFont="1" applyFill="1" applyBorder="1" applyAlignment="1">
      <alignment horizontal="center" vertical="center" readingOrder="1"/>
    </xf>
    <xf numFmtId="0" fontId="96" fillId="0" borderId="23" xfId="0" applyFont="1" applyBorder="1" applyAlignment="1">
      <alignment horizontal="center" vertical="center" wrapText="1"/>
    </xf>
    <xf numFmtId="0" fontId="95" fillId="0" borderId="23" xfId="0" applyFont="1" applyBorder="1" applyAlignment="1">
      <alignment horizontal="left" vertical="center" wrapText="1"/>
    </xf>
    <xf numFmtId="0" fontId="96" fillId="0" borderId="13" xfId="0" applyFont="1" applyBorder="1" applyAlignment="1">
      <alignment horizontal="center" vertical="center" wrapText="1"/>
    </xf>
    <xf numFmtId="0" fontId="95" fillId="0" borderId="13" xfId="0" applyFont="1" applyBorder="1" applyAlignment="1">
      <alignment horizontal="left" vertical="center" wrapText="1"/>
    </xf>
    <xf numFmtId="0" fontId="96" fillId="33" borderId="13" xfId="0" applyFont="1" applyFill="1" applyBorder="1" applyAlignment="1">
      <alignment horizontal="center" vertical="center" wrapText="1"/>
    </xf>
    <xf numFmtId="0" fontId="95" fillId="33" borderId="13" xfId="0" applyFont="1" applyFill="1" applyBorder="1" applyAlignment="1">
      <alignment horizontal="left" vertical="center" wrapText="1"/>
    </xf>
    <xf numFmtId="0" fontId="96" fillId="0" borderId="14" xfId="0" applyFont="1" applyBorder="1" applyAlignment="1">
      <alignment horizontal="center" vertical="center" wrapText="1"/>
    </xf>
    <xf numFmtId="0" fontId="95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 vertical="center" readingOrder="1"/>
    </xf>
    <xf numFmtId="0" fontId="2" fillId="0" borderId="0" xfId="0" applyFont="1" applyAlignment="1">
      <alignment horizontal="right" readingOrder="2"/>
    </xf>
    <xf numFmtId="0" fontId="13" fillId="0" borderId="0" xfId="0" applyFont="1" applyAlignment="1">
      <alignment horizontal="right" readingOrder="2"/>
    </xf>
    <xf numFmtId="0" fontId="15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2" fillId="0" borderId="0" xfId="0" applyFont="1" applyAlignment="1">
      <alignment horizontal="right" vertical="center" readingOrder="2"/>
    </xf>
    <xf numFmtId="0" fontId="32" fillId="3" borderId="1" xfId="0" applyFont="1" applyFill="1" applyBorder="1" applyAlignment="1">
      <alignment horizontal="center" vertical="center" wrapText="1" readingOrder="2"/>
    </xf>
    <xf numFmtId="0" fontId="33" fillId="2" borderId="1" xfId="0" applyFont="1" applyFill="1" applyBorder="1" applyAlignment="1">
      <alignment horizontal="center" vertical="center" wrapText="1" readingOrder="2"/>
    </xf>
    <xf numFmtId="0" fontId="32" fillId="10" borderId="1" xfId="0" applyFont="1" applyFill="1" applyBorder="1" applyAlignment="1">
      <alignment horizontal="center" vertical="center" wrapText="1" readingOrder="2"/>
    </xf>
    <xf numFmtId="0" fontId="32" fillId="4" borderId="1" xfId="0" applyFont="1" applyFill="1" applyBorder="1" applyAlignment="1">
      <alignment horizontal="center" vertical="center" wrapText="1" readingOrder="2"/>
    </xf>
    <xf numFmtId="0" fontId="26" fillId="0" borderId="1" xfId="0" applyFont="1" applyBorder="1" applyAlignment="1">
      <alignment horizontal="center" vertical="center" wrapText="1" readingOrder="2"/>
    </xf>
    <xf numFmtId="0" fontId="31" fillId="0" borderId="1" xfId="0" applyFont="1" applyBorder="1" applyAlignment="1">
      <alignment horizontal="center" vertical="center" wrapText="1" readingOrder="2"/>
    </xf>
    <xf numFmtId="0" fontId="27" fillId="0" borderId="1" xfId="0" applyFont="1" applyBorder="1" applyAlignment="1">
      <alignment horizontal="center" vertical="center" wrapText="1" readingOrder="2"/>
    </xf>
    <xf numFmtId="0" fontId="30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6" fillId="0" borderId="0" xfId="0" applyFont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15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3" fillId="0" borderId="0" xfId="0" applyFont="1" applyBorder="1" applyAlignment="1">
      <alignment horizontal="right" vertical="center" wrapText="1" readingOrder="2"/>
    </xf>
    <xf numFmtId="0" fontId="10" fillId="0" borderId="0" xfId="0" applyFont="1" applyAlignment="1">
      <alignment horizontal="right" readingOrder="2"/>
    </xf>
    <xf numFmtId="0" fontId="10" fillId="0" borderId="0" xfId="0" applyFont="1" applyAlignment="1">
      <alignment horizontal="right" vertical="center" readingOrder="2"/>
    </xf>
    <xf numFmtId="0" fontId="29" fillId="0" borderId="0" xfId="0" applyFont="1" applyAlignment="1">
      <alignment horizontal="right" readingOrder="2"/>
    </xf>
    <xf numFmtId="0" fontId="2" fillId="0" borderId="0" xfId="0" applyFont="1" applyAlignment="1">
      <alignment horizontal="right" vertical="center" readingOrder="1"/>
    </xf>
    <xf numFmtId="0" fontId="6" fillId="0" borderId="0" xfId="0" applyFont="1" applyAlignment="1">
      <alignment horizontal="center" vertical="center" wrapText="1" readingOrder="2"/>
    </xf>
    <xf numFmtId="0" fontId="28" fillId="6" borderId="15" xfId="0" applyFont="1" applyFill="1" applyBorder="1" applyAlignment="1">
      <alignment horizontal="right" readingOrder="2"/>
    </xf>
    <xf numFmtId="0" fontId="28" fillId="6" borderId="11" xfId="0" applyFont="1" applyFill="1" applyBorder="1" applyAlignment="1">
      <alignment horizontal="right" vertical="center" readingOrder="2"/>
    </xf>
    <xf numFmtId="0" fontId="28" fillId="6" borderId="47" xfId="0" applyFont="1" applyFill="1" applyBorder="1" applyAlignment="1">
      <alignment horizontal="right" vertical="center" readingOrder="2"/>
    </xf>
    <xf numFmtId="0" fontId="28" fillId="6" borderId="19" xfId="0" applyFont="1" applyFill="1" applyBorder="1" applyAlignment="1">
      <alignment horizontal="right" vertical="center" readingOrder="2"/>
    </xf>
    <xf numFmtId="0" fontId="52" fillId="7" borderId="41" xfId="1" applyFont="1" applyFill="1" applyBorder="1" applyAlignment="1">
      <alignment horizontal="center" vertical="center"/>
    </xf>
    <xf numFmtId="0" fontId="52" fillId="7" borderId="29" xfId="1" applyFont="1" applyFill="1" applyBorder="1" applyAlignment="1">
      <alignment horizontal="center" vertical="center"/>
    </xf>
    <xf numFmtId="0" fontId="52" fillId="7" borderId="41" xfId="1" applyFont="1" applyFill="1" applyBorder="1" applyAlignment="1">
      <alignment horizontal="center" vertical="center" readingOrder="1"/>
    </xf>
    <xf numFmtId="0" fontId="52" fillId="7" borderId="42" xfId="1" applyFont="1" applyFill="1" applyBorder="1" applyAlignment="1">
      <alignment horizontal="center" vertical="center" readingOrder="1"/>
    </xf>
    <xf numFmtId="0" fontId="52" fillId="7" borderId="29" xfId="1" applyFont="1" applyFill="1" applyBorder="1" applyAlignment="1">
      <alignment horizontal="center" vertical="center" readingOrder="1"/>
    </xf>
    <xf numFmtId="0" fontId="44" fillId="0" borderId="3" xfId="0" applyFont="1" applyBorder="1" applyAlignment="1">
      <alignment horizontal="center" vertical="center" readingOrder="1"/>
    </xf>
    <xf numFmtId="0" fontId="44" fillId="0" borderId="6" xfId="0" applyFont="1" applyBorder="1" applyAlignment="1">
      <alignment horizontal="center" vertical="center" readingOrder="1"/>
    </xf>
    <xf numFmtId="0" fontId="44" fillId="0" borderId="8" xfId="0" applyFont="1" applyBorder="1" applyAlignment="1">
      <alignment horizontal="center" vertical="center" readingOrder="1"/>
    </xf>
    <xf numFmtId="0" fontId="48" fillId="3" borderId="1" xfId="0" applyFont="1" applyFill="1" applyBorder="1" applyAlignment="1">
      <alignment horizontal="center" vertical="center" readingOrder="2"/>
    </xf>
    <xf numFmtId="0" fontId="48" fillId="2" borderId="1" xfId="0" applyFont="1" applyFill="1" applyBorder="1" applyAlignment="1">
      <alignment horizontal="center" vertical="center" readingOrder="2"/>
    </xf>
    <xf numFmtId="0" fontId="37" fillId="0" borderId="11" xfId="0" applyFont="1" applyBorder="1" applyAlignment="1">
      <alignment horizontal="center" vertical="center" readingOrder="2"/>
    </xf>
    <xf numFmtId="0" fontId="37" fillId="0" borderId="19" xfId="0" applyFont="1" applyBorder="1" applyAlignment="1">
      <alignment horizontal="center" vertical="center" readingOrder="2"/>
    </xf>
    <xf numFmtId="0" fontId="48" fillId="11" borderId="1" xfId="0" applyFont="1" applyFill="1" applyBorder="1" applyAlignment="1">
      <alignment horizontal="center" vertical="center" wrapText="1" readingOrder="2"/>
    </xf>
    <xf numFmtId="0" fontId="49" fillId="12" borderId="1" xfId="0" applyFont="1" applyFill="1" applyBorder="1" applyAlignment="1">
      <alignment horizontal="center" vertical="center" wrapText="1" readingOrder="2"/>
    </xf>
    <xf numFmtId="0" fontId="37" fillId="0" borderId="28" xfId="0" applyFont="1" applyBorder="1" applyAlignment="1">
      <alignment horizontal="center" vertical="center" readingOrder="2"/>
    </xf>
    <xf numFmtId="0" fontId="37" fillId="0" borderId="37" xfId="0" applyFont="1" applyBorder="1" applyAlignment="1">
      <alignment horizontal="center" vertical="center" readingOrder="2"/>
    </xf>
    <xf numFmtId="0" fontId="37" fillId="0" borderId="38" xfId="0" applyFont="1" applyBorder="1" applyAlignment="1">
      <alignment horizontal="center" vertical="center" readingOrder="2"/>
    </xf>
    <xf numFmtId="0" fontId="37" fillId="0" borderId="39" xfId="0" applyFont="1" applyBorder="1" applyAlignment="1">
      <alignment horizontal="center" vertical="center" readingOrder="2"/>
    </xf>
    <xf numFmtId="0" fontId="37" fillId="0" borderId="40" xfId="0" applyFont="1" applyBorder="1" applyAlignment="1">
      <alignment horizontal="center" vertical="center" readingOrder="2"/>
    </xf>
    <xf numFmtId="0" fontId="37" fillId="0" borderId="27" xfId="0" applyFont="1" applyBorder="1" applyAlignment="1">
      <alignment horizontal="center" vertical="center" readingOrder="2"/>
    </xf>
    <xf numFmtId="0" fontId="0" fillId="0" borderId="0" xfId="0" applyAlignment="1">
      <alignment horizontal="center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6" fillId="0" borderId="26" xfId="0" applyFont="1" applyBorder="1" applyAlignment="1" applyProtection="1">
      <alignment horizontal="center" vertical="center" wrapText="1" readingOrder="1"/>
    </xf>
    <xf numFmtId="0" fontId="16" fillId="0" borderId="7" xfId="0" applyFont="1" applyBorder="1" applyAlignment="1" applyProtection="1">
      <alignment horizontal="center" vertical="center" wrapText="1" readingOrder="1"/>
    </xf>
    <xf numFmtId="0" fontId="16" fillId="0" borderId="25" xfId="0" applyFont="1" applyBorder="1" applyAlignment="1" applyProtection="1">
      <alignment horizontal="center" vertical="center" wrapText="1" readingOrder="1"/>
    </xf>
    <xf numFmtId="0" fontId="16" fillId="0" borderId="1" xfId="0" applyFont="1" applyBorder="1" applyAlignment="1" applyProtection="1">
      <alignment horizontal="center" vertical="center" wrapText="1" readingOrder="1"/>
    </xf>
    <xf numFmtId="0" fontId="12" fillId="8" borderId="29" xfId="0" applyFont="1" applyFill="1" applyBorder="1" applyAlignment="1" applyProtection="1">
      <alignment horizontal="center" vertical="center" readingOrder="1"/>
    </xf>
    <xf numFmtId="0" fontId="12" fillId="8" borderId="4" xfId="0" applyFont="1" applyFill="1" applyBorder="1" applyAlignment="1" applyProtection="1">
      <alignment horizontal="center" vertical="center" readingOrder="1"/>
    </xf>
    <xf numFmtId="0" fontId="12" fillId="8" borderId="5" xfId="0" applyFont="1" applyFill="1" applyBorder="1" applyAlignment="1" applyProtection="1">
      <alignment horizontal="center" vertical="center" readingOrder="1"/>
    </xf>
    <xf numFmtId="0" fontId="12" fillId="8" borderId="3" xfId="0" applyFont="1" applyFill="1" applyBorder="1" applyAlignment="1" applyProtection="1">
      <alignment horizontal="center" vertical="center" readingOrder="1"/>
    </xf>
    <xf numFmtId="0" fontId="12" fillId="4" borderId="30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41" fillId="0" borderId="18" xfId="0" applyFont="1" applyFill="1" applyBorder="1" applyAlignment="1" applyProtection="1">
      <alignment horizontal="center" vertical="center" readingOrder="1"/>
    </xf>
    <xf numFmtId="0" fontId="41" fillId="0" borderId="31" xfId="0" applyFont="1" applyBorder="1" applyAlignment="1" applyProtection="1">
      <alignment horizontal="center" vertical="center" readingOrder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16" fillId="0" borderId="9" xfId="0" applyFont="1" applyBorder="1" applyAlignment="1" applyProtection="1">
      <alignment horizontal="center" vertical="center" wrapText="1" readingOrder="1"/>
    </xf>
    <xf numFmtId="0" fontId="16" fillId="6" borderId="7" xfId="0" applyFont="1" applyFill="1" applyBorder="1" applyAlignment="1" applyProtection="1">
      <alignment horizontal="center" vertical="center" wrapText="1" readingOrder="1"/>
    </xf>
    <xf numFmtId="0" fontId="16" fillId="6" borderId="10" xfId="0" applyFont="1" applyFill="1" applyBorder="1" applyAlignment="1" applyProtection="1">
      <alignment horizontal="center" vertical="center" wrapText="1" readingOrder="1"/>
    </xf>
    <xf numFmtId="0" fontId="16" fillId="0" borderId="19" xfId="0" applyFont="1" applyBorder="1" applyAlignment="1" applyProtection="1">
      <alignment horizontal="center" vertical="center" wrapText="1" readingOrder="1"/>
    </xf>
    <xf numFmtId="0" fontId="16" fillId="0" borderId="24" xfId="0" applyFont="1" applyBorder="1" applyAlignment="1" applyProtection="1">
      <alignment horizontal="center" vertical="center" wrapText="1" readingOrder="1"/>
    </xf>
    <xf numFmtId="0" fontId="0" fillId="7" borderId="3" xfId="0" applyFill="1" applyBorder="1" applyAlignment="1" applyProtection="1">
      <alignment horizontal="center" vertical="center" readingOrder="1"/>
    </xf>
    <xf numFmtId="0" fontId="16" fillId="0" borderId="27" xfId="0" applyNumberFormat="1" applyFont="1" applyBorder="1" applyAlignment="1" applyProtection="1">
      <alignment horizontal="center" vertical="center" wrapText="1" readingOrder="1"/>
    </xf>
    <xf numFmtId="0" fontId="16" fillId="0" borderId="19" xfId="0" applyNumberFormat="1" applyFont="1" applyBorder="1" applyAlignment="1" applyProtection="1">
      <alignment horizontal="center" vertical="center" wrapText="1" readingOrder="1"/>
    </xf>
    <xf numFmtId="0" fontId="16" fillId="0" borderId="27" xfId="0" applyFont="1" applyBorder="1" applyAlignment="1" applyProtection="1">
      <alignment horizontal="center" vertical="center" wrapText="1" readingOrder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/>
    </xf>
    <xf numFmtId="0" fontId="12" fillId="8" borderId="32" xfId="0" applyFont="1" applyFill="1" applyBorder="1" applyAlignment="1">
      <alignment horizontal="center"/>
    </xf>
    <xf numFmtId="0" fontId="12" fillId="32" borderId="44" xfId="0" applyFont="1" applyFill="1" applyBorder="1" applyAlignment="1">
      <alignment horizontal="center" readingOrder="1"/>
    </xf>
    <xf numFmtId="0" fontId="12" fillId="32" borderId="46" xfId="0" applyFont="1" applyFill="1" applyBorder="1" applyAlignment="1">
      <alignment horizontal="center" readingOrder="1"/>
    </xf>
    <xf numFmtId="0" fontId="12" fillId="8" borderId="44" xfId="0" applyFont="1" applyFill="1" applyBorder="1" applyAlignment="1">
      <alignment horizontal="center" vertical="center" readingOrder="2"/>
    </xf>
    <xf numFmtId="0" fontId="12" fillId="8" borderId="45" xfId="0" applyFont="1" applyFill="1" applyBorder="1" applyAlignment="1">
      <alignment horizontal="center" vertical="center" readingOrder="2"/>
    </xf>
    <xf numFmtId="0" fontId="12" fillId="8" borderId="46" xfId="0" applyFont="1" applyFill="1" applyBorder="1" applyAlignment="1">
      <alignment horizontal="center" vertical="center" readingOrder="2"/>
    </xf>
    <xf numFmtId="0" fontId="12" fillId="8" borderId="44" xfId="0" applyFont="1" applyFill="1" applyBorder="1" applyAlignment="1">
      <alignment horizontal="center"/>
    </xf>
    <xf numFmtId="0" fontId="12" fillId="8" borderId="45" xfId="0" applyFont="1" applyFill="1" applyBorder="1" applyAlignment="1">
      <alignment horizontal="center"/>
    </xf>
    <xf numFmtId="0" fontId="12" fillId="8" borderId="46" xfId="0" applyFont="1" applyFill="1" applyBorder="1" applyAlignment="1">
      <alignment horizontal="center"/>
    </xf>
    <xf numFmtId="0" fontId="22" fillId="0" borderId="0" xfId="0" applyFont="1" applyAlignment="1">
      <alignment horizontal="center" vertical="center" readingOrder="1"/>
    </xf>
    <xf numFmtId="0" fontId="28" fillId="6" borderId="76" xfId="0" applyFont="1" applyFill="1" applyBorder="1" applyAlignment="1">
      <alignment horizontal="center"/>
    </xf>
    <xf numFmtId="0" fontId="28" fillId="6" borderId="47" xfId="0" applyFont="1" applyFill="1" applyBorder="1" applyAlignment="1">
      <alignment horizontal="center"/>
    </xf>
    <xf numFmtId="0" fontId="28" fillId="6" borderId="49" xfId="0" applyFont="1" applyFill="1" applyBorder="1" applyAlignment="1">
      <alignment horizontal="center"/>
    </xf>
    <xf numFmtId="0" fontId="28" fillId="6" borderId="74" xfId="0" applyFont="1" applyFill="1" applyBorder="1" applyAlignment="1">
      <alignment horizontal="center"/>
    </xf>
    <xf numFmtId="0" fontId="28" fillId="6" borderId="15" xfId="0" applyFont="1" applyFill="1" applyBorder="1" applyAlignment="1">
      <alignment horizontal="center"/>
    </xf>
    <xf numFmtId="0" fontId="28" fillId="6" borderId="7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readingOrder="1"/>
    </xf>
    <xf numFmtId="0" fontId="0" fillId="0" borderId="17" xfId="0" applyBorder="1" applyAlignment="1">
      <alignment horizontal="center" vertical="center" readingOrder="1"/>
    </xf>
    <xf numFmtId="0" fontId="0" fillId="0" borderId="32" xfId="0" applyBorder="1" applyAlignment="1">
      <alignment horizontal="center" vertical="center" readingOrder="1"/>
    </xf>
    <xf numFmtId="0" fontId="94" fillId="0" borderId="0" xfId="0" quotePrefix="1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69" fillId="3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40" fillId="33" borderId="0" xfId="0" applyFont="1" applyFill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4" xfId="0" applyFont="1" applyBorder="1" applyAlignment="1">
      <alignment horizontal="center" vertical="center" readingOrder="2"/>
    </xf>
    <xf numFmtId="0" fontId="22" fillId="0" borderId="46" xfId="0" applyFont="1" applyBorder="1" applyAlignment="1">
      <alignment horizontal="center" vertical="center" readingOrder="2"/>
    </xf>
    <xf numFmtId="0" fontId="94" fillId="0" borderId="0" xfId="0" applyFont="1" applyAlignment="1">
      <alignment horizontal="center" vertical="center"/>
    </xf>
    <xf numFmtId="0" fontId="94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/>
    </xf>
    <xf numFmtId="0" fontId="97" fillId="33" borderId="0" xfId="0" applyFont="1" applyFill="1" applyAlignment="1">
      <alignment horizontal="center" vertical="center"/>
    </xf>
    <xf numFmtId="0" fontId="28" fillId="13" borderId="48" xfId="0" applyFont="1" applyFill="1" applyBorder="1" applyAlignment="1">
      <alignment horizontal="center" vertical="center" wrapText="1" readingOrder="2"/>
    </xf>
    <xf numFmtId="0" fontId="28" fillId="13" borderId="20" xfId="0" applyFont="1" applyFill="1" applyBorder="1" applyAlignment="1">
      <alignment horizontal="center" vertical="center" wrapText="1" readingOrder="2"/>
    </xf>
    <xf numFmtId="0" fontId="28" fillId="13" borderId="21" xfId="0" applyFont="1" applyFill="1" applyBorder="1" applyAlignment="1">
      <alignment horizontal="center" vertical="center" wrapText="1" readingOrder="2"/>
    </xf>
    <xf numFmtId="0" fontId="104" fillId="0" borderId="0" xfId="1" applyFont="1" applyAlignment="1">
      <alignment horizontal="right" readingOrder="1"/>
    </xf>
    <xf numFmtId="0" fontId="1" fillId="0" borderId="0" xfId="0" applyFont="1"/>
    <xf numFmtId="0" fontId="13" fillId="0" borderId="1" xfId="0" applyFont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050"/>
      <color rgb="FF6495ED"/>
      <color rgb="FFFF00FF"/>
      <color rgb="FF00BFFF"/>
      <color rgb="FF7FFFD4"/>
      <color rgb="FFFF8181"/>
      <color rgb="FFFFF8DC"/>
      <color rgb="FFA9A9A9"/>
      <color rgb="FFB8860B"/>
      <color rgb="FF8A2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180975</xdr:rowOff>
    </xdr:from>
    <xdr:to>
      <xdr:col>7</xdr:col>
      <xdr:colOff>514211</xdr:colOff>
      <xdr:row>35</xdr:row>
      <xdr:rowOff>133118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67FBD-3362-4ABE-ADE6-2F1E46BA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342064" y="5267325"/>
          <a:ext cx="1114286" cy="1857143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341306</xdr:colOff>
      <xdr:row>15</xdr:row>
      <xdr:rowOff>31743</xdr:rowOff>
    </xdr:from>
    <xdr:to>
      <xdr:col>0</xdr:col>
      <xdr:colOff>563568</xdr:colOff>
      <xdr:row>16</xdr:row>
      <xdr:rowOff>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2832A0-99A9-408E-AC72-782E3541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00000" flipH="1" flipV="1">
          <a:off x="341306" y="3117843"/>
          <a:ext cx="222262" cy="222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328245</xdr:colOff>
      <xdr:row>16</xdr:row>
      <xdr:rowOff>13920</xdr:rowOff>
    </xdr:from>
    <xdr:to>
      <xdr:col>0</xdr:col>
      <xdr:colOff>561974</xdr:colOff>
      <xdr:row>16</xdr:row>
      <xdr:rowOff>247649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AC438-B31A-45AC-9986-9F6AB657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8245" y="3347670"/>
          <a:ext cx="233729" cy="23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14</xdr:row>
      <xdr:rowOff>28575</xdr:rowOff>
    </xdr:from>
    <xdr:to>
      <xdr:col>0</xdr:col>
      <xdr:colOff>552450</xdr:colOff>
      <xdr:row>14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9014D8-8070-4071-B78D-36D26A60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8670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13</xdr:row>
      <xdr:rowOff>9525</xdr:rowOff>
    </xdr:from>
    <xdr:to>
      <xdr:col>0</xdr:col>
      <xdr:colOff>600075</xdr:colOff>
      <xdr:row>14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E9EC90-81E9-43B9-862D-BD833C68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600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12</xdr:row>
      <xdr:rowOff>28575</xdr:rowOff>
    </xdr:from>
    <xdr:to>
      <xdr:col>0</xdr:col>
      <xdr:colOff>571499</xdr:colOff>
      <xdr:row>13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ED3761-1B36-4735-A699-26FA531D1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7172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857250</xdr:colOff>
      <xdr:row>3</xdr:row>
      <xdr:rowOff>19049</xdr:rowOff>
    </xdr:from>
    <xdr:to>
      <xdr:col>4</xdr:col>
      <xdr:colOff>1038225</xdr:colOff>
      <xdr:row>3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88CE-617E-4AD6-80DD-D067A0B3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628925" y="1142999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790575</xdr:colOff>
      <xdr:row>1</xdr:row>
      <xdr:rowOff>361949</xdr:rowOff>
    </xdr:from>
    <xdr:to>
      <xdr:col>4</xdr:col>
      <xdr:colOff>1009650</xdr:colOff>
      <xdr:row>2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6F2BA-F580-48B3-B39A-17AC2FC0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876299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7</xdr:row>
      <xdr:rowOff>9525</xdr:rowOff>
    </xdr:from>
    <xdr:to>
      <xdr:col>3</xdr:col>
      <xdr:colOff>552450</xdr:colOff>
      <xdr:row>7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7</xdr:row>
      <xdr:rowOff>9525</xdr:rowOff>
    </xdr:from>
    <xdr:to>
      <xdr:col>1</xdr:col>
      <xdr:colOff>552450</xdr:colOff>
      <xdr:row>7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2</xdr:row>
      <xdr:rowOff>47625</xdr:rowOff>
    </xdr:from>
    <xdr:to>
      <xdr:col>13</xdr:col>
      <xdr:colOff>419100</xdr:colOff>
      <xdr:row>2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57150</xdr:rowOff>
    </xdr:from>
    <xdr:to>
      <xdr:col>13</xdr:col>
      <xdr:colOff>419100</xdr:colOff>
      <xdr:row>3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390525</xdr:colOff>
      <xdr:row>1</xdr:row>
      <xdr:rowOff>57150</xdr:rowOff>
    </xdr:from>
    <xdr:to>
      <xdr:col>13</xdr:col>
      <xdr:colOff>476250</xdr:colOff>
      <xdr:row>1</xdr:row>
      <xdr:rowOff>142875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9ABEF131-5756-416A-A691-1CE3E4847192}"/>
            </a:ext>
          </a:extLst>
        </xdr:cNvPr>
        <xdr:cNvSpPr/>
      </xdr:nvSpPr>
      <xdr:spPr>
        <a:xfrm>
          <a:off x="9979285350" y="571500"/>
          <a:ext cx="85725" cy="85725"/>
        </a:xfrm>
        <a:prstGeom prst="ellipse">
          <a:avLst/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2</xdr:row>
      <xdr:rowOff>7452</xdr:rowOff>
    </xdr:from>
    <xdr:to>
      <xdr:col>27</xdr:col>
      <xdr:colOff>565858</xdr:colOff>
      <xdr:row>2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3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4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5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7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6</xdr:row>
      <xdr:rowOff>12577</xdr:rowOff>
    </xdr:from>
    <xdr:to>
      <xdr:col>27</xdr:col>
      <xdr:colOff>565719</xdr:colOff>
      <xdr:row>6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2</xdr:row>
      <xdr:rowOff>9525</xdr:rowOff>
    </xdr:from>
    <xdr:to>
      <xdr:col>27</xdr:col>
      <xdr:colOff>209550</xdr:colOff>
      <xdr:row>2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4</xdr:row>
      <xdr:rowOff>9525</xdr:rowOff>
    </xdr:from>
    <xdr:to>
      <xdr:col>27</xdr:col>
      <xdr:colOff>209550</xdr:colOff>
      <xdr:row>4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2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4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5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6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3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6</xdr:row>
      <xdr:rowOff>9525</xdr:rowOff>
    </xdr:from>
    <xdr:to>
      <xdr:col>25</xdr:col>
      <xdr:colOff>570314</xdr:colOff>
      <xdr:row>6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6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3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2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4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5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2</xdr:row>
      <xdr:rowOff>9525</xdr:rowOff>
    </xdr:from>
    <xdr:to>
      <xdr:col>23</xdr:col>
      <xdr:colOff>209550</xdr:colOff>
      <xdr:row>2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5</xdr:row>
      <xdr:rowOff>9525</xdr:rowOff>
    </xdr:from>
    <xdr:to>
      <xdr:col>23</xdr:col>
      <xdr:colOff>209550</xdr:colOff>
      <xdr:row>5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4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6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5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2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3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7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5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2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4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6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7</xdr:row>
      <xdr:rowOff>9525</xdr:rowOff>
    </xdr:from>
    <xdr:to>
      <xdr:col>19</xdr:col>
      <xdr:colOff>590550</xdr:colOff>
      <xdr:row>7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6</xdr:row>
      <xdr:rowOff>9525</xdr:rowOff>
    </xdr:from>
    <xdr:to>
      <xdr:col>19</xdr:col>
      <xdr:colOff>209550</xdr:colOff>
      <xdr:row>6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4</xdr:row>
      <xdr:rowOff>9525</xdr:rowOff>
    </xdr:from>
    <xdr:to>
      <xdr:col>19</xdr:col>
      <xdr:colOff>209550</xdr:colOff>
      <xdr:row>4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2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4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6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7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7</xdr:row>
      <xdr:rowOff>9525</xdr:rowOff>
    </xdr:from>
    <xdr:to>
      <xdr:col>17</xdr:col>
      <xdr:colOff>590550</xdr:colOff>
      <xdr:row>7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3</xdr:row>
      <xdr:rowOff>9525</xdr:rowOff>
    </xdr:from>
    <xdr:to>
      <xdr:col>17</xdr:col>
      <xdr:colOff>209550</xdr:colOff>
      <xdr:row>3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4</xdr:row>
      <xdr:rowOff>9525</xdr:rowOff>
    </xdr:from>
    <xdr:to>
      <xdr:col>17</xdr:col>
      <xdr:colOff>209550</xdr:colOff>
      <xdr:row>4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6</xdr:row>
      <xdr:rowOff>9525</xdr:rowOff>
    </xdr:from>
    <xdr:to>
      <xdr:col>17</xdr:col>
      <xdr:colOff>209550</xdr:colOff>
      <xdr:row>6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234255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14</xdr:row>
      <xdr:rowOff>27893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533400</xdr:colOff>
      <xdr:row>0</xdr:row>
      <xdr:rowOff>409575</xdr:rowOff>
    </xdr:from>
    <xdr:to>
      <xdr:col>18</xdr:col>
      <xdr:colOff>600075</xdr:colOff>
      <xdr:row>14</xdr:row>
      <xdr:rowOff>143510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76113525" y="409575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19</xdr:row>
      <xdr:rowOff>304800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49502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11</xdr:row>
      <xdr:rowOff>57151</xdr:rowOff>
    </xdr:from>
    <xdr:to>
      <xdr:col>27</xdr:col>
      <xdr:colOff>219075</xdr:colOff>
      <xdr:row>12</xdr:row>
      <xdr:rowOff>0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351150" y="2857501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200025</xdr:colOff>
      <xdr:row>9</xdr:row>
      <xdr:rowOff>209550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370200" y="2419350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504825</xdr:rowOff>
    </xdr:from>
    <xdr:to>
      <xdr:col>20</xdr:col>
      <xdr:colOff>9525</xdr:colOff>
      <xdr:row>10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B9CE6-7F99-4EBE-BA51-F2B78484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9617775" y="504825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676274</xdr:colOff>
      <xdr:row>4</xdr:row>
      <xdr:rowOff>123825</xdr:rowOff>
    </xdr:from>
    <xdr:to>
      <xdr:col>3</xdr:col>
      <xdr:colOff>57149</xdr:colOff>
      <xdr:row>7</xdr:row>
      <xdr:rowOff>104775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09D65F-0CF3-4628-8641-807D90D2C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276349" y="1123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0</xdr:row>
      <xdr:rowOff>485775</xdr:rowOff>
    </xdr:from>
    <xdr:to>
      <xdr:col>10</xdr:col>
      <xdr:colOff>723900</xdr:colOff>
      <xdr:row>4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1B9D65-DE8A-4AA1-922B-C6F3949B2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391275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0</xdr:row>
      <xdr:rowOff>485775</xdr:rowOff>
    </xdr:from>
    <xdr:to>
      <xdr:col>2</xdr:col>
      <xdr:colOff>685800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44D06E2-66F2-4985-AFF6-95BD8CA92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400175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0</xdr:row>
      <xdr:rowOff>504826</xdr:rowOff>
    </xdr:from>
    <xdr:to>
      <xdr:col>6</xdr:col>
      <xdr:colOff>714375</xdr:colOff>
      <xdr:row>4</xdr:row>
      <xdr:rowOff>28576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FE2F72-DDE2-42B8-9DB6-7AD900FFD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8862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</xdr:colOff>
      <xdr:row>0</xdr:row>
      <xdr:rowOff>485775</xdr:rowOff>
    </xdr:from>
    <xdr:to>
      <xdr:col>14</xdr:col>
      <xdr:colOff>714375</xdr:colOff>
      <xdr:row>3</xdr:row>
      <xdr:rowOff>204224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F54968-983F-433F-862D-B4B207ED6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829675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352426</xdr:colOff>
      <xdr:row>4</xdr:row>
      <xdr:rowOff>114300</xdr:rowOff>
    </xdr:from>
    <xdr:to>
      <xdr:col>11</xdr:col>
      <xdr:colOff>457200</xdr:colOff>
      <xdr:row>7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302C5-A78E-44F2-BAF3-34231441E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905501" y="1114425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333376</xdr:colOff>
      <xdr:row>4</xdr:row>
      <xdr:rowOff>76200</xdr:rowOff>
    </xdr:from>
    <xdr:to>
      <xdr:col>7</xdr:col>
      <xdr:colOff>438150</xdr:colOff>
      <xdr:row>8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DEFCDB-6859-4346-986C-3A8843033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409951" y="1076325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4</xdr:row>
      <xdr:rowOff>133350</xdr:rowOff>
    </xdr:from>
    <xdr:to>
      <xdr:col>15</xdr:col>
      <xdr:colOff>0</xdr:colOff>
      <xdr:row>7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6DA06D-48D8-40A6-BEDE-D02A37531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791575" y="1133475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-how-to-use.html" TargetMode="External"/><Relationship Id="rId1" Type="http://schemas.openxmlformats.org/officeDocument/2006/relationships/hyperlink" Target="https://steamcommunity.com/id/ErelA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tabSelected="1" zoomScaleNormal="100" workbookViewId="0"/>
  </sheetViews>
  <sheetFormatPr defaultColWidth="9" defaultRowHeight="15" x14ac:dyDescent="0.25"/>
  <cols>
    <col min="1" max="1" width="9" style="101" customWidth="1"/>
    <col min="2" max="2" width="11" style="101" customWidth="1"/>
    <col min="3" max="3" width="10.5703125" style="101" bestFit="1" customWidth="1"/>
    <col min="4" max="4" width="9.85546875" style="101" customWidth="1"/>
    <col min="5" max="5" width="10" style="101" customWidth="1"/>
    <col min="6" max="6" width="10.5703125" style="101" bestFit="1" customWidth="1"/>
    <col min="7" max="8" width="9" style="101"/>
    <col min="9" max="9" width="6.5703125" style="101" customWidth="1"/>
    <col min="10" max="10" width="9" style="101" customWidth="1"/>
    <col min="11" max="26" width="4.7109375" style="101" customWidth="1"/>
    <col min="27" max="16384" width="9" style="101"/>
  </cols>
  <sheetData>
    <row r="1" spans="1:23" ht="40.5" customHeight="1" x14ac:dyDescent="0.25">
      <c r="A1" s="124" t="s">
        <v>171</v>
      </c>
      <c r="K1" s="79" t="s">
        <v>95</v>
      </c>
    </row>
    <row r="3" spans="1:23" x14ac:dyDescent="0.25">
      <c r="B3" s="79" t="s">
        <v>96</v>
      </c>
      <c r="K3" s="101">
        <v>1</v>
      </c>
      <c r="L3" s="388"/>
      <c r="M3" s="388"/>
      <c r="N3" s="388"/>
      <c r="O3" s="388"/>
      <c r="S3" s="101">
        <v>1</v>
      </c>
      <c r="T3" s="388"/>
      <c r="U3" s="388"/>
      <c r="V3" s="388"/>
      <c r="W3" s="388"/>
    </row>
    <row r="5" spans="1:23" x14ac:dyDescent="0.25">
      <c r="B5" s="101" t="s">
        <v>97</v>
      </c>
      <c r="C5" s="101" t="s">
        <v>98</v>
      </c>
      <c r="D5" s="101" t="s">
        <v>0</v>
      </c>
      <c r="F5" s="94" t="s">
        <v>99</v>
      </c>
      <c r="G5" s="81" t="s">
        <v>100</v>
      </c>
      <c r="K5" s="101">
        <v>2</v>
      </c>
      <c r="L5" s="388"/>
      <c r="M5" s="388"/>
      <c r="N5" s="388"/>
      <c r="O5" s="388"/>
      <c r="S5" s="101">
        <v>2</v>
      </c>
      <c r="T5" s="388"/>
      <c r="U5" s="388"/>
      <c r="V5" s="388"/>
      <c r="W5" s="388"/>
    </row>
    <row r="6" spans="1:23" x14ac:dyDescent="0.25">
      <c r="B6" s="389" t="s">
        <v>101</v>
      </c>
      <c r="C6" s="101" t="s">
        <v>98</v>
      </c>
      <c r="D6" s="101" t="s">
        <v>1</v>
      </c>
      <c r="G6" s="82" t="s">
        <v>102</v>
      </c>
    </row>
    <row r="7" spans="1:23" x14ac:dyDescent="0.25">
      <c r="B7" s="101" t="s">
        <v>103</v>
      </c>
      <c r="C7" s="101" t="s">
        <v>98</v>
      </c>
      <c r="D7" s="101" t="s">
        <v>104</v>
      </c>
      <c r="G7" s="83" t="s">
        <v>105</v>
      </c>
      <c r="K7" s="101">
        <v>3</v>
      </c>
      <c r="L7" s="388"/>
      <c r="M7" s="388"/>
      <c r="N7" s="388"/>
      <c r="O7" s="388"/>
      <c r="S7" s="101">
        <v>3</v>
      </c>
      <c r="T7" s="388"/>
      <c r="U7" s="388"/>
      <c r="V7" s="388"/>
      <c r="W7" s="388"/>
    </row>
    <row r="8" spans="1:23" x14ac:dyDescent="0.25">
      <c r="D8" s="390" t="s">
        <v>419</v>
      </c>
      <c r="G8" s="84"/>
    </row>
    <row r="9" spans="1:23" x14ac:dyDescent="0.25">
      <c r="G9" s="391"/>
      <c r="K9" s="101">
        <v>4</v>
      </c>
      <c r="L9" s="388"/>
      <c r="M9" s="388"/>
      <c r="N9" s="388"/>
      <c r="O9" s="388"/>
      <c r="S9" s="101">
        <v>4</v>
      </c>
      <c r="T9" s="388"/>
      <c r="U9" s="388"/>
      <c r="V9" s="388"/>
      <c r="W9" s="388"/>
    </row>
    <row r="10" spans="1:23" x14ac:dyDescent="0.25">
      <c r="B10" s="79" t="s">
        <v>106</v>
      </c>
    </row>
    <row r="12" spans="1:23" x14ac:dyDescent="0.25">
      <c r="B12" s="400" t="s">
        <v>107</v>
      </c>
      <c r="C12" s="400"/>
      <c r="D12" s="400"/>
      <c r="E12" s="400"/>
      <c r="F12" s="400"/>
      <c r="K12" s="101">
        <v>1</v>
      </c>
      <c r="L12" s="388"/>
      <c r="M12" s="388"/>
      <c r="N12" s="388"/>
      <c r="O12" s="388"/>
      <c r="S12" s="101">
        <v>1</v>
      </c>
      <c r="T12" s="388"/>
      <c r="U12" s="388"/>
      <c r="V12" s="388"/>
      <c r="W12" s="388"/>
    </row>
    <row r="13" spans="1:23" ht="15" customHeight="1" x14ac:dyDescent="0.25">
      <c r="B13" s="388"/>
      <c r="C13" s="380" t="s">
        <v>108</v>
      </c>
      <c r="D13" s="381" t="s">
        <v>109</v>
      </c>
      <c r="E13" s="382" t="s">
        <v>110</v>
      </c>
      <c r="F13" s="383" t="s">
        <v>111</v>
      </c>
    </row>
    <row r="14" spans="1:23" ht="15" customHeight="1" x14ac:dyDescent="0.25">
      <c r="B14" s="392" t="s">
        <v>112</v>
      </c>
      <c r="C14" s="384" t="s">
        <v>113</v>
      </c>
      <c r="D14" s="385" t="s">
        <v>114</v>
      </c>
      <c r="E14" s="386" t="s">
        <v>115</v>
      </c>
      <c r="F14" s="387" t="s">
        <v>116</v>
      </c>
      <c r="K14" s="101">
        <v>2</v>
      </c>
      <c r="L14" s="388"/>
      <c r="M14" s="388"/>
      <c r="N14" s="388"/>
      <c r="O14" s="388"/>
      <c r="S14" s="101">
        <v>2</v>
      </c>
      <c r="T14" s="388"/>
      <c r="U14" s="388"/>
      <c r="V14" s="388"/>
      <c r="W14" s="388"/>
    </row>
    <row r="15" spans="1:23" x14ac:dyDescent="0.25">
      <c r="B15" s="392" t="s">
        <v>117</v>
      </c>
      <c r="C15" s="386" t="s">
        <v>115</v>
      </c>
      <c r="D15" s="387" t="s">
        <v>116</v>
      </c>
      <c r="E15" s="384" t="s">
        <v>113</v>
      </c>
      <c r="F15" s="385" t="s">
        <v>114</v>
      </c>
    </row>
    <row r="16" spans="1:23" x14ac:dyDescent="0.25">
      <c r="B16" s="392" t="s">
        <v>118</v>
      </c>
      <c r="C16" s="387" t="s">
        <v>116</v>
      </c>
      <c r="D16" s="385" t="s">
        <v>114</v>
      </c>
      <c r="E16" s="386" t="s">
        <v>115</v>
      </c>
      <c r="F16" s="384" t="s">
        <v>113</v>
      </c>
      <c r="K16" s="101">
        <v>3</v>
      </c>
      <c r="L16" s="388"/>
      <c r="M16" s="388"/>
      <c r="N16" s="388"/>
      <c r="O16" s="388"/>
      <c r="S16" s="101">
        <v>3</v>
      </c>
      <c r="T16" s="388"/>
      <c r="U16" s="388"/>
      <c r="V16" s="388"/>
      <c r="W16" s="388"/>
    </row>
    <row r="18" spans="1:23" x14ac:dyDescent="0.25">
      <c r="B18" s="401" t="s">
        <v>119</v>
      </c>
      <c r="C18" s="402"/>
      <c r="D18" s="402"/>
      <c r="E18" s="402"/>
      <c r="F18" s="403"/>
      <c r="K18" s="101">
        <v>4</v>
      </c>
      <c r="L18" s="388"/>
      <c r="M18" s="388"/>
      <c r="N18" s="388"/>
      <c r="O18" s="388"/>
      <c r="S18" s="101">
        <v>4</v>
      </c>
      <c r="T18" s="388"/>
      <c r="U18" s="388"/>
      <c r="V18" s="388"/>
      <c r="W18" s="388"/>
    </row>
    <row r="19" spans="1:23" ht="15" customHeight="1" x14ac:dyDescent="0.25">
      <c r="B19" s="388"/>
      <c r="C19" s="380" t="s">
        <v>108</v>
      </c>
      <c r="D19" s="381" t="s">
        <v>109</v>
      </c>
      <c r="E19" s="382" t="s">
        <v>110</v>
      </c>
      <c r="F19" s="383" t="s">
        <v>111</v>
      </c>
    </row>
    <row r="20" spans="1:23" ht="15" customHeight="1" x14ac:dyDescent="0.25">
      <c r="B20" s="392" t="s">
        <v>112</v>
      </c>
      <c r="C20" s="384" t="s">
        <v>113</v>
      </c>
      <c r="D20" s="386" t="s">
        <v>115</v>
      </c>
      <c r="E20" s="387" t="s">
        <v>116</v>
      </c>
      <c r="F20" s="385" t="s">
        <v>114</v>
      </c>
    </row>
    <row r="21" spans="1:23" x14ac:dyDescent="0.25">
      <c r="B21" s="392" t="s">
        <v>117</v>
      </c>
      <c r="C21" s="385" t="s">
        <v>114</v>
      </c>
      <c r="D21" s="384" t="s">
        <v>113</v>
      </c>
      <c r="E21" s="386" t="s">
        <v>115</v>
      </c>
      <c r="F21" s="387" t="s">
        <v>116</v>
      </c>
      <c r="K21" s="101">
        <v>1</v>
      </c>
      <c r="L21" s="388"/>
      <c r="M21" s="388"/>
      <c r="N21" s="388"/>
      <c r="O21" s="388"/>
      <c r="S21" s="101">
        <v>1</v>
      </c>
      <c r="T21" s="388"/>
      <c r="U21" s="388"/>
      <c r="V21" s="388"/>
      <c r="W21" s="388"/>
    </row>
    <row r="22" spans="1:23" x14ac:dyDescent="0.25">
      <c r="B22" s="392" t="s">
        <v>118</v>
      </c>
      <c r="C22" s="386" t="s">
        <v>115</v>
      </c>
      <c r="D22" s="387" t="s">
        <v>116</v>
      </c>
      <c r="E22" s="384" t="s">
        <v>113</v>
      </c>
      <c r="F22" s="385" t="s">
        <v>114</v>
      </c>
    </row>
    <row r="23" spans="1:23" x14ac:dyDescent="0.25">
      <c r="K23" s="101">
        <v>2</v>
      </c>
      <c r="L23" s="388"/>
      <c r="M23" s="388"/>
      <c r="N23" s="388"/>
      <c r="O23" s="388"/>
      <c r="S23" s="101">
        <v>2</v>
      </c>
      <c r="T23" s="388"/>
      <c r="U23" s="388"/>
      <c r="V23" s="388"/>
      <c r="W23" s="388"/>
    </row>
    <row r="25" spans="1:23" x14ac:dyDescent="0.25">
      <c r="B25" s="79" t="s">
        <v>120</v>
      </c>
      <c r="G25" s="79" t="s">
        <v>121</v>
      </c>
      <c r="K25" s="101">
        <v>3</v>
      </c>
      <c r="L25" s="388"/>
      <c r="M25" s="388"/>
      <c r="N25" s="388"/>
      <c r="O25" s="388"/>
      <c r="S25" s="101">
        <v>3</v>
      </c>
      <c r="T25" s="388"/>
      <c r="U25" s="388"/>
      <c r="V25" s="388"/>
      <c r="W25" s="388"/>
    </row>
    <row r="26" spans="1:23" x14ac:dyDescent="0.25">
      <c r="E26" s="393"/>
      <c r="F26" s="393"/>
      <c r="G26" s="393"/>
      <c r="H26" s="393"/>
    </row>
    <row r="27" spans="1:23" x14ac:dyDescent="0.25">
      <c r="A27" s="104" t="s">
        <v>4</v>
      </c>
      <c r="B27" s="500" t="s">
        <v>29</v>
      </c>
      <c r="C27" s="500" t="s">
        <v>30</v>
      </c>
      <c r="D27" s="500" t="s">
        <v>31</v>
      </c>
      <c r="E27" s="394"/>
      <c r="F27" s="394"/>
      <c r="G27" s="394"/>
      <c r="H27" s="393"/>
      <c r="K27" s="101">
        <v>4</v>
      </c>
      <c r="L27" s="388"/>
      <c r="M27" s="388"/>
      <c r="N27" s="388"/>
      <c r="O27" s="388"/>
      <c r="S27" s="101">
        <v>4</v>
      </c>
      <c r="T27" s="388"/>
      <c r="U27" s="388"/>
      <c r="V27" s="388"/>
      <c r="W27" s="388"/>
    </row>
    <row r="28" spans="1:23" x14ac:dyDescent="0.25">
      <c r="A28" s="104" t="s">
        <v>3</v>
      </c>
      <c r="B28" s="500" t="s">
        <v>32</v>
      </c>
      <c r="C28" s="500"/>
      <c r="D28" s="500"/>
      <c r="E28" s="394"/>
      <c r="F28" s="394"/>
      <c r="G28" s="394"/>
      <c r="H28" s="393"/>
    </row>
    <row r="29" spans="1:23" x14ac:dyDescent="0.25">
      <c r="A29" s="104" t="s">
        <v>2</v>
      </c>
      <c r="B29" s="500" t="s">
        <v>33</v>
      </c>
      <c r="C29" s="500"/>
      <c r="D29" s="500"/>
      <c r="E29" s="394"/>
      <c r="F29" s="394"/>
      <c r="G29" s="394"/>
      <c r="H29" s="393"/>
    </row>
    <row r="30" spans="1:23" x14ac:dyDescent="0.25">
      <c r="A30" s="104" t="s">
        <v>66</v>
      </c>
      <c r="B30" s="500" t="s">
        <v>34</v>
      </c>
      <c r="C30" s="500"/>
      <c r="D30" s="500"/>
      <c r="E30" s="394"/>
      <c r="F30" s="394"/>
      <c r="G30" s="394"/>
      <c r="H30" s="393"/>
      <c r="K30" s="101">
        <v>1</v>
      </c>
      <c r="L30" s="388"/>
      <c r="M30" s="388"/>
      <c r="N30" s="388"/>
      <c r="O30" s="388"/>
      <c r="S30" s="101">
        <v>1</v>
      </c>
      <c r="T30" s="388"/>
      <c r="U30" s="388"/>
      <c r="V30" s="388"/>
      <c r="W30" s="388"/>
    </row>
    <row r="31" spans="1:23" x14ac:dyDescent="0.25">
      <c r="A31" s="104" t="s">
        <v>67</v>
      </c>
      <c r="B31" s="500" t="s">
        <v>12</v>
      </c>
      <c r="C31" s="500" t="s">
        <v>35</v>
      </c>
      <c r="D31" s="500"/>
      <c r="E31" s="394"/>
      <c r="F31" s="394"/>
      <c r="G31" s="394"/>
      <c r="H31" s="393"/>
    </row>
    <row r="32" spans="1:23" x14ac:dyDescent="0.25">
      <c r="A32" s="104" t="s">
        <v>68</v>
      </c>
      <c r="B32" s="500" t="s">
        <v>36</v>
      </c>
      <c r="C32" s="500"/>
      <c r="D32" s="500"/>
      <c r="E32" s="394"/>
      <c r="F32" s="394"/>
      <c r="G32" s="394"/>
      <c r="H32" s="393"/>
      <c r="K32" s="101">
        <v>2</v>
      </c>
      <c r="L32" s="388"/>
      <c r="M32" s="388"/>
      <c r="N32" s="388"/>
      <c r="O32" s="388"/>
      <c r="S32" s="101">
        <v>2</v>
      </c>
      <c r="T32" s="388"/>
      <c r="U32" s="388"/>
      <c r="V32" s="388"/>
      <c r="W32" s="388"/>
    </row>
    <row r="33" spans="1:23" x14ac:dyDescent="0.25">
      <c r="A33" s="104" t="s">
        <v>9</v>
      </c>
      <c r="B33" s="500" t="s">
        <v>37</v>
      </c>
      <c r="C33" s="500"/>
      <c r="D33" s="500"/>
      <c r="E33" s="394"/>
      <c r="F33" s="394"/>
      <c r="G33" s="394"/>
      <c r="H33" s="393"/>
    </row>
    <row r="34" spans="1:23" x14ac:dyDescent="0.25">
      <c r="A34" s="104" t="s">
        <v>69</v>
      </c>
      <c r="B34" s="500" t="s">
        <v>38</v>
      </c>
      <c r="C34" s="500" t="s">
        <v>39</v>
      </c>
      <c r="D34" s="500"/>
      <c r="E34" s="394"/>
      <c r="F34" s="394"/>
      <c r="G34" s="394"/>
      <c r="H34" s="393"/>
      <c r="K34" s="101">
        <v>3</v>
      </c>
      <c r="L34" s="388"/>
      <c r="M34" s="388"/>
      <c r="N34" s="388"/>
      <c r="O34" s="388"/>
      <c r="S34" s="101">
        <v>3</v>
      </c>
      <c r="T34" s="388"/>
      <c r="U34" s="388"/>
      <c r="V34" s="388"/>
      <c r="W34" s="388"/>
    </row>
    <row r="35" spans="1:23" x14ac:dyDescent="0.25">
      <c r="A35" s="104" t="s">
        <v>70</v>
      </c>
      <c r="B35" s="500" t="s">
        <v>40</v>
      </c>
      <c r="C35" s="500"/>
      <c r="D35" s="500"/>
      <c r="E35" s="394"/>
      <c r="F35" s="394"/>
      <c r="G35" s="394"/>
      <c r="H35" s="393"/>
    </row>
    <row r="36" spans="1:23" x14ac:dyDescent="0.25">
      <c r="A36" s="104" t="s">
        <v>71</v>
      </c>
      <c r="B36" s="500" t="s">
        <v>41</v>
      </c>
      <c r="C36" s="500"/>
      <c r="D36" s="500"/>
      <c r="E36" s="394"/>
      <c r="F36" s="394"/>
      <c r="G36" s="394"/>
      <c r="H36" s="393"/>
      <c r="K36" s="101">
        <v>4</v>
      </c>
      <c r="L36" s="388"/>
      <c r="M36" s="388"/>
      <c r="N36" s="388"/>
      <c r="O36" s="388"/>
      <c r="S36" s="101">
        <v>4</v>
      </c>
      <c r="T36" s="388"/>
      <c r="U36" s="388"/>
      <c r="V36" s="388"/>
      <c r="W36" s="388"/>
    </row>
    <row r="37" spans="1:23" x14ac:dyDescent="0.25">
      <c r="A37" s="104" t="s">
        <v>72</v>
      </c>
      <c r="B37" s="500" t="s">
        <v>42</v>
      </c>
      <c r="C37" s="500" t="s">
        <v>43</v>
      </c>
      <c r="D37" s="500" t="s">
        <v>44</v>
      </c>
      <c r="E37" s="394"/>
      <c r="F37" s="394"/>
      <c r="G37" s="394"/>
      <c r="H37" s="393"/>
    </row>
    <row r="38" spans="1:23" x14ac:dyDescent="0.25">
      <c r="A38" s="104" t="s">
        <v>8</v>
      </c>
      <c r="B38" s="500" t="s">
        <v>26</v>
      </c>
      <c r="C38" s="500"/>
      <c r="D38" s="500"/>
      <c r="E38" s="394"/>
      <c r="F38" s="394"/>
      <c r="G38" s="394"/>
      <c r="H38" s="393"/>
    </row>
    <row r="39" spans="1:23" x14ac:dyDescent="0.25">
      <c r="A39" s="104" t="s">
        <v>73</v>
      </c>
      <c r="B39" s="500" t="s">
        <v>45</v>
      </c>
      <c r="C39" s="500" t="s">
        <v>46</v>
      </c>
      <c r="D39" s="500" t="s">
        <v>47</v>
      </c>
      <c r="E39" s="500" t="s">
        <v>48</v>
      </c>
      <c r="F39" s="500" t="s">
        <v>49</v>
      </c>
      <c r="G39" s="500"/>
      <c r="K39" s="101">
        <v>1</v>
      </c>
      <c r="L39" s="388"/>
      <c r="M39" s="388"/>
      <c r="N39" s="388"/>
      <c r="O39" s="388"/>
      <c r="S39" s="101">
        <v>1</v>
      </c>
      <c r="T39" s="388"/>
      <c r="U39" s="388"/>
      <c r="V39" s="388"/>
      <c r="W39" s="388"/>
    </row>
    <row r="40" spans="1:23" x14ac:dyDescent="0.25">
      <c r="A40" s="104" t="s">
        <v>74</v>
      </c>
      <c r="B40" s="500" t="s">
        <v>50</v>
      </c>
      <c r="C40" s="500" t="s">
        <v>17</v>
      </c>
      <c r="D40" s="500" t="s">
        <v>51</v>
      </c>
      <c r="E40" s="500" t="s">
        <v>52</v>
      </c>
      <c r="F40" s="500" t="s">
        <v>53</v>
      </c>
      <c r="G40" s="500" t="s">
        <v>54</v>
      </c>
    </row>
    <row r="41" spans="1:23" x14ac:dyDescent="0.25">
      <c r="A41" s="104" t="s">
        <v>75</v>
      </c>
      <c r="B41" s="500" t="s">
        <v>55</v>
      </c>
      <c r="C41" s="500" t="s">
        <v>56</v>
      </c>
      <c r="D41" s="500" t="s">
        <v>57</v>
      </c>
      <c r="E41" s="500" t="s">
        <v>58</v>
      </c>
      <c r="F41" s="500" t="s">
        <v>59</v>
      </c>
      <c r="G41" s="500" t="s">
        <v>60</v>
      </c>
      <c r="K41" s="101">
        <v>2</v>
      </c>
      <c r="L41" s="388"/>
      <c r="M41" s="388"/>
      <c r="N41" s="388"/>
      <c r="O41" s="388"/>
      <c r="S41" s="101">
        <v>2</v>
      </c>
      <c r="T41" s="388"/>
      <c r="U41" s="388"/>
      <c r="V41" s="388"/>
      <c r="W41" s="388"/>
    </row>
    <row r="42" spans="1:23" x14ac:dyDescent="0.25">
      <c r="B42" s="104" t="s">
        <v>122</v>
      </c>
    </row>
    <row r="43" spans="1:23" x14ac:dyDescent="0.25">
      <c r="K43" s="101">
        <v>3</v>
      </c>
      <c r="L43" s="388"/>
      <c r="M43" s="388"/>
      <c r="N43" s="388"/>
      <c r="O43" s="388"/>
      <c r="S43" s="101">
        <v>3</v>
      </c>
      <c r="T43" s="388"/>
      <c r="U43" s="388"/>
      <c r="V43" s="388"/>
      <c r="W43" s="388"/>
    </row>
    <row r="44" spans="1:23" x14ac:dyDescent="0.25">
      <c r="B44" s="79" t="s">
        <v>123</v>
      </c>
    </row>
    <row r="45" spans="1:23" ht="15" customHeight="1" x14ac:dyDescent="0.25">
      <c r="B45" s="399" t="s">
        <v>124</v>
      </c>
      <c r="E45" s="399" t="s">
        <v>125</v>
      </c>
      <c r="K45" s="101">
        <v>4</v>
      </c>
      <c r="L45" s="388"/>
      <c r="M45" s="388"/>
      <c r="N45" s="388"/>
      <c r="O45" s="388"/>
      <c r="S45" s="101">
        <v>4</v>
      </c>
      <c r="T45" s="388"/>
      <c r="U45" s="388"/>
      <c r="V45" s="388"/>
      <c r="W45" s="388"/>
    </row>
    <row r="46" spans="1:23" x14ac:dyDescent="0.25">
      <c r="B46" s="399"/>
      <c r="E46" s="399"/>
    </row>
    <row r="47" spans="1:23" x14ac:dyDescent="0.25">
      <c r="B47" s="399"/>
      <c r="E47" s="399"/>
    </row>
    <row r="50" spans="2:25" x14ac:dyDescent="0.25">
      <c r="B50" s="79" t="s">
        <v>393</v>
      </c>
      <c r="K50" s="79" t="s">
        <v>488</v>
      </c>
    </row>
    <row r="52" spans="2:25" x14ac:dyDescent="0.25">
      <c r="B52" s="395"/>
      <c r="C52" s="396"/>
      <c r="D52" s="396"/>
      <c r="E52" s="396"/>
      <c r="F52" s="396"/>
      <c r="G52" s="396"/>
      <c r="H52" s="396"/>
      <c r="I52" s="396"/>
      <c r="K52" s="94" t="s">
        <v>443</v>
      </c>
    </row>
    <row r="53" spans="2:25" x14ac:dyDescent="0.25">
      <c r="B53" s="396"/>
      <c r="C53" s="101" t="s">
        <v>126</v>
      </c>
      <c r="D53" s="396"/>
      <c r="E53" s="396"/>
      <c r="F53" s="101" t="s">
        <v>131</v>
      </c>
      <c r="G53" s="396"/>
      <c r="H53" s="396"/>
      <c r="I53" s="101" t="s">
        <v>8</v>
      </c>
      <c r="K53" s="375" t="s">
        <v>445</v>
      </c>
      <c r="Q53" s="102"/>
    </row>
    <row r="54" spans="2:25" x14ac:dyDescent="0.25">
      <c r="B54" s="396"/>
      <c r="D54" s="396"/>
      <c r="E54" s="396"/>
      <c r="G54" s="396"/>
      <c r="H54" s="396"/>
      <c r="K54" s="375" t="s">
        <v>444</v>
      </c>
    </row>
    <row r="55" spans="2:25" x14ac:dyDescent="0.25">
      <c r="B55" s="396"/>
      <c r="D55" s="396"/>
      <c r="E55" s="396"/>
      <c r="G55" s="396"/>
      <c r="H55" s="396"/>
      <c r="K55" s="101" t="s">
        <v>446</v>
      </c>
      <c r="S55" s="102"/>
    </row>
    <row r="56" spans="2:25" x14ac:dyDescent="0.2">
      <c r="B56" s="396"/>
      <c r="C56" s="101" t="s">
        <v>4</v>
      </c>
      <c r="D56" s="396"/>
      <c r="E56" s="396"/>
      <c r="F56" s="101" t="s">
        <v>132</v>
      </c>
      <c r="G56" s="396"/>
      <c r="H56" s="396"/>
      <c r="I56" s="101">
        <v>6</v>
      </c>
      <c r="K56" s="101" t="s">
        <v>447</v>
      </c>
      <c r="N56" s="376"/>
      <c r="O56" s="376"/>
      <c r="P56" s="376"/>
      <c r="Q56" s="376"/>
      <c r="R56" s="377"/>
      <c r="S56" s="376"/>
      <c r="T56" s="376"/>
      <c r="U56" s="376"/>
      <c r="V56" s="376"/>
      <c r="W56" s="376"/>
      <c r="Y56" s="376"/>
    </row>
    <row r="57" spans="2:25" x14ac:dyDescent="0.25">
      <c r="B57" s="396"/>
      <c r="D57" s="396"/>
      <c r="E57" s="396"/>
      <c r="G57" s="396"/>
      <c r="H57" s="396"/>
      <c r="K57" s="101" t="s">
        <v>448</v>
      </c>
      <c r="M57" s="102"/>
      <c r="N57" s="377"/>
      <c r="O57" s="376"/>
      <c r="P57" s="376"/>
      <c r="Q57" s="376"/>
      <c r="R57" s="377"/>
      <c r="S57" s="376"/>
      <c r="T57" s="376"/>
      <c r="U57" s="376"/>
      <c r="V57" s="376"/>
      <c r="W57" s="376"/>
      <c r="Y57" s="376"/>
    </row>
    <row r="58" spans="2:25" x14ac:dyDescent="0.2">
      <c r="B58" s="396"/>
      <c r="D58" s="396"/>
      <c r="E58" s="396"/>
      <c r="G58" s="396"/>
      <c r="H58" s="396"/>
      <c r="N58" s="376"/>
      <c r="O58" s="376"/>
      <c r="P58" s="376"/>
      <c r="Q58" s="376"/>
      <c r="R58" s="376"/>
      <c r="S58" s="376"/>
      <c r="T58" s="376"/>
      <c r="U58" s="376"/>
      <c r="V58" s="376"/>
      <c r="W58" s="376"/>
      <c r="Y58" s="377"/>
    </row>
    <row r="59" spans="2:25" x14ac:dyDescent="0.2">
      <c r="B59" s="396"/>
      <c r="C59" s="101" t="s">
        <v>127</v>
      </c>
      <c r="D59" s="396"/>
      <c r="E59" s="396"/>
      <c r="F59" s="101" t="s">
        <v>133</v>
      </c>
      <c r="G59" s="396"/>
      <c r="H59" s="396"/>
      <c r="I59" s="101" t="s">
        <v>6</v>
      </c>
      <c r="N59" s="377"/>
      <c r="O59" s="376"/>
      <c r="P59" s="376"/>
      <c r="Q59" s="376"/>
      <c r="R59" s="376"/>
      <c r="S59" s="376"/>
      <c r="T59" s="376"/>
      <c r="U59" s="376"/>
      <c r="V59" s="377"/>
      <c r="W59" s="376"/>
      <c r="Y59" s="377"/>
    </row>
    <row r="60" spans="2:25" x14ac:dyDescent="0.25">
      <c r="B60" s="396"/>
      <c r="D60" s="396"/>
      <c r="E60" s="396"/>
      <c r="G60" s="396"/>
      <c r="H60" s="396"/>
      <c r="K60" s="94" t="s">
        <v>439</v>
      </c>
      <c r="M60" s="102"/>
      <c r="N60" s="376"/>
      <c r="O60" s="376"/>
      <c r="P60" s="376"/>
      <c r="Q60" s="376"/>
      <c r="R60" s="377"/>
      <c r="S60" s="376"/>
      <c r="T60" s="376"/>
      <c r="U60" s="376"/>
      <c r="V60" s="376"/>
      <c r="W60" s="376"/>
      <c r="Y60" s="376"/>
    </row>
    <row r="61" spans="2:25" x14ac:dyDescent="0.25">
      <c r="B61" s="396"/>
      <c r="D61" s="396"/>
      <c r="E61" s="396"/>
      <c r="G61" s="396"/>
      <c r="H61" s="396"/>
      <c r="K61" s="375" t="s">
        <v>440</v>
      </c>
      <c r="N61" s="376"/>
      <c r="O61" s="376"/>
      <c r="P61" s="376"/>
      <c r="Q61" s="376"/>
      <c r="R61" s="376"/>
      <c r="S61" s="376"/>
      <c r="T61" s="376"/>
      <c r="U61" s="376"/>
      <c r="V61" s="377"/>
      <c r="W61" s="376"/>
      <c r="Y61" s="377"/>
    </row>
    <row r="62" spans="2:25" x14ac:dyDescent="0.25">
      <c r="B62" s="396"/>
      <c r="C62" s="101" t="s">
        <v>128</v>
      </c>
      <c r="D62" s="396"/>
      <c r="E62" s="396"/>
      <c r="F62" s="101" t="s">
        <v>7</v>
      </c>
      <c r="G62" s="396"/>
      <c r="H62" s="395"/>
      <c r="I62" s="101" t="s">
        <v>139</v>
      </c>
      <c r="K62" s="375" t="s">
        <v>441</v>
      </c>
      <c r="N62" s="376"/>
      <c r="O62" s="376"/>
      <c r="P62" s="376"/>
      <c r="Q62" s="376"/>
      <c r="R62" s="376"/>
      <c r="S62" s="376"/>
      <c r="T62" s="376"/>
      <c r="U62" s="376"/>
      <c r="V62" s="377"/>
      <c r="W62" s="376"/>
      <c r="Y62" s="377"/>
    </row>
    <row r="63" spans="2:25" x14ac:dyDescent="0.25">
      <c r="B63" s="396"/>
      <c r="D63" s="396"/>
      <c r="E63" s="396"/>
      <c r="G63" s="396"/>
      <c r="H63" s="396"/>
      <c r="K63" s="101" t="s">
        <v>442</v>
      </c>
    </row>
    <row r="64" spans="2:25" x14ac:dyDescent="0.25">
      <c r="B64" s="396"/>
      <c r="D64" s="396"/>
      <c r="E64" s="396"/>
      <c r="G64" s="396"/>
      <c r="H64" s="396"/>
      <c r="L64" s="375"/>
    </row>
    <row r="65" spans="2:27" x14ac:dyDescent="0.25">
      <c r="B65" s="396"/>
      <c r="C65" s="101" t="s">
        <v>129</v>
      </c>
      <c r="D65" s="396"/>
      <c r="E65" s="396"/>
      <c r="F65" s="101" t="s">
        <v>134</v>
      </c>
      <c r="G65" s="396"/>
      <c r="H65" s="396"/>
      <c r="I65" s="101" t="s">
        <v>140</v>
      </c>
    </row>
    <row r="66" spans="2:27" x14ac:dyDescent="0.25">
      <c r="B66" s="396"/>
      <c r="D66" s="396"/>
      <c r="E66" s="396"/>
      <c r="G66" s="396"/>
      <c r="H66" s="395"/>
      <c r="K66" s="94" t="s">
        <v>450</v>
      </c>
    </row>
    <row r="67" spans="2:27" x14ac:dyDescent="0.25">
      <c r="B67" s="396"/>
      <c r="D67" s="396"/>
      <c r="E67" s="396"/>
      <c r="G67" s="396"/>
      <c r="H67" s="396"/>
      <c r="K67" s="378" t="s">
        <v>449</v>
      </c>
      <c r="T67" s="102"/>
    </row>
    <row r="68" spans="2:27" x14ac:dyDescent="0.25">
      <c r="B68" s="396"/>
      <c r="C68" s="101" t="s">
        <v>9</v>
      </c>
      <c r="D68" s="396"/>
      <c r="E68" s="396"/>
      <c r="F68" s="101" t="s">
        <v>135</v>
      </c>
      <c r="G68" s="396"/>
      <c r="H68" s="395"/>
      <c r="I68" s="101" t="s">
        <v>141</v>
      </c>
      <c r="K68" s="102" t="s">
        <v>421</v>
      </c>
      <c r="V68" s="102"/>
    </row>
    <row r="69" spans="2:27" x14ac:dyDescent="0.25">
      <c r="B69" s="396"/>
      <c r="D69" s="396"/>
      <c r="E69" s="396"/>
      <c r="G69" s="396"/>
      <c r="H69" s="396"/>
      <c r="K69" s="102" t="s">
        <v>422</v>
      </c>
      <c r="N69" s="102"/>
      <c r="Q69" s="102"/>
    </row>
    <row r="70" spans="2:27" x14ac:dyDescent="0.25">
      <c r="B70" s="396"/>
      <c r="D70" s="396"/>
      <c r="E70" s="396"/>
      <c r="F70" s="102"/>
      <c r="G70" s="396"/>
      <c r="H70" s="396"/>
      <c r="K70" s="102" t="s">
        <v>420</v>
      </c>
    </row>
    <row r="71" spans="2:27" x14ac:dyDescent="0.25">
      <c r="B71" s="396"/>
      <c r="C71" s="101" t="s">
        <v>130</v>
      </c>
      <c r="D71" s="396"/>
      <c r="E71" s="396"/>
      <c r="F71" s="101" t="s">
        <v>136</v>
      </c>
      <c r="G71" s="396"/>
      <c r="H71" s="396"/>
      <c r="I71" s="101" t="s">
        <v>2</v>
      </c>
      <c r="M71" s="102"/>
    </row>
    <row r="72" spans="2:27" x14ac:dyDescent="0.25">
      <c r="B72" s="396"/>
      <c r="D72" s="396"/>
      <c r="E72" s="396"/>
      <c r="G72" s="396"/>
      <c r="H72" s="396"/>
    </row>
    <row r="73" spans="2:27" x14ac:dyDescent="0.25">
      <c r="B73" s="396"/>
      <c r="D73" s="396"/>
      <c r="E73" s="396"/>
      <c r="G73" s="396"/>
      <c r="H73" s="396"/>
      <c r="K73" s="94" t="s">
        <v>487</v>
      </c>
      <c r="U73" s="102"/>
      <c r="Y73" s="102"/>
    </row>
    <row r="74" spans="2:27" x14ac:dyDescent="0.25">
      <c r="B74" s="396"/>
      <c r="C74" s="101">
        <v>3</v>
      </c>
      <c r="D74" s="396"/>
      <c r="E74" s="396"/>
      <c r="F74" s="101" t="s">
        <v>137</v>
      </c>
      <c r="G74" s="396"/>
      <c r="H74" s="396"/>
      <c r="I74" s="101" t="s">
        <v>142</v>
      </c>
      <c r="K74" s="375" t="s">
        <v>451</v>
      </c>
      <c r="M74" s="375" t="s">
        <v>452</v>
      </c>
      <c r="P74" s="375" t="s">
        <v>453</v>
      </c>
      <c r="R74" s="375" t="s">
        <v>454</v>
      </c>
      <c r="T74" s="379" t="s">
        <v>455</v>
      </c>
      <c r="V74" s="379" t="s">
        <v>456</v>
      </c>
    </row>
    <row r="75" spans="2:27" x14ac:dyDescent="0.25">
      <c r="B75" s="396"/>
      <c r="D75" s="396"/>
      <c r="E75" s="396"/>
      <c r="G75" s="396"/>
      <c r="H75" s="396"/>
      <c r="K75" s="379" t="s">
        <v>457</v>
      </c>
      <c r="M75" s="379" t="s">
        <v>458</v>
      </c>
      <c r="P75" s="379" t="s">
        <v>459</v>
      </c>
      <c r="R75" s="379" t="s">
        <v>460</v>
      </c>
      <c r="T75" s="379" t="s">
        <v>461</v>
      </c>
      <c r="V75" s="379" t="s">
        <v>462</v>
      </c>
    </row>
    <row r="76" spans="2:27" x14ac:dyDescent="0.25">
      <c r="B76" s="396"/>
      <c r="D76" s="396"/>
      <c r="E76" s="396"/>
      <c r="G76" s="396"/>
      <c r="H76" s="396"/>
      <c r="K76" s="379" t="s">
        <v>463</v>
      </c>
      <c r="M76" s="379" t="s">
        <v>464</v>
      </c>
      <c r="P76" s="379" t="s">
        <v>465</v>
      </c>
      <c r="R76" s="379" t="s">
        <v>466</v>
      </c>
      <c r="T76" s="379" t="s">
        <v>467</v>
      </c>
      <c r="V76" s="379" t="s">
        <v>468</v>
      </c>
      <c r="Z76" s="102"/>
    </row>
    <row r="77" spans="2:27" x14ac:dyDescent="0.25">
      <c r="B77" s="396"/>
      <c r="C77" s="101" t="s">
        <v>5</v>
      </c>
      <c r="D77" s="396"/>
      <c r="E77" s="396"/>
      <c r="F77" s="101" t="s">
        <v>138</v>
      </c>
      <c r="G77" s="396"/>
      <c r="H77" s="396"/>
      <c r="I77" s="101" t="s">
        <v>143</v>
      </c>
      <c r="K77" s="379" t="s">
        <v>469</v>
      </c>
      <c r="M77" s="379" t="s">
        <v>470</v>
      </c>
      <c r="P77" s="379" t="s">
        <v>471</v>
      </c>
      <c r="R77" s="379" t="s">
        <v>472</v>
      </c>
      <c r="T77" s="379" t="s">
        <v>473</v>
      </c>
      <c r="V77" s="379" t="s">
        <v>474</v>
      </c>
    </row>
    <row r="78" spans="2:27" x14ac:dyDescent="0.25">
      <c r="K78" s="379" t="s">
        <v>475</v>
      </c>
      <c r="M78" s="379" t="s">
        <v>476</v>
      </c>
    </row>
    <row r="79" spans="2:27" x14ac:dyDescent="0.25">
      <c r="AA79" s="102"/>
    </row>
    <row r="80" spans="2:27" x14ac:dyDescent="0.25">
      <c r="C80" s="102"/>
      <c r="K80" s="94" t="s">
        <v>480</v>
      </c>
      <c r="M80" s="398" t="s">
        <v>477</v>
      </c>
      <c r="R80" s="94" t="s">
        <v>481</v>
      </c>
      <c r="W80" s="374" t="s">
        <v>482</v>
      </c>
      <c r="AA80" s="102"/>
    </row>
    <row r="81" spans="2:23" x14ac:dyDescent="0.25">
      <c r="B81" s="79"/>
      <c r="K81" s="94" t="s">
        <v>479</v>
      </c>
      <c r="M81" s="374" t="s">
        <v>478</v>
      </c>
      <c r="R81" s="94" t="s">
        <v>483</v>
      </c>
      <c r="W81" s="374" t="s">
        <v>484</v>
      </c>
    </row>
    <row r="82" spans="2:23" x14ac:dyDescent="0.25">
      <c r="G82" s="102"/>
      <c r="I82" s="102"/>
      <c r="Q82" s="102"/>
      <c r="R82" s="94" t="s">
        <v>485</v>
      </c>
      <c r="W82" s="374" t="s">
        <v>486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W30"/>
  <sheetViews>
    <sheetView showGridLines="0" rightToLeft="1" zoomScaleNormal="100" workbookViewId="0"/>
  </sheetViews>
  <sheetFormatPr defaultRowHeight="15" x14ac:dyDescent="0.25"/>
  <cols>
    <col min="1" max="1" width="9" style="125" customWidth="1"/>
    <col min="2" max="2" width="9.7109375" style="125" customWidth="1"/>
    <col min="3" max="3" width="2.28515625" style="125" customWidth="1"/>
    <col min="4" max="4" width="17" style="80" customWidth="1"/>
    <col min="5" max="5" width="2.28515625" style="125" customWidth="1"/>
    <col min="6" max="7" width="9.7109375" style="80" customWidth="1"/>
    <col min="8" max="8" width="8.42578125" style="125" customWidth="1"/>
    <col min="9" max="9" width="9.7109375" style="125" customWidth="1"/>
    <col min="10" max="10" width="2.28515625" style="125" customWidth="1"/>
    <col min="11" max="11" width="17" style="80" customWidth="1"/>
    <col min="12" max="12" width="2.28515625" style="125" customWidth="1"/>
    <col min="13" max="14" width="9.7109375" style="80" customWidth="1"/>
    <col min="15" max="15" width="9.140625" style="125" customWidth="1"/>
    <col min="16" max="16" width="9.140625" style="125"/>
    <col min="17" max="17" width="30.7109375" style="125" customWidth="1"/>
    <col min="18" max="18" width="2.28515625" style="125" customWidth="1"/>
    <col min="19" max="19" width="22.7109375" style="125" customWidth="1"/>
    <col min="20" max="21" width="9.140625" style="125"/>
    <col min="22" max="22" width="2.28515625" style="125" customWidth="1"/>
    <col min="23" max="23" width="30.7109375" style="125" customWidth="1"/>
    <col min="24" max="16384" width="9.140625" style="125"/>
  </cols>
  <sheetData>
    <row r="1" spans="1:23" ht="40.5" customHeight="1" thickBot="1" x14ac:dyDescent="0.3">
      <c r="A1" s="6" t="s">
        <v>171</v>
      </c>
      <c r="B1" s="124"/>
    </row>
    <row r="2" spans="1:23" ht="29.25" customHeight="1" x14ac:dyDescent="0.25">
      <c r="B2" s="412" t="s">
        <v>114</v>
      </c>
      <c r="D2" s="126" t="s">
        <v>179</v>
      </c>
      <c r="F2" s="418" t="str">
        <f>IF(complicatedWiresBatteries&lt;&gt;"יש להזין מספר סוללות",IF(complicatedWiresBatteries&gt;=2,"לחתוך","לא לחתוך"),"חסרים נתונים")</f>
        <v>חסרים נתונים</v>
      </c>
      <c r="G2" s="419"/>
      <c r="I2" s="416" t="s">
        <v>182</v>
      </c>
      <c r="K2" s="126" t="s">
        <v>179</v>
      </c>
      <c r="M2" s="414" t="s">
        <v>183</v>
      </c>
      <c r="N2" s="415"/>
      <c r="Q2" s="106" t="s">
        <v>167</v>
      </c>
      <c r="R2" s="127"/>
      <c r="S2" s="406" t="s">
        <v>168</v>
      </c>
      <c r="T2" s="407"/>
      <c r="U2" s="408"/>
      <c r="V2" s="127"/>
      <c r="W2" s="107" t="s">
        <v>169</v>
      </c>
    </row>
    <row r="3" spans="1:23" ht="9" customHeight="1" x14ac:dyDescent="0.25">
      <c r="B3" s="412"/>
      <c r="F3" s="420"/>
      <c r="G3" s="421"/>
      <c r="I3" s="416"/>
      <c r="Q3" s="128"/>
      <c r="R3" s="129"/>
      <c r="S3" s="129"/>
      <c r="T3" s="129"/>
      <c r="U3" s="129"/>
      <c r="V3" s="129"/>
      <c r="W3" s="130"/>
    </row>
    <row r="4" spans="1:23" ht="29.25" customHeight="1" x14ac:dyDescent="0.25">
      <c r="B4" s="412"/>
      <c r="D4" s="126" t="s">
        <v>178</v>
      </c>
      <c r="F4" s="422"/>
      <c r="G4" s="423"/>
      <c r="I4" s="416"/>
      <c r="K4" s="126" t="s">
        <v>178</v>
      </c>
      <c r="M4" s="414" t="str">
        <f>IF(complicatedWiresSerialLast&lt;&gt;"יש להזין ספרה אחרונה בסיריאלי",IF(ISEVEN(complicatedWiresSerialLast),"לחתוך","לא לחתוך"),"חסרים נתונים")</f>
        <v>חסרים נתונים</v>
      </c>
      <c r="N4" s="415"/>
      <c r="Q4" s="116" t="str">
        <f>IF(introductionBatteries&lt;&gt;"","מספר סוללות הוזן","לא הוזן מספר סוללות")</f>
        <v>לא הוזן מספר סוללות</v>
      </c>
      <c r="R4" s="129"/>
      <c r="S4" s="115" t="s">
        <v>172</v>
      </c>
      <c r="T4" s="131"/>
      <c r="U4" s="132"/>
      <c r="V4" s="129"/>
      <c r="W4" s="114" t="str">
        <f>IF(T4&lt;&gt;"",T4,IF(introductionBatteries&lt;&gt;"",introductionBatteries,"יש להזין מספר סוללות"))</f>
        <v>יש להזין מספר סוללות</v>
      </c>
    </row>
    <row r="5" spans="1:23" ht="9" customHeight="1" x14ac:dyDescent="0.25">
      <c r="B5" s="412"/>
      <c r="I5" s="416"/>
      <c r="Q5" s="128"/>
      <c r="R5" s="129"/>
      <c r="S5" s="137"/>
      <c r="T5" s="132"/>
      <c r="U5" s="132"/>
      <c r="V5" s="129"/>
      <c r="W5" s="133"/>
    </row>
    <row r="6" spans="1:23" ht="29.25" customHeight="1" x14ac:dyDescent="0.25">
      <c r="B6" s="412"/>
      <c r="D6" s="126" t="s">
        <v>76</v>
      </c>
      <c r="F6" s="414" t="s">
        <v>176</v>
      </c>
      <c r="G6" s="415"/>
      <c r="I6" s="416"/>
      <c r="K6" s="126" t="s">
        <v>76</v>
      </c>
      <c r="M6" s="414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N6" s="415"/>
      <c r="Q6" s="116" t="str">
        <f>IF(introductionParallel&lt;&gt;"","הוזן אם קיים מחבר מקבילי","לא הוזן אם קיים מחבר מקבילי")</f>
        <v>לא הוזן אם קיים מחבר מקבילי</v>
      </c>
      <c r="R6" s="129"/>
      <c r="S6" s="115" t="s">
        <v>184</v>
      </c>
      <c r="T6" s="131"/>
      <c r="U6" s="136" t="s">
        <v>65</v>
      </c>
      <c r="V6" s="129"/>
      <c r="W6" s="114" t="str">
        <f>IF(T6&lt;&gt;"",T6,IF(introductionParallel&lt;&gt;"",introductionParallel,"יש להזין אם קיים מחבר מקבילי"))</f>
        <v>יש להזין אם קיים מחבר מקבילי</v>
      </c>
    </row>
    <row r="7" spans="1:23" ht="9" customHeight="1" x14ac:dyDescent="0.25">
      <c r="B7" s="412"/>
      <c r="I7" s="416"/>
      <c r="Q7" s="128"/>
      <c r="R7" s="129"/>
      <c r="S7" s="137"/>
      <c r="T7" s="132"/>
      <c r="U7" s="132"/>
      <c r="V7" s="129"/>
      <c r="W7" s="133"/>
    </row>
    <row r="8" spans="1:23" ht="29.25" customHeight="1" thickBot="1" x14ac:dyDescent="0.3">
      <c r="B8" s="412"/>
      <c r="D8" s="126" t="s">
        <v>180</v>
      </c>
      <c r="F8" s="414" t="str">
        <f>IF(complicatedWiresSerialLast&lt;&gt;"יש להזין ספרה אחרונה בסיריאלי",IF(ISEVEN(complicatedWiresSerialLast),"לחתוך","לא לחתוך"),"חסרים נתונים")</f>
        <v>חסרים נתונים</v>
      </c>
      <c r="G8" s="415"/>
      <c r="I8" s="416"/>
      <c r="K8" s="126" t="s">
        <v>180</v>
      </c>
      <c r="M8" s="414" t="str">
        <f>IF(complicatedWiresSerialLast&lt;&gt;"יש להזין ספרה אחרונה בסיריאלי",IF(ISEVEN(complicatedWiresSerialLast),"לחתוך","לא לחתוך"),"חסרים נתונים")</f>
        <v>חסרים נתונים</v>
      </c>
      <c r="N8" s="415"/>
      <c r="Q8" s="110" t="str">
        <f>IF(introductionSerialLast&lt;&gt;"","הוזנה ספרה אחרונה בסיריאלי","לא הוזנה ספרה אחרונה בסיריאלי")</f>
        <v>לא הוזנה ספרה אחרונה בסיריאלי</v>
      </c>
      <c r="R8" s="134"/>
      <c r="S8" s="111" t="s">
        <v>170</v>
      </c>
      <c r="T8" s="109"/>
      <c r="U8" s="135"/>
      <c r="V8" s="134"/>
      <c r="W8" s="108" t="str">
        <f>IF(T8&lt;&gt;"",T8,IF(introductionSerialLast&lt;&gt;"",introductionSerialLast,"יש להזין ספרה אחרונה בסיריאלי"))</f>
        <v>יש להזין ספרה אחרונה בסיריאלי</v>
      </c>
    </row>
    <row r="9" spans="1:23" ht="9" customHeight="1" x14ac:dyDescent="0.25"/>
    <row r="10" spans="1:23" ht="29.25" customHeight="1" x14ac:dyDescent="0.25"/>
    <row r="11" spans="1:23" ht="9" customHeight="1" x14ac:dyDescent="0.25"/>
    <row r="12" spans="1:23" ht="29.25" customHeight="1" x14ac:dyDescent="0.25">
      <c r="B12" s="413" t="s">
        <v>113</v>
      </c>
      <c r="D12" s="126" t="s">
        <v>179</v>
      </c>
      <c r="F12" s="418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G12" s="419"/>
      <c r="I12" s="417" t="s">
        <v>181</v>
      </c>
      <c r="K12" s="126" t="s">
        <v>179</v>
      </c>
      <c r="M12" s="414" t="str">
        <f>IF(complicatedWiresBatteries&lt;&gt;"יש להזין מספר סוללות",IF(complicatedWiresBatteries&gt;=2,"לחתוך","לא לחתוך"),"חסרים נתונים")</f>
        <v>חסרים נתונים</v>
      </c>
      <c r="N12" s="415"/>
    </row>
    <row r="13" spans="1:23" ht="9" customHeight="1" x14ac:dyDescent="0.25">
      <c r="B13" s="413"/>
      <c r="F13" s="420"/>
      <c r="G13" s="421"/>
      <c r="I13" s="417"/>
    </row>
    <row r="14" spans="1:23" ht="29.25" customHeight="1" x14ac:dyDescent="0.25">
      <c r="B14" s="413"/>
      <c r="D14" s="126" t="s">
        <v>178</v>
      </c>
      <c r="F14" s="422"/>
      <c r="G14" s="423"/>
      <c r="I14" s="417"/>
      <c r="K14" s="126" t="s">
        <v>178</v>
      </c>
      <c r="M14" s="414" t="s">
        <v>183</v>
      </c>
      <c r="N14" s="415"/>
    </row>
    <row r="15" spans="1:23" ht="9" customHeight="1" x14ac:dyDescent="0.25">
      <c r="B15" s="413"/>
      <c r="I15" s="417"/>
    </row>
    <row r="16" spans="1:23" ht="29.25" customHeight="1" x14ac:dyDescent="0.25">
      <c r="B16" s="413"/>
      <c r="D16" s="126" t="s">
        <v>76</v>
      </c>
      <c r="F16" s="414" t="s">
        <v>183</v>
      </c>
      <c r="G16" s="415"/>
      <c r="I16" s="417"/>
      <c r="K16" s="126" t="s">
        <v>76</v>
      </c>
      <c r="M16" s="418" t="s">
        <v>176</v>
      </c>
      <c r="N16" s="419"/>
    </row>
    <row r="17" spans="2:14" ht="9" customHeight="1" x14ac:dyDescent="0.25">
      <c r="B17" s="413"/>
      <c r="I17" s="417"/>
      <c r="M17" s="420"/>
      <c r="N17" s="421"/>
    </row>
    <row r="18" spans="2:14" ht="29.25" customHeight="1" x14ac:dyDescent="0.25">
      <c r="B18" s="413"/>
      <c r="D18" s="126" t="s">
        <v>180</v>
      </c>
      <c r="F18" s="414" t="str">
        <f>IF(complicatedWiresSerialLast&lt;&gt;"יש להזין ספרה אחרונה בסיריאלי",IF(ISEVEN(complicatedWiresSerialLast),"לחתוך","לא לחתוך"),"חסרים נתונים")</f>
        <v>חסרים נתונים</v>
      </c>
      <c r="G18" s="415"/>
      <c r="I18" s="417"/>
      <c r="K18" s="126" t="s">
        <v>180</v>
      </c>
      <c r="M18" s="422"/>
      <c r="N18" s="423"/>
    </row>
    <row r="19" spans="2:14" ht="9" customHeight="1" x14ac:dyDescent="0.25"/>
    <row r="20" spans="2:14" ht="29.25" customHeight="1" x14ac:dyDescent="0.25">
      <c r="I20" s="499" t="s">
        <v>491</v>
      </c>
    </row>
    <row r="21" spans="2:14" ht="9" customHeight="1" x14ac:dyDescent="0.25"/>
    <row r="22" spans="2:14" ht="29.25" customHeight="1" x14ac:dyDescent="0.25">
      <c r="I22" s="70" t="s">
        <v>492</v>
      </c>
    </row>
    <row r="23" spans="2:14" ht="9" customHeight="1" x14ac:dyDescent="0.25"/>
    <row r="24" spans="2:14" ht="29.25" customHeight="1" x14ac:dyDescent="0.25"/>
    <row r="25" spans="2:14" ht="9" customHeight="1" x14ac:dyDescent="0.25"/>
    <row r="26" spans="2:14" ht="29.25" customHeight="1" x14ac:dyDescent="0.25"/>
    <row r="27" spans="2:14" ht="9" customHeight="1" x14ac:dyDescent="0.25"/>
    <row r="28" spans="2:14" ht="29.25" customHeight="1" x14ac:dyDescent="0.25"/>
    <row r="29" spans="2:14" ht="9" customHeight="1" x14ac:dyDescent="0.25"/>
    <row r="30" spans="2:14" ht="29.25" customHeight="1" x14ac:dyDescent="0.25"/>
  </sheetData>
  <mergeCells count="18">
    <mergeCell ref="S2:U2"/>
    <mergeCell ref="M16:N18"/>
    <mergeCell ref="M14:N14"/>
    <mergeCell ref="M2:N2"/>
    <mergeCell ref="M6:N6"/>
    <mergeCell ref="M12:N12"/>
    <mergeCell ref="M8:N8"/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</mergeCells>
  <conditionalFormatting sqref="M4:N4 M6:N6 F2:G4 M12:N12 F12:G14 F18:G18 M8:N8 F8:G8">
    <cfRule type="containsText" dxfId="38" priority="32" operator="containsText" text="חסרים">
      <formula>NOT(ISERROR(SEARCH("חסרים",F2)))</formula>
    </cfRule>
  </conditionalFormatting>
  <conditionalFormatting sqref="M2:N2 M4:N4 M12:N12 M14:N14 M16:N18 F2:G4 F12:G14 F16:G16 F18:G18 M6:N6 F6:G6 M8:N8 F8:G8">
    <cfRule type="cellIs" dxfId="37" priority="30" operator="equal">
      <formula>"לא לחתוך"</formula>
    </cfRule>
    <cfRule type="cellIs" dxfId="36" priority="31" operator="equal">
      <formula>"לחתוך"</formula>
    </cfRule>
  </conditionalFormatting>
  <conditionalFormatting sqref="W6">
    <cfRule type="notContainsText" dxfId="35" priority="25" operator="notContains" text="יש">
      <formula>ISERROR(SEARCH("יש",W6))</formula>
    </cfRule>
    <cfRule type="beginsWith" dxfId="34" priority="26" operator="beginsWith" text="יש">
      <formula>LEFT(W6,LEN("יש"))="יש"</formula>
    </cfRule>
  </conditionalFormatting>
  <conditionalFormatting sqref="Q6">
    <cfRule type="beginsWith" dxfId="33" priority="13" operator="beginsWith" text="לא">
      <formula>LEFT(Q6,LEN("לא"))="לא"</formula>
    </cfRule>
    <cfRule type="beginsWith" dxfId="32" priority="14" operator="beginsWith" text="הוזן">
      <formula>LEFT(Q6,LEN("הוזן"))="הוזן"</formula>
    </cfRule>
  </conditionalFormatting>
  <conditionalFormatting sqref="W4">
    <cfRule type="notContainsText" dxfId="31" priority="9" operator="notContains" text="יש">
      <formula>ISERROR(SEARCH("יש",W4))</formula>
    </cfRule>
    <cfRule type="beginsWith" dxfId="30" priority="10" operator="beginsWith" text="יש">
      <formula>LEFT(W4,LEN("יש"))="יש"</formula>
    </cfRule>
  </conditionalFormatting>
  <conditionalFormatting sqref="Q4">
    <cfRule type="beginsWith" dxfId="29" priority="7" operator="beginsWith" text="לא">
      <formula>LEFT(Q4,LEN("לא"))="לא"</formula>
    </cfRule>
    <cfRule type="endsWith" dxfId="28" priority="8" operator="endsWith" text="הוזן">
      <formula>RIGHT(Q4,LEN("הוזן"))="הוזן"</formula>
    </cfRule>
  </conditionalFormatting>
  <conditionalFormatting sqref="Q8">
    <cfRule type="beginsWith" dxfId="27" priority="3" operator="beginsWith" text="לא">
      <formula>LEFT(Q8,LEN("לא"))="לא"</formula>
    </cfRule>
    <cfRule type="beginsWith" dxfId="26" priority="4" operator="beginsWith" text="הוזנה">
      <formula>LEFT(Q8,LEN("הוזנה"))="הוזנה"</formula>
    </cfRule>
  </conditionalFormatting>
  <conditionalFormatting sqref="W8">
    <cfRule type="notContainsText" dxfId="25" priority="1" operator="notContains" text="יש">
      <formula>ISERROR(SEARCH("יש",W8))</formula>
    </cfRule>
    <cfRule type="beginsWith" dxfId="24" priority="2" operator="beginsWith" text="יש">
      <formula>LEFT(W8,LEN("יש"))="יש"</formula>
    </cfRule>
  </conditionalFormatting>
  <dataValidations count="3">
    <dataValidation type="whole" operator="greaterThanOrEqual" allowBlank="1" showInputMessage="1" showErrorMessage="1" sqref="T4" xr:uid="{A1BDE5E7-F39E-4500-A7D5-7DBCDF14D34B}">
      <formula1>0</formula1>
    </dataValidation>
    <dataValidation type="list" allowBlank="1" showInputMessage="1" showErrorMessage="1" sqref="T6" xr:uid="{922A38D5-1459-4780-92BD-71CD474E876F}">
      <formula1>"V,X"</formula1>
    </dataValidation>
    <dataValidation type="whole" allowBlank="1" showInputMessage="1" showErrorMessage="1" sqref="T8" xr:uid="{6643DED8-E442-437B-BA20-F30D4E90A66D}">
      <formula1>0</formula1>
      <formula2>9</formula2>
    </dataValidation>
  </dataValidations>
  <hyperlinks>
    <hyperlink ref="Q2" location="Introduction!A1" display="Automatic  (using 'Introduction')" xr:uid="{74F18C06-5A52-4E66-9350-C419E938B5D9}"/>
    <hyperlink ref="A1" location="הקדמה!A1" display="חזרה" xr:uid="{506F8206-C6F0-4F1A-88F5-51905E79EB98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26"/>
    <col min="2" max="2" width="10.42578125" style="26" customWidth="1"/>
    <col min="3" max="16384" width="9" style="26"/>
  </cols>
  <sheetData>
    <row r="1" spans="1:5" ht="40.5" customHeight="1" thickBot="1" x14ac:dyDescent="0.3">
      <c r="A1" s="6" t="s">
        <v>171</v>
      </c>
    </row>
    <row r="2" spans="1:5" x14ac:dyDescent="0.25">
      <c r="B2" s="201" t="s">
        <v>174</v>
      </c>
      <c r="C2" s="117" t="s">
        <v>114</v>
      </c>
      <c r="D2" s="118" t="s">
        <v>113</v>
      </c>
      <c r="E2" s="119" t="s">
        <v>175</v>
      </c>
    </row>
    <row r="3" spans="1:5" x14ac:dyDescent="0.25">
      <c r="B3" s="120">
        <v>1</v>
      </c>
      <c r="C3" s="121" t="s">
        <v>2</v>
      </c>
      <c r="D3" s="121" t="s">
        <v>3</v>
      </c>
      <c r="E3" s="121" t="s">
        <v>176</v>
      </c>
    </row>
    <row r="4" spans="1:5" x14ac:dyDescent="0.25">
      <c r="B4" s="120">
        <v>2</v>
      </c>
      <c r="C4" s="121" t="s">
        <v>3</v>
      </c>
      <c r="D4" s="121" t="s">
        <v>61</v>
      </c>
      <c r="E4" s="121" t="s">
        <v>61</v>
      </c>
    </row>
    <row r="5" spans="1:5" x14ac:dyDescent="0.25">
      <c r="B5" s="120">
        <v>3</v>
      </c>
      <c r="C5" s="121" t="s">
        <v>4</v>
      </c>
      <c r="D5" s="121" t="s">
        <v>3</v>
      </c>
      <c r="E5" s="121" t="s">
        <v>3</v>
      </c>
    </row>
    <row r="6" spans="1:5" x14ac:dyDescent="0.25">
      <c r="B6" s="120">
        <v>4</v>
      </c>
      <c r="C6" s="121" t="s">
        <v>61</v>
      </c>
      <c r="D6" s="121" t="s">
        <v>4</v>
      </c>
      <c r="E6" s="121" t="s">
        <v>61</v>
      </c>
    </row>
    <row r="7" spans="1:5" x14ac:dyDescent="0.25">
      <c r="B7" s="120">
        <v>5</v>
      </c>
      <c r="C7" s="121" t="s">
        <v>3</v>
      </c>
      <c r="D7" s="121" t="s">
        <v>3</v>
      </c>
      <c r="E7" s="121" t="s">
        <v>3</v>
      </c>
    </row>
    <row r="8" spans="1:5" x14ac:dyDescent="0.25">
      <c r="B8" s="120">
        <v>6</v>
      </c>
      <c r="C8" s="121" t="s">
        <v>61</v>
      </c>
      <c r="D8" s="121" t="s">
        <v>62</v>
      </c>
      <c r="E8" s="121" t="s">
        <v>62</v>
      </c>
    </row>
    <row r="9" spans="1:5" x14ac:dyDescent="0.25">
      <c r="B9" s="120">
        <v>7</v>
      </c>
      <c r="C9" s="121" t="s">
        <v>176</v>
      </c>
      <c r="D9" s="121" t="s">
        <v>2</v>
      </c>
      <c r="E9" s="121" t="s">
        <v>63</v>
      </c>
    </row>
    <row r="10" spans="1:5" x14ac:dyDescent="0.25">
      <c r="B10" s="120">
        <v>8</v>
      </c>
      <c r="C10" s="121" t="s">
        <v>63</v>
      </c>
      <c r="D10" s="121" t="s">
        <v>61</v>
      </c>
      <c r="E10" s="121" t="s">
        <v>2</v>
      </c>
    </row>
    <row r="11" spans="1:5" ht="15.75" thickBot="1" x14ac:dyDescent="0.3">
      <c r="B11" s="122">
        <v>9</v>
      </c>
      <c r="C11" s="123" t="s">
        <v>3</v>
      </c>
      <c r="D11" s="123" t="s">
        <v>4</v>
      </c>
      <c r="E11" s="123" t="s">
        <v>2</v>
      </c>
    </row>
    <row r="13" spans="1:5" x14ac:dyDescent="0.25">
      <c r="B13" t="s">
        <v>177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102" customWidth="1"/>
    <col min="2" max="26" width="3.5703125" style="102" customWidth="1"/>
    <col min="27" max="28" width="9.140625" style="102"/>
    <col min="29" max="29" width="12.85546875" style="102" customWidth="1"/>
    <col min="30" max="30" width="16.7109375" style="102" customWidth="1"/>
    <col min="31" max="31" width="18" style="102" customWidth="1"/>
    <col min="32" max="16384" width="9.140625" style="102"/>
  </cols>
  <sheetData>
    <row r="1" spans="1:31" ht="40.5" customHeight="1" x14ac:dyDescent="0.25">
      <c r="A1" s="124" t="s">
        <v>171</v>
      </c>
    </row>
    <row r="2" spans="1:31" ht="18" customHeight="1" thickBot="1" x14ac:dyDescent="0.3">
      <c r="B2" s="287">
        <v>6</v>
      </c>
      <c r="C2" s="287">
        <v>5</v>
      </c>
      <c r="D2" s="287">
        <v>4</v>
      </c>
      <c r="E2" s="287">
        <v>3</v>
      </c>
      <c r="F2" s="287">
        <v>2</v>
      </c>
      <c r="G2" s="287">
        <v>1</v>
      </c>
      <c r="H2" s="80"/>
      <c r="I2" s="80"/>
      <c r="J2" s="80"/>
      <c r="K2" s="287">
        <v>6</v>
      </c>
      <c r="L2" s="287">
        <v>5</v>
      </c>
      <c r="M2" s="287">
        <v>4</v>
      </c>
      <c r="N2" s="287">
        <v>3</v>
      </c>
      <c r="O2" s="287">
        <v>2</v>
      </c>
      <c r="P2" s="80">
        <v>1</v>
      </c>
      <c r="Q2" s="80"/>
      <c r="R2" s="80"/>
      <c r="S2" s="80"/>
      <c r="T2" s="289">
        <v>6</v>
      </c>
      <c r="U2" s="289">
        <v>5</v>
      </c>
      <c r="V2" s="289">
        <v>4</v>
      </c>
      <c r="W2" s="289">
        <v>3</v>
      </c>
      <c r="X2" s="289">
        <v>2</v>
      </c>
      <c r="Y2" s="330">
        <v>1</v>
      </c>
      <c r="Z2" s="80"/>
      <c r="AB2" s="203" t="s">
        <v>383</v>
      </c>
      <c r="AD2" s="203" t="str">
        <f>IF(mazesMethod&lt;&gt;"",IF(mazesMethod="עמודות","לציין עמודה שמאלית,","לציין עמודה,"),"-בחר שיטה מועדפת-")</f>
        <v>לציין עמודה שמאלית,</v>
      </c>
      <c r="AE2" s="102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329"/>
      <c r="B3" s="337" t="s">
        <v>326</v>
      </c>
      <c r="C3" s="294" t="s">
        <v>326</v>
      </c>
      <c r="D3" s="311" t="s">
        <v>326</v>
      </c>
      <c r="E3" s="333" t="s">
        <v>326</v>
      </c>
      <c r="F3" s="294" t="s">
        <v>326</v>
      </c>
      <c r="G3" s="313" t="s">
        <v>326</v>
      </c>
      <c r="H3" s="80">
        <v>1</v>
      </c>
      <c r="I3" s="80"/>
      <c r="J3" s="287"/>
      <c r="K3" s="337" t="s">
        <v>326</v>
      </c>
      <c r="L3" s="333" t="s">
        <v>326</v>
      </c>
      <c r="M3" s="311" t="s">
        <v>326</v>
      </c>
      <c r="N3" s="314" t="s">
        <v>326</v>
      </c>
      <c r="O3" s="333" t="s">
        <v>326</v>
      </c>
      <c r="P3" s="296" t="s">
        <v>326</v>
      </c>
      <c r="Q3" s="80">
        <v>1</v>
      </c>
      <c r="R3" s="80"/>
      <c r="S3" s="324"/>
      <c r="T3" s="326" t="s">
        <v>326</v>
      </c>
      <c r="U3" s="311" t="s">
        <v>326</v>
      </c>
      <c r="V3" s="311" t="s">
        <v>326</v>
      </c>
      <c r="W3" s="326" t="s">
        <v>326</v>
      </c>
      <c r="X3" s="294" t="s">
        <v>326</v>
      </c>
      <c r="Y3" s="293" t="s">
        <v>326</v>
      </c>
      <c r="Z3" s="80">
        <v>1</v>
      </c>
    </row>
    <row r="4" spans="1:31" ht="18" customHeight="1" thickBot="1" x14ac:dyDescent="0.3">
      <c r="A4" s="329"/>
      <c r="B4" s="334" t="s">
        <v>326</v>
      </c>
      <c r="C4" s="290" t="s">
        <v>326</v>
      </c>
      <c r="D4" s="295" t="s">
        <v>326</v>
      </c>
      <c r="E4" s="290" t="s">
        <v>326</v>
      </c>
      <c r="F4" s="297" t="s">
        <v>326</v>
      </c>
      <c r="G4" s="302" t="s">
        <v>381</v>
      </c>
      <c r="H4" s="80">
        <v>2</v>
      </c>
      <c r="I4" s="80"/>
      <c r="J4" s="287"/>
      <c r="K4" s="334" t="s">
        <v>326</v>
      </c>
      <c r="L4" s="304" t="s">
        <v>381</v>
      </c>
      <c r="M4" s="290" t="s">
        <v>326</v>
      </c>
      <c r="N4" s="297" t="s">
        <v>326</v>
      </c>
      <c r="O4" s="298" t="s">
        <v>326</v>
      </c>
      <c r="P4" s="293" t="s">
        <v>326</v>
      </c>
      <c r="Q4" s="80">
        <v>2</v>
      </c>
      <c r="R4" s="80"/>
      <c r="S4" s="324"/>
      <c r="T4" s="303" t="s">
        <v>326</v>
      </c>
      <c r="U4" s="290" t="s">
        <v>326</v>
      </c>
      <c r="V4" s="295" t="s">
        <v>326</v>
      </c>
      <c r="W4" s="291" t="s">
        <v>326</v>
      </c>
      <c r="X4" s="291" t="s">
        <v>326</v>
      </c>
      <c r="Y4" s="315" t="s">
        <v>326</v>
      </c>
      <c r="Z4" s="80">
        <v>2</v>
      </c>
      <c r="AB4" s="169" t="s">
        <v>208</v>
      </c>
      <c r="AD4" s="288" t="s">
        <v>382</v>
      </c>
    </row>
    <row r="5" spans="1:31" ht="18" customHeight="1" thickBot="1" x14ac:dyDescent="0.3">
      <c r="A5" s="329"/>
      <c r="B5" s="335" t="s">
        <v>381</v>
      </c>
      <c r="C5" s="322" t="s">
        <v>326</v>
      </c>
      <c r="D5" s="291" t="s">
        <v>326</v>
      </c>
      <c r="E5" s="326" t="s">
        <v>326</v>
      </c>
      <c r="F5" s="295" t="s">
        <v>326</v>
      </c>
      <c r="G5" s="293" t="s">
        <v>326</v>
      </c>
      <c r="H5" s="80">
        <v>3</v>
      </c>
      <c r="I5" s="80"/>
      <c r="J5" s="287"/>
      <c r="K5" s="334" t="s">
        <v>326</v>
      </c>
      <c r="L5" s="338" t="s">
        <v>326</v>
      </c>
      <c r="M5" s="291" t="s">
        <v>326</v>
      </c>
      <c r="N5" s="290" t="s">
        <v>326</v>
      </c>
      <c r="O5" s="297" t="s">
        <v>326</v>
      </c>
      <c r="P5" s="293" t="s">
        <v>326</v>
      </c>
      <c r="Q5" s="80">
        <v>3</v>
      </c>
      <c r="R5" s="80"/>
      <c r="S5" s="324"/>
      <c r="T5" s="303" t="s">
        <v>326</v>
      </c>
      <c r="U5" s="328" t="s">
        <v>326</v>
      </c>
      <c r="V5" s="291" t="s">
        <v>326</v>
      </c>
      <c r="W5" s="291" t="s">
        <v>326</v>
      </c>
      <c r="X5" s="326" t="s">
        <v>326</v>
      </c>
      <c r="Y5" s="293" t="s">
        <v>326</v>
      </c>
      <c r="Z5" s="80">
        <v>3</v>
      </c>
      <c r="AB5" s="169" t="s">
        <v>384</v>
      </c>
      <c r="AD5" s="15" t="s">
        <v>385</v>
      </c>
    </row>
    <row r="6" spans="1:31" ht="18" customHeight="1" thickBot="1" x14ac:dyDescent="0.3">
      <c r="B6" s="334" t="s">
        <v>326</v>
      </c>
      <c r="C6" s="295" t="s">
        <v>326</v>
      </c>
      <c r="D6" s="290" t="s">
        <v>326</v>
      </c>
      <c r="E6" s="290" t="s">
        <v>326</v>
      </c>
      <c r="F6" s="305" t="s">
        <v>326</v>
      </c>
      <c r="G6" s="293" t="s">
        <v>326</v>
      </c>
      <c r="H6" s="80">
        <v>4</v>
      </c>
      <c r="I6" s="80"/>
      <c r="J6" s="287"/>
      <c r="K6" s="303" t="s">
        <v>326</v>
      </c>
      <c r="L6" s="291" t="s">
        <v>326</v>
      </c>
      <c r="M6" s="290" t="s">
        <v>326</v>
      </c>
      <c r="N6" s="291" t="s">
        <v>326</v>
      </c>
      <c r="O6" s="321" t="s">
        <v>381</v>
      </c>
      <c r="P6" s="293" t="s">
        <v>326</v>
      </c>
      <c r="Q6" s="80">
        <v>4</v>
      </c>
      <c r="R6" s="80"/>
      <c r="S6" s="324"/>
      <c r="T6" s="331" t="s">
        <v>381</v>
      </c>
      <c r="U6" s="291" t="s">
        <v>326</v>
      </c>
      <c r="V6" s="299" t="s">
        <v>381</v>
      </c>
      <c r="W6" s="291" t="s">
        <v>326</v>
      </c>
      <c r="X6" s="291" t="s">
        <v>326</v>
      </c>
      <c r="Y6" s="293" t="s">
        <v>326</v>
      </c>
      <c r="Z6" s="80">
        <v>4</v>
      </c>
    </row>
    <row r="7" spans="1:31" ht="18" customHeight="1" thickBot="1" x14ac:dyDescent="0.3">
      <c r="B7" s="303" t="s">
        <v>326</v>
      </c>
      <c r="C7" s="339" t="s">
        <v>326</v>
      </c>
      <c r="D7" s="297" t="s">
        <v>326</v>
      </c>
      <c r="E7" s="326" t="s">
        <v>326</v>
      </c>
      <c r="F7" s="300" t="s">
        <v>326</v>
      </c>
      <c r="G7" s="293" t="s">
        <v>326</v>
      </c>
      <c r="H7" s="80">
        <v>5</v>
      </c>
      <c r="I7" s="80"/>
      <c r="J7" s="287"/>
      <c r="K7" s="303" t="s">
        <v>326</v>
      </c>
      <c r="L7" s="298" t="s">
        <v>326</v>
      </c>
      <c r="M7" s="291" t="s">
        <v>326</v>
      </c>
      <c r="N7" s="291" t="s">
        <v>326</v>
      </c>
      <c r="O7" s="291" t="s">
        <v>326</v>
      </c>
      <c r="P7" s="293" t="s">
        <v>326</v>
      </c>
      <c r="Q7" s="80">
        <v>5</v>
      </c>
      <c r="R7" s="80"/>
      <c r="S7" s="324"/>
      <c r="T7" s="303" t="s">
        <v>326</v>
      </c>
      <c r="U7" s="291" t="s">
        <v>326</v>
      </c>
      <c r="V7" s="291" t="s">
        <v>326</v>
      </c>
      <c r="W7" s="290" t="s">
        <v>326</v>
      </c>
      <c r="X7" s="295" t="s">
        <v>326</v>
      </c>
      <c r="Y7" s="293" t="s">
        <v>326</v>
      </c>
      <c r="Z7" s="80">
        <v>5</v>
      </c>
    </row>
    <row r="8" spans="1:31" ht="18" customHeight="1" thickBot="1" x14ac:dyDescent="0.3">
      <c r="B8" s="306" t="s">
        <v>326</v>
      </c>
      <c r="C8" s="320" t="s">
        <v>326</v>
      </c>
      <c r="D8" s="307" t="s">
        <v>326</v>
      </c>
      <c r="E8" s="308" t="s">
        <v>326</v>
      </c>
      <c r="F8" s="307" t="s">
        <v>326</v>
      </c>
      <c r="G8" s="309" t="s">
        <v>326</v>
      </c>
      <c r="H8" s="80">
        <v>6</v>
      </c>
      <c r="I8" s="80"/>
      <c r="J8" s="80"/>
      <c r="K8" s="306" t="s">
        <v>326</v>
      </c>
      <c r="L8" s="307" t="s">
        <v>326</v>
      </c>
      <c r="M8" s="308" t="s">
        <v>326</v>
      </c>
      <c r="N8" s="307" t="s">
        <v>326</v>
      </c>
      <c r="O8" s="308" t="s">
        <v>326</v>
      </c>
      <c r="P8" s="309" t="s">
        <v>326</v>
      </c>
      <c r="Q8" s="80">
        <v>6</v>
      </c>
      <c r="R8" s="80"/>
      <c r="S8" s="324"/>
      <c r="T8" s="306" t="s">
        <v>326</v>
      </c>
      <c r="U8" s="308" t="s">
        <v>326</v>
      </c>
      <c r="V8" s="307" t="s">
        <v>326</v>
      </c>
      <c r="W8" s="307" t="s">
        <v>326</v>
      </c>
      <c r="X8" s="307" t="s">
        <v>326</v>
      </c>
      <c r="Y8" s="309" t="s">
        <v>326</v>
      </c>
      <c r="Z8" s="80">
        <v>6</v>
      </c>
    </row>
    <row r="9" spans="1:31" ht="18" customHeight="1" thickTop="1" x14ac:dyDescent="0.25">
      <c r="B9" s="471" t="str">
        <f>IF(mazesMethod&lt;&gt;"",IF(mazesMethod="עמודות","1   -   6","(1, 2)"),"1  -  6")</f>
        <v>1   -   6</v>
      </c>
      <c r="C9" s="471"/>
      <c r="D9" s="471"/>
      <c r="E9" s="471"/>
      <c r="F9" s="471"/>
      <c r="G9" s="471"/>
      <c r="H9" s="80"/>
      <c r="I9" s="80"/>
      <c r="J9" s="80"/>
      <c r="K9" s="471" t="str">
        <f>IF(mazesMethod&lt;&gt;"",IF(mazesMethod="עמודות","2   -   5","(2, 4)"),"2  -  5")</f>
        <v>2   -   5</v>
      </c>
      <c r="L9" s="471"/>
      <c r="M9" s="471"/>
      <c r="N9" s="471"/>
      <c r="O9" s="471"/>
      <c r="P9" s="471"/>
      <c r="Q9" s="80"/>
      <c r="R9" s="80"/>
      <c r="S9" s="80"/>
      <c r="T9" s="471" t="str">
        <f>IF(mazesMethod&lt;&gt;"",IF(mazesMethod="עמודות","4   -   6","(4, 4)"),"4  -  6")</f>
        <v>4   -   6</v>
      </c>
      <c r="U9" s="471"/>
      <c r="V9" s="471"/>
      <c r="W9" s="471"/>
      <c r="X9" s="471"/>
      <c r="Y9" s="471"/>
      <c r="Z9" s="80"/>
      <c r="AB9" s="323" t="s">
        <v>207</v>
      </c>
    </row>
    <row r="10" spans="1:31" ht="18" customHeight="1" x14ac:dyDescent="0.25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C10" s="102" t="s">
        <v>206</v>
      </c>
    </row>
    <row r="11" spans="1:31" ht="18" customHeight="1" thickBot="1" x14ac:dyDescent="0.3">
      <c r="B11" s="287">
        <v>6</v>
      </c>
      <c r="C11" s="287">
        <v>5</v>
      </c>
      <c r="D11" s="287">
        <v>4</v>
      </c>
      <c r="E11" s="287">
        <v>3</v>
      </c>
      <c r="F11" s="80">
        <v>2</v>
      </c>
      <c r="G11" s="80">
        <v>1</v>
      </c>
      <c r="H11" s="80"/>
      <c r="I11" s="80"/>
      <c r="J11" s="80"/>
      <c r="K11" s="287">
        <v>6</v>
      </c>
      <c r="L11" s="287">
        <v>5</v>
      </c>
      <c r="M11" s="287">
        <v>4</v>
      </c>
      <c r="N11" s="287">
        <v>3</v>
      </c>
      <c r="O11" s="287">
        <v>2</v>
      </c>
      <c r="P11" s="287">
        <v>1</v>
      </c>
      <c r="Q11" s="80"/>
      <c r="R11" s="80"/>
      <c r="S11" s="80"/>
      <c r="T11" s="287">
        <v>6</v>
      </c>
      <c r="U11" s="287">
        <v>5</v>
      </c>
      <c r="V11" s="287">
        <v>4</v>
      </c>
      <c r="W11" s="287">
        <v>3</v>
      </c>
      <c r="X11" s="80">
        <v>2</v>
      </c>
      <c r="Y11" s="80">
        <v>1</v>
      </c>
      <c r="Z11" s="80"/>
    </row>
    <row r="12" spans="1:31" ht="18" customHeight="1" thickTop="1" thickBot="1" x14ac:dyDescent="0.3">
      <c r="A12" s="329"/>
      <c r="B12" s="332" t="s">
        <v>326</v>
      </c>
      <c r="C12" s="294" t="s">
        <v>326</v>
      </c>
      <c r="D12" s="294" t="s">
        <v>326</v>
      </c>
      <c r="E12" s="340" t="s">
        <v>326</v>
      </c>
      <c r="F12" s="333" t="s">
        <v>326</v>
      </c>
      <c r="G12" s="336" t="s">
        <v>381</v>
      </c>
      <c r="H12" s="80">
        <v>1</v>
      </c>
      <c r="I12" s="80"/>
      <c r="J12" s="287"/>
      <c r="K12" s="332" t="s">
        <v>326</v>
      </c>
      <c r="L12" s="333" t="s">
        <v>326</v>
      </c>
      <c r="M12" s="294" t="s">
        <v>326</v>
      </c>
      <c r="N12" s="294" t="s">
        <v>326</v>
      </c>
      <c r="O12" s="294" t="s">
        <v>326</v>
      </c>
      <c r="P12" s="296" t="s">
        <v>326</v>
      </c>
      <c r="Q12" s="80">
        <v>1</v>
      </c>
      <c r="R12" s="80"/>
      <c r="S12" s="287"/>
      <c r="T12" s="332" t="s">
        <v>326</v>
      </c>
      <c r="U12" s="312" t="s">
        <v>381</v>
      </c>
      <c r="V12" s="340" t="s">
        <v>326</v>
      </c>
      <c r="W12" s="333" t="s">
        <v>326</v>
      </c>
      <c r="X12" s="311" t="s">
        <v>326</v>
      </c>
      <c r="Y12" s="313" t="s">
        <v>326</v>
      </c>
      <c r="Z12" s="80">
        <v>1</v>
      </c>
      <c r="AC12" s="102" t="s">
        <v>205</v>
      </c>
    </row>
    <row r="13" spans="1:31" ht="18" customHeight="1" thickBot="1" x14ac:dyDescent="0.3">
      <c r="A13" s="329"/>
      <c r="B13" s="334" t="s">
        <v>326</v>
      </c>
      <c r="C13" s="290" t="s">
        <v>326</v>
      </c>
      <c r="D13" s="290" t="s">
        <v>326</v>
      </c>
      <c r="E13" s="291" t="s">
        <v>326</v>
      </c>
      <c r="F13" s="291" t="s">
        <v>326</v>
      </c>
      <c r="G13" s="293" t="s">
        <v>326</v>
      </c>
      <c r="H13" s="80">
        <v>2</v>
      </c>
      <c r="I13" s="80"/>
      <c r="J13" s="287"/>
      <c r="K13" s="343" t="s">
        <v>326</v>
      </c>
      <c r="L13" s="290" t="s">
        <v>326</v>
      </c>
      <c r="M13" s="326" t="s">
        <v>326</v>
      </c>
      <c r="N13" s="300" t="s">
        <v>326</v>
      </c>
      <c r="O13" s="300" t="s">
        <v>326</v>
      </c>
      <c r="P13" s="293" t="s">
        <v>326</v>
      </c>
      <c r="Q13" s="80">
        <v>2</v>
      </c>
      <c r="R13" s="80"/>
      <c r="S13" s="287"/>
      <c r="T13" s="303" t="s">
        <v>326</v>
      </c>
      <c r="U13" s="298" t="s">
        <v>326</v>
      </c>
      <c r="V13" s="291" t="s">
        <v>326</v>
      </c>
      <c r="W13" s="291" t="s">
        <v>326</v>
      </c>
      <c r="X13" s="291" t="s">
        <v>326</v>
      </c>
      <c r="Y13" s="293" t="s">
        <v>326</v>
      </c>
      <c r="Z13" s="80">
        <v>2</v>
      </c>
    </row>
    <row r="14" spans="1:31" ht="18" customHeight="1" thickBot="1" x14ac:dyDescent="0.3">
      <c r="A14" s="329"/>
      <c r="B14" s="303" t="s">
        <v>326</v>
      </c>
      <c r="C14" s="345" t="s">
        <v>326</v>
      </c>
      <c r="D14" s="291" t="s">
        <v>326</v>
      </c>
      <c r="E14" s="290" t="s">
        <v>326</v>
      </c>
      <c r="F14" s="295" t="s">
        <v>326</v>
      </c>
      <c r="G14" s="293" t="s">
        <v>326</v>
      </c>
      <c r="H14" s="80">
        <v>3</v>
      </c>
      <c r="I14" s="80"/>
      <c r="J14" s="287"/>
      <c r="K14" s="334" t="s">
        <v>326</v>
      </c>
      <c r="L14" s="344" t="s">
        <v>381</v>
      </c>
      <c r="M14" s="298" t="s">
        <v>326</v>
      </c>
      <c r="N14" s="305" t="s">
        <v>326</v>
      </c>
      <c r="O14" s="326" t="s">
        <v>326</v>
      </c>
      <c r="P14" s="293" t="s">
        <v>326</v>
      </c>
      <c r="Q14" s="80">
        <v>3</v>
      </c>
      <c r="R14" s="80"/>
      <c r="S14" s="287"/>
      <c r="T14" s="341" t="s">
        <v>326</v>
      </c>
      <c r="U14" s="316" t="s">
        <v>326</v>
      </c>
      <c r="V14" s="291" t="s">
        <v>326</v>
      </c>
      <c r="W14" s="295" t="s">
        <v>326</v>
      </c>
      <c r="X14" s="290" t="s">
        <v>326</v>
      </c>
      <c r="Y14" s="293" t="s">
        <v>326</v>
      </c>
      <c r="Z14" s="80">
        <v>3</v>
      </c>
    </row>
    <row r="15" spans="1:31" ht="18" customHeight="1" thickBot="1" x14ac:dyDescent="0.3">
      <c r="A15" s="329"/>
      <c r="B15" s="334" t="s">
        <v>326</v>
      </c>
      <c r="C15" s="290" t="s">
        <v>326</v>
      </c>
      <c r="D15" s="290" t="s">
        <v>326</v>
      </c>
      <c r="E15" s="290" t="s">
        <v>326</v>
      </c>
      <c r="F15" s="295" t="s">
        <v>326</v>
      </c>
      <c r="G15" s="302" t="s">
        <v>381</v>
      </c>
      <c r="H15" s="80">
        <v>4</v>
      </c>
      <c r="I15" s="80"/>
      <c r="J15" s="80"/>
      <c r="K15" s="303" t="s">
        <v>326</v>
      </c>
      <c r="L15" s="295" t="s">
        <v>326</v>
      </c>
      <c r="M15" s="326" t="s">
        <v>326</v>
      </c>
      <c r="N15" s="290" t="s">
        <v>326</v>
      </c>
      <c r="O15" s="295" t="s">
        <v>326</v>
      </c>
      <c r="P15" s="293" t="s">
        <v>326</v>
      </c>
      <c r="Q15" s="80">
        <v>4</v>
      </c>
      <c r="R15" s="80"/>
      <c r="S15" s="287"/>
      <c r="T15" s="342" t="s">
        <v>326</v>
      </c>
      <c r="U15" s="291" t="s">
        <v>326</v>
      </c>
      <c r="V15" s="326" t="s">
        <v>326</v>
      </c>
      <c r="W15" s="291" t="s">
        <v>326</v>
      </c>
      <c r="X15" s="326" t="s">
        <v>326</v>
      </c>
      <c r="Y15" s="315" t="s">
        <v>326</v>
      </c>
      <c r="Z15" s="80">
        <v>4</v>
      </c>
    </row>
    <row r="16" spans="1:31" ht="18" customHeight="1" thickBot="1" x14ac:dyDescent="0.3">
      <c r="A16" s="329"/>
      <c r="B16" s="303" t="s">
        <v>326</v>
      </c>
      <c r="C16" s="326" t="s">
        <v>326</v>
      </c>
      <c r="D16" s="300" t="s">
        <v>326</v>
      </c>
      <c r="E16" s="300" t="s">
        <v>326</v>
      </c>
      <c r="F16" s="300" t="s">
        <v>326</v>
      </c>
      <c r="G16" s="293" t="s">
        <v>326</v>
      </c>
      <c r="H16" s="80">
        <v>5</v>
      </c>
      <c r="I16" s="80"/>
      <c r="J16" s="80"/>
      <c r="K16" s="303" t="s">
        <v>326</v>
      </c>
      <c r="L16" s="298" t="s">
        <v>326</v>
      </c>
      <c r="M16" s="290" t="s">
        <v>326</v>
      </c>
      <c r="N16" s="290" t="s">
        <v>326</v>
      </c>
      <c r="O16" s="291" t="s">
        <v>326</v>
      </c>
      <c r="P16" s="293" t="s">
        <v>326</v>
      </c>
      <c r="Q16" s="80">
        <v>5</v>
      </c>
      <c r="R16" s="80"/>
      <c r="S16" s="287"/>
      <c r="T16" s="334" t="s">
        <v>326</v>
      </c>
      <c r="U16" s="295" t="s">
        <v>326</v>
      </c>
      <c r="V16" s="292" t="s">
        <v>326</v>
      </c>
      <c r="W16" s="318" t="s">
        <v>381</v>
      </c>
      <c r="X16" s="298" t="s">
        <v>326</v>
      </c>
      <c r="Y16" s="293" t="s">
        <v>326</v>
      </c>
      <c r="Z16" s="80">
        <v>5</v>
      </c>
    </row>
    <row r="17" spans="1:26" ht="18" customHeight="1" thickBot="1" x14ac:dyDescent="0.3">
      <c r="B17" s="310" t="s">
        <v>326</v>
      </c>
      <c r="C17" s="307" t="s">
        <v>326</v>
      </c>
      <c r="D17" s="320" t="s">
        <v>326</v>
      </c>
      <c r="E17" s="307" t="s">
        <v>326</v>
      </c>
      <c r="F17" s="307" t="s">
        <v>326</v>
      </c>
      <c r="G17" s="309" t="s">
        <v>326</v>
      </c>
      <c r="H17" s="80">
        <v>6</v>
      </c>
      <c r="I17" s="80"/>
      <c r="J17" s="80"/>
      <c r="K17" s="306" t="s">
        <v>326</v>
      </c>
      <c r="L17" s="307" t="s">
        <v>326</v>
      </c>
      <c r="M17" s="319" t="s">
        <v>381</v>
      </c>
      <c r="N17" s="307" t="s">
        <v>326</v>
      </c>
      <c r="O17" s="308" t="s">
        <v>326</v>
      </c>
      <c r="P17" s="309" t="s">
        <v>326</v>
      </c>
      <c r="Q17" s="80">
        <v>6</v>
      </c>
      <c r="R17" s="80"/>
      <c r="S17" s="80"/>
      <c r="T17" s="306" t="s">
        <v>326</v>
      </c>
      <c r="U17" s="308" t="s">
        <v>326</v>
      </c>
      <c r="V17" s="307" t="s">
        <v>326</v>
      </c>
      <c r="W17" s="307" t="s">
        <v>326</v>
      </c>
      <c r="X17" s="307" t="s">
        <v>326</v>
      </c>
      <c r="Y17" s="309" t="s">
        <v>326</v>
      </c>
      <c r="Z17" s="80">
        <v>6</v>
      </c>
    </row>
    <row r="18" spans="1:26" ht="18" customHeight="1" thickTop="1" x14ac:dyDescent="0.25">
      <c r="B18" s="471" t="str">
        <f>IF(mazesMethod&lt;&gt;"",IF(mazesMethod="עמודות","1   -   1","(1, 1)"),"1  -  1")</f>
        <v>1   -   1</v>
      </c>
      <c r="C18" s="471"/>
      <c r="D18" s="471"/>
      <c r="E18" s="471"/>
      <c r="F18" s="471"/>
      <c r="G18" s="471"/>
      <c r="H18" s="80"/>
      <c r="I18" s="80"/>
      <c r="J18" s="80"/>
      <c r="K18" s="471" t="str">
        <f>IF(mazesMethod&lt;&gt;"",IF(mazesMethod="עמודות","4   -   5","(4, 6)"),"4  -  5")</f>
        <v>4   -   5</v>
      </c>
      <c r="L18" s="471"/>
      <c r="M18" s="471"/>
      <c r="N18" s="471"/>
      <c r="O18" s="471"/>
      <c r="P18" s="471"/>
      <c r="Q18" s="80"/>
      <c r="R18" s="80"/>
      <c r="S18" s="80"/>
      <c r="T18" s="471" t="str">
        <f>IF(mazesMethod&lt;&gt;"",IF(mazesMethod="עמודות","3   -   5","(3, 5)"),"3  -  5")</f>
        <v>3   -   5</v>
      </c>
      <c r="U18" s="471"/>
      <c r="V18" s="471"/>
      <c r="W18" s="471"/>
      <c r="X18" s="471"/>
      <c r="Y18" s="471"/>
      <c r="Z18" s="80"/>
    </row>
    <row r="19" spans="1:26" ht="18" customHeight="1" x14ac:dyDescent="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8" customHeight="1" thickBot="1" x14ac:dyDescent="0.3">
      <c r="B20" s="287">
        <v>6</v>
      </c>
      <c r="C20" s="287">
        <v>5</v>
      </c>
      <c r="D20" s="287">
        <v>4</v>
      </c>
      <c r="E20" s="287">
        <v>3</v>
      </c>
      <c r="F20" s="287">
        <v>2</v>
      </c>
      <c r="G20" s="287">
        <v>1</v>
      </c>
      <c r="H20" s="80"/>
      <c r="I20" s="80"/>
      <c r="J20" s="80"/>
      <c r="K20" s="287">
        <v>6</v>
      </c>
      <c r="L20" s="287">
        <v>5</v>
      </c>
      <c r="M20" s="287">
        <v>4</v>
      </c>
      <c r="N20" s="287">
        <v>3</v>
      </c>
      <c r="O20" s="287">
        <v>2</v>
      </c>
      <c r="P20" s="287">
        <v>1</v>
      </c>
      <c r="Q20" s="80"/>
      <c r="R20" s="80"/>
      <c r="S20" s="80"/>
      <c r="T20" s="287">
        <v>6</v>
      </c>
      <c r="U20" s="287">
        <v>5</v>
      </c>
      <c r="V20" s="287">
        <v>4</v>
      </c>
      <c r="W20" s="287">
        <v>3</v>
      </c>
      <c r="X20" s="287">
        <v>2</v>
      </c>
      <c r="Y20" s="80">
        <v>1</v>
      </c>
      <c r="Z20" s="80"/>
    </row>
    <row r="21" spans="1:26" ht="18" customHeight="1" thickTop="1" thickBot="1" x14ac:dyDescent="0.3">
      <c r="A21" s="329"/>
      <c r="B21" s="332" t="s">
        <v>326</v>
      </c>
      <c r="C21" s="311" t="s">
        <v>326</v>
      </c>
      <c r="D21" s="333" t="s">
        <v>326</v>
      </c>
      <c r="E21" s="294" t="s">
        <v>326</v>
      </c>
      <c r="F21" s="346" t="s">
        <v>381</v>
      </c>
      <c r="G21" s="313" t="s">
        <v>326</v>
      </c>
      <c r="H21" s="80">
        <v>1</v>
      </c>
      <c r="I21" s="80"/>
      <c r="J21" s="287"/>
      <c r="K21" s="332" t="s">
        <v>326</v>
      </c>
      <c r="L21" s="311" t="s">
        <v>326</v>
      </c>
      <c r="M21" s="312" t="s">
        <v>381</v>
      </c>
      <c r="N21" s="294" t="s">
        <v>326</v>
      </c>
      <c r="O21" s="311" t="s">
        <v>326</v>
      </c>
      <c r="P21" s="313" t="s">
        <v>326</v>
      </c>
      <c r="Q21" s="80">
        <v>1</v>
      </c>
      <c r="R21" s="80"/>
      <c r="S21" s="287"/>
      <c r="T21" s="332" t="s">
        <v>326</v>
      </c>
      <c r="U21" s="333" t="s">
        <v>326</v>
      </c>
      <c r="V21" s="294" t="s">
        <v>326</v>
      </c>
      <c r="W21" s="294" t="s">
        <v>326</v>
      </c>
      <c r="X21" s="311" t="s">
        <v>326</v>
      </c>
      <c r="Y21" s="313" t="s">
        <v>326</v>
      </c>
      <c r="Z21" s="80">
        <v>1</v>
      </c>
    </row>
    <row r="22" spans="1:26" ht="18" customHeight="1" thickBot="1" x14ac:dyDescent="0.3">
      <c r="A22" s="329"/>
      <c r="B22" s="303" t="s">
        <v>326</v>
      </c>
      <c r="C22" s="298" t="s">
        <v>326</v>
      </c>
      <c r="D22" s="295" t="s">
        <v>326</v>
      </c>
      <c r="E22" s="290" t="s">
        <v>326</v>
      </c>
      <c r="F22" s="291" t="s">
        <v>326</v>
      </c>
      <c r="G22" s="293" t="s">
        <v>326</v>
      </c>
      <c r="H22" s="80">
        <v>2</v>
      </c>
      <c r="I22" s="80"/>
      <c r="J22" s="287"/>
      <c r="K22" s="303" t="s">
        <v>326</v>
      </c>
      <c r="L22" s="290" t="s">
        <v>326</v>
      </c>
      <c r="M22" s="295" t="s">
        <v>326</v>
      </c>
      <c r="N22" s="290" t="s">
        <v>326</v>
      </c>
      <c r="O22" s="290" t="s">
        <v>326</v>
      </c>
      <c r="P22" s="293" t="s">
        <v>326</v>
      </c>
      <c r="Q22" s="80">
        <v>2</v>
      </c>
      <c r="R22" s="80"/>
      <c r="S22" s="287"/>
      <c r="T22" s="303" t="s">
        <v>326</v>
      </c>
      <c r="U22" s="291" t="s">
        <v>326</v>
      </c>
      <c r="V22" s="290" t="s">
        <v>326</v>
      </c>
      <c r="W22" s="344" t="s">
        <v>381</v>
      </c>
      <c r="X22" s="291" t="s">
        <v>326</v>
      </c>
      <c r="Y22" s="293" t="s">
        <v>326</v>
      </c>
      <c r="Z22" s="80">
        <v>2</v>
      </c>
    </row>
    <row r="23" spans="1:26" ht="18" customHeight="1" thickBot="1" x14ac:dyDescent="0.3">
      <c r="A23" s="329"/>
      <c r="B23" s="334" t="s">
        <v>326</v>
      </c>
      <c r="C23" s="316" t="s">
        <v>326</v>
      </c>
      <c r="D23" s="339" t="s">
        <v>326</v>
      </c>
      <c r="E23" s="297" t="s">
        <v>326</v>
      </c>
      <c r="F23" s="290" t="s">
        <v>326</v>
      </c>
      <c r="G23" s="315" t="s">
        <v>326</v>
      </c>
      <c r="H23" s="80">
        <v>3</v>
      </c>
      <c r="I23" s="80"/>
      <c r="J23" s="287"/>
      <c r="K23" s="303" t="s">
        <v>326</v>
      </c>
      <c r="L23" s="328" t="s">
        <v>326</v>
      </c>
      <c r="M23" s="300" t="s">
        <v>326</v>
      </c>
      <c r="N23" s="300" t="s">
        <v>326</v>
      </c>
      <c r="O23" s="297" t="s">
        <v>326</v>
      </c>
      <c r="P23" s="293" t="s">
        <v>326</v>
      </c>
      <c r="Q23" s="80">
        <v>3</v>
      </c>
      <c r="R23" s="80"/>
      <c r="S23" s="287"/>
      <c r="T23" s="303" t="s">
        <v>326</v>
      </c>
      <c r="U23" s="301" t="s">
        <v>326</v>
      </c>
      <c r="V23" s="291" t="s">
        <v>326</v>
      </c>
      <c r="W23" s="290" t="s">
        <v>326</v>
      </c>
      <c r="X23" s="290" t="s">
        <v>326</v>
      </c>
      <c r="Y23" s="293" t="s">
        <v>326</v>
      </c>
      <c r="Z23" s="80">
        <v>3</v>
      </c>
    </row>
    <row r="24" spans="1:26" ht="18" customHeight="1" thickBot="1" x14ac:dyDescent="0.3">
      <c r="B24" s="342" t="s">
        <v>326</v>
      </c>
      <c r="C24" s="290" t="s">
        <v>326</v>
      </c>
      <c r="D24" s="290" t="s">
        <v>326</v>
      </c>
      <c r="E24" s="291" t="s">
        <v>326</v>
      </c>
      <c r="F24" s="326" t="s">
        <v>326</v>
      </c>
      <c r="G24" s="293" t="s">
        <v>326</v>
      </c>
      <c r="H24" s="80">
        <v>4</v>
      </c>
      <c r="I24" s="80"/>
      <c r="J24" s="287"/>
      <c r="K24" s="341" t="s">
        <v>326</v>
      </c>
      <c r="L24" s="290" t="s">
        <v>326</v>
      </c>
      <c r="M24" s="305" t="s">
        <v>326</v>
      </c>
      <c r="N24" s="327" t="s">
        <v>381</v>
      </c>
      <c r="O24" s="295" t="s">
        <v>326</v>
      </c>
      <c r="P24" s="293" t="s">
        <v>326</v>
      </c>
      <c r="Q24" s="80">
        <v>4</v>
      </c>
      <c r="R24" s="80"/>
      <c r="S24" s="287"/>
      <c r="T24" s="334" t="s">
        <v>326</v>
      </c>
      <c r="U24" s="305" t="s">
        <v>326</v>
      </c>
      <c r="V24" s="298" t="s">
        <v>326</v>
      </c>
      <c r="W24" s="297" t="s">
        <v>326</v>
      </c>
      <c r="X24" s="291" t="s">
        <v>326</v>
      </c>
      <c r="Y24" s="293" t="s">
        <v>326</v>
      </c>
      <c r="Z24" s="80">
        <v>4</v>
      </c>
    </row>
    <row r="25" spans="1:26" ht="18" customHeight="1" thickBot="1" x14ac:dyDescent="0.3">
      <c r="B25" s="303" t="s">
        <v>326</v>
      </c>
      <c r="C25" s="326" t="s">
        <v>326</v>
      </c>
      <c r="D25" s="290" t="s">
        <v>326</v>
      </c>
      <c r="E25" s="295" t="s">
        <v>326</v>
      </c>
      <c r="F25" s="317" t="s">
        <v>326</v>
      </c>
      <c r="G25" s="293" t="s">
        <v>326</v>
      </c>
      <c r="H25" s="80">
        <v>5</v>
      </c>
      <c r="I25" s="80"/>
      <c r="J25" s="287"/>
      <c r="K25" s="341" t="s">
        <v>326</v>
      </c>
      <c r="L25" s="290" t="s">
        <v>326</v>
      </c>
      <c r="M25" s="290" t="s">
        <v>326</v>
      </c>
      <c r="N25" s="295" t="s">
        <v>326</v>
      </c>
      <c r="O25" s="291" t="s">
        <v>326</v>
      </c>
      <c r="P25" s="293" t="s">
        <v>326</v>
      </c>
      <c r="Q25" s="80">
        <v>5</v>
      </c>
      <c r="R25" s="80"/>
      <c r="S25" s="80"/>
      <c r="T25" s="343" t="s">
        <v>326</v>
      </c>
      <c r="U25" s="326" t="s">
        <v>326</v>
      </c>
      <c r="V25" s="297" t="s">
        <v>326</v>
      </c>
      <c r="W25" s="291" t="s">
        <v>326</v>
      </c>
      <c r="X25" s="291" t="s">
        <v>326</v>
      </c>
      <c r="Y25" s="302" t="s">
        <v>381</v>
      </c>
      <c r="Z25" s="80">
        <v>5</v>
      </c>
    </row>
    <row r="26" spans="1:26" ht="18" customHeight="1" thickBot="1" x14ac:dyDescent="0.3">
      <c r="B26" s="306" t="s">
        <v>326</v>
      </c>
      <c r="C26" s="307" t="s">
        <v>326</v>
      </c>
      <c r="D26" s="307" t="s">
        <v>326</v>
      </c>
      <c r="E26" s="307" t="s">
        <v>326</v>
      </c>
      <c r="F26" s="319" t="s">
        <v>381</v>
      </c>
      <c r="G26" s="309" t="s">
        <v>326</v>
      </c>
      <c r="H26" s="80">
        <v>6</v>
      </c>
      <c r="I26" s="80"/>
      <c r="J26" s="80"/>
      <c r="K26" s="306" t="s">
        <v>326</v>
      </c>
      <c r="L26" s="307" t="s">
        <v>326</v>
      </c>
      <c r="M26" s="307" t="s">
        <v>326</v>
      </c>
      <c r="N26" s="307" t="s">
        <v>326</v>
      </c>
      <c r="O26" s="307" t="s">
        <v>326</v>
      </c>
      <c r="P26" s="309" t="s">
        <v>326</v>
      </c>
      <c r="Q26" s="80">
        <v>6</v>
      </c>
      <c r="R26" s="80"/>
      <c r="S26" s="80"/>
      <c r="T26" s="306" t="s">
        <v>326</v>
      </c>
      <c r="U26" s="308" t="s">
        <v>326</v>
      </c>
      <c r="V26" s="307" t="s">
        <v>326</v>
      </c>
      <c r="W26" s="308" t="s">
        <v>326</v>
      </c>
      <c r="X26" s="307" t="s">
        <v>326</v>
      </c>
      <c r="Y26" s="309" t="s">
        <v>326</v>
      </c>
      <c r="Z26" s="80">
        <v>6</v>
      </c>
    </row>
    <row r="27" spans="1:26" ht="18" customHeight="1" thickTop="1" x14ac:dyDescent="0.25">
      <c r="B27" s="471" t="str">
        <f>IF(mazesMethod&lt;&gt;"",IF(mazesMethod="עמודות","2   -   2","(2, 1)"),"2  -  2")</f>
        <v>2   -   2</v>
      </c>
      <c r="C27" s="471"/>
      <c r="D27" s="471"/>
      <c r="E27" s="471"/>
      <c r="F27" s="471"/>
      <c r="G27" s="471"/>
      <c r="H27" s="80"/>
      <c r="I27" s="80"/>
      <c r="J27" s="80"/>
      <c r="K27" s="471" t="str">
        <f>IF(mazesMethod&lt;&gt;"",IF(mazesMethod="עמודות","3   -   4","(3, 4)"),"3  -  4")</f>
        <v>3   -   4</v>
      </c>
      <c r="L27" s="471"/>
      <c r="M27" s="471"/>
      <c r="N27" s="471"/>
      <c r="O27" s="471"/>
      <c r="P27" s="471"/>
      <c r="Q27" s="80"/>
      <c r="R27" s="80"/>
      <c r="S27" s="80"/>
      <c r="T27" s="471" t="str">
        <f>IF(mazesMethod&lt;&gt;"",IF(mazesMethod="עמודות","1  -   3","(3, 2)"),"1  -  3")</f>
        <v>1  -   3</v>
      </c>
      <c r="U27" s="471"/>
      <c r="V27" s="471"/>
      <c r="W27" s="471"/>
      <c r="X27" s="471"/>
      <c r="Y27" s="471"/>
      <c r="Z27" s="80"/>
    </row>
  </sheetData>
  <mergeCells count="9"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23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22" priority="8">
      <formula>AND(mazesMethod="עמודות",mazesHighlights="כן")</formula>
    </cfRule>
  </conditionalFormatting>
  <conditionalFormatting sqref="V2 O2 G2 W11 M11 G11 Y20 N20 F20">
    <cfRule type="expression" dxfId="21" priority="6">
      <formula>AND(mazesMethod="קואורדינטות",mazesHighlights&lt;&gt;"לא")</formula>
    </cfRule>
  </conditionalFormatting>
  <conditionalFormatting sqref="Z6 Q6 H4 Z16 Q17 H12 Z25 Q24 H21">
    <cfRule type="expression" dxfId="20" priority="5">
      <formula>AND(mazesMethod="קואורדינטות",mazesHighlights&lt;&gt;"לא")</formula>
    </cfRule>
  </conditionalFormatting>
  <conditionalFormatting sqref="V3:V5 O3:O5 G3 W12:W15 M12:M16 Y21:Y24 N21:N23">
    <cfRule type="expression" dxfId="19" priority="4">
      <formula>AND(mazesMethod="קואורדינטות",mazesHighlights="כן")</formula>
    </cfRule>
  </conditionalFormatting>
  <conditionalFormatting sqref="W6:Y6 P6 X16:Y16 N17:P17 O24:P24 G21">
    <cfRule type="expression" dxfId="18" priority="3">
      <formula>AND(mazesMethod="קואורדינטות",mazesHighlights="כן")</formula>
    </cfRule>
  </conditionalFormatting>
  <conditionalFormatting sqref="V6 O6 G4 W16 M17 G12 Y25 N24 F21">
    <cfRule type="expression" dxfId="17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16" priority="1">
      <formula>AND(mazesMethod="עמודות",mazesHighlights="כן")</formula>
    </cfRule>
  </conditionalFormatting>
  <dataValidations count="2">
    <dataValidation type="list" showInputMessage="1" showErrorMessage="1" sqref="AD4" xr:uid="{22408BB6-442D-494B-935A-B3F4638C0A9C}">
      <formula1>"קואורדינטות,עמודות"</formula1>
    </dataValidation>
    <dataValidation type="list" allowBlank="1" showInputMessage="1" showErrorMessage="1" sqref="AD5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O18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9" width="9.140625" style="5"/>
    <col min="10" max="10" width="3.7109375" style="5" customWidth="1"/>
    <col min="11" max="13" width="9.140625" style="5"/>
    <col min="14" max="14" width="3.7109375" style="5" customWidth="1"/>
    <col min="15" max="16384" width="9.140625" style="5"/>
  </cols>
  <sheetData>
    <row r="1" spans="1:15" ht="40.5" customHeight="1" thickBot="1" x14ac:dyDescent="0.3">
      <c r="A1" s="6" t="s">
        <v>171</v>
      </c>
    </row>
    <row r="2" spans="1:15" ht="15.75" thickBot="1" x14ac:dyDescent="0.3">
      <c r="A2" s="3" t="s">
        <v>4</v>
      </c>
      <c r="B2" s="188" t="str">
        <f>IF(passwords3rdLetter&lt;&gt;"",IF(AND(MID("ABOUT",3,1) = passwords3rdLetter,MID("ABOUT",5,1) = passwords5thLetter),"ABOUT",IF(AND(MID("ABOUT",3,1) = passwords3rdLetter,passwords5thLetter=""),"ABOUT","")),"ABOUT")</f>
        <v>ABOUT</v>
      </c>
      <c r="C2" s="188" t="str">
        <f>IF(passwords3rdLetter&lt;&gt;"",IF(AND(MID("AFTER",3,1) = passwords3rdLetter,MID("AFTER",5,1) = passwords5thLetter),"AFTER",IF(AND(MID("AFTER",3,1) = passwords3rdLetter,passwords5thLetter=""),"AFTER","")),"AFTER")</f>
        <v>AFTER</v>
      </c>
      <c r="D2" s="188" t="str">
        <f>IF(passwords3rdLetter&lt;&gt;"",IF(AND(MID("AGAIN",3,1) = passwords3rdLetter,MID("AGAIN",5,1) = passwords5thLetter),"AGAIN",IF(AND(MID("AGAIN",3,1) = passwords3rdLetter,passwords5thLetter=""),"AGAIN","")),"AGAIN")</f>
        <v>AGAIN</v>
      </c>
      <c r="E2" s="188"/>
      <c r="F2" s="188"/>
      <c r="G2" s="188"/>
      <c r="I2" s="168" t="s">
        <v>211</v>
      </c>
      <c r="K2" s="170"/>
      <c r="M2" s="168" t="s">
        <v>212</v>
      </c>
      <c r="O2" s="170"/>
    </row>
    <row r="3" spans="1:15" x14ac:dyDescent="0.25">
      <c r="A3" s="3" t="s">
        <v>3</v>
      </c>
      <c r="B3" s="188" t="str">
        <f>IF(passwords3rdLetter&lt;&gt;"",IF(AND(MID("BELOW",3,1) = passwords3rdLetter,MID("BELOW",5,1) = passwords5thLetter),"BELOW",IF(AND(MID("BELOW",3,1) = passwords3rdLetter,passwords5thLetter=""),"BELOW","")),"BELOW")</f>
        <v>BELOW</v>
      </c>
      <c r="C3" s="188"/>
      <c r="D3" s="188"/>
      <c r="E3" s="188"/>
      <c r="F3" s="188"/>
      <c r="G3" s="188"/>
    </row>
    <row r="4" spans="1:15" x14ac:dyDescent="0.25">
      <c r="A4" s="3" t="s">
        <v>2</v>
      </c>
      <c r="B4" s="188" t="str">
        <f>IF(passwords3rdLetter&lt;&gt;"",IF(AND(MID("COULD",3,1) = passwords3rdLetter,MID("COULD",5,1) = passwords5thLetter),"COULD",IF(AND(MID("COULD",3,1) = passwords3rdLetter,passwords5thLetter=""),"COULD","")),"COULD")</f>
        <v>COULD</v>
      </c>
      <c r="C4" s="188"/>
      <c r="D4" s="188"/>
      <c r="E4" s="188"/>
      <c r="F4" s="188"/>
      <c r="G4" s="188"/>
      <c r="K4" s="325"/>
      <c r="O4" s="325"/>
    </row>
    <row r="5" spans="1:15" x14ac:dyDescent="0.25">
      <c r="A5" s="3" t="s">
        <v>66</v>
      </c>
      <c r="B5" s="188" t="str">
        <f>IF(passwords3rdLetter&lt;&gt;"",IF(AND(MID("EVERY",3,1) = passwords3rdLetter,MID("EVERY",5,1) = passwords5thLetter),"EVERY",IF(AND(MID("EVERY",3,1) = passwords3rdLetter,passwords5thLetter=""),"EVERY","")),"EVERY")</f>
        <v>EVERY</v>
      </c>
      <c r="C5" s="188"/>
      <c r="D5" s="188"/>
      <c r="E5" s="188"/>
      <c r="F5" s="188"/>
      <c r="G5" s="188"/>
      <c r="K5" s="325"/>
      <c r="O5" s="325"/>
    </row>
    <row r="6" spans="1:15" x14ac:dyDescent="0.25">
      <c r="A6" s="3" t="s">
        <v>67</v>
      </c>
      <c r="B6" s="188" t="str">
        <f>IF(passwords3rdLetter&lt;&gt;"",IF(AND(MID("FIRST",3,1) = passwords3rdLetter,MID("FIRST",5,1) = passwords5thLetter),"FIRST",IF(AND(MID("FIRST",3,1) = passwords3rdLetter,passwords5thLetter=""),"FIRST","")),"FIRST")</f>
        <v>FIRST</v>
      </c>
      <c r="C6" s="188" t="str">
        <f>IF(passwords3rdLetter&lt;&gt;"",IF(AND(MID("FOUND",3,1) = passwords3rdLetter,MID("FOUND",5,1) = passwords5thLetter),"FOUND",IF(AND(MID("FOUND",3,1) = passwords3rdLetter,passwords5thLetter=""),"FOUND","")),"FOUND")</f>
        <v>FOUND</v>
      </c>
      <c r="D6" s="188"/>
      <c r="E6" s="188"/>
      <c r="F6" s="188"/>
      <c r="G6" s="188"/>
      <c r="K6" s="325"/>
      <c r="O6" s="325"/>
    </row>
    <row r="7" spans="1:15" x14ac:dyDescent="0.25">
      <c r="A7" s="3" t="s">
        <v>68</v>
      </c>
      <c r="B7" s="188" t="str">
        <f>IF(passwords3rdLetter&lt;&gt;"",IF(AND(MID("GREAT",3,1) = passwords3rdLetter,MID("GREAT",5,1) = passwords5thLetter),"GREAT",IF(AND(MID("GREAT",3,1) = passwords3rdLetter,passwords5thLetter=""),"GREAT","")),"GREAT")</f>
        <v>GREAT</v>
      </c>
      <c r="C7" s="188"/>
      <c r="D7" s="188"/>
      <c r="E7" s="188"/>
      <c r="F7" s="188"/>
      <c r="G7" s="188"/>
      <c r="K7" s="325"/>
      <c r="O7" s="325"/>
    </row>
    <row r="8" spans="1:15" x14ac:dyDescent="0.25">
      <c r="A8" s="3" t="s">
        <v>9</v>
      </c>
      <c r="B8" s="188" t="str">
        <f>IF(passwords3rdLetter&lt;&gt;"",IF(AND(MID("HOUSE",3,1) = passwords3rdLetter,MID("HOUSE",5,1) = passwords5thLetter),"HOUSE",IF(AND(MID("HOUSE",3,1) = passwords3rdLetter,passwords5thLetter=""),"HOUSE","")),"HOUSE")</f>
        <v>HOUSE</v>
      </c>
      <c r="C8" s="188"/>
      <c r="D8" s="188"/>
      <c r="E8" s="188"/>
      <c r="F8" s="188"/>
      <c r="G8" s="188"/>
      <c r="K8" s="325"/>
      <c r="O8" s="325"/>
    </row>
    <row r="9" spans="1:15" x14ac:dyDescent="0.25">
      <c r="A9" s="3" t="s">
        <v>69</v>
      </c>
      <c r="B9" s="188" t="str">
        <f>IF(passwords3rdLetter&lt;&gt;"",IF(AND(MID("LARGE",3,1) = passwords3rdLetter,MID("LARGE",5,1) = passwords5thLetter),"LARGE",IF(AND(MID("LARGE",3,1) = passwords3rdLetter,passwords5thLetter=""),"LARGE","")),"LARGE")</f>
        <v>LARGE</v>
      </c>
      <c r="C9" s="188" t="str">
        <f>IF(passwords3rdLetter&lt;&gt;"",IF(AND(MID("LEARN",3,1) = passwords3rdLetter,MID("LEARN",5,1) = passwords5thLetter),"LEARN",IF(AND(MID("LEARN",3,1) = passwords3rdLetter,passwords5thLetter=""),"LEARN","")),"LEARN")</f>
        <v>LEARN</v>
      </c>
      <c r="D9" s="188"/>
      <c r="E9" s="188"/>
      <c r="F9" s="188"/>
      <c r="G9" s="188"/>
      <c r="K9" s="325"/>
      <c r="O9" s="325"/>
    </row>
    <row r="10" spans="1:15" x14ac:dyDescent="0.25">
      <c r="A10" s="3" t="s">
        <v>70</v>
      </c>
      <c r="B10" s="188" t="str">
        <f>IF(passwords3rdLetter&lt;&gt;"",IF(AND(MID("NEVER",3,1) = passwords3rdLetter,MID("NEVER",5,1) = passwords5thLetter),"NEVER",IF(AND(MID("NEVER",3,1) = passwords3rdLetter,passwords5thLetter=""),"NEVER","")),"NEVER")</f>
        <v>NEVER</v>
      </c>
      <c r="C10" s="188"/>
      <c r="D10" s="188"/>
      <c r="E10" s="188"/>
      <c r="F10" s="188"/>
      <c r="G10" s="188"/>
    </row>
    <row r="11" spans="1:15" x14ac:dyDescent="0.25">
      <c r="A11" s="3" t="s">
        <v>71</v>
      </c>
      <c r="B11" s="188" t="str">
        <f>IF(passwords3rdLetter&lt;&gt;"",IF(AND(MID("OTHER",3,1) = passwords3rdLetter,MID("OTHER",5,1) = passwords5thLetter),"OTHER",IF(AND(MID("OTHER",3,1) = passwords3rdLetter,passwords5thLetter=""),"OTHER","")),"OTHER")</f>
        <v>OTHER</v>
      </c>
      <c r="C11" s="188"/>
      <c r="D11" s="188"/>
      <c r="E11" s="188"/>
      <c r="F11" s="188"/>
      <c r="G11" s="188"/>
    </row>
    <row r="12" spans="1:15" x14ac:dyDescent="0.25">
      <c r="A12" s="3" t="s">
        <v>72</v>
      </c>
      <c r="B12" s="188" t="str">
        <f>IF(passwords3rdLetter&lt;&gt;"",IF(AND(MID("PLACE",3,1) = passwords3rdLetter,MID("PLACE",5,1) = passwords5thLetter),"PLACE",IF(AND(MID("PLACE",3,1) = passwords3rdLetter,passwords5thLetter=""),"PLACE","")),"PLACE")</f>
        <v>PLACE</v>
      </c>
      <c r="C12" s="188" t="str">
        <f>IF(passwords3rdLetter&lt;&gt;"",IF(AND(MID("PLANT",3,1)=passwords3rdLetter,MID("PLANT",5,1) = passwords5thLetter),"PLANT",IF(AND(MID("PLANT",3,1) = passwords3rdLetter,passwords5thLetter=""),"PLANT","")),"PLANT")</f>
        <v>PLANT</v>
      </c>
      <c r="D12" s="188" t="str">
        <f>IF(passwords3rdLetter&lt;&gt;"",IF(AND(MID("POINT",3,1) = passwords3rdLetter,MID("POINT",5,1) = passwords5thLetter),"POINT",IF(AND(MID("POINT",3,1) = passwords3rdLetter,passwords5thLetter=""),"POINT","")),"POINT")</f>
        <v>POINT</v>
      </c>
      <c r="E12" s="188"/>
      <c r="F12" s="188"/>
      <c r="G12" s="188"/>
      <c r="I12" s="360" t="s">
        <v>387</v>
      </c>
    </row>
    <row r="13" spans="1:15" x14ac:dyDescent="0.25">
      <c r="A13" s="3" t="s">
        <v>8</v>
      </c>
      <c r="B13" s="188" t="str">
        <f>IF(passwords3rdLetter&lt;&gt;"",IF(AND(MID("RIGHT",3,1) = passwords3rdLetter,MID("RIGHT",5,1) = passwords5thLetter),"RIGHT",IF(AND(MID("RIGHT",3,1) = passwords3rdLetter,passwords5thLetter=""),"RIGHT","")),"RIGHT")</f>
        <v>RIGHT</v>
      </c>
      <c r="C13" s="188"/>
      <c r="D13" s="188"/>
      <c r="E13" s="188"/>
      <c r="F13" s="188"/>
      <c r="G13" s="188"/>
      <c r="I13" s="359" t="s">
        <v>388</v>
      </c>
    </row>
    <row r="14" spans="1:15" x14ac:dyDescent="0.25">
      <c r="A14" s="3" t="s">
        <v>73</v>
      </c>
      <c r="B14" s="188" t="str">
        <f>IF(passwords3rdLetter&lt;&gt;"",IF(AND(MID("SMALL",3,1) = passwords3rdLetter,MID("SMALL",5,1) = passwords5thLetter),"SMALL",IF(AND(MID("SMALL",3,1) = passwords3rdLetter,passwords5thLetter=""),"SMALL","")),"SMALL")</f>
        <v>SMALL</v>
      </c>
      <c r="C14" s="188" t="str">
        <f>IF(passwords3rdLetter&lt;&gt;"",IF(AND(MID("SOUND",3,1) = passwords3rdLetter,MID("SOUND",5,1) = passwords5thLetter),"SOUND",IF(AND(MID("SOUND",3,1) = passwords3rdLetter,passwords5thLetter=""),"SOUND","")),"SOUND")</f>
        <v>SOUND</v>
      </c>
      <c r="D14" s="188" t="str">
        <f>IF(passwords3rdLetter&lt;&gt;"",IF(AND(MID("SPELL",3,1) = passwords3rdLetter,MID("SPELL",5,1) = passwords5thLetter),"SPELL",IF(AND(MID("SPELL",3,1) = passwords3rdLetter,passwords5thLetter=""),"SPELL","")),"SPELL")</f>
        <v>SPELL</v>
      </c>
      <c r="E14" s="188" t="str">
        <f>IF(passwords3rdLetter&lt;&gt;"",IF(AND(MID("STILL",3,1) = passwords3rdLetter,MID("STILL",5,1) = passwords5thLetter),"STILL",IF(AND(MID("STILL",3,1) = passwords3rdLetter,passwords5thLetter=""),"STILL","")),"STILL")</f>
        <v>STILL</v>
      </c>
      <c r="F14" s="188" t="str">
        <f>IF(passwords3rdLetter&lt;&gt;"",IF(AND(MID("STUDY",3,1) = passwords3rdLetter,MID("STUDY",5,1) = passwords5thLetter),"STUDY",IF(AND(MID("STUDY",3,1) = passwords3rdLetter,passwords5thLetter=""),"STUDY","")),"STUDY")</f>
        <v>STUDY</v>
      </c>
      <c r="G14" s="188"/>
      <c r="I14" s="359" t="s">
        <v>389</v>
      </c>
    </row>
    <row r="15" spans="1:15" x14ac:dyDescent="0.25">
      <c r="A15" s="3" t="s">
        <v>74</v>
      </c>
      <c r="B15" s="188" t="str">
        <f>IF(passwords3rdLetter&lt;&gt;"",IF(AND(MID("THEIR",3,1) = passwords3rdLetter,MID("THEIR",5,1) = passwords5thLetter),"THEIR",IF(AND(MID("THEIR",3,1) = passwords3rdLetter,passwords5thLetter=""),"THEIR","")),"THEIR")</f>
        <v>THEIR</v>
      </c>
      <c r="C15" s="188" t="str">
        <f>IF(passwords3rdLetter&lt;&gt;"",IF(AND(MID("THERE",3,1) = passwords3rdLetter,MID("THERE",5,1) = passwords5thLetter),"THERE",IF(AND(MID("THERE",3,1) = passwords3rdLetter,passwords5thLetter=""),"THERE","")),"THERE")</f>
        <v>THERE</v>
      </c>
      <c r="D15" s="188" t="str">
        <f>IF(passwords3rdLetter&lt;&gt;"",IF(AND(MID("THESE",3,1) = passwords3rdLetter,MID("THESE",5,1) = passwords5thLetter),"THESE",IF(AND(MID("THESE",3,1) = passwords3rdLetter,passwords5thLetter=""),"THESE","")),"THESE")</f>
        <v>THESE</v>
      </c>
      <c r="E15" s="188" t="str">
        <f>IF(passwords3rdLetter&lt;&gt;"",IF(AND(MID("THING",3,1) = passwords3rdLetter,MID("THING",5,1) = passwords5thLetter),"THING",IF(AND(MID("THING",3,1) = passwords3rdLetter,passwords5thLetter=""),"THING","")),"THING")</f>
        <v>THING</v>
      </c>
      <c r="F15" s="188" t="str">
        <f>IF(passwords3rdLetter&lt;&gt;"",IF(AND(MID("THINK",3,1) = passwords3rdLetter,MID("THINK",5,1) = passwords5thLetter),"THINK",IF(AND(MID("THINK",3,1) = passwords3rdLetter,passwords5thLetter=""),"THINK","")),"THINK")</f>
        <v>THINK</v>
      </c>
      <c r="G15" s="188" t="str">
        <f>IF(passwords3rdLetter&lt;&gt;"",IF(AND(MID("THREE",3,1) = passwords3rdLetter,MID("THREE",5,1) = passwords5thLetter),"THREE",IF(AND(MID("THREE",3,1) = passwords3rdLetter,passwords5thLetter=""),"THREE","")),"THREE")</f>
        <v>THREE</v>
      </c>
      <c r="I15" s="359" t="s">
        <v>390</v>
      </c>
    </row>
    <row r="16" spans="1:15" x14ac:dyDescent="0.25">
      <c r="A16" s="3" t="s">
        <v>75</v>
      </c>
      <c r="B16" s="188" t="str">
        <f>IF(passwords3rdLetter&lt;&gt;"",IF(AND(MID("WATER",3,1) = passwords3rdLetter,MID("WATER",5,1) = passwords5thLetter),"WATER",IF(AND(MID("WATER",3,1) = passwords3rdLetter,passwords5thLetter=""),"WATER","")),"WATER")</f>
        <v>WATER</v>
      </c>
      <c r="C16" s="188" t="str">
        <f>IF(passwords3rdLetter&lt;&gt;"",IF(AND(MID("WHERE",3,1) = passwords3rdLetter,MID("WHERE",5,1) = passwords5thLetter),"WHERE",IF(AND(MID("WHERE",3,1) = passwords3rdLetter,passwords5thLetter=""),"WHERE","")),"WHERE")</f>
        <v>WHERE</v>
      </c>
      <c r="D16" s="188" t="str">
        <f>IF(passwords3rdLetter&lt;&gt;"",IF(AND(MID("WHICH",3,1) = passwords3rdLetter,MID("WHICH",5,1) = passwords5thLetter),"WHICH",IF(AND(MID("WHICH",3,1) = passwords3rdLetter,passwords5thLetter=""),"WHICH","")),"WHICH")</f>
        <v>WHICH</v>
      </c>
      <c r="E16" s="188" t="str">
        <f>IF(passwords3rdLetter&lt;&gt;"",IF(AND(MID("WORLD",3,1) = passwords3rdLetter,MID("WORLD",5,1) = passwords5thLetter),"WORLD",IF(AND(MID("WORLD",3,1) = passwords3rdLetter,passwords5thLetter=""),"WORLD","")),"WORLD")</f>
        <v>WORLD</v>
      </c>
      <c r="F16" s="188" t="str">
        <f>IF(passwords3rdLetter&lt;&gt;"",IF(AND(MID("WOULD",3,1) = passwords3rdLetter,MID("WOULD",5,1) = passwords5thLetter),"WOULD",IF(AND(MID("WOULD",3,1) = passwords3rdLetter,passwords5thLetter=""),"WOULD","")),"WOULD")</f>
        <v>WOULD</v>
      </c>
      <c r="G16" s="188" t="str">
        <f>IF(passwords3rdLetter&lt;&gt;"",IF(AND(MID("WRITE",3,1) = passwords3rdLetter,MID("WRITE",5,1) = passwords5thLetter),"WRITE",IF(AND(MID("WRITE",3,1) = passwords3rdLetter,passwords5thLetter=""),"WRITE","")),"WRITE")</f>
        <v>WRITE</v>
      </c>
    </row>
    <row r="18" spans="2:2" x14ac:dyDescent="0.25">
      <c r="B18" s="172" t="s">
        <v>122</v>
      </c>
    </row>
  </sheetData>
  <conditionalFormatting sqref="K4:K9">
    <cfRule type="cellIs" dxfId="15" priority="13" operator="equal">
      <formula>"Z"</formula>
    </cfRule>
    <cfRule type="cellIs" dxfId="14" priority="14" operator="equal">
      <formula>"X"</formula>
    </cfRule>
    <cfRule type="cellIs" dxfId="13" priority="15" operator="equal">
      <formula>"Q"</formula>
    </cfRule>
    <cfRule type="cellIs" dxfId="12" priority="16" operator="equal">
      <formula>"J"</formula>
    </cfRule>
  </conditionalFormatting>
  <conditionalFormatting sqref="O4:O9">
    <cfRule type="cellIs" dxfId="11" priority="9" operator="equal">
      <formula>"Z"</formula>
    </cfRule>
    <cfRule type="cellIs" dxfId="10" priority="10" operator="equal">
      <formula>"X"</formula>
    </cfRule>
    <cfRule type="cellIs" dxfId="9" priority="11" operator="equal">
      <formula>"Q"</formula>
    </cfRule>
    <cfRule type="cellIs" dxfId="8" priority="12" operator="equal">
      <formula>"J"</formula>
    </cfRule>
  </conditionalFormatting>
  <conditionalFormatting sqref="K2">
    <cfRule type="cellIs" dxfId="7" priority="5" operator="equal">
      <formula>"Z"</formula>
    </cfRule>
    <cfRule type="cellIs" dxfId="6" priority="6" operator="equal">
      <formula>"X"</formula>
    </cfRule>
    <cfRule type="cellIs" dxfId="5" priority="7" operator="equal">
      <formula>"Q"</formula>
    </cfRule>
    <cfRule type="cellIs" dxfId="4" priority="8" operator="equal">
      <formula>"J"</formula>
    </cfRule>
  </conditionalFormatting>
  <conditionalFormatting sqref="O2">
    <cfRule type="cellIs" dxfId="3" priority="1" operator="equal">
      <formula>"Z"</formula>
    </cfRule>
    <cfRule type="cellIs" dxfId="2" priority="2" operator="equal">
      <formula>"X"</formula>
    </cfRule>
    <cfRule type="cellIs" dxfId="1" priority="3" operator="equal">
      <formula>"Q"</formula>
    </cfRule>
    <cfRule type="cellIs" dxfId="0" priority="4" operator="equal">
      <formula>"J"</formula>
    </cfRule>
  </conditionalFormatting>
  <dataValidations count="3">
    <dataValidation type="textLength" operator="equal" allowBlank="1" showInputMessage="1" showErrorMessage="1" prompt="Enter an option" sqref="K4:K9 O4:O9" xr:uid="{37F756AC-5D1B-47BB-AE20-A674F62B6FBA}">
      <formula1>1</formula1>
    </dataValidation>
    <dataValidation type="list" allowBlank="1" showInputMessage="1" showErrorMessage="1" errorTitle="Error!" error="Please choose an option from the different ones you entered." prompt="Choose an option from the option list below" sqref="K2" xr:uid="{BD0E35F3-F899-432F-ADB5-F0BDC573D839}">
      <formula1>$K$4:$K$9</formula1>
    </dataValidation>
    <dataValidation type="list" showInputMessage="1" showErrorMessage="1" errorTitle="Error!" error="Please choose an option from the different ones you entered." prompt="Choose an option from the option list below" sqref="O2" xr:uid="{CEA350EF-5FC9-47B4-A9D1-93CCCDF767A7}">
      <formula1>$O$4:$O$9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Y22"/>
  <sheetViews>
    <sheetView showGridLines="0" rightToLeft="1" zoomScaleNormal="100" workbookViewId="0"/>
  </sheetViews>
  <sheetFormatPr defaultColWidth="9" defaultRowHeight="12.75" x14ac:dyDescent="0.25"/>
  <cols>
    <col min="1" max="1" width="9" style="25"/>
    <col min="2" max="4" width="11.140625" style="25" customWidth="1"/>
    <col min="5" max="5" width="2.7109375" style="25" customWidth="1"/>
    <col min="6" max="8" width="11.140625" style="25" customWidth="1"/>
    <col min="9" max="9" width="2.7109375" style="25" customWidth="1"/>
    <col min="10" max="12" width="11.140625" style="25" customWidth="1"/>
    <col min="13" max="13" width="2.7109375" style="25" customWidth="1"/>
    <col min="14" max="16" width="11.140625" style="25" customWidth="1"/>
    <col min="17" max="16384" width="9" style="25"/>
  </cols>
  <sheetData>
    <row r="1" spans="1:25" ht="40.5" customHeight="1" x14ac:dyDescent="0.25">
      <c r="A1" s="6" t="s">
        <v>171</v>
      </c>
    </row>
    <row r="2" spans="1:25" ht="16.5" customHeight="1" x14ac:dyDescent="0.25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</row>
    <row r="3" spans="1:25" ht="16.5" customHeight="1" x14ac:dyDescent="0.25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</row>
    <row r="4" spans="1:25" ht="16.5" customHeight="1" x14ac:dyDescent="0.25">
      <c r="A4" s="254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</row>
    <row r="5" spans="1:25" ht="12.75" customHeight="1" x14ac:dyDescent="0.25">
      <c r="A5" s="254"/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</row>
    <row r="6" spans="1:25" ht="12.75" customHeight="1" x14ac:dyDescent="0.25">
      <c r="A6" s="254"/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</row>
    <row r="7" spans="1:25" ht="12.75" customHeight="1" x14ac:dyDescent="0.25">
      <c r="A7" s="254"/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</row>
    <row r="8" spans="1:25" ht="12.75" customHeight="1" thickBot="1" x14ac:dyDescent="0.3">
      <c r="A8" s="254"/>
      <c r="B8" s="254"/>
      <c r="C8" s="255"/>
      <c r="D8" s="255"/>
      <c r="E8" s="255"/>
      <c r="F8" s="255"/>
      <c r="G8" s="255"/>
      <c r="H8" s="255"/>
      <c r="I8" s="254"/>
      <c r="J8" s="254"/>
      <c r="K8" s="254"/>
      <c r="L8" s="254"/>
      <c r="M8" s="254"/>
      <c r="N8" s="254"/>
      <c r="O8" s="254"/>
      <c r="P8" s="254"/>
      <c r="Q8" s="254"/>
      <c r="R8" s="254"/>
    </row>
    <row r="9" spans="1:25" ht="15" customHeight="1" thickBot="1" x14ac:dyDescent="0.3">
      <c r="B9" s="495" t="s">
        <v>219</v>
      </c>
      <c r="C9" s="496"/>
      <c r="D9" s="497"/>
      <c r="F9" s="495" t="s">
        <v>215</v>
      </c>
      <c r="G9" s="496"/>
      <c r="H9" s="497"/>
      <c r="J9" s="495" t="s">
        <v>222</v>
      </c>
      <c r="K9" s="496"/>
      <c r="L9" s="497"/>
      <c r="N9" s="495" t="s">
        <v>223</v>
      </c>
      <c r="O9" s="496"/>
      <c r="P9" s="497"/>
    </row>
    <row r="10" spans="1:25" ht="15" customHeight="1" x14ac:dyDescent="0.25">
      <c r="B10" s="191" t="s">
        <v>217</v>
      </c>
      <c r="C10" s="181" t="s">
        <v>220</v>
      </c>
      <c r="D10" s="198" t="s">
        <v>220</v>
      </c>
      <c r="F10" s="191" t="s">
        <v>216</v>
      </c>
      <c r="G10" s="182" t="s">
        <v>216</v>
      </c>
      <c r="H10" s="194" t="s">
        <v>220</v>
      </c>
      <c r="J10" s="193" t="s">
        <v>221</v>
      </c>
      <c r="K10" s="183" t="s">
        <v>221</v>
      </c>
      <c r="L10" s="194" t="s">
        <v>220</v>
      </c>
      <c r="N10" s="191" t="s">
        <v>216</v>
      </c>
      <c r="O10" s="181" t="s">
        <v>220</v>
      </c>
      <c r="P10" s="184" t="s">
        <v>216</v>
      </c>
      <c r="S10"/>
      <c r="T10"/>
      <c r="U10"/>
      <c r="V10"/>
      <c r="W10"/>
      <c r="X10"/>
      <c r="Y10"/>
    </row>
    <row r="11" spans="1:25" ht="15" customHeight="1" thickBot="1" x14ac:dyDescent="0.3">
      <c r="B11" s="199" t="s">
        <v>217</v>
      </c>
      <c r="C11" s="177" t="s">
        <v>220</v>
      </c>
      <c r="D11" s="200" t="s">
        <v>218</v>
      </c>
      <c r="F11" s="176" t="s">
        <v>218</v>
      </c>
      <c r="G11" s="177" t="s">
        <v>220</v>
      </c>
      <c r="H11" s="197" t="s">
        <v>218</v>
      </c>
      <c r="J11" s="195" t="s">
        <v>221</v>
      </c>
      <c r="K11" s="178" t="s">
        <v>221</v>
      </c>
      <c r="L11" s="196" t="s">
        <v>221</v>
      </c>
      <c r="N11" s="192"/>
      <c r="O11" s="179"/>
      <c r="P11" s="180"/>
      <c r="S11"/>
      <c r="T11"/>
      <c r="U11"/>
      <c r="V11"/>
      <c r="W11"/>
      <c r="X11"/>
      <c r="Y11"/>
    </row>
    <row r="12" spans="1:25" ht="12.75" customHeight="1" x14ac:dyDescent="0.25">
      <c r="S12"/>
      <c r="T12"/>
      <c r="U12"/>
      <c r="V12"/>
      <c r="W12"/>
      <c r="X12"/>
      <c r="Y12"/>
    </row>
    <row r="13" spans="1:25" ht="12.75" customHeight="1" x14ac:dyDescent="0.25">
      <c r="B13" s="173" t="s">
        <v>214</v>
      </c>
      <c r="C13" s="4"/>
      <c r="D13" s="4"/>
      <c r="E13" s="4"/>
      <c r="F13" s="4"/>
      <c r="G13" s="4"/>
      <c r="H13" s="4"/>
      <c r="S13"/>
      <c r="T13"/>
      <c r="U13"/>
      <c r="V13"/>
      <c r="W13"/>
      <c r="X13"/>
      <c r="Y13"/>
    </row>
    <row r="14" spans="1:25" ht="12.75" customHeight="1" x14ac:dyDescent="0.25">
      <c r="B14" s="173" t="s">
        <v>238</v>
      </c>
      <c r="C14" s="4"/>
      <c r="D14" s="4"/>
      <c r="E14" s="4"/>
      <c r="F14" s="4"/>
      <c r="G14" s="4"/>
      <c r="H14" s="4"/>
      <c r="S14"/>
      <c r="T14"/>
      <c r="U14"/>
      <c r="V14"/>
      <c r="W14"/>
      <c r="X14"/>
      <c r="Y14"/>
    </row>
    <row r="15" spans="1:25" ht="12.75" customHeight="1" x14ac:dyDescent="0.25">
      <c r="B15" s="174"/>
      <c r="C15" s="4"/>
      <c r="D15" s="4"/>
      <c r="E15" s="4"/>
      <c r="F15" s="4"/>
      <c r="G15" s="4"/>
      <c r="H15" s="4"/>
      <c r="S15"/>
      <c r="T15"/>
      <c r="U15"/>
      <c r="V15"/>
      <c r="W15"/>
      <c r="X15"/>
      <c r="Y15"/>
    </row>
    <row r="16" spans="1:25" ht="12.75" customHeight="1" x14ac:dyDescent="0.25">
      <c r="B16" s="175"/>
      <c r="C16" s="4"/>
      <c r="D16" s="4"/>
      <c r="E16" s="4"/>
      <c r="F16" s="4"/>
      <c r="G16" s="4"/>
      <c r="H16" s="4"/>
      <c r="S16"/>
      <c r="T16"/>
      <c r="U16"/>
      <c r="V16"/>
      <c r="W16"/>
      <c r="X16"/>
      <c r="Y16"/>
    </row>
    <row r="17" spans="2:25" ht="12.75" customHeight="1" x14ac:dyDescent="0.25">
      <c r="B17" s="173" t="s">
        <v>495</v>
      </c>
      <c r="C17" s="4"/>
      <c r="D17" s="4"/>
      <c r="E17" s="4"/>
      <c r="F17" s="4"/>
      <c r="G17" s="4"/>
      <c r="H17" s="4"/>
      <c r="S17"/>
      <c r="T17"/>
      <c r="U17"/>
      <c r="V17"/>
      <c r="W17"/>
      <c r="X17"/>
      <c r="Y17"/>
    </row>
    <row r="18" spans="2:25" ht="12.75" customHeight="1" x14ac:dyDescent="0.25">
      <c r="B18" s="173" t="s">
        <v>494</v>
      </c>
      <c r="C18" s="4"/>
      <c r="D18" s="4"/>
      <c r="E18" s="4"/>
      <c r="F18" s="4"/>
      <c r="G18" s="4"/>
      <c r="H18" s="4"/>
      <c r="S18"/>
      <c r="T18"/>
      <c r="U18"/>
      <c r="V18"/>
      <c r="W18"/>
      <c r="X18"/>
      <c r="Y18"/>
    </row>
    <row r="19" spans="2:25" ht="12.75" customHeight="1" x14ac:dyDescent="0.25">
      <c r="B19" s="173" t="s">
        <v>493</v>
      </c>
      <c r="C19" s="4"/>
      <c r="D19" s="4"/>
      <c r="E19" s="4"/>
      <c r="F19" s="4"/>
      <c r="G19" s="4"/>
      <c r="H19" s="4"/>
      <c r="S19"/>
      <c r="T19"/>
      <c r="U19"/>
      <c r="V19"/>
      <c r="W19"/>
      <c r="X19"/>
      <c r="Y19"/>
    </row>
    <row r="20" spans="2:25" x14ac:dyDescent="0.25">
      <c r="B20" s="173" t="s">
        <v>496</v>
      </c>
      <c r="C20" s="4"/>
      <c r="D20" s="4"/>
      <c r="E20" s="4"/>
      <c r="F20" s="4"/>
      <c r="G20" s="4"/>
      <c r="H20" s="4"/>
    </row>
    <row r="21" spans="2:25" x14ac:dyDescent="0.25">
      <c r="B21" s="4"/>
      <c r="C21" s="4"/>
      <c r="D21" s="4"/>
      <c r="E21" s="4"/>
      <c r="F21" s="4"/>
      <c r="G21" s="4"/>
      <c r="H21" s="4"/>
    </row>
    <row r="22" spans="2:25" x14ac:dyDescent="0.25">
      <c r="B22" s="4"/>
      <c r="C22" s="4"/>
      <c r="D22" s="4"/>
      <c r="E22" s="4"/>
      <c r="F22" s="4"/>
      <c r="H22" s="4"/>
    </row>
  </sheetData>
  <mergeCells count="4">
    <mergeCell ref="B9:D9"/>
    <mergeCell ref="F9:H9"/>
    <mergeCell ref="J9:L9"/>
    <mergeCell ref="N9:P9"/>
  </mergeCells>
  <hyperlinks>
    <hyperlink ref="A1" location="הקדמה!A1" display="חזרה" xr:uid="{57F3AF43-5B56-4E76-AB9D-77969541EDA3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B2:N42"/>
  <sheetViews>
    <sheetView showGridLines="0" rightToLeft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14.5703125" style="8" customWidth="1"/>
    <col min="6" max="6" width="10.7109375" style="8" customWidth="1"/>
    <col min="7" max="16384" width="9.140625" style="8"/>
  </cols>
  <sheetData>
    <row r="2" spans="2:14" x14ac:dyDescent="0.25">
      <c r="C2" s="75" t="s">
        <v>93</v>
      </c>
      <c r="D2" s="73"/>
      <c r="L2" s="397" t="s">
        <v>489</v>
      </c>
      <c r="M2" s="3"/>
      <c r="N2" s="3"/>
    </row>
    <row r="3" spans="2:14" x14ac:dyDescent="0.25">
      <c r="B3" s="3">
        <v>1</v>
      </c>
      <c r="C3" s="189" t="s">
        <v>226</v>
      </c>
      <c r="L3" s="189" t="s">
        <v>224</v>
      </c>
      <c r="M3" s="190"/>
    </row>
    <row r="4" spans="2:14" x14ac:dyDescent="0.25">
      <c r="B4" s="9" t="s">
        <v>64</v>
      </c>
      <c r="C4" s="189" t="s">
        <v>228</v>
      </c>
      <c r="D4" s="78" t="s">
        <v>94</v>
      </c>
      <c r="L4" s="189" t="s">
        <v>225</v>
      </c>
      <c r="M4" s="190"/>
    </row>
    <row r="5" spans="2:14" x14ac:dyDescent="0.25">
      <c r="B5" s="9" t="s">
        <v>64</v>
      </c>
      <c r="C5" s="189" t="s">
        <v>235</v>
      </c>
      <c r="D5" s="78" t="s">
        <v>94</v>
      </c>
      <c r="L5" s="189" t="s">
        <v>226</v>
      </c>
      <c r="M5" s="190"/>
    </row>
    <row r="6" spans="2:14" x14ac:dyDescent="0.25">
      <c r="B6" s="3">
        <v>2</v>
      </c>
      <c r="C6" s="189" t="s">
        <v>225</v>
      </c>
      <c r="L6" s="189" t="s">
        <v>235</v>
      </c>
      <c r="M6" s="190"/>
    </row>
    <row r="7" spans="2:14" x14ac:dyDescent="0.25">
      <c r="B7" s="3">
        <v>3</v>
      </c>
      <c r="C7" s="189" t="s">
        <v>229</v>
      </c>
      <c r="L7" s="189" t="s">
        <v>227</v>
      </c>
      <c r="M7" s="190"/>
    </row>
    <row r="8" spans="2:14" x14ac:dyDescent="0.25">
      <c r="B8" s="3">
        <v>4</v>
      </c>
      <c r="C8" s="189" t="s">
        <v>231</v>
      </c>
      <c r="L8" s="189" t="s">
        <v>228</v>
      </c>
      <c r="M8" s="190"/>
    </row>
    <row r="9" spans="2:14" x14ac:dyDescent="0.25">
      <c r="B9" s="3">
        <v>5</v>
      </c>
      <c r="C9" s="168" t="s">
        <v>234</v>
      </c>
      <c r="L9" s="189" t="s">
        <v>229</v>
      </c>
      <c r="M9" s="190"/>
    </row>
    <row r="10" spans="2:14" x14ac:dyDescent="0.25">
      <c r="L10" s="189" t="s">
        <v>236</v>
      </c>
      <c r="M10" s="190"/>
    </row>
    <row r="11" spans="2:14" x14ac:dyDescent="0.25">
      <c r="L11" s="189" t="s">
        <v>230</v>
      </c>
      <c r="M11" s="190"/>
    </row>
    <row r="12" spans="2:14" ht="19.5" customHeight="1" thickBot="1" x14ac:dyDescent="0.3">
      <c r="B12" s="73"/>
      <c r="C12" s="75" t="s">
        <v>88</v>
      </c>
      <c r="L12" s="189" t="s">
        <v>231</v>
      </c>
      <c r="M12" s="190"/>
    </row>
    <row r="13" spans="2:14" ht="19.5" customHeight="1" x14ac:dyDescent="0.25">
      <c r="B13" s="3">
        <v>1</v>
      </c>
      <c r="C13" s="72" t="s">
        <v>87</v>
      </c>
      <c r="F13" s="37"/>
      <c r="L13" s="189" t="s">
        <v>232</v>
      </c>
      <c r="M13" s="190"/>
    </row>
    <row r="14" spans="2:14" ht="19.5" customHeight="1" x14ac:dyDescent="0.25">
      <c r="B14" s="3">
        <v>2</v>
      </c>
      <c r="C14" s="72" t="s">
        <v>89</v>
      </c>
      <c r="F14" s="38"/>
      <c r="G14" s="64"/>
      <c r="L14" s="189" t="s">
        <v>233</v>
      </c>
      <c r="M14" s="190"/>
    </row>
    <row r="15" spans="2:14" ht="19.5" customHeight="1" x14ac:dyDescent="0.25">
      <c r="B15" s="3" t="s">
        <v>64</v>
      </c>
      <c r="C15" s="72" t="s">
        <v>91</v>
      </c>
      <c r="F15" s="171"/>
      <c r="G15" s="3" t="s">
        <v>65</v>
      </c>
      <c r="L15" s="73"/>
    </row>
    <row r="16" spans="2:14" ht="19.5" customHeight="1" x14ac:dyDescent="0.25">
      <c r="B16" s="3" t="s">
        <v>64</v>
      </c>
      <c r="C16" s="72" t="s">
        <v>90</v>
      </c>
      <c r="F16" s="113"/>
      <c r="G16" s="3" t="s">
        <v>65</v>
      </c>
      <c r="L16" s="73"/>
    </row>
    <row r="17" spans="2:12" ht="19.5" customHeight="1" thickBot="1" x14ac:dyDescent="0.3">
      <c r="B17" s="3" t="s">
        <v>64</v>
      </c>
      <c r="C17" s="168" t="s">
        <v>237</v>
      </c>
      <c r="F17" s="39"/>
      <c r="G17" s="3" t="s">
        <v>65</v>
      </c>
      <c r="L17" s="74" t="s">
        <v>392</v>
      </c>
    </row>
    <row r="18" spans="2:12" x14ac:dyDescent="0.25">
      <c r="B18" s="10"/>
      <c r="F18" s="10"/>
    </row>
    <row r="20" spans="2:12" x14ac:dyDescent="0.25">
      <c r="C20"/>
    </row>
    <row r="21" spans="2:12" x14ac:dyDescent="0.25">
      <c r="C21" s="76" t="s">
        <v>92</v>
      </c>
      <c r="E21" s="204" t="s">
        <v>78</v>
      </c>
    </row>
    <row r="22" spans="2:12" x14ac:dyDescent="0.25">
      <c r="C22" s="202" t="s">
        <v>246</v>
      </c>
      <c r="D22" s="202"/>
      <c r="E22" s="202" t="s">
        <v>247</v>
      </c>
    </row>
    <row r="23" spans="2:12" x14ac:dyDescent="0.25">
      <c r="E23"/>
    </row>
    <row r="24" spans="2:12" ht="18.75" x14ac:dyDescent="0.3">
      <c r="C24" s="77"/>
    </row>
    <row r="25" spans="2:12" x14ac:dyDescent="0.25">
      <c r="C25" s="498" t="s">
        <v>391</v>
      </c>
    </row>
    <row r="26" spans="2:12" ht="15.75" x14ac:dyDescent="0.25">
      <c r="C26" s="71"/>
    </row>
    <row r="27" spans="2:12" x14ac:dyDescent="0.25">
      <c r="C27" s="67"/>
      <c r="G27"/>
    </row>
    <row r="28" spans="2:12" x14ac:dyDescent="0.25">
      <c r="C28" s="67"/>
    </row>
    <row r="29" spans="2:12" x14ac:dyDescent="0.25">
      <c r="C29" s="67"/>
    </row>
    <row r="31" spans="2:12" x14ac:dyDescent="0.25">
      <c r="C31" s="67"/>
    </row>
    <row r="32" spans="2:12" x14ac:dyDescent="0.25">
      <c r="C32" s="67"/>
    </row>
    <row r="33" spans="3:3" x14ac:dyDescent="0.25">
      <c r="C33" s="67"/>
    </row>
    <row r="34" spans="3:3" x14ac:dyDescent="0.25">
      <c r="C34" s="67"/>
    </row>
    <row r="36" spans="3:3" x14ac:dyDescent="0.25">
      <c r="C36" s="67"/>
    </row>
    <row r="37" spans="3:3" x14ac:dyDescent="0.25">
      <c r="C37" s="67"/>
    </row>
    <row r="38" spans="3:3" x14ac:dyDescent="0.25">
      <c r="C38" s="67"/>
    </row>
    <row r="41" spans="3:3" ht="15.75" x14ac:dyDescent="0.25">
      <c r="C41" s="71"/>
    </row>
    <row r="42" spans="3:3" x14ac:dyDescent="0.25">
      <c r="C42" s="65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Defuser!A1" display="Defuser (self help print aids)" xr:uid="{E35B2961-288D-40E2-BD70-D8DEDF5D5DA0}"/>
    <hyperlink ref="E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6" location="זיכרון!A1" display="זיכרון" xr:uid="{A96E7868-C353-4B78-A778-2A6515E0A5AD}"/>
    <hyperlink ref="C7" location="מבוכים!A1" display="מבוכים" xr:uid="{3D5A5A78-3497-4F38-9290-410BB5C70408}"/>
    <hyperlink ref="C3" location="חוטים!A1" display="חוטים" xr:uid="{B4D01725-B555-404E-A10C-884E0DE38012}"/>
    <hyperlink ref="C8" location="סיסמאות!A1" display="סיסמאות" xr:uid="{5CA0AB22-9834-4046-BF1E-6F373FC5615B}"/>
    <hyperlink ref="C4" location="כפתור!A1" display="כפתור" xr:uid="{C601B766-5779-4103-9825-1B1073665CAB}"/>
    <hyperlink ref="C5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8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20.140625" style="2" customWidth="1"/>
    <col min="3" max="8" width="17" style="2" customWidth="1"/>
    <col min="9" max="9" width="9" style="2"/>
    <col min="10" max="10" width="35.42578125" style="2" customWidth="1"/>
    <col min="11" max="11" width="2.28515625" style="2" customWidth="1"/>
    <col min="12" max="12" width="22.7109375" style="2" customWidth="1"/>
    <col min="13" max="13" width="9" style="2"/>
    <col min="14" max="14" width="2.28515625" style="2" customWidth="1"/>
    <col min="15" max="15" width="30.7109375" style="2" customWidth="1"/>
    <col min="16" max="16384" width="9" style="2"/>
  </cols>
  <sheetData>
    <row r="1" spans="1:15" ht="40.5" customHeight="1" thickBot="1" x14ac:dyDescent="0.3">
      <c r="A1" s="6" t="s">
        <v>171</v>
      </c>
    </row>
    <row r="2" spans="1:15" ht="18.75" x14ac:dyDescent="0.25">
      <c r="B2" s="75" t="s">
        <v>394</v>
      </c>
      <c r="C2" s="4"/>
      <c r="D2" s="95" t="s">
        <v>145</v>
      </c>
      <c r="E2" s="4"/>
      <c r="J2" s="106" t="s">
        <v>167</v>
      </c>
      <c r="K2" s="18"/>
      <c r="L2" s="404" t="s">
        <v>168</v>
      </c>
      <c r="M2" s="405"/>
      <c r="N2" s="18"/>
      <c r="O2" s="107" t="s">
        <v>169</v>
      </c>
    </row>
    <row r="3" spans="1:15" ht="15.75" thickBot="1" x14ac:dyDescent="0.3">
      <c r="B3" s="19"/>
      <c r="D3" s="4"/>
      <c r="E3" s="4"/>
      <c r="J3" s="20"/>
      <c r="K3" s="21"/>
      <c r="L3" s="21"/>
      <c r="M3" s="21"/>
      <c r="N3" s="21"/>
      <c r="O3" s="22"/>
    </row>
    <row r="4" spans="1:15" ht="15.75" thickBot="1" x14ac:dyDescent="0.3">
      <c r="A4" s="92">
        <v>1</v>
      </c>
      <c r="B4" s="12"/>
      <c r="J4" s="110" t="str">
        <f>IF(introductionSerialLast&lt;&gt;"","הוזנה ספרה אחרונה בסיריאלי","לא הוזנה ספרה אחרונה בסיריאלי")</f>
        <v>לא הוזנה ספרה אחרונה בסיריאלי</v>
      </c>
      <c r="K4" s="23"/>
      <c r="L4" s="111" t="s">
        <v>170</v>
      </c>
      <c r="M4" s="109"/>
      <c r="N4" s="23"/>
      <c r="O4" s="108" t="str">
        <f>IF(M4&lt;&gt;"",M4,IF(introductionSerialLast&lt;&gt;"",introductionSerialLast,"יש להזין ספרה אחרונה בסיריאלי"))</f>
        <v>יש להזין ספרה אחרונה בסיריאלי</v>
      </c>
    </row>
    <row r="5" spans="1:15" ht="15.75" thickBot="1" x14ac:dyDescent="0.3">
      <c r="A5" s="92">
        <v>2</v>
      </c>
      <c r="B5" s="14"/>
    </row>
    <row r="6" spans="1:15" x14ac:dyDescent="0.25">
      <c r="A6" s="92">
        <v>3</v>
      </c>
      <c r="B6" s="14"/>
      <c r="D6" s="32" t="str">
        <f>IF(wiresSerialLast&lt;&gt;"יש להזין ספרה אחרונה בסיריאלי",IF(wiresSum=3,IF(COUNTIF(wiresRange3,"א")=0,"לחתוך חוט שני","לא מתקיים"),""),"חסרים נתונים")</f>
        <v>חסרים נתונים</v>
      </c>
      <c r="E6" s="28" t="str">
        <f>IF(wiresSerialLast&lt;&gt;"יש להזין ספרה אחרונה בסיריאלי",IF(AND(D6&lt;&gt;"",ISNUMBER(SEARCH("לא מתקיים",D6))),IF(COUNTIF(wiresRange3,"כ")&gt;=2,"לחתוך חוט כחול אחרון","לא מתקיים"),""),"חסרים נתונים")</f>
        <v>חסרים נתונים</v>
      </c>
      <c r="F6" s="28" t="str">
        <f>IF(wiresSerialLast&lt;&gt;"יש להזין ספרה אחרונה בסיריאלי",IF(AND(E6&lt;&gt;"",ISNUMBER(SEARCH("לא מתקיים",E6))),"לחתוך חוט אחרון",""),"חסרים נתונים")</f>
        <v>חסרים נתונים</v>
      </c>
      <c r="G6" s="28"/>
      <c r="H6" s="29"/>
    </row>
    <row r="7" spans="1:15" x14ac:dyDescent="0.25">
      <c r="A7" s="92">
        <v>4</v>
      </c>
      <c r="B7" s="14"/>
      <c r="D7" s="33" t="str">
        <f>IF(wiresSerialLast&lt;&gt;"יש להזין ספרה אחרונה בסיריאלי",IF(wiresSum=4,IF(AND(COUNTIF(wiresRange4,"א")&gt;=2,wiresSerialLast&lt;&gt;"",NOT(ISEVEN(wiresSerialLast))),"לחתוך חוט אדום אחרון","לא מתקיים"),""),"חסרים נתונים")</f>
        <v>חסרים נתונים</v>
      </c>
      <c r="E7" s="34" t="str">
        <f>IF(wiresSerialLast&lt;&gt;"יש להזין ספרה אחרונה בסיריאלי",IF(AND(D7&lt;&gt;"",ISNUMBER(SEARCH("לא מתקיים",D7))),IF(AND(COUNTIF(wiresRange4,"א")=0,forthWire="צ"),"לחתוך חוט ראשון","לא מתקיים"),""),"חסרים נתונים")</f>
        <v>חסרים נתונים</v>
      </c>
      <c r="F7" s="34" t="str">
        <f>IF(wiresSerialLast&lt;&gt;"יש להזין ספרה אחרונה בסיריאלי",IF(AND(E7&lt;&gt;"",ISNUMBER(SEARCH("לא מתקיים",E7))),IF(COUNTIF(wiresRange4,"כ")=1,"לחתוך חוט ראשון","לא מתקיים"),""),"חסרים נתונים")</f>
        <v>חסרים נתונים</v>
      </c>
      <c r="G7" s="34" t="str">
        <f>IF(wiresSerialLast&lt;&gt;"יש להזין ספרה אחרונה בסיריאלי",IF(AND(F7&lt;&gt;"",ISNUMBER(SEARCH("לא מתקיים",F7))),IF(COUNTIF(wiresRange4,"צ")&gt;=2,"לחתוך חוט אחרון","לא מתקיים"),""),"חסרים נתונים")</f>
        <v>חסרים נתונים</v>
      </c>
      <c r="H7" s="30" t="str">
        <f>IF(wiresSerialLast&lt;&gt;"יש להזין ספרה אחרונה בסיריאלי",IF(AND(G7&lt;&gt;"",ISNUMBER(SEARCH("לא מתקיים",G7))),"לחתוך חוט שני",""),"חסרים נתונים")</f>
        <v>חסרים נתונים</v>
      </c>
    </row>
    <row r="8" spans="1:15" x14ac:dyDescent="0.25">
      <c r="A8" s="92">
        <v>5</v>
      </c>
      <c r="B8" s="14"/>
      <c r="D8" s="33" t="str">
        <f>IF(wiresSerialLast&lt;&gt;"יש להזין ספרה אחרונה בסיריאלי",IF(wiresSum=5,IF(AND(fifthWire="ש",wiresSerialLast&lt;&gt;"",NOT(ISEVEN(wiresSerialLast))),"לחתוך חוט רביעי","לא מתקיים"),""),"חסרים נתונים")</f>
        <v>חסרים נתונים</v>
      </c>
      <c r="E8" s="34" t="str">
        <f>IF(wiresSerialLast&lt;&gt;"יש להזין ספרה אחרונה בסיריאלי",IF(AND(D8&lt;&gt;"",ISNUMBER(SEARCH("לא מתקיים",D8))),IF(AND(COUNTIF(wiresRange5,"צ")&gt;=2,COUNTIF(wiresRange5,"א")=1),"לחתוך חוט ראשון","לא מתקיים"),""),"חסרים נתונים")</f>
        <v>חסרים נתונים</v>
      </c>
      <c r="F8" s="34" t="str">
        <f>IF(wiresSerialLast&lt;&gt;"יש להזין ספרה אחרונה בסיריאלי",IF(AND(E8&lt;&gt;"",ISNUMBER(SEARCH("לא מתקיים",E8))),IF(COUNTIF(wiresRange5,"ש")=0,"לחתוך חוט שני","לא מתקיים"),""),"חסרים נתונים")</f>
        <v>חסרים נתונים</v>
      </c>
      <c r="G8" s="34" t="str">
        <f>IF(wiresSerialLast&lt;&gt;"יש להזין ספרה אחרונה בסיריאלי",IF(AND(F8&lt;&gt;"",ISNUMBER(SEARCH("לא מתקיים",F8))),"לחתוך חוט ראשון",""),"חסרים נתונים")</f>
        <v>חסרים נתונים</v>
      </c>
      <c r="H8" s="30"/>
    </row>
    <row r="9" spans="1:15" ht="15.75" thickBot="1" x14ac:dyDescent="0.3">
      <c r="A9" s="93">
        <v>6</v>
      </c>
      <c r="B9" s="15"/>
      <c r="D9" s="35" t="str">
        <f>IF(wiresSerialLast&lt;&gt;"יש להזין ספרה אחרונה בסיריאלי",IF(wiresSum=6,IF(AND(COUNTIF(wiresRange6,"צ")=0,wiresSerialLast&lt;&gt;"",NOT(ISEVEN(wiresSerialLast))),"לחתוך חוט שלישי","לא מתקיים"),""),"חסרים נתונים")</f>
        <v>חסרים נתונים</v>
      </c>
      <c r="E9" s="36" t="str">
        <f>IF(wiresSerialLast&lt;&gt;"יש להזין ספרה אחרונה בסיריאלי",IF(AND(D9&lt;&gt;"",ISNUMBER(SEARCH("לא מתקיים",D9))),IF(AND(COUNTIF(wiresRange6,"ל")&gt;=2,COUNTIF(wiresRange6,"צ")=1),"לחתוך חוט רביעי","לא מתקיים"),""),"חסרים נתונים")</f>
        <v>חסרים נתונים</v>
      </c>
      <c r="F9" s="36" t="str">
        <f>IF(wiresSerialLast&lt;&gt;"יש להזין ספרה אחרונה בסיריאלי",IF(AND(E9&lt;&gt;"",ISNUMBER(SEARCH("לא מתקיים",E9))),IF(COUNTIF(wiresRange6,"א")=0,"לחתוך חוט אחרון","לא מתקיים"),""),"חסרים נתונים")</f>
        <v>חסרים נתונים</v>
      </c>
      <c r="G9" s="36" t="str">
        <f>IF(wiresSerialLast&lt;&gt;"יש להזין ספרה אחרונה בסיריאלי",IF(AND(F9&lt;&gt;"",ISNUMBER(SEARCH("לא מתקיים",F9))),"לחתוך חוט רביעי",""),"חסרים נתונים")</f>
        <v>חסרים נתונים</v>
      </c>
      <c r="H9" s="31"/>
    </row>
    <row r="11" spans="1:15" x14ac:dyDescent="0.25">
      <c r="B11" s="94" t="s">
        <v>144</v>
      </c>
      <c r="C11" s="112">
        <f>COUNTIF(wiresRange,"&lt;&gt;")</f>
        <v>0</v>
      </c>
      <c r="I11" s="24"/>
    </row>
    <row r="21" spans="2:7" x14ac:dyDescent="0.25">
      <c r="B21" s="79" t="s">
        <v>159</v>
      </c>
    </row>
    <row r="22" spans="2:7" ht="15.75" thickBot="1" x14ac:dyDescent="0.3"/>
    <row r="23" spans="2:7" ht="15.75" thickBot="1" x14ac:dyDescent="0.3">
      <c r="B23" s="96" t="s">
        <v>146</v>
      </c>
      <c r="C23" s="96" t="s">
        <v>147</v>
      </c>
      <c r="D23" s="96" t="s">
        <v>148</v>
      </c>
      <c r="E23" s="96" t="s">
        <v>149</v>
      </c>
      <c r="G23" s="101" t="s">
        <v>160</v>
      </c>
    </row>
    <row r="24" spans="2:7" ht="38.25" x14ac:dyDescent="0.25">
      <c r="B24" s="97" t="s">
        <v>242</v>
      </c>
      <c r="C24" s="97" t="s">
        <v>150</v>
      </c>
      <c r="D24" s="97" t="s">
        <v>245</v>
      </c>
      <c r="E24" s="97" t="s">
        <v>151</v>
      </c>
    </row>
    <row r="25" spans="2:7" ht="38.25" x14ac:dyDescent="0.25">
      <c r="B25" s="98" t="s">
        <v>243</v>
      </c>
      <c r="C25" s="98" t="s">
        <v>241</v>
      </c>
      <c r="D25" s="99" t="s">
        <v>152</v>
      </c>
      <c r="E25" s="99" t="s">
        <v>153</v>
      </c>
    </row>
    <row r="26" spans="2:7" ht="25.5" x14ac:dyDescent="0.25">
      <c r="B26" s="98"/>
      <c r="C26" s="98" t="s">
        <v>240</v>
      </c>
      <c r="D26" s="98" t="s">
        <v>154</v>
      </c>
      <c r="E26" s="98" t="s">
        <v>239</v>
      </c>
    </row>
    <row r="27" spans="2:7" ht="25.5" x14ac:dyDescent="0.25">
      <c r="B27" s="98"/>
      <c r="C27" s="98" t="s">
        <v>155</v>
      </c>
      <c r="D27" s="98"/>
      <c r="E27" s="98"/>
    </row>
    <row r="28" spans="2:7" ht="15.75" thickBot="1" x14ac:dyDescent="0.3">
      <c r="B28" s="100" t="s">
        <v>244</v>
      </c>
      <c r="C28" s="100" t="s">
        <v>156</v>
      </c>
      <c r="D28" s="100" t="s">
        <v>157</v>
      </c>
      <c r="E28" s="100" t="s">
        <v>158</v>
      </c>
    </row>
  </sheetData>
  <mergeCells count="1">
    <mergeCell ref="L2:M2"/>
  </mergeCells>
  <conditionalFormatting sqref="D6:H9">
    <cfRule type="containsText" dxfId="73" priority="11" operator="containsText" text="לא">
      <formula>NOT(ISERROR(SEARCH("לא",D6)))</formula>
    </cfRule>
    <cfRule type="containsText" dxfId="72" priority="12" operator="containsText" text="לחתוך">
      <formula>NOT(ISERROR(SEARCH("לחתוך",D6)))</formula>
    </cfRule>
  </conditionalFormatting>
  <conditionalFormatting sqref="J4">
    <cfRule type="beginsWith" dxfId="71" priority="4" operator="beginsWith" text="לא">
      <formula>LEFT(J4,LEN("לא"))="לא"</formula>
    </cfRule>
    <cfRule type="beginsWith" dxfId="70" priority="5" operator="beginsWith" text="הוזנה">
      <formula>LEFT(J4,LEN("הוזנה"))="הוזנה"</formula>
    </cfRule>
  </conditionalFormatting>
  <conditionalFormatting sqref="O4">
    <cfRule type="notContainsText" dxfId="69" priority="2" operator="notContains" text="יש">
      <formula>ISERROR(SEARCH("יש",O4))</formula>
    </cfRule>
    <cfRule type="beginsWith" dxfId="68" priority="3" operator="beginsWith" text="יש">
      <formula>LEFT(O4,LEN("יש"))="יש"</formula>
    </cfRule>
  </conditionalFormatting>
  <conditionalFormatting sqref="D6:F6 D7:H7 D8:G9">
    <cfRule type="containsText" dxfId="67" priority="1" operator="containsText" text="חסרים">
      <formula>NOT(ISERROR(SEARCH("חסרים",D6)))</formula>
    </cfRule>
  </conditionalFormatting>
  <dataValidations count="2">
    <dataValidation type="list" allowBlank="1" showInputMessage="1" showErrorMessage="1" sqref="B4:B9" xr:uid="{F95474D7-65F6-4BDA-83B3-8A72FB010EF9}">
      <formula1>"א,כ,ל,צ,ש"</formula1>
    </dataValidation>
    <dataValidation type="whole" allowBlank="1" showInputMessage="1" showErrorMessage="1" sqref="M4" xr:uid="{5DF24F79-CB59-422B-94C6-EB2F410DD456}">
      <formula1>0</formula1>
      <formula2>9</formula2>
    </dataValidation>
  </dataValidations>
  <hyperlinks>
    <hyperlink ref="J2" location="Introduction!A1" display="Automatic  (using 'Introduction')" xr:uid="{984A9A43-D081-4CCD-91C6-BD63E53C21E4}"/>
    <hyperlink ref="A1" location="הקדמה!A1" display="חזרה" xr:uid="{02B135FA-3BF9-4F87-A7D2-E247D6FE678F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O20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8" width="9" style="5"/>
    <col min="9" max="9" width="30.7109375" style="5" customWidth="1"/>
    <col min="10" max="10" width="2.28515625" style="5" customWidth="1"/>
    <col min="11" max="11" width="20.7109375" style="5" customWidth="1"/>
    <col min="12" max="13" width="10.5703125" style="5" customWidth="1"/>
    <col min="14" max="14" width="2.28515625" style="5" customWidth="1"/>
    <col min="15" max="15" width="30.7109375" style="5" customWidth="1"/>
    <col min="16" max="16384" width="9" style="5"/>
  </cols>
  <sheetData>
    <row r="1" spans="1:15" ht="40.5" customHeight="1" thickBot="1" x14ac:dyDescent="0.3">
      <c r="A1" s="6" t="s">
        <v>171</v>
      </c>
    </row>
    <row r="2" spans="1:15" ht="29.25" customHeight="1" x14ac:dyDescent="0.25">
      <c r="B2" s="103" t="s">
        <v>161</v>
      </c>
      <c r="I2" s="106" t="s">
        <v>167</v>
      </c>
      <c r="J2" s="18"/>
      <c r="K2" s="406" t="s">
        <v>168</v>
      </c>
      <c r="L2" s="407"/>
      <c r="M2" s="408"/>
      <c r="N2" s="18"/>
      <c r="O2" s="11" t="s">
        <v>169</v>
      </c>
    </row>
    <row r="3" spans="1:15" ht="18.75" customHeight="1" x14ac:dyDescent="0.25">
      <c r="B3" s="3">
        <v>1</v>
      </c>
      <c r="C3" s="80" t="str">
        <f>IF(buttonBatteries&lt;&gt;"יש להזין מספר סוללות",IF(buttonBatteries&gt;=2,"2 סוללות או יותר","לא מתקיים"),"יש 2 סוללות?")</f>
        <v>יש 2 סוללות?</v>
      </c>
      <c r="D3" s="80" t="s">
        <v>98</v>
      </c>
      <c r="E3" s="101" t="s">
        <v>0</v>
      </c>
      <c r="F3" s="101"/>
      <c r="G3" s="101"/>
      <c r="I3" s="20"/>
      <c r="J3" s="21"/>
      <c r="K3" s="21"/>
      <c r="L3" s="21"/>
      <c r="M3" s="21"/>
      <c r="N3" s="21"/>
      <c r="O3" s="22"/>
    </row>
    <row r="4" spans="1:15" ht="18.75" customHeight="1" x14ac:dyDescent="0.25">
      <c r="B4" s="3">
        <v>2</v>
      </c>
      <c r="C4" s="105" t="s">
        <v>101</v>
      </c>
      <c r="D4" s="80" t="s">
        <v>98</v>
      </c>
      <c r="E4" s="101" t="s">
        <v>1</v>
      </c>
      <c r="F4" s="101"/>
      <c r="G4" s="101"/>
      <c r="I4" s="116" t="str">
        <f>IF(introductionBatteries&lt;&gt;"","מספר סוללות הוזן","לא הוזן מספר סוללות")</f>
        <v>לא הוזן מספר סוללות</v>
      </c>
      <c r="J4" s="21"/>
      <c r="K4" s="115" t="s">
        <v>172</v>
      </c>
      <c r="L4" s="16"/>
      <c r="M4" s="27"/>
      <c r="N4" s="21"/>
      <c r="O4" s="114" t="str">
        <f>IF(L4&lt;&gt;"",L4,IF(introductionBatteries&lt;&gt;"",introductionBatteries,"יש להזין מספר סוללות"))</f>
        <v>יש להזין מספר סוללות</v>
      </c>
    </row>
    <row r="5" spans="1:15" ht="18.75" customHeight="1" thickBot="1" x14ac:dyDescent="0.3">
      <c r="B5" s="3"/>
      <c r="C5" s="105"/>
      <c r="D5" s="80"/>
      <c r="E5" s="101"/>
      <c r="F5" s="205" t="s">
        <v>248</v>
      </c>
      <c r="G5" s="206" t="s">
        <v>250</v>
      </c>
      <c r="I5" s="110" t="str">
        <f>IF(introductionFRK&lt;&gt;"","הוזן אם קיימת תווית FRK","לא הוזן אם קיימת תווית FRK")</f>
        <v>לא הוזן אם קיימת תווית FRK</v>
      </c>
      <c r="J5" s="23"/>
      <c r="K5" s="111" t="s">
        <v>173</v>
      </c>
      <c r="L5" s="13"/>
      <c r="M5" s="17" t="s">
        <v>65</v>
      </c>
      <c r="N5" s="23"/>
      <c r="O5" s="108" t="str">
        <f>IF(L5&lt;&gt;"",L5,IF(introductionFRK&lt;&gt;"",introductionFRK,"יש להזין אם קיימת תווית FRK"))</f>
        <v>יש להזין אם קיימת תווית FRK</v>
      </c>
    </row>
    <row r="6" spans="1:15" ht="18.75" customHeight="1" x14ac:dyDescent="0.25">
      <c r="B6" s="3">
        <v>3</v>
      </c>
      <c r="C6" s="80" t="str">
        <f>IF(buttonBatteries&lt;&gt;"יש להזין מספר סוללות",IF(buttonBatteries&gt;=3,"3 סוללות או יותר","לא מתקיים"),"יש 3 סוללות?")</f>
        <v>יש 3 סוללות?</v>
      </c>
      <c r="D6" s="80" t="s">
        <v>98</v>
      </c>
      <c r="E6" s="80" t="str">
        <f>IF(buttonFRK&lt;&gt;"יש להזין אם קיימת תווית FRK",IF(ISNUMBER(SEARCH("V",buttonFRK)),"יש תווית FRK","לא מתקיים"),"יש תווית FRK?")</f>
        <v>יש תווית FRK?</v>
      </c>
      <c r="F6" s="7" t="s">
        <v>98</v>
      </c>
      <c r="G6" s="208" t="s">
        <v>195</v>
      </c>
    </row>
    <row r="7" spans="1:15" x14ac:dyDescent="0.25">
      <c r="C7" s="1"/>
      <c r="D7" s="1"/>
      <c r="E7" s="1"/>
      <c r="F7" s="1"/>
      <c r="G7" s="207" t="s">
        <v>249</v>
      </c>
    </row>
    <row r="8" spans="1:15" x14ac:dyDescent="0.25">
      <c r="C8" s="1"/>
      <c r="D8" s="1"/>
      <c r="E8" s="1"/>
    </row>
    <row r="9" spans="1:15" x14ac:dyDescent="0.25">
      <c r="B9" s="104" t="s">
        <v>162</v>
      </c>
    </row>
    <row r="10" spans="1:15" x14ac:dyDescent="0.25">
      <c r="B10" s="102" t="s">
        <v>166</v>
      </c>
    </row>
    <row r="11" spans="1:15" x14ac:dyDescent="0.25">
      <c r="B11" s="209" t="s">
        <v>79</v>
      </c>
      <c r="C11" s="81" t="s">
        <v>163</v>
      </c>
    </row>
    <row r="12" spans="1:15" x14ac:dyDescent="0.25">
      <c r="B12" s="209" t="s">
        <v>79</v>
      </c>
      <c r="C12" s="82" t="s">
        <v>164</v>
      </c>
    </row>
    <row r="13" spans="1:15" x14ac:dyDescent="0.25">
      <c r="B13" s="209" t="s">
        <v>79</v>
      </c>
      <c r="C13" s="83" t="s">
        <v>165</v>
      </c>
    </row>
    <row r="14" spans="1:15" x14ac:dyDescent="0.25">
      <c r="B14" s="102"/>
      <c r="C14" s="84"/>
      <c r="E14"/>
      <c r="F14"/>
      <c r="G14"/>
    </row>
    <row r="15" spans="1:15" ht="15.75" thickBot="1" x14ac:dyDescent="0.3"/>
    <row r="16" spans="1:15" x14ac:dyDescent="0.25">
      <c r="B16" s="409" t="s">
        <v>248</v>
      </c>
      <c r="C16" s="214" t="s">
        <v>251</v>
      </c>
      <c r="D16" s="210"/>
      <c r="E16" s="210"/>
      <c r="F16" s="210"/>
      <c r="G16" s="66"/>
    </row>
    <row r="17" spans="2:7" x14ac:dyDescent="0.25">
      <c r="B17" s="410"/>
      <c r="C17" s="102" t="s">
        <v>252</v>
      </c>
      <c r="G17" s="211"/>
    </row>
    <row r="18" spans="2:7" x14ac:dyDescent="0.25">
      <c r="B18" s="410"/>
      <c r="C18" s="203" t="s">
        <v>253</v>
      </c>
      <c r="G18" s="211"/>
    </row>
    <row r="19" spans="2:7" x14ac:dyDescent="0.25">
      <c r="B19" s="410"/>
      <c r="C19" s="203" t="s">
        <v>254</v>
      </c>
      <c r="G19" s="211"/>
    </row>
    <row r="20" spans="2:7" ht="15.75" thickBot="1" x14ac:dyDescent="0.3">
      <c r="B20" s="411"/>
      <c r="C20" s="215" t="s">
        <v>255</v>
      </c>
      <c r="D20" s="212"/>
      <c r="E20" s="212"/>
      <c r="F20" s="212"/>
      <c r="G20" s="213"/>
    </row>
  </sheetData>
  <mergeCells count="2">
    <mergeCell ref="K2:M2"/>
    <mergeCell ref="B16:B20"/>
  </mergeCells>
  <conditionalFormatting sqref="O4:O5">
    <cfRule type="notContainsText" dxfId="66" priority="23" operator="notContains" text="יש">
      <formula>ISERROR(SEARCH("יש",O4))</formula>
    </cfRule>
    <cfRule type="beginsWith" dxfId="65" priority="24" operator="beginsWith" text="יש">
      <formula>LEFT(O4,LEN("יש"))="יש"</formula>
    </cfRule>
  </conditionalFormatting>
  <conditionalFormatting sqref="I4:I5">
    <cfRule type="beginsWith" dxfId="64" priority="25" operator="beginsWith" text="לא">
      <formula>LEFT(I4,LEN("לא"))="לא"</formula>
    </cfRule>
    <cfRule type="endsWith" dxfId="63" priority="26" operator="endsWith" text="הוזן">
      <formula>RIGHT(I4,LEN("הוזן"))="הוזן"</formula>
    </cfRule>
  </conditionalFormatting>
  <conditionalFormatting sqref="O5">
    <cfRule type="notContainsText" dxfId="62" priority="15" operator="notContains" text="יש">
      <formula>ISERROR(SEARCH("יש",O5))</formula>
    </cfRule>
    <cfRule type="beginsWith" dxfId="61" priority="16" operator="beginsWith" text="יש">
      <formula>LEFT(O5,LEN("יש"))="יש"</formula>
    </cfRule>
  </conditionalFormatting>
  <conditionalFormatting sqref="I5">
    <cfRule type="beginsWith" dxfId="60" priority="19" operator="beginsWith" text="לא">
      <formula>LEFT(I5,LEN("לא"))="לא"</formula>
    </cfRule>
    <cfRule type="beginsWith" dxfId="59" priority="20" operator="beginsWith" text="הוזן">
      <formula>LEFT(I5,LEN("הוזן"))="הוזן"</formula>
    </cfRule>
  </conditionalFormatting>
  <conditionalFormatting sqref="E6">
    <cfRule type="endsWith" dxfId="58" priority="7" operator="endsWith" text="?">
      <formula>RIGHT(E6,LEN("?"))="?"</formula>
    </cfRule>
    <cfRule type="containsText" dxfId="57" priority="9" operator="containsText" text="יש">
      <formula>NOT(ISERROR(SEARCH("יש",E6)))</formula>
    </cfRule>
    <cfRule type="containsText" dxfId="56" priority="11" operator="containsText" text="לא">
      <formula>NOT(ISERROR(SEARCH("לא",E6)))</formula>
    </cfRule>
  </conditionalFormatting>
  <conditionalFormatting sqref="F6">
    <cfRule type="containsText" dxfId="55" priority="4" operator="containsText" text="Is there">
      <formula>NOT(ISERROR(SEARCH("Is there",F6)))</formula>
    </cfRule>
    <cfRule type="containsText" dxfId="54" priority="5" operator="containsText" text="There's">
      <formula>NOT(ISERROR(SEARCH("There's",F6)))</formula>
    </cfRule>
    <cfRule type="containsText" dxfId="53" priority="6" operator="containsText" text="False">
      <formula>NOT(ISERROR(SEARCH("False",F6)))</formula>
    </cfRule>
  </conditionalFormatting>
  <conditionalFormatting sqref="C3 C6">
    <cfRule type="endsWith" dxfId="52" priority="1" operator="endsWith" text="?">
      <formula>RIGHT(C3,LEN("?"))="?"</formula>
    </cfRule>
    <cfRule type="endsWith" dxfId="51" priority="2" operator="endsWith" text="יותר">
      <formula>RIGHT(C3,LEN("יותר"))="יותר"</formula>
    </cfRule>
    <cfRule type="containsText" dxfId="50" priority="3" operator="containsText" text="לא">
      <formula>NOT(ISERROR(SEARCH("לא",C3)))</formula>
    </cfRule>
  </conditionalFormatting>
  <dataValidations count="2">
    <dataValidation type="whole" operator="greaterThanOrEqual" allowBlank="1" showInputMessage="1" showErrorMessage="1" sqref="M4:M5 L4" xr:uid="{ED6A6D2C-C2CA-43A2-B3D2-4FF610C62312}">
      <formula1>0</formula1>
    </dataValidation>
    <dataValidation type="list" operator="greaterThanOrEqual" allowBlank="1" showInputMessage="1" showErrorMessage="1" sqref="L5" xr:uid="{B810D9F6-0A91-4FB2-ACE6-60A6EE3DB9F1}">
      <formula1>"V,X"</formula1>
    </dataValidation>
  </dataValidations>
  <hyperlinks>
    <hyperlink ref="I2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6"/>
  <sheetViews>
    <sheetView showGridLines="0" rightToLeft="1" zoomScaleNormal="100" workbookViewId="0"/>
  </sheetViews>
  <sheetFormatPr defaultRowHeight="15" x14ac:dyDescent="0.25"/>
  <cols>
    <col min="1" max="1" width="9" style="139" customWidth="1"/>
    <col min="2" max="2" width="8.5703125" style="139" customWidth="1"/>
    <col min="3" max="3" width="2.7109375" style="139" customWidth="1"/>
    <col min="4" max="4" width="8.5703125" style="139" customWidth="1"/>
    <col min="5" max="5" width="2.7109375" style="139" customWidth="1"/>
    <col min="6" max="6" width="8.5703125" style="139" customWidth="1"/>
    <col min="7" max="7" width="2.7109375" style="139" customWidth="1"/>
    <col min="8" max="8" width="8.5703125" style="139" customWidth="1"/>
    <col min="9" max="9" width="2.7109375" style="139" customWidth="1"/>
    <col min="10" max="10" width="8.5703125" style="139" customWidth="1"/>
    <col min="11" max="11" width="2.7109375" style="139" customWidth="1"/>
    <col min="12" max="12" width="8.5703125" style="139" customWidth="1"/>
    <col min="13" max="18" width="9.140625" style="139"/>
    <col min="19" max="19" width="2.7109375" style="139" customWidth="1"/>
    <col min="20" max="20" width="9.140625" style="139"/>
    <col min="21" max="21" width="2.7109375" style="139" customWidth="1"/>
    <col min="22" max="22" width="9.140625" style="139"/>
    <col min="23" max="23" width="2.7109375" style="139" customWidth="1"/>
    <col min="24" max="24" width="9.140625" style="139"/>
    <col min="25" max="25" width="2.7109375" style="139" customWidth="1"/>
    <col min="26" max="26" width="9.140625" style="139"/>
    <col min="27" max="27" width="2.7109375" style="139" customWidth="1"/>
    <col min="28" max="16384" width="9.140625" style="139"/>
  </cols>
  <sheetData>
    <row r="1" spans="1:28" ht="40.5" customHeight="1" x14ac:dyDescent="0.25">
      <c r="A1" s="6" t="s">
        <v>171</v>
      </c>
      <c r="B1" s="138">
        <v>6</v>
      </c>
      <c r="C1" s="138"/>
      <c r="D1" s="138">
        <v>5</v>
      </c>
      <c r="E1" s="138"/>
      <c r="F1" s="138">
        <v>4</v>
      </c>
      <c r="G1" s="138"/>
      <c r="H1" s="138">
        <v>3</v>
      </c>
      <c r="I1" s="138"/>
      <c r="J1" s="138">
        <v>2</v>
      </c>
      <c r="K1" s="138"/>
      <c r="L1" s="138">
        <v>1</v>
      </c>
      <c r="R1" s="216">
        <v>6</v>
      </c>
      <c r="S1" s="216"/>
      <c r="T1" s="216">
        <v>5</v>
      </c>
      <c r="U1" s="216"/>
      <c r="V1" s="216">
        <v>4</v>
      </c>
      <c r="W1" s="216"/>
      <c r="X1" s="216">
        <v>3</v>
      </c>
      <c r="Y1" s="216"/>
      <c r="Z1" s="216">
        <v>2</v>
      </c>
      <c r="AA1" s="216"/>
      <c r="AB1" s="216">
        <v>1</v>
      </c>
    </row>
    <row r="2" spans="1:28" ht="45.6" customHeight="1" x14ac:dyDescent="0.25">
      <c r="B2" s="234" t="s">
        <v>259</v>
      </c>
      <c r="C2" s="219"/>
      <c r="D2" s="238" t="s">
        <v>260</v>
      </c>
      <c r="E2" s="219"/>
      <c r="F2" s="234" t="s">
        <v>259</v>
      </c>
      <c r="G2" s="219"/>
      <c r="H2" s="220" t="s">
        <v>258</v>
      </c>
      <c r="I2" s="219"/>
      <c r="J2" s="229" t="s">
        <v>257</v>
      </c>
      <c r="K2" s="219"/>
      <c r="L2" s="224" t="s">
        <v>256</v>
      </c>
      <c r="O2" s="140" t="s">
        <v>185</v>
      </c>
      <c r="R2" s="217"/>
      <c r="S2"/>
      <c r="T2" s="217"/>
      <c r="U2"/>
      <c r="V2" s="217"/>
      <c r="W2"/>
      <c r="X2" s="217"/>
      <c r="Y2"/>
      <c r="Z2" s="217"/>
      <c r="AA2"/>
      <c r="AB2" s="217"/>
    </row>
    <row r="3" spans="1:28" ht="45.6" customHeight="1" x14ac:dyDescent="0.25">
      <c r="B3" s="229" t="s">
        <v>257</v>
      </c>
      <c r="C3" s="219"/>
      <c r="D3" s="237" t="s">
        <v>264</v>
      </c>
      <c r="E3" s="219"/>
      <c r="F3" s="235" t="s">
        <v>263</v>
      </c>
      <c r="G3" s="219"/>
      <c r="H3" s="222" t="s">
        <v>262</v>
      </c>
      <c r="I3" s="219"/>
      <c r="J3" s="224" t="s">
        <v>256</v>
      </c>
      <c r="K3" s="219"/>
      <c r="L3" s="221" t="s">
        <v>261</v>
      </c>
      <c r="O3" s="140" t="s">
        <v>186</v>
      </c>
      <c r="R3" s="217"/>
      <c r="S3"/>
      <c r="T3" s="217"/>
      <c r="U3"/>
      <c r="V3" s="217"/>
      <c r="W3"/>
      <c r="X3" s="217"/>
      <c r="Y3"/>
      <c r="Z3" s="217"/>
      <c r="AA3"/>
      <c r="AB3" s="217"/>
    </row>
    <row r="4" spans="1:28" ht="45.6" customHeight="1" x14ac:dyDescent="0.25">
      <c r="B4" s="223" t="s">
        <v>269</v>
      </c>
      <c r="C4" s="219"/>
      <c r="D4" s="236" t="s">
        <v>268</v>
      </c>
      <c r="E4" s="219"/>
      <c r="F4" s="236" t="s">
        <v>268</v>
      </c>
      <c r="G4" s="219"/>
      <c r="H4" s="230" t="s">
        <v>267</v>
      </c>
      <c r="I4" s="219"/>
      <c r="J4" s="228" t="s">
        <v>266</v>
      </c>
      <c r="K4" s="219"/>
      <c r="L4" s="225" t="s">
        <v>265</v>
      </c>
      <c r="O4" s="140" t="s">
        <v>187</v>
      </c>
      <c r="R4" s="217"/>
      <c r="S4"/>
      <c r="T4" s="217"/>
      <c r="U4"/>
      <c r="V4" s="217"/>
      <c r="W4"/>
      <c r="X4" s="217"/>
      <c r="Y4"/>
      <c r="Z4" s="217"/>
      <c r="AA4"/>
      <c r="AB4" s="217"/>
    </row>
    <row r="5" spans="1:28" ht="45.6" customHeight="1" x14ac:dyDescent="0.25">
      <c r="B5" s="221" t="s">
        <v>274</v>
      </c>
      <c r="C5" s="219"/>
      <c r="D5" s="218" t="s">
        <v>273</v>
      </c>
      <c r="E5" s="219"/>
      <c r="F5" s="226" t="s">
        <v>272</v>
      </c>
      <c r="G5" s="219"/>
      <c r="H5" s="233" t="s">
        <v>271</v>
      </c>
      <c r="I5" s="219"/>
      <c r="J5" s="230" t="s">
        <v>267</v>
      </c>
      <c r="K5" s="219"/>
      <c r="L5" s="218" t="s">
        <v>270</v>
      </c>
      <c r="R5" s="217"/>
      <c r="S5"/>
      <c r="T5" s="217"/>
      <c r="U5"/>
      <c r="V5" s="217"/>
      <c r="W5"/>
      <c r="X5" s="217"/>
      <c r="Y5"/>
      <c r="Z5" s="217"/>
      <c r="AA5"/>
      <c r="AB5" s="217"/>
    </row>
    <row r="6" spans="1:28" ht="45.6" customHeight="1" x14ac:dyDescent="0.25">
      <c r="B6" s="238" t="s">
        <v>260</v>
      </c>
      <c r="C6" s="219"/>
      <c r="D6" s="235" t="s">
        <v>263</v>
      </c>
      <c r="E6" s="219"/>
      <c r="F6" s="233" t="s">
        <v>271</v>
      </c>
      <c r="G6" s="219"/>
      <c r="H6" s="220" t="s">
        <v>276</v>
      </c>
      <c r="I6" s="219"/>
      <c r="J6" s="231" t="s">
        <v>275</v>
      </c>
      <c r="K6" s="219"/>
      <c r="L6" s="226" t="s">
        <v>272</v>
      </c>
      <c r="R6" s="217"/>
      <c r="S6"/>
      <c r="T6" s="217"/>
      <c r="U6"/>
      <c r="V6" s="217"/>
      <c r="W6"/>
      <c r="X6" s="217"/>
      <c r="Y6"/>
      <c r="Z6" s="217"/>
      <c r="AA6"/>
      <c r="AB6" s="217"/>
    </row>
    <row r="7" spans="1:28" ht="45.6" customHeight="1" x14ac:dyDescent="0.25">
      <c r="B7" s="220" t="s">
        <v>280</v>
      </c>
      <c r="C7" s="219"/>
      <c r="D7" s="218" t="s">
        <v>279</v>
      </c>
      <c r="E7" s="219"/>
      <c r="F7" s="232" t="s">
        <v>278</v>
      </c>
      <c r="G7" s="219"/>
      <c r="H7" s="225" t="s">
        <v>265</v>
      </c>
      <c r="I7" s="219"/>
      <c r="J7" s="227" t="s">
        <v>277</v>
      </c>
      <c r="K7" s="219"/>
      <c r="L7" s="227" t="s">
        <v>277</v>
      </c>
      <c r="R7" s="217"/>
      <c r="S7"/>
      <c r="T7" s="217"/>
      <c r="U7"/>
      <c r="V7" s="217"/>
      <c r="W7"/>
      <c r="X7" s="217"/>
      <c r="Y7"/>
      <c r="Z7" s="217"/>
      <c r="AA7"/>
      <c r="AB7" s="217"/>
    </row>
    <row r="8" spans="1:28" ht="45" customHeight="1" x14ac:dyDescent="0.25">
      <c r="B8" s="220" t="s">
        <v>281</v>
      </c>
      <c r="C8" s="219"/>
      <c r="D8" s="218" t="s">
        <v>76</v>
      </c>
      <c r="E8" s="219"/>
      <c r="F8" s="237" t="s">
        <v>264</v>
      </c>
      <c r="G8" s="219"/>
      <c r="H8" s="231" t="s">
        <v>275</v>
      </c>
      <c r="I8" s="219"/>
      <c r="J8" s="232" t="s">
        <v>278</v>
      </c>
      <c r="K8" s="219"/>
      <c r="L8" s="228" t="s">
        <v>266</v>
      </c>
      <c r="R8" s="217"/>
      <c r="S8"/>
      <c r="T8" s="217"/>
      <c r="U8"/>
      <c r="V8" s="217"/>
      <c r="W8"/>
      <c r="X8" s="217"/>
      <c r="Y8"/>
      <c r="Z8" s="217"/>
      <c r="AA8"/>
      <c r="AB8" s="217"/>
    </row>
    <row r="9" spans="1:28" x14ac:dyDescent="0.25"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144">
        <v>6</v>
      </c>
      <c r="D10" s="141" t="s">
        <v>141</v>
      </c>
      <c r="F10" s="144">
        <v>6</v>
      </c>
      <c r="H10" s="143" t="s">
        <v>134</v>
      </c>
      <c r="J10" s="141" t="s">
        <v>131</v>
      </c>
      <c r="L10" s="141" t="s">
        <v>126</v>
      </c>
      <c r="R10" s="424" t="s">
        <v>282</v>
      </c>
      <c r="S10" s="424"/>
      <c r="T10" s="424"/>
      <c r="U10" s="424"/>
      <c r="V10" s="424"/>
      <c r="W10" s="424"/>
      <c r="X10" s="424"/>
      <c r="Y10" s="424"/>
      <c r="Z10" s="424"/>
      <c r="AA10" s="424"/>
      <c r="AB10" s="424"/>
    </row>
    <row r="11" spans="1:28" x14ac:dyDescent="0.25">
      <c r="B11" s="141" t="s">
        <v>131</v>
      </c>
      <c r="D11" s="141" t="s">
        <v>140</v>
      </c>
      <c r="F11" s="141" t="s">
        <v>6</v>
      </c>
      <c r="H11" s="142" t="s">
        <v>135</v>
      </c>
      <c r="J11" s="141" t="s">
        <v>126</v>
      </c>
      <c r="L11" s="142" t="s">
        <v>4</v>
      </c>
    </row>
    <row r="12" spans="1:28" x14ac:dyDescent="0.25">
      <c r="B12" s="142" t="s">
        <v>142</v>
      </c>
      <c r="D12" s="141" t="s">
        <v>139</v>
      </c>
      <c r="F12" s="141" t="s">
        <v>139</v>
      </c>
      <c r="H12" s="141" t="s">
        <v>132</v>
      </c>
      <c r="J12" s="141" t="s">
        <v>130</v>
      </c>
      <c r="L12" s="141" t="s">
        <v>127</v>
      </c>
    </row>
    <row r="13" spans="1:28" x14ac:dyDescent="0.25">
      <c r="B13" s="142" t="s">
        <v>5</v>
      </c>
      <c r="D13" s="142" t="s">
        <v>2</v>
      </c>
      <c r="F13" s="141" t="s">
        <v>129</v>
      </c>
      <c r="H13" s="141" t="s">
        <v>136</v>
      </c>
      <c r="J13" s="141" t="s">
        <v>132</v>
      </c>
      <c r="L13" s="142" t="s">
        <v>128</v>
      </c>
    </row>
    <row r="14" spans="1:28" x14ac:dyDescent="0.25">
      <c r="B14" s="141" t="s">
        <v>141</v>
      </c>
      <c r="D14" s="141" t="s">
        <v>6</v>
      </c>
      <c r="F14" s="141" t="s">
        <v>136</v>
      </c>
      <c r="H14" s="142" t="s">
        <v>8</v>
      </c>
      <c r="J14" s="141" t="s">
        <v>133</v>
      </c>
      <c r="L14" s="141" t="s">
        <v>129</v>
      </c>
    </row>
    <row r="15" spans="1:28" x14ac:dyDescent="0.25">
      <c r="B15" s="142" t="s">
        <v>138</v>
      </c>
      <c r="D15" s="142">
        <v>3</v>
      </c>
      <c r="F15" s="141" t="s">
        <v>7</v>
      </c>
      <c r="H15" s="141" t="s">
        <v>127</v>
      </c>
      <c r="J15" s="141" t="s">
        <v>9</v>
      </c>
      <c r="L15" s="141" t="s">
        <v>9</v>
      </c>
    </row>
    <row r="16" spans="1:28" x14ac:dyDescent="0.25">
      <c r="B16" s="145" t="s">
        <v>143</v>
      </c>
      <c r="D16" s="145" t="s">
        <v>137</v>
      </c>
      <c r="F16" s="141" t="s">
        <v>140</v>
      </c>
      <c r="H16" s="141" t="s">
        <v>133</v>
      </c>
      <c r="J16" s="141" t="s">
        <v>7</v>
      </c>
      <c r="L16" s="141" t="s">
        <v>130</v>
      </c>
    </row>
  </sheetData>
  <mergeCells count="1">
    <mergeCell ref="R10:AB10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G15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6384" width="9.140625" style="5"/>
  </cols>
  <sheetData>
    <row r="1" spans="1:7" ht="40.5" customHeight="1" thickBot="1" x14ac:dyDescent="0.3">
      <c r="A1" s="6" t="s">
        <v>171</v>
      </c>
      <c r="B1" s="6"/>
    </row>
    <row r="2" spans="1:7" ht="15.75" customHeight="1" x14ac:dyDescent="0.25">
      <c r="A2" s="6"/>
      <c r="B2" s="6"/>
      <c r="C2" s="478" t="str">
        <f>IF(introductionSerialVowel&lt;&gt;"",IF(ISNUMBER(SEARCH("V",introductionSerialVowel)),"השתמש בטבלה זו",""),"לא הוזן אות ניקוד במספר סיריאלי")</f>
        <v>לא הוזן אות ניקוד במספר סיריאלי</v>
      </c>
      <c r="D2" s="479"/>
      <c r="E2" s="479"/>
      <c r="F2" s="479"/>
      <c r="G2" s="480"/>
    </row>
    <row r="3" spans="1:7" x14ac:dyDescent="0.25">
      <c r="C3" s="475" t="s">
        <v>209</v>
      </c>
      <c r="D3" s="476"/>
      <c r="E3" s="476"/>
      <c r="F3" s="476"/>
      <c r="G3" s="477"/>
    </row>
    <row r="4" spans="1:7" x14ac:dyDescent="0.25">
      <c r="C4" s="358"/>
      <c r="D4" s="85" t="s">
        <v>108</v>
      </c>
      <c r="E4" s="86" t="s">
        <v>109</v>
      </c>
      <c r="F4" s="87" t="s">
        <v>110</v>
      </c>
      <c r="G4" s="347" t="s">
        <v>111</v>
      </c>
    </row>
    <row r="5" spans="1:7" ht="20.100000000000001" customHeight="1" x14ac:dyDescent="0.25">
      <c r="C5" s="348" t="s">
        <v>112</v>
      </c>
      <c r="D5" s="88" t="s">
        <v>113</v>
      </c>
      <c r="E5" s="89" t="s">
        <v>114</v>
      </c>
      <c r="F5" s="90" t="s">
        <v>115</v>
      </c>
      <c r="G5" s="349" t="s">
        <v>116</v>
      </c>
    </row>
    <row r="6" spans="1:7" ht="20.100000000000001" customHeight="1" x14ac:dyDescent="0.25">
      <c r="C6" s="348" t="s">
        <v>117</v>
      </c>
      <c r="D6" s="90" t="s">
        <v>115</v>
      </c>
      <c r="E6" s="91" t="s">
        <v>116</v>
      </c>
      <c r="F6" s="88" t="s">
        <v>113</v>
      </c>
      <c r="G6" s="350" t="s">
        <v>114</v>
      </c>
    </row>
    <row r="7" spans="1:7" ht="20.100000000000001" customHeight="1" thickBot="1" x14ac:dyDescent="0.3">
      <c r="C7" s="351" t="s">
        <v>118</v>
      </c>
      <c r="D7" s="352" t="s">
        <v>116</v>
      </c>
      <c r="E7" s="353" t="s">
        <v>114</v>
      </c>
      <c r="F7" s="354" t="s">
        <v>115</v>
      </c>
      <c r="G7" s="355" t="s">
        <v>113</v>
      </c>
    </row>
    <row r="8" spans="1:7" x14ac:dyDescent="0.25">
      <c r="C8"/>
      <c r="D8"/>
      <c r="E8"/>
      <c r="F8"/>
      <c r="G8"/>
    </row>
    <row r="9" spans="1:7" ht="15.75" thickBot="1" x14ac:dyDescent="0.3">
      <c r="C9"/>
      <c r="D9"/>
      <c r="E9"/>
      <c r="F9"/>
      <c r="G9"/>
    </row>
    <row r="10" spans="1:7" x14ac:dyDescent="0.25">
      <c r="C10" s="478" t="str">
        <f>IF(introductionSerialVowel&lt;&gt;"",IF(ISNUMBER(SEARCH("X",introductionSerialVowel)),"השתמש בטבלה זו",""),"לא הוזן אות ניקוד במספר סיריאלי")</f>
        <v>לא הוזן אות ניקוד במספר סיריאלי</v>
      </c>
      <c r="D10" s="479"/>
      <c r="E10" s="479"/>
      <c r="F10" s="479"/>
      <c r="G10" s="480"/>
    </row>
    <row r="11" spans="1:7" x14ac:dyDescent="0.25">
      <c r="C11" s="472" t="s">
        <v>210</v>
      </c>
      <c r="D11" s="473"/>
      <c r="E11" s="473"/>
      <c r="F11" s="473"/>
      <c r="G11" s="474"/>
    </row>
    <row r="12" spans="1:7" x14ac:dyDescent="0.25">
      <c r="C12" s="358"/>
      <c r="D12" s="85" t="s">
        <v>108</v>
      </c>
      <c r="E12" s="86" t="s">
        <v>109</v>
      </c>
      <c r="F12" s="87" t="s">
        <v>110</v>
      </c>
      <c r="G12" s="347" t="s">
        <v>111</v>
      </c>
    </row>
    <row r="13" spans="1:7" ht="20.100000000000001" customHeight="1" x14ac:dyDescent="0.25">
      <c r="C13" s="348" t="s">
        <v>112</v>
      </c>
      <c r="D13" s="88" t="s">
        <v>113</v>
      </c>
      <c r="E13" s="90" t="s">
        <v>115</v>
      </c>
      <c r="F13" s="91" t="s">
        <v>116</v>
      </c>
      <c r="G13" s="350" t="s">
        <v>114</v>
      </c>
    </row>
    <row r="14" spans="1:7" ht="20.100000000000001" customHeight="1" x14ac:dyDescent="0.25">
      <c r="C14" s="348" t="s">
        <v>117</v>
      </c>
      <c r="D14" s="89" t="s">
        <v>114</v>
      </c>
      <c r="E14" s="88" t="s">
        <v>113</v>
      </c>
      <c r="F14" s="90" t="s">
        <v>115</v>
      </c>
      <c r="G14" s="349" t="s">
        <v>116</v>
      </c>
    </row>
    <row r="15" spans="1:7" ht="20.100000000000001" customHeight="1" thickBot="1" x14ac:dyDescent="0.3">
      <c r="C15" s="351" t="s">
        <v>118</v>
      </c>
      <c r="D15" s="354" t="s">
        <v>115</v>
      </c>
      <c r="E15" s="352" t="s">
        <v>116</v>
      </c>
      <c r="F15" s="356" t="s">
        <v>113</v>
      </c>
      <c r="G15" s="357" t="s">
        <v>114</v>
      </c>
    </row>
  </sheetData>
  <mergeCells count="4">
    <mergeCell ref="C11:G11"/>
    <mergeCell ref="C3:G3"/>
    <mergeCell ref="C2:G2"/>
    <mergeCell ref="C10:G10"/>
  </mergeCells>
  <conditionalFormatting sqref="C10 C2">
    <cfRule type="beginsWith" dxfId="49" priority="1" operator="beginsWith" text="לא">
      <formula>LEFT(C2,LEN("לא"))="לא"</formula>
    </cfRule>
    <cfRule type="containsText" dxfId="48" priority="2" operator="containsText" text="השתמש">
      <formula>NOT(ISERROR(SEARCH("השתמש",C2)))</formula>
    </cfRule>
  </conditionalFormatting>
  <hyperlinks>
    <hyperlink ref="A1" location="הקדמה!A1" display="חזרה" xr:uid="{7103D3DE-873D-4FFD-9F77-485C6E190E0A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W36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9.5703125" style="5" customWidth="1"/>
    <col min="3" max="4" width="9.140625" style="5"/>
    <col min="5" max="5" width="2.28515625" style="5" customWidth="1"/>
    <col min="6" max="6" width="9.5703125" style="5" bestFit="1" customWidth="1"/>
    <col min="7" max="9" width="12" style="5" bestFit="1" customWidth="1"/>
    <col min="10" max="10" width="10.28515625" style="5" bestFit="1" customWidth="1"/>
    <col min="11" max="11" width="10.140625" style="5" bestFit="1" customWidth="1"/>
    <col min="12" max="12" width="9.5703125" style="5" bestFit="1" customWidth="1"/>
    <col min="13" max="13" width="10.28515625" style="5" bestFit="1" customWidth="1"/>
    <col min="14" max="14" width="9.28515625" style="5" bestFit="1" customWidth="1"/>
    <col min="15" max="15" width="12" style="5" bestFit="1" customWidth="1"/>
    <col min="16" max="16" width="10.140625" style="5" bestFit="1" customWidth="1"/>
    <col min="17" max="17" width="10.28515625" style="5" bestFit="1" customWidth="1"/>
    <col min="18" max="18" width="12" style="5" bestFit="1" customWidth="1"/>
    <col min="19" max="19" width="9.28515625" style="5" bestFit="1" customWidth="1"/>
    <col min="20" max="20" width="12" style="5" bestFit="1" customWidth="1"/>
    <col min="21" max="22" width="9.140625" style="5"/>
    <col min="23" max="23" width="18.7109375" style="5" bestFit="1" customWidth="1"/>
    <col min="24" max="16384" width="9.140625" style="5"/>
  </cols>
  <sheetData>
    <row r="1" spans="1:23" ht="40.5" customHeight="1" x14ac:dyDescent="0.25">
      <c r="A1" s="6" t="s">
        <v>171</v>
      </c>
      <c r="B1"/>
      <c r="C1"/>
      <c r="D1"/>
      <c r="E1"/>
      <c r="F1"/>
      <c r="G1"/>
      <c r="H1"/>
    </row>
    <row r="2" spans="1:23" ht="15" customHeight="1" thickBot="1" x14ac:dyDescent="0.3">
      <c r="A2" s="6"/>
      <c r="B2"/>
      <c r="C2"/>
      <c r="D2"/>
      <c r="E2"/>
      <c r="F2"/>
      <c r="G2"/>
      <c r="H2"/>
    </row>
    <row r="3" spans="1:23" ht="15.75" thickBot="1" x14ac:dyDescent="0.3">
      <c r="B3" s="468" t="s">
        <v>198</v>
      </c>
      <c r="C3" s="469"/>
      <c r="D3" s="470"/>
      <c r="E3"/>
      <c r="F3" s="465" t="s">
        <v>199</v>
      </c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7"/>
      <c r="V3" s="463" t="s">
        <v>372</v>
      </c>
      <c r="W3" s="464"/>
    </row>
    <row r="4" spans="1:23" ht="15.75" thickBot="1" x14ac:dyDescent="0.3">
      <c r="B4" s="361"/>
      <c r="C4" s="68" t="s">
        <v>204</v>
      </c>
      <c r="D4" s="185" t="s">
        <v>200</v>
      </c>
      <c r="E4"/>
      <c r="F4" s="242" t="s">
        <v>283</v>
      </c>
      <c r="G4" s="247" t="s">
        <v>28</v>
      </c>
      <c r="H4" s="248" t="s">
        <v>26</v>
      </c>
      <c r="I4" s="248" t="s">
        <v>13</v>
      </c>
      <c r="J4" s="248" t="s">
        <v>22</v>
      </c>
      <c r="K4" s="248" t="s">
        <v>10</v>
      </c>
      <c r="L4" s="248"/>
      <c r="M4" s="248"/>
      <c r="N4" s="248"/>
      <c r="O4" s="248"/>
      <c r="P4" s="248"/>
      <c r="Q4" s="248"/>
      <c r="R4" s="248"/>
      <c r="S4" s="248"/>
      <c r="T4" s="249"/>
      <c r="V4" s="461" t="s">
        <v>371</v>
      </c>
      <c r="W4" s="462"/>
    </row>
    <row r="5" spans="1:23" ht="15.75" thickBot="1" x14ac:dyDescent="0.3">
      <c r="B5" s="362" t="s">
        <v>397</v>
      </c>
      <c r="C5" s="69" t="s">
        <v>203</v>
      </c>
      <c r="D5" s="186" t="s">
        <v>202</v>
      </c>
      <c r="E5"/>
      <c r="F5" s="243" t="s">
        <v>284</v>
      </c>
      <c r="G5" s="250" t="s">
        <v>27</v>
      </c>
      <c r="H5" s="251" t="str">
        <f>IF(_xlfn.SINGLE(whosFirstEasierToRead)="כן",VLOOKUP("UH HUH",whosFirstEasierToReadStep2,2,FALSE),"UH HUH")</f>
        <v>U, H     H, U, H</v>
      </c>
      <c r="I5" s="251" t="s">
        <v>23</v>
      </c>
      <c r="J5" s="251" t="str">
        <f>IF(_xlfn.SINGLE(whosFirstEasierToRead)="כן",VLOOKUP("WHAT?",whosFirstEasierToReadStep2,2,FALSE),"WHAT?")</f>
        <v>WHAT עם ?</v>
      </c>
      <c r="K5" s="251" t="str">
        <f>IF(_xlfn.SINGLE(whosFirstEasierToRead)="כן",VLOOKUP("your",whosFirstEasierToReadStep2,2,FALSE),"YOUR")</f>
        <v>YOUR ללא E</v>
      </c>
      <c r="L5" s="251" t="str">
        <f>IF(_xlfn.SINGLE(whosFirstEasierToRead)="כן",VLOOKUP("UR",whosFirstEasierToReadStep2,2,FALSE),"UR")</f>
        <v>UR (2 אותיות)</v>
      </c>
      <c r="M5" s="251" t="str">
        <f>IF(_xlfn.SINGLE(whosFirstEasierToRead)="כן",VLOOKUP("you're",whosFirstEasierToReadStep2,2,FALSE),"YOU'RE")</f>
        <v>YOU'RE עם גרש</v>
      </c>
      <c r="N5" s="251" t="s">
        <v>1</v>
      </c>
      <c r="O5" s="251" t="s">
        <v>21</v>
      </c>
      <c r="P5" s="251" t="str">
        <f>IF(_xlfn.SINGLE(whosFirstEasierToRead)="כן",VLOOKUP("YOU",whosFirstEasierToReadStep2,2,FALSE),"YOU")</f>
        <v>YOU (3 אותיות)</v>
      </c>
      <c r="Q5" s="251" t="str">
        <f>IF(_xlfn.SINGLE(whosFirstEasierToRead)="כן",VLOOKUP("U",whosFirstEasierToReadStep2,2,FALSE),"U")</f>
        <v>U (אות אחת)</v>
      </c>
      <c r="R5" s="251" t="str">
        <f>IF(_xlfn.SINGLE(whosFirstEasierToRead)="כן",VLOOKUP("you are",whosFirstEasierToReadStep2,2,FALSE),"YOU ARE")</f>
        <v>YOU ARE (2 מילים)</v>
      </c>
      <c r="S5" s="251" t="str">
        <f>IF(_xlfn.SINGLE(whosFirstEasierToRead)="כן",VLOOKUP("UH UH",whosFirstEasierToReadStep2,2,FALSE),"UH UH")</f>
        <v>U, H     U, H</v>
      </c>
      <c r="T5" s="252" t="s">
        <v>18</v>
      </c>
      <c r="V5" s="279" t="s">
        <v>285</v>
      </c>
      <c r="W5" s="280" t="s">
        <v>286</v>
      </c>
    </row>
    <row r="6" spans="1:23" ht="15.75" thickBot="1" x14ac:dyDescent="0.3">
      <c r="B6" s="363" t="s">
        <v>2</v>
      </c>
      <c r="C6" s="69" t="s">
        <v>203</v>
      </c>
      <c r="D6" s="187" t="s">
        <v>201</v>
      </c>
      <c r="E6"/>
      <c r="F6" s="242" t="s">
        <v>287</v>
      </c>
      <c r="G6" s="247" t="s">
        <v>20</v>
      </c>
      <c r="H6" s="248" t="s">
        <v>13</v>
      </c>
      <c r="I6" s="248" t="s">
        <v>14</v>
      </c>
      <c r="J6" s="248" t="s">
        <v>22</v>
      </c>
      <c r="K6" s="248" t="s">
        <v>15</v>
      </c>
      <c r="L6" s="248" t="s">
        <v>26</v>
      </c>
      <c r="M6" s="248" t="s">
        <v>11</v>
      </c>
      <c r="N6" s="248" t="str">
        <f>IF(_xlfn.SINGLE(whosFirstEasierToRead)="כן",VLOOKUP("UHHH",whosFirstEasierToReadStep2,2,FALSE),"UHHH")</f>
        <v>UHHH (3xH)</v>
      </c>
      <c r="O6" s="248" t="s">
        <v>28</v>
      </c>
      <c r="P6" s="248" t="s">
        <v>25</v>
      </c>
      <c r="Q6" s="248" t="s">
        <v>10</v>
      </c>
      <c r="R6" s="248" t="str">
        <f>IF(_xlfn.SINGLE(whosFirstEasierToRead)="כן",VLOOKUP("WHAT",whosFirstEasierToReadStep2,2,FALSE),"WHAT")</f>
        <v>WHAT ללא ?</v>
      </c>
      <c r="S6" s="248" t="s">
        <v>24</v>
      </c>
      <c r="T6" s="249" t="s">
        <v>12</v>
      </c>
      <c r="V6" s="274" t="s">
        <v>288</v>
      </c>
      <c r="W6" s="275" t="s">
        <v>289</v>
      </c>
    </row>
    <row r="7" spans="1:23" ht="15.75" thickBot="1" x14ac:dyDescent="0.3">
      <c r="B7" s="364" t="s">
        <v>398</v>
      </c>
      <c r="C7" s="69" t="s">
        <v>203</v>
      </c>
      <c r="D7" s="185" t="s">
        <v>200</v>
      </c>
      <c r="E7"/>
      <c r="F7" s="243" t="s">
        <v>290</v>
      </c>
      <c r="G7" s="250" t="str">
        <f>IF(_xlfn.SINGLE(whosFirstEasierToRead)="כן",VLOOKUP("you are",whosFirstEasierToReadStep2,2,FALSE),"YOU ARE")</f>
        <v>YOU ARE (2 מילים)</v>
      </c>
      <c r="H7" s="251" t="str">
        <f>IF(_xlfn.SINGLE(whosFirstEasierToRead)="כן",VLOOKUP("U",whosFirstEasierToReadStep2,2,FALSE),"U")</f>
        <v>U (אות אחת)</v>
      </c>
      <c r="I7" s="251" t="s">
        <v>18</v>
      </c>
      <c r="J7" s="251" t="str">
        <f>IF(_xlfn.SINGLE(whosFirstEasierToRead)="כן",VLOOKUP("UH UH",whosFirstEasierToReadStep2,2,FALSE),"UH UH")</f>
        <v>U, H     U, H</v>
      </c>
      <c r="K7" s="251" t="str">
        <f>IF(_xlfn.SINGLE(whosFirstEasierToRead)="כן",VLOOKUP("YOU",whosFirstEasierToReadStep2,2,FALSE),"YOU")</f>
        <v>YOU (3 אותיות)</v>
      </c>
      <c r="L7" s="251" t="str">
        <f>IF(_xlfn.SINGLE(whosFirstEasierToRead)="כן",VLOOKUP("UR",whosFirstEasierToReadStep2,2,FALSE),"UR")</f>
        <v>UR (2 אותיות)</v>
      </c>
      <c r="M7" s="251" t="s">
        <v>27</v>
      </c>
      <c r="N7" s="251" t="str">
        <f>IF(_xlfn.SINGLE(whosFirstEasierToRead)="כן",VLOOKUP("WHAT?",whosFirstEasierToReadStep2,2,FALSE),"WHAT?")</f>
        <v>WHAT עם ?</v>
      </c>
      <c r="O7" s="251" t="str">
        <f>IF(_xlfn.SINGLE(whosFirstEasierToRead)="כן",VLOOKUP("you're",whosFirstEasierToReadStep2,2,FALSE),"YOU'RE")</f>
        <v>YOU'RE עם גרש</v>
      </c>
      <c r="P7" s="251" t="s">
        <v>23</v>
      </c>
      <c r="Q7" s="251" t="s">
        <v>1</v>
      </c>
      <c r="R7" s="251"/>
      <c r="S7" s="251"/>
      <c r="T7" s="252"/>
      <c r="V7" s="281" t="s">
        <v>291</v>
      </c>
      <c r="W7" s="278" t="s">
        <v>292</v>
      </c>
    </row>
    <row r="8" spans="1:23" ht="15.75" thickBot="1" x14ac:dyDescent="0.3">
      <c r="B8" s="362" t="s">
        <v>399</v>
      </c>
      <c r="C8" s="69" t="s">
        <v>203</v>
      </c>
      <c r="D8" s="185" t="s">
        <v>200</v>
      </c>
      <c r="E8"/>
      <c r="F8" s="242" t="s">
        <v>293</v>
      </c>
      <c r="G8" s="247" t="s">
        <v>26</v>
      </c>
      <c r="H8" s="248" t="s">
        <v>20</v>
      </c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9"/>
      <c r="V8" s="239"/>
      <c r="W8" s="272"/>
    </row>
    <row r="9" spans="1:23" ht="15.75" thickBot="1" x14ac:dyDescent="0.3">
      <c r="B9" s="362" t="s">
        <v>400</v>
      </c>
      <c r="C9" s="69" t="s">
        <v>203</v>
      </c>
      <c r="D9" s="187" t="s">
        <v>201</v>
      </c>
      <c r="E9"/>
      <c r="F9" s="243" t="s">
        <v>294</v>
      </c>
      <c r="G9" s="250" t="s">
        <v>16</v>
      </c>
      <c r="H9" s="251" t="s">
        <v>23</v>
      </c>
      <c r="I9" s="251" t="str">
        <f>IF(_xlfn.SINGLE(whosFirstEasierToRead)="כן",VLOOKUP("U",whosFirstEasierToReadStep2,2,FALSE),"U")</f>
        <v>U (אות אחת)</v>
      </c>
      <c r="J9" s="251" t="str">
        <f>IF(_xlfn.SINGLE(whosFirstEasierToRead)="כן",VLOOKUP("UR",whosFirstEasierToReadStep2,2,FALSE),"UR")</f>
        <v>UR (2 אותיות)</v>
      </c>
      <c r="K9" s="251" t="s">
        <v>1</v>
      </c>
      <c r="L9" s="251" t="s">
        <v>18</v>
      </c>
      <c r="M9" s="251" t="str">
        <f>IF(_xlfn.SINGLE(whosFirstEasierToRead)="כן",VLOOKUP("UH UH",whosFirstEasierToReadStep2,2,FALSE),"UH UH")</f>
        <v>U, H     U, H</v>
      </c>
      <c r="N9" s="251" t="str">
        <f>IF(_xlfn.SINGLE(whosFirstEasierToRead)="כן",VLOOKUP("WHAT?",whosFirstEasierToReadStep2,2,FALSE),"WHAT?")</f>
        <v>WHAT עם ?</v>
      </c>
      <c r="O9" s="251" t="str">
        <f>IF(_xlfn.SINGLE(whosFirstEasierToRead)="כן",VLOOKUP("UH HUH",whosFirstEasierToReadStep2,2,FALSE),"UH HUH")</f>
        <v>U, H     H, U, H</v>
      </c>
      <c r="P9" s="251" t="str">
        <f>IF(_xlfn.SINGLE(whosFirstEasierToRead)="כן",VLOOKUP("YOU",whosFirstEasierToReadStep2,2,FALSE),"YOU")</f>
        <v>YOU (3 אותיות)</v>
      </c>
      <c r="Q9" s="251" t="s">
        <v>21</v>
      </c>
      <c r="R9" s="251"/>
      <c r="S9" s="251"/>
      <c r="T9" s="252"/>
      <c r="V9" s="282" t="s">
        <v>295</v>
      </c>
      <c r="W9" s="280" t="s">
        <v>373</v>
      </c>
    </row>
    <row r="10" spans="1:23" ht="15.75" thickBot="1" x14ac:dyDescent="0.3">
      <c r="B10" s="362" t="s">
        <v>401</v>
      </c>
      <c r="C10" s="69" t="s">
        <v>203</v>
      </c>
      <c r="D10" s="185" t="s">
        <v>200</v>
      </c>
      <c r="E10"/>
      <c r="F10" s="242" t="s">
        <v>296</v>
      </c>
      <c r="G10" s="247" t="s">
        <v>10</v>
      </c>
      <c r="H10" s="248" t="s">
        <v>25</v>
      </c>
      <c r="I10" s="248" t="s">
        <v>13</v>
      </c>
      <c r="J10" s="248" t="str">
        <f>IF(_xlfn.SINGLE(whosFirstEasierToRead)="כן",VLOOKUP("WHAT",whosFirstEasierToReadStep2,2,FALSE),"WHAT")</f>
        <v>WHAT ללא ?</v>
      </c>
      <c r="K10" s="248" t="s">
        <v>11</v>
      </c>
      <c r="L10" s="248" t="s">
        <v>24</v>
      </c>
      <c r="M10" s="248" t="s">
        <v>15</v>
      </c>
      <c r="N10" s="248" t="s">
        <v>28</v>
      </c>
      <c r="O10" s="248" t="s">
        <v>20</v>
      </c>
      <c r="P10" s="248" t="s">
        <v>22</v>
      </c>
      <c r="Q10" s="248"/>
      <c r="R10" s="248"/>
      <c r="S10" s="248"/>
      <c r="T10" s="249"/>
      <c r="V10" s="283" t="s">
        <v>297</v>
      </c>
      <c r="W10" s="278" t="s">
        <v>374</v>
      </c>
    </row>
    <row r="11" spans="1:23" ht="15.75" thickBot="1" x14ac:dyDescent="0.3">
      <c r="B11" s="364" t="s">
        <v>402</v>
      </c>
      <c r="C11" s="69" t="s">
        <v>203</v>
      </c>
      <c r="D11" s="185" t="s">
        <v>200</v>
      </c>
      <c r="E11"/>
      <c r="F11" s="243" t="s">
        <v>298</v>
      </c>
      <c r="G11" s="250" t="str">
        <f>IF(_xlfn.SINGLE(whosFirstEasierToRead)="כן",VLOOKUP("WHAT?",whosFirstEasierToReadStep2,2,FALSE),"WHAT?")</f>
        <v>WHAT עם ?</v>
      </c>
      <c r="H11" s="251" t="str">
        <f>IF(_xlfn.SINGLE(whosFirstEasierToRead)="כן",VLOOKUP("UH HUH",whosFirstEasierToReadStep2,2,FALSE),"UH HUH")</f>
        <v>U, H     H, U, H</v>
      </c>
      <c r="I11" s="251" t="str">
        <f>IF(_xlfn.SINGLE(whosFirstEasierToRead)="כן",VLOOKUP("UH UH",whosFirstEasierToReadStep2,2,FALSE),"UH UH")</f>
        <v>U, H     U, H</v>
      </c>
      <c r="J11" s="251" t="str">
        <f>IF(_xlfn.SINGLE(whosFirstEasierToRead)="כן",VLOOKUP("your",whosFirstEasierToReadStep2,2,FALSE),"YOUR")</f>
        <v>YOUR ללא E</v>
      </c>
      <c r="K11" s="251" t="s">
        <v>1</v>
      </c>
      <c r="L11" s="251" t="s">
        <v>27</v>
      </c>
      <c r="M11" s="251" t="s">
        <v>23</v>
      </c>
      <c r="N11" s="251"/>
      <c r="O11" s="251"/>
      <c r="P11" s="251"/>
      <c r="Q11" s="251"/>
      <c r="R11" s="251"/>
      <c r="S11" s="251"/>
      <c r="T11" s="252"/>
      <c r="V11" s="240"/>
      <c r="W11" s="273"/>
    </row>
    <row r="12" spans="1:23" ht="15.75" thickBot="1" x14ac:dyDescent="0.3">
      <c r="B12" s="364" t="s">
        <v>403</v>
      </c>
      <c r="C12" s="68" t="s">
        <v>204</v>
      </c>
      <c r="D12" s="186" t="s">
        <v>202</v>
      </c>
      <c r="E12"/>
      <c r="F12" s="242" t="s">
        <v>299</v>
      </c>
      <c r="G12" s="247" t="s">
        <v>10</v>
      </c>
      <c r="H12" s="248" t="str">
        <f>IF(_xlfn.SINGLE(whosFirstEasierToRead)="כן",VLOOKUP("UHHH",whosFirstEasierToReadStep2,2,FALSE),"UHHH")</f>
        <v>UHHH (3xH)</v>
      </c>
      <c r="I12" s="248" t="s">
        <v>28</v>
      </c>
      <c r="J12" s="248" t="s">
        <v>12</v>
      </c>
      <c r="K12" s="248" t="str">
        <f>IF(_xlfn.SINGLE(whosFirstEasierToRead)="כן",VLOOKUP("WHAT",whosFirstEasierToReadStep2,2,FALSE),"WHAT")</f>
        <v>WHAT ללא ?</v>
      </c>
      <c r="L12" s="248" t="s">
        <v>25</v>
      </c>
      <c r="M12" s="248" t="s">
        <v>26</v>
      </c>
      <c r="N12" s="248" t="s">
        <v>14</v>
      </c>
      <c r="O12" s="248" t="s">
        <v>11</v>
      </c>
      <c r="P12" s="248" t="s">
        <v>20</v>
      </c>
      <c r="Q12" s="248" t="s">
        <v>24</v>
      </c>
      <c r="R12" s="248" t="s">
        <v>13</v>
      </c>
      <c r="S12" s="248" t="s">
        <v>15</v>
      </c>
      <c r="T12" s="249"/>
      <c r="V12" s="284" t="s">
        <v>19</v>
      </c>
      <c r="W12" s="280" t="s">
        <v>375</v>
      </c>
    </row>
    <row r="13" spans="1:23" ht="15.75" thickBot="1" x14ac:dyDescent="0.3">
      <c r="B13" s="364" t="s">
        <v>404</v>
      </c>
      <c r="C13" s="68" t="s">
        <v>204</v>
      </c>
      <c r="D13" s="185" t="s">
        <v>200</v>
      </c>
      <c r="F13" s="243" t="s">
        <v>300</v>
      </c>
      <c r="G13" s="250" t="str">
        <f>IF(_xlfn.SINGLE(whosFirstEasierToRead)="כן",VLOOKUP("UHHH",whosFirstEasierToReadStep2,2,FALSE),"UHHH")</f>
        <v>UHHH (3xH)</v>
      </c>
      <c r="H13" s="251" t="s">
        <v>26</v>
      </c>
      <c r="I13" s="251" t="s">
        <v>13</v>
      </c>
      <c r="J13" s="251" t="s">
        <v>22</v>
      </c>
      <c r="K13" s="251" t="s">
        <v>14</v>
      </c>
      <c r="L13" s="251" t="s">
        <v>10</v>
      </c>
      <c r="M13" s="251" t="s">
        <v>15</v>
      </c>
      <c r="N13" s="251" t="s">
        <v>24</v>
      </c>
      <c r="O13" s="251" t="s">
        <v>20</v>
      </c>
      <c r="P13" s="251" t="str">
        <f>IF(_xlfn.SINGLE(whosFirstEasierToRead)="כן",VLOOKUP("WHAT",whosFirstEasierToReadStep2,2,FALSE),"WHAT")</f>
        <v>WHAT ללא ?</v>
      </c>
      <c r="Q13" s="251" t="s">
        <v>28</v>
      </c>
      <c r="R13" s="251" t="s">
        <v>12</v>
      </c>
      <c r="S13" s="251" t="s">
        <v>11</v>
      </c>
      <c r="T13" s="252"/>
      <c r="V13" s="285" t="s">
        <v>301</v>
      </c>
      <c r="W13" s="278" t="s">
        <v>376</v>
      </c>
    </row>
    <row r="14" spans="1:23" ht="15.75" thickBot="1" x14ac:dyDescent="0.3">
      <c r="B14" s="362" t="s">
        <v>405</v>
      </c>
      <c r="C14" s="69" t="s">
        <v>203</v>
      </c>
      <c r="D14" s="185" t="s">
        <v>200</v>
      </c>
      <c r="F14" s="244" t="s">
        <v>302</v>
      </c>
      <c r="G14" s="247" t="s">
        <v>22</v>
      </c>
      <c r="H14" s="248" t="s">
        <v>15</v>
      </c>
      <c r="I14" s="248" t="s">
        <v>12</v>
      </c>
      <c r="J14" s="248" t="s">
        <v>14</v>
      </c>
      <c r="K14" s="248" t="str">
        <f>IF(_xlfn.SINGLE(whosFirstEasierToRead)="כן",VLOOKUP("UHHH",whosFirstEasierToReadStep2,2,FALSE),"UHHH")</f>
        <v>UHHH (3xH)</v>
      </c>
      <c r="L14" s="248" t="s">
        <v>11</v>
      </c>
      <c r="M14" s="248" t="s">
        <v>28</v>
      </c>
      <c r="N14" s="248" t="s">
        <v>13</v>
      </c>
      <c r="O14" s="248"/>
      <c r="P14" s="248"/>
      <c r="Q14" s="248"/>
      <c r="R14" s="248"/>
      <c r="S14" s="248"/>
      <c r="T14" s="249"/>
      <c r="V14" s="241"/>
      <c r="W14" s="272"/>
    </row>
    <row r="15" spans="1:23" ht="15.75" thickBot="1" x14ac:dyDescent="0.3">
      <c r="B15" s="362" t="s">
        <v>406</v>
      </c>
      <c r="C15" s="68" t="s">
        <v>204</v>
      </c>
      <c r="D15" s="186" t="s">
        <v>202</v>
      </c>
      <c r="F15" s="243" t="s">
        <v>303</v>
      </c>
      <c r="G15" s="250" t="s">
        <v>26</v>
      </c>
      <c r="H15" s="251" t="s">
        <v>22</v>
      </c>
      <c r="I15" s="251" t="s">
        <v>14</v>
      </c>
      <c r="J15" s="251" t="s">
        <v>25</v>
      </c>
      <c r="K15" s="251" t="s">
        <v>24</v>
      </c>
      <c r="L15" s="251"/>
      <c r="M15" s="251"/>
      <c r="N15" s="251"/>
      <c r="O15" s="251"/>
      <c r="P15" s="251"/>
      <c r="Q15" s="251"/>
      <c r="R15" s="251"/>
      <c r="S15" s="251"/>
      <c r="T15" s="252"/>
      <c r="V15" s="286" t="s">
        <v>304</v>
      </c>
      <c r="W15" s="280" t="s">
        <v>377</v>
      </c>
    </row>
    <row r="16" spans="1:23" ht="15.75" thickBot="1" x14ac:dyDescent="0.3">
      <c r="B16" s="362" t="s">
        <v>407</v>
      </c>
      <c r="C16" s="69" t="s">
        <v>203</v>
      </c>
      <c r="D16" s="187" t="s">
        <v>201</v>
      </c>
      <c r="F16" s="242" t="s">
        <v>305</v>
      </c>
      <c r="G16" s="247" t="s">
        <v>14</v>
      </c>
      <c r="H16" s="248" t="s">
        <v>13</v>
      </c>
      <c r="I16" s="248" t="str">
        <f>IF(_xlfn.SINGLE(whosFirstEasierToRead)="כן",VLOOKUP("WHAT",whosFirstEasierToReadStep2,2,FALSE),"WHAT")</f>
        <v>WHAT ללא ?</v>
      </c>
      <c r="J16" s="248" t="s">
        <v>22</v>
      </c>
      <c r="K16" s="248" t="s">
        <v>20</v>
      </c>
      <c r="L16" s="248" t="s">
        <v>24</v>
      </c>
      <c r="M16" s="248" t="s">
        <v>26</v>
      </c>
      <c r="N16" s="248" t="s">
        <v>10</v>
      </c>
      <c r="O16" s="248" t="s">
        <v>25</v>
      </c>
      <c r="P16" s="248"/>
      <c r="Q16" s="248"/>
      <c r="R16" s="248"/>
      <c r="S16" s="248"/>
      <c r="T16" s="249"/>
      <c r="V16" s="276" t="s">
        <v>306</v>
      </c>
      <c r="W16" s="275" t="s">
        <v>378</v>
      </c>
    </row>
    <row r="17" spans="2:23" ht="15.75" thickBot="1" x14ac:dyDescent="0.3">
      <c r="B17" s="364" t="s">
        <v>408</v>
      </c>
      <c r="C17" s="69" t="s">
        <v>203</v>
      </c>
      <c r="D17" s="186" t="s">
        <v>202</v>
      </c>
      <c r="F17" s="243" t="s">
        <v>307</v>
      </c>
      <c r="G17" s="250" t="s">
        <v>14</v>
      </c>
      <c r="H17" s="251" t="s">
        <v>11</v>
      </c>
      <c r="I17" s="251" t="s">
        <v>25</v>
      </c>
      <c r="J17" s="251" t="s">
        <v>24</v>
      </c>
      <c r="K17" s="251" t="s">
        <v>15</v>
      </c>
      <c r="L17" s="251" t="s">
        <v>28</v>
      </c>
      <c r="M17" s="251" t="str">
        <f>IF(_xlfn.SINGLE(whosFirstEasierToRead)="כן",VLOOKUP("WHAT",whosFirstEasierToReadStep2,2,FALSE),"WHAT")</f>
        <v>WHAT ללא ?</v>
      </c>
      <c r="N17" s="251" t="s">
        <v>26</v>
      </c>
      <c r="O17" s="251"/>
      <c r="P17" s="251"/>
      <c r="Q17" s="251"/>
      <c r="R17" s="251"/>
      <c r="S17" s="251"/>
      <c r="T17" s="252"/>
      <c r="V17" s="276" t="s">
        <v>308</v>
      </c>
      <c r="W17" s="275" t="s">
        <v>380</v>
      </c>
    </row>
    <row r="18" spans="2:23" ht="15.75" thickBot="1" x14ac:dyDescent="0.3">
      <c r="B18" s="364" t="s">
        <v>409</v>
      </c>
      <c r="C18" s="69" t="s">
        <v>203</v>
      </c>
      <c r="D18" s="186" t="s">
        <v>202</v>
      </c>
      <c r="F18" s="242" t="s">
        <v>309</v>
      </c>
      <c r="G18" s="247" t="str">
        <f>IF(_xlfn.SINGLE(whosFirstEasierToRead)="כן",VLOOKUP("you are",whosFirstEasierToReadStep2,2,FALSE),"YOU ARE")</f>
        <v>YOU ARE (2 מילים)</v>
      </c>
      <c r="H18" s="248" t="s">
        <v>18</v>
      </c>
      <c r="I18" s="248" t="s">
        <v>21</v>
      </c>
      <c r="J18" s="253" t="str">
        <f>IF(_xlfn.SINGLE(whosFirstEasierToRead)="כן",VLOOKUP("you're",whosFirstEasierToReadStep2,2,FALSE),"YOU'RE")</f>
        <v>YOU'RE עם גרש</v>
      </c>
      <c r="K18" s="248" t="str">
        <f>IF(_xlfn.SINGLE(whosFirstEasierToRead)="כן",VLOOKUP("YOU",whosFirstEasierToReadStep2,2,FALSE),"YOU")</f>
        <v>YOU (3 אותיות)</v>
      </c>
      <c r="L18" s="248" t="s">
        <v>1</v>
      </c>
      <c r="M18" s="248" t="str">
        <f>IF(_xlfn.SINGLE(whosFirstEasierToRead)="כן",VLOOKUP("UH HUH",whosFirstEasierToReadStep2,2,FALSE),"UH HUH")</f>
        <v>U, H     H, U, H</v>
      </c>
      <c r="N18" s="248" t="str">
        <f>IF(_xlfn.SINGLE(whosFirstEasierToRead)="כן",VLOOKUP("UR",whosFirstEasierToReadStep2,2,FALSE),"UR")</f>
        <v>UR (2 אותיות)</v>
      </c>
      <c r="O18" s="248" t="s">
        <v>27</v>
      </c>
      <c r="P18" s="248"/>
      <c r="Q18" s="248"/>
      <c r="R18" s="248"/>
      <c r="S18" s="248"/>
      <c r="T18" s="249"/>
      <c r="V18" s="277" t="s">
        <v>310</v>
      </c>
      <c r="W18" s="278" t="s">
        <v>379</v>
      </c>
    </row>
    <row r="19" spans="2:23" ht="15.75" thickBot="1" x14ac:dyDescent="0.3">
      <c r="B19" s="364" t="s">
        <v>410</v>
      </c>
      <c r="C19" s="68" t="s">
        <v>204</v>
      </c>
      <c r="D19" s="185" t="s">
        <v>200</v>
      </c>
      <c r="F19" s="245" t="s">
        <v>19</v>
      </c>
      <c r="G19" s="250" t="str">
        <f>IF(_xlfn.SINGLE(whosFirstEasierToRead)="כן",VLOOKUP("UH HUH",whosFirstEasierToReadStep2,2,FALSE),"UH HUH")</f>
        <v>U, H     H, U, H</v>
      </c>
      <c r="H19" s="251" t="s">
        <v>27</v>
      </c>
      <c r="I19" s="251" t="s">
        <v>23</v>
      </c>
      <c r="J19" s="251" t="str">
        <f>IF(_xlfn.SINGLE(whosFirstEasierToRead)="כן",VLOOKUP("WHAT?",whosFirstEasierToReadStep2,2,FALSE),"WHAT?")</f>
        <v>WHAT עם ?</v>
      </c>
      <c r="K19" s="251" t="s">
        <v>16</v>
      </c>
      <c r="L19" s="251" t="str">
        <f>IF(_xlfn.SINGLE(whosFirstEasierToRead)="כן",VLOOKUP("UR",whosFirstEasierToReadStep2,2,FALSE),"UR")</f>
        <v>UR (2 אותיות)</v>
      </c>
      <c r="M19" s="251" t="str">
        <f>IF(_xlfn.SINGLE(whosFirstEasierToRead)="כן",VLOOKUP("UH UH",whosFirstEasierToReadStep2,2,FALSE),"UH UH")</f>
        <v>U, H     U, H</v>
      </c>
      <c r="N19" s="251" t="s">
        <v>18</v>
      </c>
      <c r="O19" s="251" t="str">
        <f>IF(_xlfn.SINGLE(whosFirstEasierToRead)="כן",VLOOKUP("U",whosFirstEasierToReadStep2,2,FALSE),"U")</f>
        <v>U (אות אחת)</v>
      </c>
      <c r="P19" s="251"/>
      <c r="Q19" s="251"/>
      <c r="R19" s="251"/>
      <c r="S19" s="251"/>
      <c r="T19" s="252"/>
    </row>
    <row r="20" spans="2:23" ht="15.75" thickBot="1" x14ac:dyDescent="0.3">
      <c r="B20" s="362" t="s">
        <v>411</v>
      </c>
      <c r="C20" s="69" t="s">
        <v>203</v>
      </c>
      <c r="D20" s="185" t="s">
        <v>200</v>
      </c>
      <c r="E20"/>
      <c r="F20" s="244" t="s">
        <v>311</v>
      </c>
      <c r="G20" s="247" t="str">
        <f>IF(_xlfn.SINGLE(whosFirstEasierToRead)="כן",VLOOKUP("UH HUH",whosFirstEasierToReadStep2,2,FALSE),"UH HUH")</f>
        <v>U, H     H, U, H</v>
      </c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9"/>
    </row>
    <row r="21" spans="2:23" ht="15.75" thickBot="1" x14ac:dyDescent="0.3">
      <c r="B21" s="363" t="s">
        <v>412</v>
      </c>
      <c r="C21" s="69" t="s">
        <v>203</v>
      </c>
      <c r="D21" s="185" t="s">
        <v>200</v>
      </c>
      <c r="E21"/>
      <c r="F21" s="246" t="s">
        <v>312</v>
      </c>
      <c r="G21" s="250" t="str">
        <f>IF(_xlfn.SINGLE(whosFirstEasierToRead)="כן",VLOOKUP("UR",whosFirstEasierToReadStep2,2,FALSE),"UR")</f>
        <v>UR (2 אותיות)</v>
      </c>
      <c r="H21" s="251" t="str">
        <f>IF(_xlfn.SINGLE(whosFirstEasierToRead)="כן",VLOOKUP("U",whosFirstEasierToReadStep2,2,FALSE),"U")</f>
        <v>U (אות אחת)</v>
      </c>
      <c r="I21" s="251" t="str">
        <f>IF(_xlfn.SINGLE(whosFirstEasierToRead)="כן",VLOOKUP("you are",whosFirstEasierToReadStep2,2,FALSE),"YOU ARE")</f>
        <v>YOU ARE (2 מילים)</v>
      </c>
      <c r="J21" s="251" t="str">
        <f>IF(_xlfn.SINGLE(whosFirstEasierToRead)="כן",VLOOKUP("you're",whosFirstEasierToReadStep2,2,FALSE),"YOU'RE")</f>
        <v>YOU'RE עם גרש</v>
      </c>
      <c r="K21" s="251" t="s">
        <v>23</v>
      </c>
      <c r="L21" s="251" t="str">
        <f>IF(_xlfn.SINGLE(whosFirstEasierToRead)="כן",VLOOKUP("UH UH",whosFirstEasierToReadStep2,2,FALSE),"UH UH")</f>
        <v>U, H     U, H</v>
      </c>
      <c r="M21" s="251"/>
      <c r="N21" s="251"/>
      <c r="O21" s="251"/>
      <c r="P21" s="251"/>
      <c r="Q21" s="251"/>
      <c r="R21" s="251"/>
      <c r="S21" s="251"/>
      <c r="T21" s="252"/>
    </row>
    <row r="22" spans="2:23" ht="15.75" thickBot="1" x14ac:dyDescent="0.3">
      <c r="B22" s="364" t="s">
        <v>413</v>
      </c>
      <c r="C22" s="69" t="s">
        <v>203</v>
      </c>
      <c r="D22" s="186" t="s">
        <v>202</v>
      </c>
      <c r="E22"/>
      <c r="F22" s="244" t="s">
        <v>313</v>
      </c>
      <c r="G22" s="247" t="s">
        <v>25</v>
      </c>
      <c r="H22" s="248" t="s">
        <v>11</v>
      </c>
      <c r="I22" s="248" t="s">
        <v>20</v>
      </c>
      <c r="J22" s="248" t="str">
        <f>IF(_xlfn.SINGLE(whosFirstEasierToRead)="כן",VLOOKUP("WHAT",whosFirstEasierToReadStep2,2,FALSE),"WHAT")</f>
        <v>WHAT ללא ?</v>
      </c>
      <c r="K22" s="248" t="s">
        <v>13</v>
      </c>
      <c r="L22" s="248" t="s">
        <v>14</v>
      </c>
      <c r="M22" s="248" t="s">
        <v>26</v>
      </c>
      <c r="N22" s="248" t="s">
        <v>15</v>
      </c>
      <c r="O22" s="248" t="s">
        <v>24</v>
      </c>
      <c r="P22" s="248" t="s">
        <v>10</v>
      </c>
      <c r="Q22" s="248" t="str">
        <f>IF(_xlfn.SINGLE(whosFirstEasierToRead)="כן",VLOOKUP("UHHH",whosFirstEasierToReadStep2,2,FALSE),"UHHH")</f>
        <v>UHHH (3xH)</v>
      </c>
      <c r="R22" s="248"/>
      <c r="S22" s="248"/>
      <c r="T22" s="249"/>
    </row>
    <row r="23" spans="2:23" ht="15.75" thickBot="1" x14ac:dyDescent="0.3">
      <c r="B23" s="364" t="s">
        <v>414</v>
      </c>
      <c r="C23" s="69" t="s">
        <v>203</v>
      </c>
      <c r="D23" s="185" t="s">
        <v>200</v>
      </c>
      <c r="F23" s="246" t="s">
        <v>314</v>
      </c>
      <c r="G23" s="250" t="s">
        <v>18</v>
      </c>
      <c r="H23" s="251" t="str">
        <f>IF(_xlfn.SINGLE(whosFirstEasierToRead)="כן",VLOOKUP("U",whosFirstEasierToReadStep2,2,FALSE),"U")</f>
        <v>U (אות אחת)</v>
      </c>
      <c r="I23" s="251" t="str">
        <f>IF(_xlfn.SINGLE(whosFirstEasierToRead)="כן",VLOOKUP("UR",whosFirstEasierToReadStep2,2,FALSE),"UR")</f>
        <v>UR (2 אותיות)</v>
      </c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2"/>
    </row>
    <row r="24" spans="2:23" ht="15.75" thickBot="1" x14ac:dyDescent="0.3">
      <c r="B24" s="364" t="s">
        <v>415</v>
      </c>
      <c r="C24" s="68" t="s">
        <v>204</v>
      </c>
      <c r="D24" s="186" t="s">
        <v>202</v>
      </c>
      <c r="F24" s="242" t="s">
        <v>315</v>
      </c>
      <c r="G24" s="247" t="str">
        <f>IF(_xlfn.SINGLE(whosFirstEasierToRead)="כן",VLOOKUP("UHHH",whosFirstEasierToReadStep2,2,FALSE),"UHHH")</f>
        <v>UHHH (3xH)</v>
      </c>
      <c r="H24" s="248" t="s">
        <v>15</v>
      </c>
      <c r="I24" s="248" t="s">
        <v>10</v>
      </c>
      <c r="J24" s="248" t="s">
        <v>13</v>
      </c>
      <c r="K24" s="248" t="s">
        <v>14</v>
      </c>
      <c r="L24" s="248" t="s">
        <v>20</v>
      </c>
      <c r="M24" s="248" t="s">
        <v>12</v>
      </c>
      <c r="N24" s="248" t="s">
        <v>24</v>
      </c>
      <c r="O24" s="248" t="str">
        <f>IF(_xlfn.SINGLE(whosFirstEasierToRead)="כן",VLOOKUP("WHAT",whosFirstEasierToReadStep2,2,FALSE),"WHAT")</f>
        <v>WHAT ללא ?</v>
      </c>
      <c r="P24" s="248" t="s">
        <v>28</v>
      </c>
      <c r="Q24" s="248"/>
      <c r="R24" s="248"/>
      <c r="S24" s="248"/>
      <c r="T24" s="249"/>
    </row>
    <row r="25" spans="2:23" ht="15.75" thickBot="1" x14ac:dyDescent="0.3">
      <c r="B25" s="364" t="s">
        <v>416</v>
      </c>
      <c r="C25" s="68" t="s">
        <v>204</v>
      </c>
      <c r="D25" s="185" t="s">
        <v>200</v>
      </c>
      <c r="F25" s="246" t="s">
        <v>316</v>
      </c>
      <c r="G25" s="250" t="str">
        <f>IF(_xlfn.SINGLE(whosFirstEasierToRead)="כן",VLOOKUP("UHHH",whosFirstEasierToReadStep2,2,FALSE),"UHHH")</f>
        <v>UHHH (3xH)</v>
      </c>
      <c r="H25" s="251" t="str">
        <f>IF(_xlfn.SINGLE(whosFirstEasierToRead)="כן",VLOOKUP("WHAT",whosFirstEasierToReadStep2,2,FALSE),"WHAT")</f>
        <v>WHAT ללא ?</v>
      </c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2"/>
    </row>
    <row r="26" spans="2:23" ht="15.75" thickBot="1" x14ac:dyDescent="0.3">
      <c r="B26" s="364" t="s">
        <v>314</v>
      </c>
      <c r="C26" s="68" t="s">
        <v>204</v>
      </c>
      <c r="D26" s="187" t="s">
        <v>201</v>
      </c>
      <c r="F26" s="244" t="s">
        <v>317</v>
      </c>
      <c r="G26" s="247" t="str">
        <f>IF(_xlfn.SINGLE(whosFirstEasierToRead)="כן",VLOOKUP("YOU",whosFirstEasierToReadStep2,2,FALSE),"YOU")</f>
        <v>YOU (3 אותיות)</v>
      </c>
      <c r="H26" s="248" t="s">
        <v>1</v>
      </c>
      <c r="I26" s="253" t="str">
        <f>IF(_xlfn.SINGLE(whosFirstEasierToRead)="כן",VLOOKUP("you're",whosFirstEasierToReadStep2,2,FALSE),"YOU'RE")</f>
        <v>YOU'RE עם גרש</v>
      </c>
      <c r="J26" s="248" t="str">
        <f>IF(_xlfn.SINGLE(whosFirstEasierToRead)="כן",VLOOKUP("your",whosFirstEasierToReadStep2,2,FALSE),"YOUR")</f>
        <v>YOUR ללא E</v>
      </c>
      <c r="K26" s="248" t="str">
        <f>IF(_xlfn.SINGLE(whosFirstEasierToRead)="כן",VLOOKUP("U",whosFirstEasierToReadStep2,2,FALSE),"U")</f>
        <v>U (אות אחת)</v>
      </c>
      <c r="L26" s="248" t="s">
        <v>18</v>
      </c>
      <c r="M26" s="248" t="str">
        <f>IF(_xlfn.SINGLE(whosFirstEasierToRead)="כן",VLOOKUP("UH UH",whosFirstEasierToReadStep2,2,FALSE),"UH UH")</f>
        <v>U, H     U, H</v>
      </c>
      <c r="N26" s="248" t="s">
        <v>21</v>
      </c>
      <c r="O26" s="248" t="str">
        <f>IF(_xlfn.SINGLE(whosFirstEasierToRead)="כן",VLOOKUP("you are",whosFirstEasierToReadStep2,2,FALSE),"YOU ARE")</f>
        <v>YOU ARE (2 מילים)</v>
      </c>
      <c r="P26" s="248" t="str">
        <f>IF(_xlfn.SINGLE(whosFirstEasierToRead)="כן",VLOOKUP("UH HUH",whosFirstEasierToReadStep2,2,FALSE),"UH HUH")</f>
        <v>U, H     H, U, H</v>
      </c>
      <c r="Q26" s="248" t="str">
        <f>IF(_xlfn.SINGLE(whosFirstEasierToRead)="כן",VLOOKUP("UR",whosFirstEasierToReadStep2,2,FALSE),"UR")</f>
        <v>UR (2 אותיות)</v>
      </c>
      <c r="R26" s="248" t="s">
        <v>23</v>
      </c>
      <c r="S26" s="248" t="str">
        <f>IF(_xlfn.SINGLE(whosFirstEasierToRead)="כן",VLOOKUP("WHAT?",whosFirstEasierToReadStep2,2,FALSE),"WHAT?")</f>
        <v>WHAT עם ?</v>
      </c>
      <c r="T26" s="249"/>
    </row>
    <row r="27" spans="2:23" ht="15.75" thickBot="1" x14ac:dyDescent="0.3">
      <c r="B27" s="362" t="s">
        <v>417</v>
      </c>
      <c r="C27" s="68" t="s">
        <v>204</v>
      </c>
      <c r="D27" s="186" t="s">
        <v>202</v>
      </c>
      <c r="F27" s="243" t="s">
        <v>318</v>
      </c>
      <c r="G27" s="250" t="s">
        <v>13</v>
      </c>
      <c r="H27" s="251" t="s">
        <v>26</v>
      </c>
      <c r="I27" s="251" t="str">
        <f>IF(_xlfn.SINGLE(whosFirstEasierToRead)="כן",VLOOKUP("UHHH",whosFirstEasierToReadStep2,2,FALSE),"UHHH")</f>
        <v>UHHH (3xH)</v>
      </c>
      <c r="J27" s="251" t="s">
        <v>22</v>
      </c>
      <c r="K27" s="251" t="s">
        <v>12</v>
      </c>
      <c r="L27" s="251" t="str">
        <f>IF(_xlfn.SINGLE(whosFirstEasierToRead)="כן",VLOOKUP("WHAT",whosFirstEasierToReadStep2,2,FALSE),"WHAT")</f>
        <v>WHAT ללא ?</v>
      </c>
      <c r="M27" s="251" t="s">
        <v>24</v>
      </c>
      <c r="N27" s="251" t="s">
        <v>25</v>
      </c>
      <c r="O27" s="251" t="s">
        <v>11</v>
      </c>
      <c r="P27" s="251" t="s">
        <v>14</v>
      </c>
      <c r="Q27" s="251"/>
      <c r="R27" s="251"/>
      <c r="S27" s="251"/>
      <c r="T27" s="252"/>
    </row>
    <row r="28" spans="2:23" ht="15.75" thickBot="1" x14ac:dyDescent="0.3">
      <c r="B28" s="362" t="s">
        <v>418</v>
      </c>
      <c r="C28" s="69" t="s">
        <v>203</v>
      </c>
      <c r="D28" s="186" t="s">
        <v>202</v>
      </c>
      <c r="F28" s="244" t="s">
        <v>319</v>
      </c>
      <c r="G28" s="247" t="s">
        <v>27</v>
      </c>
      <c r="H28" s="248" t="str">
        <f>IF(_xlfn.SINGLE(whosFirstEasierToRead)="כן",VLOOKUP("you are",whosFirstEasierToReadStep2,2,FALSE),"YOU ARE")</f>
        <v>YOU ARE (2 מילים)</v>
      </c>
      <c r="I28" s="248" t="str">
        <f>IF(_xlfn.SINGLE(whosFirstEasierToRead)="כן",VLOOKUP("your",whosFirstEasierToReadStep2,2,FALSE),"YOUR")</f>
        <v>YOUR ללא E</v>
      </c>
      <c r="J28" s="253" t="str">
        <f>IF(_xlfn.SINGLE(whosFirstEasierToRead)="כן",VLOOKUP("you're",whosFirstEasierToReadStep2,2,FALSE),"YOU'RE")</f>
        <v>YOU'RE עם גרש</v>
      </c>
      <c r="K28" s="248" t="s">
        <v>23</v>
      </c>
      <c r="L28" s="248" t="str">
        <f>IF(_xlfn.SINGLE(whosFirstEasierToRead)="כן",VLOOKUP("UH HUH",whosFirstEasierToReadStep2,2,FALSE),"UH HUH")</f>
        <v>U, H     H, U, H</v>
      </c>
      <c r="M28" s="248" t="str">
        <f>IF(_xlfn.SINGLE(whosFirstEasierToRead)="כן",VLOOKUP("UR",whosFirstEasierToReadStep2,2,FALSE),"UR")</f>
        <v>UR (2 אותיות)</v>
      </c>
      <c r="N28" s="248" t="s">
        <v>1</v>
      </c>
      <c r="O28" s="248" t="str">
        <f>IF(_xlfn.SINGLE(whosFirstEasierToRead)="כן",VLOOKUP("WHAT?",whosFirstEasierToReadStep2,2,FALSE),"WHAT?")</f>
        <v>WHAT עם ?</v>
      </c>
      <c r="P28" s="248" t="str">
        <f>IF(_xlfn.SINGLE(whosFirstEasierToRead)="כן",VLOOKUP("YOU",whosFirstEasierToReadStep2,2,FALSE),"YOU")</f>
        <v>YOU (3 אותיות)</v>
      </c>
      <c r="Q28" s="248"/>
      <c r="R28" s="248"/>
      <c r="S28" s="248"/>
      <c r="T28" s="249"/>
    </row>
    <row r="29" spans="2:23" ht="15.75" thickBot="1" x14ac:dyDescent="0.3">
      <c r="B29" s="364" t="s">
        <v>320</v>
      </c>
      <c r="C29" s="69" t="s">
        <v>203</v>
      </c>
      <c r="D29" s="185" t="s">
        <v>200</v>
      </c>
      <c r="F29" s="246" t="s">
        <v>320</v>
      </c>
      <c r="G29" s="250" t="str">
        <f>IF(_xlfn.SINGLE(whosFirstEasierToRead)="כן",VLOOKUP("your",whosFirstEasierToReadStep2,2,FALSE),"YOUR")</f>
        <v>YOUR ללא E</v>
      </c>
      <c r="H29" s="251" t="s">
        <v>23</v>
      </c>
      <c r="I29" s="251" t="s">
        <v>21</v>
      </c>
      <c r="J29" s="251" t="str">
        <f>IF(_xlfn.SINGLE(whosFirstEasierToRead)="כן",VLOOKUP("UH HUH",whosFirstEasierToReadStep2,2,FALSE),"UH HUH")</f>
        <v>U, H     H, U, H</v>
      </c>
      <c r="K29" s="251" t="str">
        <f>IF(_xlfn.SINGLE(whosFirstEasierToRead)="כן",VLOOKUP("WHAT?",whosFirstEasierToReadStep2,2,FALSE),"WHAT?")</f>
        <v>WHAT עם ?</v>
      </c>
      <c r="L29" s="251" t="s">
        <v>18</v>
      </c>
      <c r="M29" s="251" t="str">
        <f>IF(_xlfn.SINGLE(whosFirstEasierToRead)="כן",VLOOKUP("UH UH",whosFirstEasierToReadStep2,2,FALSE),"UH UH")</f>
        <v>U, H     U, H</v>
      </c>
      <c r="N29" s="251" t="s">
        <v>1</v>
      </c>
      <c r="O29" s="251" t="str">
        <f>IF(_xlfn.SINGLE(whosFirstEasierToRead)="כן",VLOOKUP("YOU",whosFirstEasierToReadStep2,2,FALSE),"YOU")</f>
        <v>YOU (3 אותיות)</v>
      </c>
      <c r="P29" s="251" t="str">
        <f>IF(_xlfn.SINGLE(whosFirstEasierToRead)="כן",VLOOKUP("U",whosFirstEasierToReadStep2,2,FALSE),"U")</f>
        <v>U (אות אחת)</v>
      </c>
      <c r="Q29" s="251" t="str">
        <f>IF(_xlfn.SINGLE(whosFirstEasierToRead)="כן",VLOOKUP("you're",whosFirstEasierToReadStep2,2,FALSE),"YOU'RE")</f>
        <v>YOU'RE עם גרש</v>
      </c>
      <c r="R29" s="251" t="s">
        <v>27</v>
      </c>
      <c r="S29" s="251" t="str">
        <f>IF(_xlfn.SINGLE(whosFirstEasierToRead)="כן",VLOOKUP("UR",whosFirstEasierToReadStep2,2,FALSE),"UR")</f>
        <v>UR (2 אותיות)</v>
      </c>
      <c r="T29" s="252" t="str">
        <f>IF(_xlfn.SINGLE(whosFirstEasierToRead)="כן",VLOOKUP("you are",whosFirstEasierToReadStep2,2,FALSE),"YOU ARE")</f>
        <v>YOU ARE (2 מילים)</v>
      </c>
    </row>
    <row r="30" spans="2:23" ht="15.75" thickBot="1" x14ac:dyDescent="0.3">
      <c r="B30" s="364" t="s">
        <v>321</v>
      </c>
      <c r="C30" s="69" t="s">
        <v>203</v>
      </c>
      <c r="D30" s="186" t="s">
        <v>202</v>
      </c>
      <c r="F30" s="244" t="s">
        <v>321</v>
      </c>
      <c r="G30" s="247" t="str">
        <f>IF(_xlfn.SINGLE(whosFirstEasierToRead)="כן",VLOOKUP("YOU",whosFirstEasierToReadStep2,2,FALSE),"YOU")</f>
        <v>YOU (3 אותיות)</v>
      </c>
      <c r="H30" s="253" t="str">
        <f>IF(_xlfn.SINGLE(whosFirstEasierToRead)="כן",VLOOKUP("you're",whosFirstEasierToReadStep2,2,FALSE),"YOU'RE")</f>
        <v>YOU'RE עם גרש</v>
      </c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9"/>
    </row>
    <row r="31" spans="2:23" ht="15.75" thickBot="1" x14ac:dyDescent="0.3">
      <c r="B31" s="364" t="s">
        <v>322</v>
      </c>
      <c r="C31" s="69" t="s">
        <v>203</v>
      </c>
      <c r="D31" s="186" t="s">
        <v>202</v>
      </c>
      <c r="F31" s="246" t="s">
        <v>322</v>
      </c>
      <c r="G31" s="250" t="str">
        <f>IF(_xlfn.SINGLE(whosFirstEasierToRead)="כן",VLOOKUP("UH UH",whosFirstEasierToReadStep2,2,FALSE),"UH UH")</f>
        <v>U, H     U, H</v>
      </c>
      <c r="H31" s="251" t="str">
        <f>IF(_xlfn.SINGLE(whosFirstEasierToRead)="כן",VLOOKUP("you are",whosFirstEasierToReadStep2,2,FALSE),"YOU ARE")</f>
        <v>YOU ARE (2 מילים)</v>
      </c>
      <c r="I31" s="251" t="str">
        <f>IF(_xlfn.SINGLE(whosFirstEasierToRead)="כן",VLOOKUP("UH HUH",whosFirstEasierToReadStep2,2,FALSE),"UH HUH")</f>
        <v>U, H     H, U, H</v>
      </c>
      <c r="J31" s="251" t="str">
        <f>IF(_xlfn.SINGLE(whosFirstEasierToRead)="כן",VLOOKUP("your",whosFirstEasierToReadStep2,2,FALSE),"YOUR")</f>
        <v>YOUR ללא E</v>
      </c>
      <c r="K31" s="251"/>
      <c r="L31" s="251"/>
      <c r="M31" s="251"/>
      <c r="N31" s="251"/>
      <c r="O31" s="251"/>
      <c r="P31" s="251"/>
      <c r="Q31" s="251"/>
      <c r="R31" s="251"/>
      <c r="S31" s="251"/>
      <c r="T31" s="252"/>
    </row>
    <row r="32" spans="2:23" ht="15.75" thickBot="1" x14ac:dyDescent="0.3"/>
    <row r="33" spans="2:17" x14ac:dyDescent="0.25">
      <c r="B33" s="94" t="s">
        <v>450</v>
      </c>
      <c r="N33" s="203" t="s">
        <v>369</v>
      </c>
      <c r="Q33" s="12" t="s">
        <v>386</v>
      </c>
    </row>
    <row r="34" spans="2:17" ht="15.75" thickBot="1" x14ac:dyDescent="0.3">
      <c r="B34" s="378" t="s">
        <v>490</v>
      </c>
      <c r="N34" s="203" t="s">
        <v>370</v>
      </c>
      <c r="Q34" s="15" t="s">
        <v>386</v>
      </c>
    </row>
    <row r="35" spans="2:17" x14ac:dyDescent="0.25">
      <c r="B35" s="102" t="s">
        <v>422</v>
      </c>
    </row>
    <row r="36" spans="2:17" x14ac:dyDescent="0.25">
      <c r="B36" s="102" t="s">
        <v>420</v>
      </c>
    </row>
  </sheetData>
  <sortState xmlns:xlrd2="http://schemas.microsoft.com/office/spreadsheetml/2017/richdata2" ref="D5:D7">
    <sortCondition ref="D4"/>
  </sortState>
  <mergeCells count="4">
    <mergeCell ref="V4:W4"/>
    <mergeCell ref="V3:W3"/>
    <mergeCell ref="F3:T3"/>
    <mergeCell ref="B3:D3"/>
  </mergeCells>
  <conditionalFormatting sqref="F20:F22">
    <cfRule type="expression" dxfId="47" priority="9">
      <formula>whosFirstHighlights="כן"</formula>
    </cfRule>
  </conditionalFormatting>
  <conditionalFormatting sqref="F25:F26">
    <cfRule type="expression" dxfId="46" priority="8">
      <formula>whosFirstHighlights="כן"</formula>
    </cfRule>
  </conditionalFormatting>
  <conditionalFormatting sqref="F19 F28">
    <cfRule type="expression" dxfId="45" priority="7">
      <formula>whosFirstHighlights="כן"</formula>
    </cfRule>
  </conditionalFormatting>
  <conditionalFormatting sqref="F29:F31 F23">
    <cfRule type="expression" dxfId="44" priority="6">
      <formula>whosFirstHighlights="כן"</formula>
    </cfRule>
  </conditionalFormatting>
  <conditionalFormatting sqref="B6:B7 B21">
    <cfRule type="expression" dxfId="43" priority="5">
      <formula>whosFirstHighlights="כן"</formula>
    </cfRule>
  </conditionalFormatting>
  <conditionalFormatting sqref="B11:B13">
    <cfRule type="expression" dxfId="42" priority="4">
      <formula>whosFirstHighlights="כן"</formula>
    </cfRule>
  </conditionalFormatting>
  <conditionalFormatting sqref="B22:B25">
    <cfRule type="expression" dxfId="41" priority="3">
      <formula>whosFirstHighlights="כן"</formula>
    </cfRule>
  </conditionalFormatting>
  <conditionalFormatting sqref="B26 B29:B31">
    <cfRule type="expression" dxfId="40" priority="2">
      <formula>whosFirstHighlights="כן"</formula>
    </cfRule>
  </conditionalFormatting>
  <conditionalFormatting sqref="B17:B19">
    <cfRule type="expression" dxfId="39" priority="1">
      <formula>whosFirstHighlights="כן"</formula>
    </cfRule>
  </conditionalFormatting>
  <dataValidations count="2">
    <dataValidation type="list" allowBlank="1" showInputMessage="1" showErrorMessage="1" sqref="Q33:Q34" xr:uid="{C2657792-C719-4217-B162-E7863D3EDF35}">
      <formula1>"כן,לא"</formula1>
    </dataValidation>
    <dataValidation type="list" allowBlank="1" showInputMessage="1" showErrorMessage="1" sqref="W17" xr:uid="{291BB003-55EA-452B-959F-763E78BDBBFE}">
      <formula1>"YOU'RE עם E,YOU ARE (מילה אחת),YOU'RE עם גרש"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O16"/>
  <sheetViews>
    <sheetView showGridLines="0" rightToLeft="1" zoomScaleNormal="100" workbookViewId="0"/>
  </sheetViews>
  <sheetFormatPr defaultColWidth="9" defaultRowHeight="15" x14ac:dyDescent="0.25"/>
  <cols>
    <col min="1" max="3" width="9" style="40"/>
    <col min="4" max="4" width="17.140625" style="40" customWidth="1"/>
    <col min="5" max="5" width="17.42578125" style="40" customWidth="1"/>
    <col min="6" max="6" width="15.85546875" style="40" customWidth="1"/>
    <col min="7" max="7" width="14.85546875" style="40" customWidth="1"/>
    <col min="8" max="8" width="21.5703125" style="40" customWidth="1"/>
    <col min="9" max="9" width="10.140625" style="40" customWidth="1"/>
    <col min="10" max="10" width="14.28515625" style="40" customWidth="1"/>
    <col min="11" max="11" width="15.28515625" style="40" customWidth="1"/>
    <col min="12" max="13" width="15.5703125" style="40" customWidth="1"/>
    <col min="14" max="14" width="15.42578125" style="40" customWidth="1"/>
    <col min="15" max="15" width="14.85546875" style="40" customWidth="1"/>
    <col min="16" max="16384" width="9" style="40"/>
  </cols>
  <sheetData>
    <row r="1" spans="1:15" ht="40.5" customHeight="1" thickBot="1" x14ac:dyDescent="0.3">
      <c r="A1" s="6" t="s">
        <v>171</v>
      </c>
    </row>
    <row r="2" spans="1:15" x14ac:dyDescent="0.25">
      <c r="B2" s="41"/>
      <c r="C2" s="42"/>
      <c r="D2" s="445" t="s">
        <v>197</v>
      </c>
      <c r="E2" s="446"/>
      <c r="F2" s="446"/>
      <c r="G2" s="447"/>
      <c r="H2" s="443" t="s">
        <v>195</v>
      </c>
      <c r="I2" s="43"/>
      <c r="J2" s="44"/>
      <c r="K2" s="425" t="s">
        <v>196</v>
      </c>
      <c r="L2" s="426"/>
      <c r="M2" s="426"/>
      <c r="N2" s="426"/>
      <c r="O2" s="427"/>
    </row>
    <row r="3" spans="1:15" ht="15.75" thickBot="1" x14ac:dyDescent="0.3">
      <c r="B3" s="45"/>
      <c r="C3" s="46"/>
      <c r="D3" s="47">
        <v>1</v>
      </c>
      <c r="E3" s="48">
        <v>2</v>
      </c>
      <c r="F3" s="48">
        <v>3</v>
      </c>
      <c r="G3" s="49">
        <v>4</v>
      </c>
      <c r="H3" s="443"/>
      <c r="I3" s="50"/>
      <c r="J3" s="51"/>
      <c r="K3" s="52">
        <v>1</v>
      </c>
      <c r="L3" s="48">
        <v>2</v>
      </c>
      <c r="M3" s="48">
        <v>3</v>
      </c>
      <c r="N3" s="48">
        <v>4</v>
      </c>
      <c r="O3" s="49">
        <v>5</v>
      </c>
    </row>
    <row r="4" spans="1:15" x14ac:dyDescent="0.25">
      <c r="B4" s="453" t="s">
        <v>196</v>
      </c>
      <c r="C4" s="53">
        <v>1</v>
      </c>
      <c r="D4" s="146" t="s">
        <v>188</v>
      </c>
      <c r="E4" s="146" t="s">
        <v>188</v>
      </c>
      <c r="F4" s="146" t="s">
        <v>189</v>
      </c>
      <c r="G4" s="146" t="s">
        <v>190</v>
      </c>
      <c r="H4" s="443"/>
      <c r="I4" s="428" t="s">
        <v>197</v>
      </c>
      <c r="J4" s="54">
        <v>1</v>
      </c>
      <c r="K4" s="146" t="s">
        <v>188</v>
      </c>
      <c r="L4" s="167" t="s">
        <v>193</v>
      </c>
      <c r="M4" s="156" t="str">
        <f>"ספרה "&amp;IF(L13&lt;&gt;"",L13,"...")</f>
        <v>ספרה ...</v>
      </c>
      <c r="N4" s="157" t="str">
        <f>"מיקום "&amp;IF(K15&lt;&gt;"",
IF(K15=1,"ראשון",
IF(K15=2,"שני",
IF(K15=3,"שלישי",
IF(K15=4,"רביעי","…")))),"…")</f>
        <v>מיקום …</v>
      </c>
      <c r="O4" s="158" t="str">
        <f>"ספרה "&amp;IF(K13&lt;&gt;"",K13,"...")</f>
        <v>ספרה ...</v>
      </c>
    </row>
    <row r="5" spans="1:15" x14ac:dyDescent="0.25">
      <c r="B5" s="429"/>
      <c r="C5" s="55">
        <v>2</v>
      </c>
      <c r="D5" s="147" t="s">
        <v>192</v>
      </c>
      <c r="E5" s="148" t="str">
        <f>"מיקום "&amp;IF(D15&lt;&gt;"",
IF(D15=1,"ראשון",
IF(D15=2,"שני",
IF(D15=3,"שלישי",
IF(D15=4,"רביעי","…")))),"…")</f>
        <v>מיקום …</v>
      </c>
      <c r="F5" s="146" t="s">
        <v>191</v>
      </c>
      <c r="G5" s="149" t="str">
        <f>"מיקום "&amp;IF(D15&lt;&gt;"",
IF(D15=1,"ראשון",
IF(D15=2,"שני",
IF(D15=3,"שלישי",
IF(D15=4,"רביעי","…")))),"…")</f>
        <v>מיקום …</v>
      </c>
      <c r="H5" s="443"/>
      <c r="I5" s="429"/>
      <c r="J5" s="55">
        <v>2</v>
      </c>
      <c r="K5" s="164" t="s">
        <v>188</v>
      </c>
      <c r="L5" s="148" t="str">
        <f>"מיקום "&amp;IF(K15&lt;&gt;"",
IF(K15=1,"ראשון",
IF(K15=2,"שני",
IF(K15=3,"שלישי",
IF(K15=4,"רביעי","…")))),"…")</f>
        <v>מיקום …</v>
      </c>
      <c r="M5" s="150" t="str">
        <f>"ספרה "&amp;IF(K13&lt;&gt;"",K13,"...")</f>
        <v>ספרה ...</v>
      </c>
      <c r="N5" s="159" t="s">
        <v>194</v>
      </c>
      <c r="O5" s="160" t="str">
        <f>"ספרה "&amp;IF(L13&lt;&gt;"",L13,"...")</f>
        <v>ספרה ...</v>
      </c>
    </row>
    <row r="6" spans="1:15" x14ac:dyDescent="0.25">
      <c r="B6" s="429"/>
      <c r="C6" s="55">
        <v>3</v>
      </c>
      <c r="D6" s="147" t="str">
        <f>"ספרה "&amp;IF(E13&lt;&gt;"",E13,"...")</f>
        <v>ספרה ...</v>
      </c>
      <c r="E6" s="150" t="str">
        <f>"ספרה "&amp;IF(D13&lt;&gt;"",D13,"...")</f>
        <v>ספרה ...</v>
      </c>
      <c r="F6" s="146" t="s">
        <v>189</v>
      </c>
      <c r="G6" s="151" t="s">
        <v>193</v>
      </c>
      <c r="H6" s="443"/>
      <c r="I6" s="429"/>
      <c r="J6" s="55">
        <v>3</v>
      </c>
      <c r="K6" s="164" t="s">
        <v>189</v>
      </c>
      <c r="L6" s="146" t="s">
        <v>191</v>
      </c>
      <c r="M6" s="146" t="s">
        <v>189</v>
      </c>
      <c r="N6" s="148" t="str">
        <f>"מיקום "&amp;IF(L15&lt;&gt;"",
IF(L15=1,"ראשון",
IF(L15=2,"שני",
IF(L15=3,"שלישי",
IF(L15=4,"רביעי","…")))),"…")</f>
        <v>מיקום …</v>
      </c>
      <c r="O6" s="161" t="str">
        <f>"ספרה "&amp;IF(N13&lt;&gt;"",N13,"...")</f>
        <v>ספרה ...</v>
      </c>
    </row>
    <row r="7" spans="1:15" ht="15.75" thickBot="1" x14ac:dyDescent="0.3">
      <c r="B7" s="429"/>
      <c r="C7" s="56">
        <v>4</v>
      </c>
      <c r="D7" s="152" t="str">
        <f>"מיקום "&amp;IF(D15&lt;&gt;"",
IF(D15=1,"ראשון",
IF(D15=2,"שני",
IF(D15=3,"שלישי",
IF(D15=4,"רביעי","…")))),"…")</f>
        <v>מיקום …</v>
      </c>
      <c r="E7" s="146" t="s">
        <v>191</v>
      </c>
      <c r="F7" s="148" t="str">
        <f>"מיקום "&amp;IF(E15&lt;&gt;"",
IF(E15=1,"ראשון",
IF(E15=2,"שני",
IF(E15=3,"שלישי",
IF(E15=4,"רביעי","…")))),"…")</f>
        <v>מיקום …</v>
      </c>
      <c r="G7" s="149" t="str">
        <f>"מיקום "&amp;IF(E15&lt;&gt;"",
IF(E15=1,"ראשון",
IF(E15=2,"שני",
IF(E15=3,"שלישי",
IF(E15=4,"רביעי","…")))),"…")</f>
        <v>מיקום …</v>
      </c>
      <c r="H7" s="443"/>
      <c r="I7" s="430"/>
      <c r="J7" s="57">
        <v>4</v>
      </c>
      <c r="K7" s="165" t="s">
        <v>190</v>
      </c>
      <c r="L7" s="162" t="str">
        <f>"מיקום "&amp;IF(K15&lt;&gt;"",
IF(K15=1,"ראשון",
IF(K15=2,"שני",
IF(K15=3,"שלישי",
IF(K15=4,"רביעי","…")))),"…")</f>
        <v>מיקום …</v>
      </c>
      <c r="M7" s="166" t="s">
        <v>193</v>
      </c>
      <c r="N7" s="163" t="str">
        <f>"מיקום "&amp;IF(L15&lt;&gt;"",
IF(L15=1,"ראשון",
IF(L15=2,"שני",
IF(L15=3,"שלישי",
IF(L15=4,"רביעי","…")))),"…")</f>
        <v>מיקום …</v>
      </c>
      <c r="O7" s="155" t="str">
        <f>"ספרה "&amp;IF(M13&lt;&gt;"",M13,"...")</f>
        <v>ספרה ...</v>
      </c>
    </row>
    <row r="8" spans="1:15" ht="15.75" thickBot="1" x14ac:dyDescent="0.3">
      <c r="B8" s="430"/>
      <c r="C8" s="49">
        <v>5</v>
      </c>
      <c r="D8" s="153" t="str">
        <f>"ספרה "&amp;IF(D13&lt;&gt;"",D13,"...")</f>
        <v>ספרה ...</v>
      </c>
      <c r="E8" s="154" t="str">
        <f>"ספרה "&amp;IF(E13&lt;&gt;"",E13,"...")</f>
        <v>ספרה ...</v>
      </c>
      <c r="F8" s="154" t="str">
        <f>"ספרה "&amp;IF(G13&lt;&gt;"",G13,"...")</f>
        <v>ספרה ...</v>
      </c>
      <c r="G8" s="155" t="str">
        <f>"ספרה "&amp;IF(F13&lt;&gt;"",F13,"...")</f>
        <v>ספרה ...</v>
      </c>
      <c r="H8" s="443"/>
    </row>
    <row r="10" spans="1:15" ht="15.75" thickBot="1" x14ac:dyDescent="0.3"/>
    <row r="11" spans="1:15" x14ac:dyDescent="0.25">
      <c r="B11" s="43"/>
      <c r="C11" s="44"/>
      <c r="D11" s="438" t="s">
        <v>77</v>
      </c>
      <c r="E11" s="436"/>
      <c r="F11" s="436"/>
      <c r="G11" s="437"/>
      <c r="H11" s="444" t="s">
        <v>195</v>
      </c>
      <c r="I11" s="43"/>
      <c r="J11" s="44"/>
      <c r="K11" s="435" t="s">
        <v>77</v>
      </c>
      <c r="L11" s="436"/>
      <c r="M11" s="436"/>
      <c r="N11" s="437"/>
    </row>
    <row r="12" spans="1:15" ht="15.75" thickBot="1" x14ac:dyDescent="0.3">
      <c r="B12" s="58"/>
      <c r="C12" s="59"/>
      <c r="D12" s="60">
        <v>1</v>
      </c>
      <c r="E12" s="61">
        <v>2</v>
      </c>
      <c r="F12" s="61">
        <v>3</v>
      </c>
      <c r="G12" s="62">
        <v>4</v>
      </c>
      <c r="H12" s="444"/>
      <c r="I12" s="50"/>
      <c r="J12" s="51"/>
      <c r="K12" s="63">
        <v>1</v>
      </c>
      <c r="L12" s="61">
        <v>2</v>
      </c>
      <c r="M12" s="61">
        <v>3</v>
      </c>
      <c r="N12" s="62">
        <v>4</v>
      </c>
    </row>
    <row r="13" spans="1:15" ht="14.25" customHeight="1" x14ac:dyDescent="0.25">
      <c r="B13" s="439" t="s">
        <v>395</v>
      </c>
      <c r="C13" s="440"/>
      <c r="D13" s="456"/>
      <c r="E13" s="433"/>
      <c r="F13" s="433"/>
      <c r="G13" s="431"/>
      <c r="H13" s="444"/>
      <c r="I13" s="439" t="s">
        <v>395</v>
      </c>
      <c r="J13" s="440"/>
      <c r="K13" s="454"/>
      <c r="L13" s="433"/>
      <c r="M13" s="433"/>
      <c r="N13" s="431"/>
    </row>
    <row r="14" spans="1:15" x14ac:dyDescent="0.25">
      <c r="B14" s="441"/>
      <c r="C14" s="442"/>
      <c r="D14" s="451"/>
      <c r="E14" s="434"/>
      <c r="F14" s="434"/>
      <c r="G14" s="432"/>
      <c r="H14" s="444"/>
      <c r="I14" s="441"/>
      <c r="J14" s="442"/>
      <c r="K14" s="455"/>
      <c r="L14" s="434"/>
      <c r="M14" s="434"/>
      <c r="N14" s="432"/>
    </row>
    <row r="15" spans="1:15" ht="15" customHeight="1" x14ac:dyDescent="0.25">
      <c r="B15" s="457" t="s">
        <v>396</v>
      </c>
      <c r="C15" s="458"/>
      <c r="D15" s="451"/>
      <c r="E15" s="434"/>
      <c r="F15" s="434"/>
      <c r="G15" s="449"/>
      <c r="H15" s="444"/>
      <c r="I15" s="457" t="s">
        <v>396</v>
      </c>
      <c r="J15" s="458"/>
      <c r="K15" s="451"/>
      <c r="L15" s="434"/>
      <c r="M15" s="434"/>
      <c r="N15" s="449"/>
    </row>
    <row r="16" spans="1:15" ht="15.75" thickBot="1" x14ac:dyDescent="0.3">
      <c r="B16" s="459"/>
      <c r="C16" s="460"/>
      <c r="D16" s="452"/>
      <c r="E16" s="448"/>
      <c r="F16" s="448"/>
      <c r="G16" s="450"/>
      <c r="H16" s="444"/>
      <c r="I16" s="459"/>
      <c r="J16" s="460"/>
      <c r="K16" s="452"/>
      <c r="L16" s="448"/>
      <c r="M16" s="448"/>
      <c r="N16" s="450"/>
    </row>
  </sheetData>
  <mergeCells count="28">
    <mergeCell ref="B4:B8"/>
    <mergeCell ref="K13:K14"/>
    <mergeCell ref="K15:K16"/>
    <mergeCell ref="L13:L14"/>
    <mergeCell ref="M13:M14"/>
    <mergeCell ref="B13:C14"/>
    <mergeCell ref="D13:D14"/>
    <mergeCell ref="B15:C16"/>
    <mergeCell ref="E15:E16"/>
    <mergeCell ref="F15:F16"/>
    <mergeCell ref="G15:G16"/>
    <mergeCell ref="I15:J16"/>
    <mergeCell ref="K2:O2"/>
    <mergeCell ref="I4:I7"/>
    <mergeCell ref="N13:N14"/>
    <mergeCell ref="E13:E14"/>
    <mergeCell ref="F13:F14"/>
    <mergeCell ref="G13:G14"/>
    <mergeCell ref="K11:N11"/>
    <mergeCell ref="D11:G11"/>
    <mergeCell ref="I13:J14"/>
    <mergeCell ref="H2:H8"/>
    <mergeCell ref="H11:H16"/>
    <mergeCell ref="D2:G2"/>
    <mergeCell ref="L15:L16"/>
    <mergeCell ref="M15:M16"/>
    <mergeCell ref="N15:N16"/>
    <mergeCell ref="D15:D16"/>
  </mergeCells>
  <dataValidations count="1">
    <dataValidation type="whole" allowBlank="1" showInputMessage="1" showErrorMessage="1" sqref="D13:G14 D15:F16 K13:N14 K15:M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V31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5" width="4.7109375" style="5" customWidth="1"/>
    <col min="16" max="19" width="9.140625" style="5"/>
    <col min="20" max="20" width="11" style="5" customWidth="1"/>
    <col min="21" max="21" width="10.7109375" style="5" customWidth="1"/>
    <col min="22" max="22" width="31.5703125" style="5" customWidth="1"/>
    <col min="23" max="16384" width="9.140625" style="5"/>
  </cols>
  <sheetData>
    <row r="1" spans="1:22" ht="40.5" customHeight="1" thickBot="1" x14ac:dyDescent="0.3">
      <c r="A1" s="6" t="s">
        <v>171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" customHeight="1" thickBot="1" x14ac:dyDescent="0.3">
      <c r="B2"/>
      <c r="C2"/>
      <c r="D2"/>
      <c r="E2"/>
      <c r="F2"/>
      <c r="G2"/>
      <c r="H2" s="487" t="s">
        <v>365</v>
      </c>
      <c r="I2" s="488"/>
      <c r="J2"/>
      <c r="K2"/>
      <c r="L2"/>
      <c r="M2"/>
      <c r="N2"/>
      <c r="O2"/>
      <c r="P2"/>
      <c r="Q2" s="489" t="s">
        <v>213</v>
      </c>
      <c r="R2" s="490"/>
      <c r="T2" s="365" t="s">
        <v>366</v>
      </c>
      <c r="U2" s="256" t="s">
        <v>367</v>
      </c>
      <c r="V2" s="365" t="s">
        <v>368</v>
      </c>
    </row>
    <row r="3" spans="1:22" ht="15" customHeight="1" x14ac:dyDescent="0.25">
      <c r="B3"/>
      <c r="C3"/>
      <c r="D3"/>
      <c r="E3"/>
      <c r="F3"/>
      <c r="G3"/>
      <c r="H3" s="257"/>
      <c r="I3"/>
      <c r="J3"/>
      <c r="K3"/>
      <c r="L3"/>
      <c r="M3"/>
      <c r="N3"/>
      <c r="O3"/>
      <c r="P3"/>
      <c r="Q3" s="258" t="s">
        <v>3</v>
      </c>
      <c r="R3" s="259" t="s">
        <v>323</v>
      </c>
      <c r="T3" s="366" t="s">
        <v>325</v>
      </c>
      <c r="U3" s="260" t="s">
        <v>324</v>
      </c>
      <c r="V3" s="367" t="s">
        <v>423</v>
      </c>
    </row>
    <row r="4" spans="1:22" ht="15" customHeight="1" x14ac:dyDescent="0.25">
      <c r="B4" s="261"/>
      <c r="C4" s="262"/>
      <c r="D4" s="263"/>
      <c r="E4" s="262"/>
      <c r="F4" s="263"/>
      <c r="G4" s="262"/>
      <c r="H4" s="263"/>
      <c r="I4" s="262"/>
      <c r="J4" s="263"/>
      <c r="K4" s="262"/>
      <c r="L4" s="263"/>
      <c r="M4" s="262"/>
      <c r="N4" s="263"/>
      <c r="O4"/>
      <c r="P4"/>
      <c r="Q4" s="258" t="s">
        <v>66</v>
      </c>
      <c r="R4" s="264" t="s">
        <v>326</v>
      </c>
      <c r="T4" s="368" t="s">
        <v>328</v>
      </c>
      <c r="U4" s="265" t="s">
        <v>327</v>
      </c>
      <c r="V4" s="369" t="s">
        <v>424</v>
      </c>
    </row>
    <row r="5" spans="1:22" ht="15" customHeight="1" x14ac:dyDescent="0.25">
      <c r="B5" s="481" t="s">
        <v>80</v>
      </c>
      <c r="C5" s="481"/>
      <c r="D5" s="491" t="s">
        <v>329</v>
      </c>
      <c r="E5" s="491"/>
      <c r="F5" s="492" t="s">
        <v>330</v>
      </c>
      <c r="G5" s="492"/>
      <c r="H5" s="491" t="s">
        <v>331</v>
      </c>
      <c r="I5" s="491"/>
      <c r="J5" s="481" t="s">
        <v>332</v>
      </c>
      <c r="K5" s="481"/>
      <c r="L5" s="481" t="s">
        <v>323</v>
      </c>
      <c r="M5" s="481"/>
      <c r="N5" s="491" t="s">
        <v>333</v>
      </c>
      <c r="O5" s="491"/>
      <c r="P5"/>
      <c r="Q5" s="258" t="s">
        <v>67</v>
      </c>
      <c r="R5" s="264" t="s">
        <v>331</v>
      </c>
      <c r="T5" s="368" t="s">
        <v>335</v>
      </c>
      <c r="U5" s="265" t="s">
        <v>334</v>
      </c>
      <c r="V5" s="369" t="s">
        <v>425</v>
      </c>
    </row>
    <row r="6" spans="1:22" ht="15" customHeight="1" x14ac:dyDescent="0.25">
      <c r="B6" s="424">
        <v>3.532</v>
      </c>
      <c r="C6" s="424"/>
      <c r="D6" s="424">
        <v>3.5150000000000001</v>
      </c>
      <c r="E6" s="424"/>
      <c r="F6" s="493">
        <v>3.5950000000000002</v>
      </c>
      <c r="G6" s="493"/>
      <c r="H6" s="424">
        <v>3.5550000000000002</v>
      </c>
      <c r="I6" s="424"/>
      <c r="J6" s="424">
        <v>3.5419999999999998</v>
      </c>
      <c r="K6" s="424"/>
      <c r="L6" s="261"/>
      <c r="M6"/>
      <c r="N6" s="261"/>
      <c r="O6"/>
      <c r="P6"/>
      <c r="Q6" s="258" t="s">
        <v>9</v>
      </c>
      <c r="R6" s="264" t="s">
        <v>329</v>
      </c>
      <c r="T6" s="368" t="s">
        <v>337</v>
      </c>
      <c r="U6" s="265" t="s">
        <v>336</v>
      </c>
      <c r="V6" s="369" t="s">
        <v>426</v>
      </c>
    </row>
    <row r="7" spans="1:22" ht="15" customHeight="1" x14ac:dyDescent="0.25">
      <c r="B7" s="482" t="s">
        <v>74</v>
      </c>
      <c r="C7" s="482"/>
      <c r="D7" s="482" t="s">
        <v>9</v>
      </c>
      <c r="E7" s="482"/>
      <c r="F7" s="483" t="s">
        <v>85</v>
      </c>
      <c r="G7" s="483"/>
      <c r="H7" s="482" t="s">
        <v>67</v>
      </c>
      <c r="I7" s="482"/>
      <c r="J7" s="482" t="s">
        <v>69</v>
      </c>
      <c r="K7" s="482"/>
      <c r="L7" s="482" t="s">
        <v>3</v>
      </c>
      <c r="M7" s="482"/>
      <c r="N7" s="482" t="s">
        <v>73</v>
      </c>
      <c r="O7" s="482"/>
      <c r="P7"/>
      <c r="Q7" s="258" t="s">
        <v>81</v>
      </c>
      <c r="R7" s="264" t="s">
        <v>338</v>
      </c>
      <c r="T7" s="370" t="s">
        <v>340</v>
      </c>
      <c r="U7" s="266" t="s">
        <v>339</v>
      </c>
      <c r="V7" s="371" t="s">
        <v>427</v>
      </c>
    </row>
    <row r="8" spans="1:22" ht="15" customHeight="1" x14ac:dyDescent="0.25">
      <c r="B8"/>
      <c r="C8" s="267"/>
      <c r="D8" s="267"/>
      <c r="E8" s="267"/>
      <c r="F8" s="267"/>
      <c r="G8" s="267"/>
      <c r="H8" s="267"/>
      <c r="I8" s="267"/>
      <c r="J8" s="267"/>
      <c r="K8" s="267"/>
      <c r="L8" s="257"/>
      <c r="M8"/>
      <c r="N8" s="261"/>
      <c r="O8"/>
      <c r="P8"/>
      <c r="Q8" s="258" t="s">
        <v>69</v>
      </c>
      <c r="R8" s="264" t="s">
        <v>332</v>
      </c>
      <c r="T8" s="368" t="s">
        <v>342</v>
      </c>
      <c r="U8" s="265" t="s">
        <v>341</v>
      </c>
      <c r="V8" s="369" t="s">
        <v>428</v>
      </c>
    </row>
    <row r="9" spans="1:22" ht="15" customHeight="1" x14ac:dyDescent="0.25">
      <c r="B9" s="261"/>
      <c r="C9"/>
      <c r="D9"/>
      <c r="E9" s="263"/>
      <c r="F9"/>
      <c r="G9"/>
      <c r="H9"/>
      <c r="I9" s="263"/>
      <c r="J9"/>
      <c r="K9"/>
      <c r="L9" s="261"/>
      <c r="M9"/>
      <c r="N9" s="261"/>
      <c r="O9"/>
      <c r="P9"/>
      <c r="Q9" s="258" t="s">
        <v>84</v>
      </c>
      <c r="R9" s="264" t="s">
        <v>82</v>
      </c>
      <c r="T9" s="368" t="s">
        <v>344</v>
      </c>
      <c r="U9" s="265" t="s">
        <v>343</v>
      </c>
      <c r="V9" s="369" t="s">
        <v>429</v>
      </c>
    </row>
    <row r="10" spans="1:22" ht="15" customHeight="1" x14ac:dyDescent="0.25">
      <c r="B10" s="481" t="s">
        <v>326</v>
      </c>
      <c r="C10" s="481"/>
      <c r="D10"/>
      <c r="E10" s="491" t="s">
        <v>345</v>
      </c>
      <c r="F10" s="491"/>
      <c r="G10"/>
      <c r="H10" s="268"/>
      <c r="I10" s="492" t="s">
        <v>338</v>
      </c>
      <c r="J10" s="492"/>
      <c r="K10" s="268"/>
      <c r="L10" s="481" t="s">
        <v>83</v>
      </c>
      <c r="M10" s="481"/>
      <c r="N10" s="261"/>
      <c r="O10"/>
      <c r="P10"/>
      <c r="Q10" s="258" t="s">
        <v>71</v>
      </c>
      <c r="R10" s="264" t="s">
        <v>83</v>
      </c>
      <c r="T10" s="370" t="s">
        <v>347</v>
      </c>
      <c r="U10" s="266" t="s">
        <v>346</v>
      </c>
      <c r="V10" s="371" t="s">
        <v>430</v>
      </c>
    </row>
    <row r="11" spans="1:22" ht="15" customHeight="1" x14ac:dyDescent="0.25">
      <c r="B11" s="484">
        <v>3.6</v>
      </c>
      <c r="C11" s="484"/>
      <c r="D11"/>
      <c r="E11" s="261"/>
      <c r="F11"/>
      <c r="G11"/>
      <c r="H11"/>
      <c r="I11" s="485">
        <v>3.552</v>
      </c>
      <c r="J11" s="485"/>
      <c r="K11"/>
      <c r="L11" s="261"/>
      <c r="M11"/>
      <c r="N11" s="261"/>
      <c r="O11"/>
      <c r="P11"/>
      <c r="Q11" s="258" t="s">
        <v>8</v>
      </c>
      <c r="R11" s="264" t="s">
        <v>345</v>
      </c>
      <c r="T11" s="368" t="s">
        <v>349</v>
      </c>
      <c r="U11" s="265" t="s">
        <v>348</v>
      </c>
      <c r="V11" s="369" t="s">
        <v>431</v>
      </c>
    </row>
    <row r="12" spans="1:22" ht="15" customHeight="1" x14ac:dyDescent="0.25">
      <c r="B12" s="482" t="s">
        <v>66</v>
      </c>
      <c r="C12" s="482"/>
      <c r="D12"/>
      <c r="E12" s="482" t="s">
        <v>8</v>
      </c>
      <c r="F12" s="482"/>
      <c r="G12"/>
      <c r="H12"/>
      <c r="I12" s="483" t="s">
        <v>81</v>
      </c>
      <c r="J12" s="483"/>
      <c r="K12"/>
      <c r="L12" s="482" t="s">
        <v>71</v>
      </c>
      <c r="M12" s="482"/>
      <c r="N12" s="261"/>
      <c r="O12"/>
      <c r="P12"/>
      <c r="Q12" s="258" t="s">
        <v>73</v>
      </c>
      <c r="R12" s="264" t="s">
        <v>333</v>
      </c>
      <c r="T12" s="368" t="s">
        <v>351</v>
      </c>
      <c r="U12" s="265" t="s">
        <v>350</v>
      </c>
      <c r="V12" s="369" t="s">
        <v>432</v>
      </c>
    </row>
    <row r="13" spans="1:22" ht="15" customHeight="1" x14ac:dyDescent="0.25">
      <c r="B13"/>
      <c r="C13"/>
      <c r="D13"/>
      <c r="E13" s="261"/>
      <c r="F13"/>
      <c r="G13"/>
      <c r="H13"/>
      <c r="I13"/>
      <c r="J13"/>
      <c r="K13" s="267"/>
      <c r="L13" s="257"/>
      <c r="M13"/>
      <c r="N13" s="261"/>
      <c r="O13"/>
      <c r="P13"/>
      <c r="Q13" s="258" t="s">
        <v>74</v>
      </c>
      <c r="R13" s="264" t="s">
        <v>80</v>
      </c>
      <c r="T13" s="368" t="s">
        <v>353</v>
      </c>
      <c r="U13" s="265" t="s">
        <v>352</v>
      </c>
      <c r="V13" s="369" t="s">
        <v>433</v>
      </c>
    </row>
    <row r="14" spans="1:22" ht="15" customHeight="1" x14ac:dyDescent="0.25">
      <c r="B14"/>
      <c r="C14"/>
      <c r="D14" s="261"/>
      <c r="E14" s="262"/>
      <c r="F14" s="263"/>
      <c r="G14"/>
      <c r="H14"/>
      <c r="I14"/>
      <c r="J14" s="261"/>
      <c r="K14"/>
      <c r="L14" s="261"/>
      <c r="M14"/>
      <c r="N14" s="261"/>
      <c r="O14"/>
      <c r="P14"/>
      <c r="Q14" s="258" t="s">
        <v>85</v>
      </c>
      <c r="R14" s="264" t="s">
        <v>330</v>
      </c>
      <c r="T14" s="368" t="s">
        <v>355</v>
      </c>
      <c r="U14" s="265" t="s">
        <v>354</v>
      </c>
      <c r="V14" s="369" t="s">
        <v>434</v>
      </c>
    </row>
    <row r="15" spans="1:22" ht="15" customHeight="1" thickBot="1" x14ac:dyDescent="0.3">
      <c r="B15"/>
      <c r="C15"/>
      <c r="D15" s="481" t="s">
        <v>326</v>
      </c>
      <c r="E15" s="481"/>
      <c r="F15" s="491" t="s">
        <v>338</v>
      </c>
      <c r="G15" s="491"/>
      <c r="H15"/>
      <c r="I15"/>
      <c r="J15" s="481" t="s">
        <v>82</v>
      </c>
      <c r="K15" s="481"/>
      <c r="L15" s="481" t="s">
        <v>356</v>
      </c>
      <c r="M15" s="481"/>
      <c r="N15" s="261"/>
      <c r="O15"/>
      <c r="P15"/>
      <c r="Q15" s="269" t="s">
        <v>86</v>
      </c>
      <c r="R15" s="270" t="s">
        <v>356</v>
      </c>
      <c r="T15" s="370" t="s">
        <v>358</v>
      </c>
      <c r="U15" s="266" t="s">
        <v>357</v>
      </c>
      <c r="V15" s="371" t="s">
        <v>435</v>
      </c>
    </row>
    <row r="16" spans="1:22" ht="15" customHeight="1" x14ac:dyDescent="0.25">
      <c r="B16"/>
      <c r="C16"/>
      <c r="D16" s="424">
        <v>3.5720000000000001</v>
      </c>
      <c r="E16" s="424"/>
      <c r="F16" s="424">
        <v>3.5750000000000002</v>
      </c>
      <c r="G16" s="424"/>
      <c r="H16"/>
      <c r="I16"/>
      <c r="J16" s="424">
        <v>3.5649999999999999</v>
      </c>
      <c r="K16" s="424"/>
      <c r="L16" s="424">
        <v>3.5350000000000001</v>
      </c>
      <c r="M16" s="424"/>
      <c r="N16" s="261"/>
      <c r="O16"/>
      <c r="P16"/>
      <c r="Q16"/>
      <c r="R16"/>
      <c r="T16" s="368" t="s">
        <v>360</v>
      </c>
      <c r="U16" s="265" t="s">
        <v>359</v>
      </c>
      <c r="V16" s="369" t="s">
        <v>436</v>
      </c>
    </row>
    <row r="17" spans="2:22" ht="15" customHeight="1" x14ac:dyDescent="0.25">
      <c r="B17"/>
      <c r="C17"/>
      <c r="D17" s="482" t="s">
        <v>66</v>
      </c>
      <c r="E17" s="482"/>
      <c r="F17" s="482" t="s">
        <v>81</v>
      </c>
      <c r="G17" s="482"/>
      <c r="H17"/>
      <c r="I17"/>
      <c r="J17" s="482" t="s">
        <v>84</v>
      </c>
      <c r="K17" s="482"/>
      <c r="L17" s="482" t="s">
        <v>86</v>
      </c>
      <c r="M17" s="482"/>
      <c r="N17" s="261"/>
      <c r="O17"/>
      <c r="P17"/>
      <c r="Q17"/>
      <c r="R17"/>
      <c r="T17" s="368" t="s">
        <v>362</v>
      </c>
      <c r="U17" s="265" t="s">
        <v>361</v>
      </c>
      <c r="V17" s="369" t="s">
        <v>437</v>
      </c>
    </row>
    <row r="18" spans="2:22" ht="15" customHeight="1" thickBot="1" x14ac:dyDescent="0.3">
      <c r="B18"/>
      <c r="C18"/>
      <c r="D18"/>
      <c r="E18"/>
      <c r="F18"/>
      <c r="G18"/>
      <c r="H18"/>
      <c r="I18"/>
      <c r="J18"/>
      <c r="K18"/>
      <c r="L18"/>
      <c r="M18"/>
      <c r="N18" s="257"/>
      <c r="O18"/>
      <c r="P18"/>
      <c r="Q18"/>
      <c r="R18"/>
      <c r="T18" s="372" t="s">
        <v>364</v>
      </c>
      <c r="U18" s="271" t="s">
        <v>363</v>
      </c>
      <c r="V18" s="373" t="s">
        <v>438</v>
      </c>
    </row>
    <row r="19" spans="2:22" ht="15" customHeight="1" x14ac:dyDescent="0.25">
      <c r="B19"/>
      <c r="C19"/>
      <c r="D19"/>
      <c r="E19"/>
      <c r="F19" s="261"/>
      <c r="G19" s="262"/>
      <c r="H19" s="262"/>
      <c r="I19" s="262"/>
      <c r="J19" s="263"/>
      <c r="K19" s="262"/>
      <c r="L19" s="262"/>
      <c r="M19" s="262"/>
      <c r="N19" s="261"/>
      <c r="O19"/>
      <c r="P19"/>
      <c r="Q19"/>
      <c r="R19"/>
      <c r="S19"/>
      <c r="T19"/>
      <c r="U19"/>
      <c r="V19"/>
    </row>
    <row r="20" spans="2:22" ht="15" customHeight="1" x14ac:dyDescent="0.25">
      <c r="B20"/>
      <c r="C20"/>
      <c r="D20"/>
      <c r="E20"/>
      <c r="F20" s="481" t="s">
        <v>329</v>
      </c>
      <c r="G20" s="481"/>
      <c r="H20"/>
      <c r="I20"/>
      <c r="J20" s="481" t="s">
        <v>80</v>
      </c>
      <c r="K20" s="481"/>
      <c r="L20"/>
      <c r="M20"/>
      <c r="N20" s="481" t="s">
        <v>332</v>
      </c>
      <c r="O20" s="481"/>
      <c r="P20"/>
      <c r="Q20"/>
      <c r="R20"/>
      <c r="S20"/>
      <c r="T20"/>
      <c r="U20"/>
      <c r="V20"/>
    </row>
    <row r="21" spans="2:22" ht="15" customHeight="1" x14ac:dyDescent="0.25">
      <c r="B21"/>
      <c r="C21"/>
      <c r="D21"/>
      <c r="E21"/>
      <c r="F21" s="424">
        <v>3.5049999999999999</v>
      </c>
      <c r="G21" s="424"/>
      <c r="H21"/>
      <c r="I21"/>
      <c r="J21" s="261"/>
      <c r="K21"/>
      <c r="L21"/>
      <c r="M21"/>
      <c r="N21" s="424">
        <v>3.5219999999999998</v>
      </c>
      <c r="O21" s="424"/>
      <c r="P21"/>
      <c r="Q21"/>
      <c r="R21"/>
      <c r="S21"/>
      <c r="T21"/>
      <c r="U21"/>
      <c r="V21"/>
    </row>
    <row r="22" spans="2:22" ht="15" customHeight="1" x14ac:dyDescent="0.25">
      <c r="B22"/>
      <c r="C22"/>
      <c r="D22"/>
      <c r="E22"/>
      <c r="F22" s="482" t="s">
        <v>9</v>
      </c>
      <c r="G22" s="482"/>
      <c r="H22"/>
      <c r="I22"/>
      <c r="J22" s="482" t="s">
        <v>74</v>
      </c>
      <c r="K22" s="482"/>
      <c r="L22"/>
      <c r="M22"/>
      <c r="N22" s="482" t="s">
        <v>69</v>
      </c>
      <c r="O22" s="482"/>
      <c r="P22"/>
      <c r="Q22"/>
      <c r="R22"/>
      <c r="S22"/>
      <c r="T22"/>
      <c r="U22"/>
      <c r="V22"/>
    </row>
    <row r="23" spans="2:22" ht="15" customHeight="1" x14ac:dyDescent="0.25">
      <c r="B23"/>
      <c r="C23"/>
      <c r="D23"/>
      <c r="E23"/>
      <c r="F23"/>
      <c r="G23"/>
      <c r="H23"/>
      <c r="I23"/>
      <c r="J23" s="261"/>
      <c r="K23"/>
      <c r="L23"/>
      <c r="M23"/>
      <c r="N23"/>
      <c r="O23"/>
      <c r="P23"/>
      <c r="Q23"/>
      <c r="R23"/>
      <c r="S23"/>
      <c r="T23"/>
      <c r="U23"/>
      <c r="V23"/>
    </row>
    <row r="24" spans="2:22" ht="15" customHeight="1" x14ac:dyDescent="0.25">
      <c r="B24"/>
      <c r="C24"/>
      <c r="D24"/>
      <c r="E24"/>
      <c r="F24"/>
      <c r="G24"/>
      <c r="H24" s="261"/>
      <c r="I24" s="262"/>
      <c r="J24" s="263"/>
      <c r="K24" s="262"/>
      <c r="L24" s="263"/>
      <c r="M24"/>
      <c r="N24"/>
      <c r="O24"/>
      <c r="P24"/>
      <c r="Q24"/>
      <c r="R24"/>
      <c r="S24"/>
      <c r="T24"/>
      <c r="U24"/>
      <c r="V24"/>
    </row>
    <row r="25" spans="2:22" ht="15" customHeight="1" x14ac:dyDescent="0.25">
      <c r="B25"/>
      <c r="C25"/>
      <c r="D25"/>
      <c r="E25"/>
      <c r="F25"/>
      <c r="G25"/>
      <c r="H25" s="491" t="s">
        <v>326</v>
      </c>
      <c r="I25" s="491"/>
      <c r="J25" s="491" t="s">
        <v>338</v>
      </c>
      <c r="K25" s="491"/>
      <c r="L25" s="494" t="s">
        <v>345</v>
      </c>
      <c r="M25" s="494"/>
      <c r="N25"/>
      <c r="O25"/>
      <c r="P25"/>
      <c r="Q25"/>
      <c r="R25"/>
      <c r="S25"/>
      <c r="T25"/>
      <c r="U25"/>
      <c r="V25"/>
    </row>
    <row r="26" spans="2:22" ht="15" customHeight="1" x14ac:dyDescent="0.25">
      <c r="B26"/>
      <c r="C26"/>
      <c r="D26"/>
      <c r="E26"/>
      <c r="F26"/>
      <c r="G26"/>
      <c r="H26" s="424">
        <v>3.5819999999999999</v>
      </c>
      <c r="I26" s="424"/>
      <c r="J26" s="424">
        <v>3.5920000000000001</v>
      </c>
      <c r="K26" s="424"/>
      <c r="L26" s="486">
        <v>3.5449999999999999</v>
      </c>
      <c r="M26" s="486"/>
      <c r="N26"/>
      <c r="O26"/>
      <c r="P26"/>
      <c r="Q26"/>
      <c r="R26"/>
      <c r="S26"/>
      <c r="T26"/>
      <c r="U26"/>
      <c r="V26"/>
    </row>
    <row r="27" spans="2:22" ht="15" customHeight="1" x14ac:dyDescent="0.25">
      <c r="B27"/>
      <c r="C27"/>
      <c r="D27"/>
      <c r="E27"/>
      <c r="F27"/>
      <c r="G27"/>
      <c r="H27" s="482" t="s">
        <v>66</v>
      </c>
      <c r="I27" s="482"/>
      <c r="J27" s="482" t="s">
        <v>81</v>
      </c>
      <c r="K27" s="482"/>
      <c r="L27" s="486" t="s">
        <v>8</v>
      </c>
      <c r="M27" s="486"/>
      <c r="N27"/>
      <c r="O27"/>
      <c r="P27"/>
      <c r="Q27"/>
      <c r="R27"/>
      <c r="S27"/>
      <c r="T27"/>
      <c r="U27"/>
      <c r="V27"/>
    </row>
    <row r="28" spans="2:22" ht="1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2" ht="15" customHeight="1" x14ac:dyDescent="0.25"/>
    <row r="30" spans="2:22" ht="15" customHeight="1" x14ac:dyDescent="0.25"/>
    <row r="31" spans="2:22" ht="15" customHeight="1" x14ac:dyDescent="0.25"/>
  </sheetData>
  <autoFilter ref="T2:V18" xr:uid="{41337FE1-FFB4-4E9D-8AE1-8681AF3103E2}"/>
  <mergeCells count="60">
    <mergeCell ref="H25:I25"/>
    <mergeCell ref="J25:K25"/>
    <mergeCell ref="L25:M25"/>
    <mergeCell ref="N21:O21"/>
    <mergeCell ref="D15:E15"/>
    <mergeCell ref="F15:G15"/>
    <mergeCell ref="J15:K15"/>
    <mergeCell ref="L15:M15"/>
    <mergeCell ref="F20:G20"/>
    <mergeCell ref="J20:K20"/>
    <mergeCell ref="N7:O7"/>
    <mergeCell ref="B10:C10"/>
    <mergeCell ref="E10:F10"/>
    <mergeCell ref="I10:J10"/>
    <mergeCell ref="L10:M10"/>
    <mergeCell ref="B7:C7"/>
    <mergeCell ref="D7:E7"/>
    <mergeCell ref="F7:G7"/>
    <mergeCell ref="H7:I7"/>
    <mergeCell ref="J7:K7"/>
    <mergeCell ref="H2:I2"/>
    <mergeCell ref="Q2:R2"/>
    <mergeCell ref="B5:C5"/>
    <mergeCell ref="D5:E5"/>
    <mergeCell ref="F5:G5"/>
    <mergeCell ref="H5:I5"/>
    <mergeCell ref="J5:K5"/>
    <mergeCell ref="N5:O5"/>
    <mergeCell ref="H26:I26"/>
    <mergeCell ref="J26:K26"/>
    <mergeCell ref="L26:M26"/>
    <mergeCell ref="H27:I27"/>
    <mergeCell ref="J27:K27"/>
    <mergeCell ref="L27:M27"/>
    <mergeCell ref="F22:G22"/>
    <mergeCell ref="N22:O22"/>
    <mergeCell ref="F21:G21"/>
    <mergeCell ref="D16:E16"/>
    <mergeCell ref="F16:G16"/>
    <mergeCell ref="J16:K16"/>
    <mergeCell ref="L16:M16"/>
    <mergeCell ref="D17:E17"/>
    <mergeCell ref="F17:G17"/>
    <mergeCell ref="J17:K17"/>
    <mergeCell ref="L17:M17"/>
    <mergeCell ref="N20:O20"/>
    <mergeCell ref="J22:K22"/>
    <mergeCell ref="J6:K6"/>
    <mergeCell ref="L5:M5"/>
    <mergeCell ref="B12:C12"/>
    <mergeCell ref="I12:J12"/>
    <mergeCell ref="E12:F12"/>
    <mergeCell ref="L12:M12"/>
    <mergeCell ref="B11:C11"/>
    <mergeCell ref="I11:J11"/>
    <mergeCell ref="L7:M7"/>
    <mergeCell ref="B6:C6"/>
    <mergeCell ref="D6:E6"/>
    <mergeCell ref="F6:G6"/>
    <mergeCell ref="H6:I6"/>
  </mergeCells>
  <hyperlinks>
    <hyperlink ref="A1" location="הקדמה!A1" display="חזרה" xr:uid="{52B1D4FD-1CD9-4381-9BAF-2117B37E531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passwords3rdLetter</vt:lpstr>
      <vt:lpstr>passwords5thLetter</vt:lpstr>
      <vt:lpstr>whosFirstEasierToRead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2020-02-28T13:18:13Z</dcterms:modified>
</cp:coreProperties>
</file>