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Projects\hebrewbombmanual\ultimate-toolkit\files\"/>
    </mc:Choice>
  </mc:AlternateContent>
  <xr:revisionPtr revIDLastSave="0" documentId="13_ncr:1_{C46A41F7-B210-47D4-A677-2F36A99D70E1}" xr6:coauthVersionLast="46" xr6:coauthVersionMax="46" xr10:uidLastSave="{00000000-0000-0000-0000-000000000000}"/>
  <bookViews>
    <workbookView xWindow="-120" yWindow="-120" windowWidth="29040" windowHeight="15840" tabRatio="734" activeTab="1" xr2:uid="{B2932AD0-83E0-4D67-B0A6-9D5B8CC7697B}"/>
  </bookViews>
  <sheets>
    <sheet name="מנטרל.ת" sheetId="14" r:id="rId1"/>
    <sheet name="הקדמה" sheetId="3" r:id="rId2"/>
    <sheet name="חוטים" sheetId="1" r:id="rId3"/>
    <sheet name="כפתור" sheetId="2" r:id="rId4"/>
    <sheet name="לוח מקשים" sheetId="15" r:id="rId5"/>
    <sheet name="הרצל אמר (סיימון)" sheetId="9" r:id="rId6"/>
    <sheet name="שעשועון מילים" sheetId="8" r:id="rId7"/>
    <sheet name="זיכרון" sheetId="7" r:id="rId8"/>
    <sheet name="קוד מורס" sheetId="12" r:id="rId9"/>
    <sheet name="חוטים מסובכים" sheetId="4" r:id="rId10"/>
    <sheet name="רצפי חוטים" sheetId="5" r:id="rId11"/>
    <sheet name="מבוכים" sheetId="10" r:id="rId12"/>
    <sheet name="סיסמאות" sheetId="11" r:id="rId13"/>
    <sheet name="ידיות" sheetId="13" r:id="rId14"/>
  </sheets>
  <definedNames>
    <definedName name="_xlnm._FilterDatabase" localSheetId="8" hidden="1">'קוד מורס'!$U$2:$U$18</definedName>
    <definedName name="buttonBatteries">כפתור!$O$4</definedName>
    <definedName name="buttonFRK">כפתור!$O$5</definedName>
    <definedName name="complicatedWiresBatteries">'חוטים מסובכים'!$W$4</definedName>
    <definedName name="complicatedWiresParallel">'חוטים מסובכים'!$W$6</definedName>
    <definedName name="complicatedWiresSerialLast">'חוטים מסובכים'!$W$8</definedName>
    <definedName name="fifthWire">חוטים!$B$8</definedName>
    <definedName name="forthWire">חוטים!$B$7</definedName>
    <definedName name="introductionBatteries">הקדמה!$F$14</definedName>
    <definedName name="introductionFRK">הקדמה!$F$16</definedName>
    <definedName name="introductionParallel">הקדמה!$F$17</definedName>
    <definedName name="introductionSerialLast">הקדמה!$F$13</definedName>
    <definedName name="introductionSerialVowel">הקדמה!$F$15</definedName>
    <definedName name="mazesHighlights">מבוכים!$AD$5</definedName>
    <definedName name="mazesMethod">מבוכים!$AD$4</definedName>
    <definedName name="passwords3rdLetter">סיסמאות!$K$2</definedName>
    <definedName name="passwords5thLetter">סיסמאות!$O$2</definedName>
    <definedName name="whosFirstEasierToRead">'שעשועון מילים'!$Q$36</definedName>
    <definedName name="whosFirstEasierToReadStep2">'שעשועון מילים'!$V$7:$W$20</definedName>
    <definedName name="whosFirstHighlights">'שעשועון מילים'!$Q$35</definedName>
    <definedName name="wiresRange">חוטים!$B$4:$B$9</definedName>
    <definedName name="wiresRange3">חוטים!$B$4:$B$6</definedName>
    <definedName name="wiresRange4">חוטים!$B$4:$B$7</definedName>
    <definedName name="wiresRange5">חוטים!$B$4:$B$8</definedName>
    <definedName name="wiresRange6">חוטים!$B$4:$B$9</definedName>
    <definedName name="wiresSerialLast">חוטים!$O$4</definedName>
    <definedName name="wiresSum">חוטים!$C$11</definedName>
    <definedName name="X">introductionParallel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8" l="1"/>
  <c r="S3" i="8"/>
  <c r="R3" i="8"/>
  <c r="Q3" i="8"/>
  <c r="P3" i="8"/>
  <c r="O3" i="8"/>
  <c r="N3" i="8"/>
  <c r="M3" i="8"/>
  <c r="L3" i="8"/>
  <c r="K3" i="8"/>
  <c r="J3" i="8"/>
  <c r="I3" i="8"/>
  <c r="H3" i="8"/>
  <c r="G3" i="8"/>
  <c r="D3" i="8"/>
  <c r="C3" i="8"/>
  <c r="M12" i="4"/>
  <c r="M8" i="4"/>
  <c r="M6" i="4"/>
  <c r="M4" i="4"/>
  <c r="F18" i="4"/>
  <c r="F12" i="4"/>
  <c r="F8" i="4"/>
  <c r="F2" i="4"/>
  <c r="O7" i="7"/>
  <c r="N7" i="7"/>
  <c r="L7" i="7"/>
  <c r="O6" i="7"/>
  <c r="N6" i="7"/>
  <c r="O5" i="7"/>
  <c r="M5" i="7"/>
  <c r="L5" i="7"/>
  <c r="O4" i="7"/>
  <c r="N4" i="7"/>
  <c r="M4" i="7"/>
  <c r="G8" i="7"/>
  <c r="F8" i="7"/>
  <c r="E8" i="7"/>
  <c r="D8" i="7"/>
  <c r="G7" i="7"/>
  <c r="F7" i="7"/>
  <c r="D7" i="7"/>
  <c r="E6" i="7"/>
  <c r="D6" i="7"/>
  <c r="G5" i="7"/>
  <c r="E5" i="7"/>
  <c r="C10" i="9"/>
  <c r="C2" i="9"/>
  <c r="W8" i="4" l="1"/>
  <c r="Q8" i="4"/>
  <c r="O4" i="1"/>
  <c r="J4" i="1"/>
  <c r="D7" i="1" l="1"/>
  <c r="E7" i="1" s="1"/>
  <c r="F7" i="1" s="1"/>
  <c r="G7" i="1" s="1"/>
  <c r="H7" i="1" s="1"/>
  <c r="D9" i="1"/>
  <c r="D6" i="1"/>
  <c r="E6" i="1" s="1"/>
  <c r="F6" i="1" s="1"/>
  <c r="D8" i="1"/>
  <c r="E8" i="1" s="1"/>
  <c r="F8" i="1" s="1"/>
  <c r="G8" i="1" s="1"/>
  <c r="E9" i="1"/>
  <c r="F9" i="1" s="1"/>
  <c r="G9" i="1" s="1"/>
  <c r="J33" i="8"/>
  <c r="I33" i="8"/>
  <c r="H33" i="8"/>
  <c r="G33" i="8"/>
  <c r="H32" i="8"/>
  <c r="G32" i="8"/>
  <c r="T31" i="8"/>
  <c r="S31" i="8"/>
  <c r="Q31" i="8"/>
  <c r="P31" i="8"/>
  <c r="O31" i="8"/>
  <c r="M31" i="8"/>
  <c r="K31" i="8"/>
  <c r="J31" i="8"/>
  <c r="G31" i="8"/>
  <c r="P30" i="8"/>
  <c r="O30" i="8"/>
  <c r="M30" i="8"/>
  <c r="L30" i="8"/>
  <c r="J30" i="8"/>
  <c r="I30" i="8"/>
  <c r="H30" i="8"/>
  <c r="L29" i="8"/>
  <c r="I29" i="8"/>
  <c r="S28" i="8"/>
  <c r="Q28" i="8"/>
  <c r="P28" i="8"/>
  <c r="O28" i="8"/>
  <c r="M28" i="8"/>
  <c r="K28" i="8"/>
  <c r="J28" i="8"/>
  <c r="I28" i="8"/>
  <c r="G28" i="8"/>
  <c r="H27" i="8"/>
  <c r="G27" i="8"/>
  <c r="O26" i="8"/>
  <c r="G26" i="8"/>
  <c r="I25" i="8"/>
  <c r="H25" i="8"/>
  <c r="Q24" i="8"/>
  <c r="J24" i="8"/>
  <c r="L23" i="8"/>
  <c r="J23" i="8"/>
  <c r="I23" i="8"/>
  <c r="H23" i="8"/>
  <c r="G23" i="8"/>
  <c r="G22" i="8"/>
  <c r="O21" i="8"/>
  <c r="M21" i="8"/>
  <c r="L21" i="8"/>
  <c r="J21" i="8"/>
  <c r="G21" i="8"/>
  <c r="N20" i="8"/>
  <c r="M20" i="8"/>
  <c r="K20" i="8"/>
  <c r="J20" i="8"/>
  <c r="G20" i="8"/>
  <c r="M19" i="8"/>
  <c r="I18" i="8"/>
  <c r="K16" i="8"/>
  <c r="P15" i="8"/>
  <c r="G15" i="8"/>
  <c r="K14" i="8"/>
  <c r="H14" i="8"/>
  <c r="J13" i="8"/>
  <c r="I13" i="8"/>
  <c r="H13" i="8"/>
  <c r="G13" i="8"/>
  <c r="J12" i="8"/>
  <c r="P11" i="8"/>
  <c r="O11" i="8"/>
  <c r="N11" i="8"/>
  <c r="M11" i="8"/>
  <c r="J11" i="8"/>
  <c r="I11" i="8"/>
  <c r="O9" i="8"/>
  <c r="N9" i="8"/>
  <c r="L9" i="8"/>
  <c r="K9" i="8"/>
  <c r="J9" i="8"/>
  <c r="H9" i="8"/>
  <c r="G9" i="8"/>
  <c r="R8" i="8"/>
  <c r="N8" i="8"/>
  <c r="S7" i="8"/>
  <c r="R7" i="8"/>
  <c r="Q7" i="8"/>
  <c r="P7" i="8"/>
  <c r="M7" i="8"/>
  <c r="L7" i="8"/>
  <c r="K7" i="8"/>
  <c r="J7" i="8"/>
  <c r="H7" i="8"/>
  <c r="B27" i="10"/>
  <c r="K27" i="10"/>
  <c r="T27" i="10"/>
  <c r="B18" i="10"/>
  <c r="K18" i="10"/>
  <c r="T18" i="10"/>
  <c r="B9" i="10"/>
  <c r="K9" i="10"/>
  <c r="T9" i="10"/>
  <c r="AE2" i="10" l="1"/>
  <c r="AD2" i="10"/>
  <c r="Q6" i="4" l="1"/>
  <c r="Q4" i="4"/>
  <c r="W4" i="4"/>
  <c r="W6" i="4"/>
  <c r="I5" i="2" l="1"/>
  <c r="I4" i="2"/>
  <c r="O5" i="2"/>
  <c r="E6" i="2" s="1"/>
  <c r="O4" i="2"/>
  <c r="C6" i="2" l="1"/>
  <c r="C3" i="2"/>
  <c r="G16" i="11" l="1"/>
  <c r="F16" i="11"/>
  <c r="E16" i="11"/>
  <c r="D16" i="11"/>
  <c r="C16" i="11"/>
  <c r="B16" i="11"/>
  <c r="G15" i="11"/>
  <c r="F15" i="11"/>
  <c r="E15" i="11"/>
  <c r="D15" i="11"/>
  <c r="C15" i="11"/>
  <c r="B15" i="11"/>
  <c r="F14" i="11"/>
  <c r="E14" i="11"/>
  <c r="D14" i="11"/>
  <c r="C14" i="11"/>
  <c r="B14" i="11"/>
  <c r="D12" i="11"/>
  <c r="C12" i="11"/>
  <c r="B13" i="11"/>
  <c r="B12" i="11"/>
  <c r="B11" i="11"/>
  <c r="B10" i="11"/>
  <c r="C9" i="11"/>
  <c r="B9" i="11"/>
  <c r="B8" i="11"/>
  <c r="B7" i="11"/>
  <c r="C6" i="11"/>
  <c r="B6" i="11"/>
  <c r="B5" i="11"/>
  <c r="B4" i="11"/>
  <c r="B3" i="11"/>
  <c r="D2" i="11"/>
  <c r="C2" i="11"/>
  <c r="B2" i="11"/>
  <c r="C11" i="1" l="1"/>
</calcChain>
</file>

<file path=xl/sharedStrings.xml><?xml version="1.0" encoding="utf-8"?>
<sst xmlns="http://schemas.openxmlformats.org/spreadsheetml/2006/main" count="1334" uniqueCount="509">
  <si>
    <t>DETONATE</t>
  </si>
  <si>
    <t>HOLD</t>
  </si>
  <si>
    <t>C</t>
  </si>
  <si>
    <t>B</t>
  </si>
  <si>
    <t>A</t>
  </si>
  <si>
    <t>AE</t>
  </si>
  <si>
    <t>Q</t>
  </si>
  <si>
    <t>R</t>
  </si>
  <si>
    <t>H</t>
  </si>
  <si>
    <t>BLANK</t>
  </si>
  <si>
    <t>NOTHING</t>
  </si>
  <si>
    <t>FIRST</t>
  </si>
  <si>
    <t>OKAY</t>
  </si>
  <si>
    <t>YES</t>
  </si>
  <si>
    <t>NO</t>
  </si>
  <si>
    <t>YOU'RE</t>
  </si>
  <si>
    <t>THERE</t>
  </si>
  <si>
    <t>DONE</t>
  </si>
  <si>
    <t>U</t>
  </si>
  <si>
    <t>LEFT</t>
  </si>
  <si>
    <t>LIKE</t>
  </si>
  <si>
    <t>MIDDLE</t>
  </si>
  <si>
    <t>NEXT</t>
  </si>
  <si>
    <t>PRESS</t>
  </si>
  <si>
    <t>READY</t>
  </si>
  <si>
    <t>RIGHT</t>
  </si>
  <si>
    <t>SURE</t>
  </si>
  <si>
    <t>WAIT</t>
  </si>
  <si>
    <t>ABOUT</t>
  </si>
  <si>
    <t>AFTER</t>
  </si>
  <si>
    <t>AGAIN</t>
  </si>
  <si>
    <t>BELOW</t>
  </si>
  <si>
    <t>COULD</t>
  </si>
  <si>
    <t>EVERY</t>
  </si>
  <si>
    <t>FOUND</t>
  </si>
  <si>
    <t>GREAT</t>
  </si>
  <si>
    <t>HOUSE</t>
  </si>
  <si>
    <t>LARGE</t>
  </si>
  <si>
    <t>LEARN</t>
  </si>
  <si>
    <t>NEVER</t>
  </si>
  <si>
    <t>OTHER</t>
  </si>
  <si>
    <t>PLACE</t>
  </si>
  <si>
    <t>PLANT</t>
  </si>
  <si>
    <t>POINT</t>
  </si>
  <si>
    <t>SMALL</t>
  </si>
  <si>
    <t>SOUND</t>
  </si>
  <si>
    <t>SPELL</t>
  </si>
  <si>
    <t>STILL</t>
  </si>
  <si>
    <t>STUDY</t>
  </si>
  <si>
    <t>THEIR</t>
  </si>
  <si>
    <t>THESE</t>
  </si>
  <si>
    <t>THING</t>
  </si>
  <si>
    <t>THINK</t>
  </si>
  <si>
    <t>THREE</t>
  </si>
  <si>
    <t>WATER</t>
  </si>
  <si>
    <t>WHERE</t>
  </si>
  <si>
    <t>WHICH</t>
  </si>
  <si>
    <t>WORLD</t>
  </si>
  <si>
    <t>WOULD</t>
  </si>
  <si>
    <t>WRITE</t>
  </si>
  <si>
    <t>A, C</t>
  </si>
  <si>
    <t>B, C</t>
  </si>
  <si>
    <t>A, B</t>
  </si>
  <si>
    <t>*</t>
  </si>
  <si>
    <r>
      <t xml:space="preserve">( </t>
    </r>
    <r>
      <rPr>
        <b/>
        <sz val="11"/>
        <color theme="9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 xml:space="preserve"> / </t>
    </r>
    <r>
      <rPr>
        <b/>
        <sz val="11"/>
        <color rgb="FFFF0000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)</t>
    </r>
  </si>
  <si>
    <t>E</t>
  </si>
  <si>
    <t>F</t>
  </si>
  <si>
    <t>G</t>
  </si>
  <si>
    <t>L</t>
  </si>
  <si>
    <t>N</t>
  </si>
  <si>
    <t>O</t>
  </si>
  <si>
    <t>P</t>
  </si>
  <si>
    <t>S</t>
  </si>
  <si>
    <t>T</t>
  </si>
  <si>
    <t>W</t>
  </si>
  <si>
    <t>★</t>
  </si>
  <si>
    <t>Erel Adoni</t>
  </si>
  <si>
    <t>•</t>
  </si>
  <si>
    <t>−</t>
  </si>
  <si>
    <t>I</t>
  </si>
  <si>
    <t>− −</t>
  </si>
  <si>
    <t>− − −</t>
  </si>
  <si>
    <t>M</t>
  </si>
  <si>
    <t>V</t>
  </si>
  <si>
    <t>X</t>
  </si>
  <si>
    <r>
      <rPr>
        <b/>
        <u/>
        <sz val="11"/>
        <color theme="1"/>
        <rFont val="Calibri"/>
        <family val="2"/>
        <scheme val="minor"/>
      </rPr>
      <t>בתחילת שלב, יש לבדוק</t>
    </r>
    <r>
      <rPr>
        <b/>
        <sz val="11"/>
        <color theme="1"/>
        <rFont val="Calibri"/>
        <family val="2"/>
        <scheme val="minor"/>
      </rPr>
      <t>:</t>
    </r>
  </si>
  <si>
    <t>מספר סוללות</t>
  </si>
  <si>
    <r>
      <t xml:space="preserve">יש תוויות FRK? </t>
    </r>
    <r>
      <rPr>
        <b/>
        <sz val="11"/>
        <color theme="1"/>
        <rFont val="Calibri"/>
        <family val="2"/>
        <scheme val="minor"/>
      </rPr>
      <t>(רק לכפתור)</t>
    </r>
  </si>
  <si>
    <t>נוצר על ידי:</t>
  </si>
  <si>
    <r>
      <t xml:space="preserve">לפני תחילת שלב חדש, </t>
    </r>
    <r>
      <rPr>
        <b/>
        <u/>
        <sz val="11"/>
        <color theme="1"/>
        <rFont val="Calibri"/>
        <family val="2"/>
        <scheme val="minor"/>
      </rPr>
      <t>נדרש לאפס</t>
    </r>
    <r>
      <rPr>
        <b/>
        <sz val="11"/>
        <color theme="1"/>
        <rFont val="Calibri"/>
        <family val="2"/>
        <scheme val="minor"/>
      </rPr>
      <t xml:space="preserve"> את:</t>
    </r>
  </si>
  <si>
    <t>(במקרה של הזנה ידנית)</t>
  </si>
  <si>
    <t>זיכרון - תבניות למילוי ידני:</t>
  </si>
  <si>
    <r>
      <t>כפתור</t>
    </r>
    <r>
      <rPr>
        <b/>
        <sz val="11"/>
        <color theme="1"/>
        <rFont val="Calibri"/>
        <family val="2"/>
        <scheme val="minor"/>
      </rPr>
      <t>:</t>
    </r>
  </si>
  <si>
    <t>2+ סוללות</t>
  </si>
  <si>
    <t>וגם</t>
  </si>
  <si>
    <t>רצועות:</t>
  </si>
  <si>
    <t>ספרה 5</t>
  </si>
  <si>
    <t>כפתור אדום</t>
  </si>
  <si>
    <t>ספרה 4</t>
  </si>
  <si>
    <t>3+ סוללות</t>
  </si>
  <si>
    <t>תווית FRK</t>
  </si>
  <si>
    <t>ספרה 1 (כל צבע אחר)</t>
  </si>
  <si>
    <r>
      <t>הרצל אמר (סיימון)</t>
    </r>
    <r>
      <rPr>
        <b/>
        <sz val="11"/>
        <color theme="1"/>
        <rFont val="Calibri"/>
        <family val="2"/>
        <scheme val="minor"/>
      </rPr>
      <t>:</t>
    </r>
  </si>
  <si>
    <t>יש אות ניקוד (A / E / I / O / U)</t>
  </si>
  <si>
    <t>הבהוב אדום</t>
  </si>
  <si>
    <t>הבהוב כחול</t>
  </si>
  <si>
    <t>הבהוב ירוק</t>
  </si>
  <si>
    <t>הבהוב צהוב</t>
  </si>
  <si>
    <t>ללא פסילות</t>
  </si>
  <si>
    <t>כחול</t>
  </si>
  <si>
    <t>אדום</t>
  </si>
  <si>
    <t>צהוב</t>
  </si>
  <si>
    <t>ירוק</t>
  </si>
  <si>
    <t>1 פסילה</t>
  </si>
  <si>
    <t>2 פסילות</t>
  </si>
  <si>
    <t>אין אות ניקוד</t>
  </si>
  <si>
    <r>
      <t>סיסמאות</t>
    </r>
    <r>
      <rPr>
        <b/>
        <sz val="11"/>
        <color theme="1"/>
        <rFont val="Calibri"/>
        <family val="2"/>
        <scheme val="minor"/>
      </rPr>
      <t>:</t>
    </r>
  </si>
  <si>
    <t>קוד מורס:</t>
  </si>
  <si>
    <t>להתעלם מאותיות J, Q, X, Z</t>
  </si>
  <si>
    <r>
      <t>לוח מקשים (סימנים)</t>
    </r>
    <r>
      <rPr>
        <b/>
        <sz val="11"/>
        <color theme="1"/>
        <rFont val="Calibri"/>
        <family val="2"/>
        <scheme val="minor"/>
      </rPr>
      <t>:</t>
    </r>
  </si>
  <si>
    <t>תמיד
ראשון</t>
  </si>
  <si>
    <t>תמיד
אחרון</t>
  </si>
  <si>
    <t>ברק</t>
  </si>
  <si>
    <t>E הפוכה</t>
  </si>
  <si>
    <t>זנב חזיר</t>
  </si>
  <si>
    <t>כוכב ריק</t>
  </si>
  <si>
    <t>קרדיט</t>
  </si>
  <si>
    <t>שפם</t>
  </si>
  <si>
    <t>KK</t>
  </si>
  <si>
    <t>כוכב מלא</t>
  </si>
  <si>
    <t>N הפוכה</t>
  </si>
  <si>
    <t>BT</t>
  </si>
  <si>
    <t>סמיילי</t>
  </si>
  <si>
    <t>קלשון</t>
  </si>
  <si>
    <t>אומגה</t>
  </si>
  <si>
    <r>
      <rPr>
        <b/>
        <u/>
        <sz val="11"/>
        <color theme="1"/>
        <rFont val="Calibri"/>
        <family val="2"/>
        <scheme val="minor"/>
      </rPr>
      <t>מספר חוטים</t>
    </r>
    <r>
      <rPr>
        <b/>
        <sz val="11"/>
        <color theme="1"/>
        <rFont val="Calibri"/>
        <family val="2"/>
        <scheme val="minor"/>
      </rPr>
      <t>:</t>
    </r>
  </si>
  <si>
    <r>
      <rPr>
        <b/>
        <sz val="14"/>
        <color rgb="FFFF0000"/>
        <rFont val="Calibri"/>
        <family val="2"/>
        <scheme val="minor"/>
      </rPr>
      <t>א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4"/>
        <rFont val="Calibri"/>
        <family val="2"/>
        <scheme val="minor"/>
      </rPr>
      <t>כ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0" tint="-0.34998626667073579"/>
        <rFont val="Calibri"/>
        <family val="2"/>
        <scheme val="minor"/>
      </rPr>
      <t>ל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7"/>
        <rFont val="Calibri"/>
        <family val="2"/>
        <scheme val="minor"/>
      </rPr>
      <t>צ</t>
    </r>
    <r>
      <rPr>
        <b/>
        <sz val="14"/>
        <color theme="1"/>
        <rFont val="Calibri"/>
        <family val="2"/>
        <scheme val="minor"/>
      </rPr>
      <t xml:space="preserve"> ש</t>
    </r>
  </si>
  <si>
    <t>3 חוטים</t>
  </si>
  <si>
    <t>4 חוטים</t>
  </si>
  <si>
    <t>5 חוטים</t>
  </si>
  <si>
    <t>6 חוטים</t>
  </si>
  <si>
    <r>
      <rPr>
        <sz val="10"/>
        <color theme="7"/>
        <rFont val="Calibri"/>
        <family val="2"/>
        <scheme val="minor"/>
      </rPr>
      <t xml:space="preserve">2+ חוטים צהובים
</t>
    </r>
    <r>
      <rPr>
        <sz val="10"/>
        <color rgb="FFFF0000"/>
        <rFont val="Calibri"/>
        <family val="2"/>
        <scheme val="minor"/>
      </rPr>
      <t>1 חוט אדום</t>
    </r>
    <r>
      <rPr>
        <sz val="10"/>
        <color theme="7"/>
        <rFont val="Calibri"/>
        <family val="2"/>
        <scheme val="minor"/>
      </rPr>
      <t xml:space="preserve">
</t>
    </r>
    <r>
      <rPr>
        <b/>
        <sz val="10"/>
        <rFont val="Calibri"/>
        <family val="2"/>
        <scheme val="minor"/>
      </rPr>
      <t>לחתוך</t>
    </r>
    <r>
      <rPr>
        <sz val="10"/>
        <rFont val="Calibri"/>
        <family val="2"/>
        <scheme val="minor"/>
      </rPr>
      <t xml:space="preserve"> חוט ראשון</t>
    </r>
  </si>
  <si>
    <r>
      <rPr>
        <sz val="10"/>
        <color theme="6" tint="0.39997558519241921"/>
        <rFont val="Calibri"/>
        <family val="2"/>
        <scheme val="minor"/>
      </rPr>
      <t xml:space="preserve">2+ חוטים לבנים
</t>
    </r>
    <r>
      <rPr>
        <sz val="10"/>
        <rFont val="Calibri"/>
        <family val="2"/>
        <scheme val="minor"/>
      </rPr>
      <t>וגם</t>
    </r>
    <r>
      <rPr>
        <sz val="10"/>
        <color theme="6" tint="0.39997558519241921"/>
        <rFont val="Calibri"/>
        <family val="2"/>
        <scheme val="minor"/>
      </rPr>
      <t xml:space="preserve"> </t>
    </r>
    <r>
      <rPr>
        <sz val="10"/>
        <color theme="7"/>
        <rFont val="Calibri"/>
        <family val="2"/>
        <scheme val="minor"/>
      </rPr>
      <t xml:space="preserve">1 חוט צהוב
</t>
    </r>
    <r>
      <rPr>
        <b/>
        <sz val="10"/>
        <rFont val="Calibri"/>
        <family val="2"/>
        <scheme val="minor"/>
      </rPr>
      <t>לחתוך</t>
    </r>
    <r>
      <rPr>
        <sz val="10"/>
        <rFont val="Calibri"/>
        <family val="2"/>
        <scheme val="minor"/>
      </rPr>
      <t xml:space="preserve"> חוט רביעי</t>
    </r>
  </si>
  <si>
    <r>
      <rPr>
        <b/>
        <sz val="10"/>
        <color theme="0" tint="-0.499984740745262"/>
        <rFont val="Calibri"/>
        <family val="2"/>
        <scheme val="minor"/>
      </rPr>
      <t>0 חוטים שחורים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שני</t>
    </r>
  </si>
  <si>
    <r>
      <rPr>
        <sz val="10"/>
        <color theme="7"/>
        <rFont val="Calibri"/>
        <family val="2"/>
        <scheme val="minor"/>
      </rPr>
      <t>2+ צהובים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אחרון</t>
    </r>
  </si>
  <si>
    <r>
      <t xml:space="preserve">לחתוך </t>
    </r>
    <r>
      <rPr>
        <sz val="10"/>
        <color theme="1"/>
        <rFont val="Calibri"/>
        <family val="2"/>
        <scheme val="minor"/>
      </rPr>
      <t>חוט שני</t>
    </r>
  </si>
  <si>
    <r>
      <t xml:space="preserve">לחתוך </t>
    </r>
    <r>
      <rPr>
        <sz val="10"/>
        <color theme="1"/>
        <rFont val="Calibri"/>
        <family val="2"/>
        <scheme val="minor"/>
      </rPr>
      <t>חוט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ראשון</t>
    </r>
  </si>
  <si>
    <r>
      <t>לחתוך</t>
    </r>
    <r>
      <rPr>
        <sz val="10"/>
        <color theme="1"/>
        <rFont val="Calibri"/>
        <family val="2"/>
        <scheme val="minor"/>
      </rPr>
      <t xml:space="preserve"> חוט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רביעי</t>
    </r>
  </si>
  <si>
    <t>הסבר מופשט:</t>
  </si>
  <si>
    <t>ללחוץ ולשחרר מיד אם:</t>
  </si>
  <si>
    <t>אחרת, להחזיק ולבדוק צבע רצועה:</t>
  </si>
  <si>
    <t>הספרה 5</t>
  </si>
  <si>
    <t>הספרה 4</t>
  </si>
  <si>
    <t>הספרה 1 (כל צבע אחר)</t>
  </si>
  <si>
    <t>ללחוץ כאשר בשעון הספירה לאחור מופיעה</t>
  </si>
  <si>
    <t>הזנה אוטומטית ב'הקדמה'</t>
  </si>
  <si>
    <r>
      <t>הזנה ידנית (</t>
    </r>
    <r>
      <rPr>
        <b/>
        <u/>
        <sz val="11"/>
        <rFont val="Calibri"/>
        <family val="2"/>
        <scheme val="minor"/>
      </rPr>
      <t>דורסת הזנה אוטומטית</t>
    </r>
    <r>
      <rPr>
        <u/>
        <sz val="11"/>
        <rFont val="Calibri"/>
        <family val="2"/>
        <charset val="177"/>
        <scheme val="minor"/>
      </rPr>
      <t>)</t>
    </r>
  </si>
  <si>
    <t>תוצאה</t>
  </si>
  <si>
    <t>חזרה</t>
  </si>
  <si>
    <t>מספר סוללות:</t>
  </si>
  <si>
    <t>תווית FRK:</t>
  </si>
  <si>
    <t>מופע</t>
  </si>
  <si>
    <t>שחור</t>
  </si>
  <si>
    <t>לחתוך</t>
  </si>
  <si>
    <r>
      <t>כדי לעקוב אחר מספר החוטים מכל צבע, יש ללחוץ על</t>
    </r>
    <r>
      <rPr>
        <b/>
        <sz val="11"/>
        <color theme="1"/>
        <rFont val="Calibri"/>
        <family val="2"/>
        <scheme val="minor"/>
      </rPr>
      <t xml:space="preserve"> Ctrl + מקש שמאלי בעכבר</t>
    </r>
  </si>
  <si>
    <t>נורית</t>
  </si>
  <si>
    <t>נורית &amp; ★</t>
  </si>
  <si>
    <t>ללא</t>
  </si>
  <si>
    <t>לבן</t>
  </si>
  <si>
    <t>אדום וכחול</t>
  </si>
  <si>
    <t>לא לחתוך</t>
  </si>
  <si>
    <t>מחבר מקבילי:</t>
  </si>
  <si>
    <t>ייחודי לעמודה</t>
  </si>
  <si>
    <t>תמיד ראשון</t>
  </si>
  <si>
    <t>תמיד אחרון</t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</si>
  <si>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שני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</si>
  <si>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שלישי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</si>
  <si>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רביעי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</si>
  <si>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ראשון</t>
    </r>
  </si>
  <si>
    <r>
      <t xml:space="preserve">ספרה </t>
    </r>
    <r>
      <rPr>
        <sz val="10"/>
        <color theme="7"/>
        <rFont val="Calibri"/>
        <family val="2"/>
        <scheme val="minor"/>
      </rPr>
      <t>4</t>
    </r>
  </si>
  <si>
    <r>
      <rPr>
        <b/>
        <sz val="10"/>
        <color theme="7"/>
        <rFont val="Calibri"/>
        <family val="2"/>
        <scheme val="minor"/>
      </rPr>
      <t>ספרה</t>
    </r>
    <r>
      <rPr>
        <sz val="10"/>
        <color theme="7"/>
        <rFont val="Calibri"/>
        <family val="2"/>
        <scheme val="minor"/>
      </rPr>
      <t xml:space="preserve"> 4</t>
    </r>
  </si>
  <si>
    <r>
      <t>מיקום</t>
    </r>
    <r>
      <rPr>
        <sz val="10"/>
        <color theme="4"/>
        <rFont val="Calibri"/>
        <family val="2"/>
        <scheme val="minor"/>
      </rPr>
      <t xml:space="preserve"> ראשון</t>
    </r>
  </si>
  <si>
    <t>או</t>
  </si>
  <si>
    <t>שלב</t>
  </si>
  <si>
    <t>מספר מוצג</t>
  </si>
  <si>
    <t>שלב ראשון</t>
  </si>
  <si>
    <t>שלב שני</t>
  </si>
  <si>
    <t>למטה ↓</t>
  </si>
  <si>
    <t>למעלה ↑</t>
  </si>
  <si>
    <t>אמצע ↔</t>
  </si>
  <si>
    <t>ימין →</t>
  </si>
  <si>
    <t>שמאל ←</t>
  </si>
  <si>
    <t>מיקום סופי</t>
  </si>
  <si>
    <t>מיקום התחלתי</t>
  </si>
  <si>
    <r>
      <rPr>
        <u/>
        <sz val="11"/>
        <color theme="1"/>
        <rFont val="Calibri"/>
        <family val="2"/>
        <scheme val="minor"/>
      </rPr>
      <t>אמצעים לשימוש (גרירה)</t>
    </r>
    <r>
      <rPr>
        <sz val="11"/>
        <color theme="1"/>
        <rFont val="Calibri"/>
        <family val="2"/>
        <charset val="177"/>
        <scheme val="minor"/>
      </rPr>
      <t>:</t>
    </r>
  </si>
  <si>
    <t>שיטה מועדפת:</t>
  </si>
  <si>
    <t>אות שלישית:</t>
  </si>
  <si>
    <t>אות חמישית:</t>
  </si>
  <si>
    <t>אותיות בשימוש:</t>
  </si>
  <si>
    <t>ההנחיות פונות לשש הנורות השמאליות</t>
  </si>
  <si>
    <t>למטה [↓]</t>
  </si>
  <si>
    <t>שתיהן   [↕]</t>
  </si>
  <si>
    <t>שתיהן    [↕]</t>
  </si>
  <si>
    <t>למעלה  [↑]</t>
  </si>
  <si>
    <t>למעלה [↑]</t>
  </si>
  <si>
    <t>למטה    [↓]</t>
  </si>
  <si>
    <t>ללא        [ X ]</t>
  </si>
  <si>
    <t>שמאל [←]</t>
  </si>
  <si>
    <t>ימין [→]</t>
  </si>
  <si>
    <t>הרצל אמר (סיימון)</t>
  </si>
  <si>
    <t>זיכרון</t>
  </si>
  <si>
    <t>חוטים</t>
  </si>
  <si>
    <t>ידיות</t>
  </si>
  <si>
    <t>כפתור</t>
  </si>
  <si>
    <t>מבוכים</t>
  </si>
  <si>
    <t>לוח מקשים (סמלים)</t>
  </si>
  <si>
    <t>סיסמאות</t>
  </si>
  <si>
    <t>קוד מורס</t>
  </si>
  <si>
    <t>רצפי חוטים</t>
  </si>
  <si>
    <t>השדות המופיעים מטה</t>
  </si>
  <si>
    <t>חוטים מסובכים</t>
  </si>
  <si>
    <t>שעשועון מילים</t>
  </si>
  <si>
    <r>
      <t xml:space="preserve">יש מחבר מקבילי (Parallel)? </t>
    </r>
    <r>
      <rPr>
        <b/>
        <sz val="11"/>
        <color theme="1"/>
        <rFont val="Calibri"/>
        <family val="2"/>
        <scheme val="minor"/>
      </rPr>
      <t>(רק לחוטים מסובכים)</t>
    </r>
  </si>
  <si>
    <r>
      <t>כל מילה מתייחסת</t>
    </r>
    <r>
      <rPr>
        <b/>
        <sz val="10"/>
        <color theme="1"/>
        <rFont val="Calibri"/>
        <family val="2"/>
        <scheme val="minor"/>
      </rPr>
      <t xml:space="preserve"> לעמודה </t>
    </r>
    <r>
      <rPr>
        <sz val="10"/>
        <color theme="1"/>
        <rFont val="Calibri"/>
        <family val="2"/>
        <scheme val="minor"/>
      </rPr>
      <t xml:space="preserve">(שתי נוריות לד אנכיות), כאשר </t>
    </r>
    <r>
      <rPr>
        <b/>
        <sz val="10"/>
        <color theme="1"/>
        <rFont val="Calibri"/>
        <family val="2"/>
        <scheme val="minor"/>
      </rPr>
      <t>ההתחלה היא מ</t>
    </r>
    <r>
      <rPr>
        <b/>
        <u/>
        <sz val="10"/>
        <color theme="1"/>
        <rFont val="Calibri"/>
        <family val="2"/>
        <scheme val="minor"/>
      </rPr>
      <t>העמודה השמאלית ביותר</t>
    </r>
  </si>
  <si>
    <r>
      <rPr>
        <sz val="10"/>
        <color rgb="FFFF0000"/>
        <rFont val="Calibri"/>
        <family val="2"/>
        <scheme val="minor"/>
      </rPr>
      <t>0 חוטים אדומים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אחרון</t>
    </r>
  </si>
  <si>
    <r>
      <rPr>
        <sz val="10"/>
        <color theme="4"/>
        <rFont val="Calibri"/>
        <family val="2"/>
        <scheme val="minor"/>
      </rPr>
      <t>1 חוט כחול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ראשון</t>
    </r>
  </si>
  <si>
    <r>
      <rPr>
        <sz val="10"/>
        <color rgb="FFFF0000"/>
        <rFont val="Calibri"/>
        <family val="2"/>
        <scheme val="minor"/>
      </rPr>
      <t>0 חוטים אדומים</t>
    </r>
    <r>
      <rPr>
        <sz val="10"/>
        <color theme="1"/>
        <rFont val="Calibri"/>
        <family val="2"/>
        <scheme val="minor"/>
      </rPr>
      <t xml:space="preserve">
</t>
    </r>
    <r>
      <rPr>
        <sz val="10"/>
        <color theme="7"/>
        <rFont val="Calibri"/>
        <family val="2"/>
        <scheme val="minor"/>
      </rPr>
      <t xml:space="preserve">חוט אחרון צהוב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ראשון</t>
    </r>
  </si>
  <si>
    <r>
      <rPr>
        <sz val="10"/>
        <color rgb="FFFF0000"/>
        <rFont val="Calibri"/>
        <family val="2"/>
        <scheme val="minor"/>
      </rPr>
      <t xml:space="preserve">0 חוטים אדומים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שני</t>
    </r>
  </si>
  <si>
    <r>
      <rPr>
        <sz val="10"/>
        <color theme="4"/>
        <rFont val="Calibri"/>
        <family val="2"/>
        <scheme val="minor"/>
      </rPr>
      <t>2+ חוטים כחולים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</t>
    </r>
    <r>
      <rPr>
        <sz val="10"/>
        <color theme="4"/>
        <rFont val="Calibri"/>
        <family val="2"/>
        <scheme val="minor"/>
      </rPr>
      <t>כחול אחרון</t>
    </r>
  </si>
  <si>
    <r>
      <t xml:space="preserve">לחתוך </t>
    </r>
    <r>
      <rPr>
        <sz val="10"/>
        <color theme="1"/>
        <rFont val="Calibri"/>
        <family val="2"/>
        <scheme val="minor"/>
      </rPr>
      <t>חוט אחרון</t>
    </r>
  </si>
  <si>
    <t>תואם למדריך לנטרול פצצות גרסה 1</t>
  </si>
  <si>
    <t>קוד אימות: 241</t>
  </si>
  <si>
    <t>!</t>
  </si>
  <si>
    <r>
      <rPr>
        <b/>
        <i/>
        <sz val="11"/>
        <rFont val="Calibri"/>
        <family val="2"/>
        <scheme val="minor"/>
      </rPr>
      <t>לא</t>
    </r>
    <r>
      <rPr>
        <sz val="11"/>
        <rFont val="Calibri"/>
        <family val="2"/>
        <scheme val="minor"/>
      </rPr>
      <t xml:space="preserve"> </t>
    </r>
    <r>
      <rPr>
        <sz val="11"/>
        <color theme="0" tint="-0.249977111117893"/>
        <rFont val="Calibri"/>
        <family val="2"/>
        <scheme val="minor"/>
      </rPr>
      <t>כפתור לבן</t>
    </r>
  </si>
  <si>
    <t>החלק האחרון בתנאי השלישי מתייחס למקרה קצה שלא מתרחש 99.9% מהזמן.</t>
  </si>
  <si>
    <t>מקרה קצה זה מתייחס למצב בו מתקיימים הכללים #3 ו- #4:</t>
  </si>
  <si>
    <t>בדקו זאת, או שלא, על אחריותכם בלבד.</t>
  </si>
  <si>
    <t>Ϙ</t>
  </si>
  <si>
    <t>Ӭ</t>
  </si>
  <si>
    <t>©</t>
  </si>
  <si>
    <t>б</t>
  </si>
  <si>
    <t>Ψ</t>
  </si>
  <si>
    <t>Ѧ</t>
  </si>
  <si>
    <t>Ѽ</t>
  </si>
  <si>
    <t>¶</t>
  </si>
  <si>
    <t>ټ</t>
  </si>
  <si>
    <t>ƛ</t>
  </si>
  <si>
    <t>Ͽ</t>
  </si>
  <si>
    <t>Ҩ</t>
  </si>
  <si>
    <t>ƀ</t>
  </si>
  <si>
    <t>҂</t>
  </si>
  <si>
    <t>Ϟ</t>
  </si>
  <si>
    <t>Ж</t>
  </si>
  <si>
    <t>Ѭ</t>
  </si>
  <si>
    <t>Ͼ</t>
  </si>
  <si>
    <t>æ</t>
  </si>
  <si>
    <t>☆</t>
  </si>
  <si>
    <t>Ԇ</t>
  </si>
  <si>
    <t>ϗ</t>
  </si>
  <si>
    <t>¿</t>
  </si>
  <si>
    <t>Ѯ</t>
  </si>
  <si>
    <t>Й</t>
  </si>
  <si>
    <t>Ω</t>
  </si>
  <si>
    <r>
      <t xml:space="preserve">טבלה מקורית </t>
    </r>
    <r>
      <rPr>
        <i/>
        <sz val="11"/>
        <color theme="0" tint="-0.249977111117893"/>
        <rFont val="Calibri"/>
        <family val="2"/>
        <scheme val="minor"/>
      </rPr>
      <t>(סימנים מקוריים בגופן Charis SIL)</t>
    </r>
  </si>
  <si>
    <r>
      <rPr>
        <b/>
        <u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LANK</t>
    </r>
  </si>
  <si>
    <r>
      <rPr>
        <b/>
        <u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>ONE</t>
    </r>
  </si>
  <si>
    <r>
      <rPr>
        <b/>
        <u/>
        <sz val="11"/>
        <color rgb="FF0000CC"/>
        <rFont val="Calibri"/>
        <family val="2"/>
        <scheme val="minor"/>
      </rPr>
      <t>U</t>
    </r>
    <r>
      <rPr>
        <b/>
        <sz val="11"/>
        <color rgb="FF0000CC"/>
        <rFont val="Calibri"/>
        <family val="2"/>
        <scheme val="minor"/>
      </rPr>
      <t>H HUH</t>
    </r>
  </si>
  <si>
    <t>U, H     H, U, H</t>
  </si>
  <si>
    <r>
      <rPr>
        <b/>
        <u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IRST</t>
    </r>
  </si>
  <si>
    <r>
      <rPr>
        <b/>
        <u/>
        <sz val="11"/>
        <color rgb="FF0000CC"/>
        <rFont val="Calibri"/>
        <family val="2"/>
        <scheme val="minor"/>
      </rPr>
      <t>U</t>
    </r>
    <r>
      <rPr>
        <b/>
        <sz val="11"/>
        <color rgb="FF0000CC"/>
        <rFont val="Calibri"/>
        <family val="2"/>
        <scheme val="minor"/>
      </rPr>
      <t>H UH</t>
    </r>
  </si>
  <si>
    <t>U, H     U, H</t>
  </si>
  <si>
    <r>
      <rPr>
        <b/>
        <u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OLD</t>
    </r>
  </si>
  <si>
    <r>
      <rPr>
        <b/>
        <u/>
        <sz val="11"/>
        <color rgb="FF0000CC"/>
        <rFont val="Calibri"/>
        <family val="2"/>
        <scheme val="minor"/>
      </rPr>
      <t>U</t>
    </r>
    <r>
      <rPr>
        <b/>
        <sz val="11"/>
        <color rgb="FF0000CC"/>
        <rFont val="Calibri"/>
        <family val="2"/>
        <scheme val="minor"/>
      </rPr>
      <t>HHH</t>
    </r>
  </si>
  <si>
    <t>UHHH (3xH)</t>
  </si>
  <si>
    <r>
      <rPr>
        <b/>
        <u/>
        <sz val="11"/>
        <color theme="1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>EFT</t>
    </r>
  </si>
  <si>
    <r>
      <rPr>
        <b/>
        <u/>
        <sz val="11"/>
        <color theme="1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>IKE</t>
    </r>
  </si>
  <si>
    <r>
      <rPr>
        <b/>
        <u/>
        <sz val="11"/>
        <color rgb="FFFF0000"/>
        <rFont val="Calibri"/>
        <family val="2"/>
        <scheme val="minor"/>
      </rPr>
      <t>W</t>
    </r>
    <r>
      <rPr>
        <b/>
        <sz val="11"/>
        <color rgb="FFFF0000"/>
        <rFont val="Calibri"/>
        <family val="2"/>
        <scheme val="minor"/>
      </rPr>
      <t>HAT</t>
    </r>
  </si>
  <si>
    <r>
      <rPr>
        <b/>
        <u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IDDLE</t>
    </r>
  </si>
  <si>
    <r>
      <rPr>
        <b/>
        <u/>
        <sz val="11"/>
        <color rgb="FFFF0000"/>
        <rFont val="Calibri"/>
        <family val="2"/>
        <scheme val="minor"/>
      </rPr>
      <t>W</t>
    </r>
    <r>
      <rPr>
        <b/>
        <sz val="11"/>
        <color rgb="FFFF0000"/>
        <rFont val="Calibri"/>
        <family val="2"/>
        <scheme val="minor"/>
      </rPr>
      <t>HAT?</t>
    </r>
  </si>
  <si>
    <r>
      <rPr>
        <b/>
        <u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EXT</t>
    </r>
  </si>
  <si>
    <r>
      <rPr>
        <b/>
        <u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O</t>
    </r>
  </si>
  <si>
    <r>
      <rPr>
        <b/>
        <u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OTHING</t>
    </r>
  </si>
  <si>
    <r>
      <rPr>
        <b/>
        <u/>
        <sz val="11"/>
        <color rgb="FF9933FF"/>
        <rFont val="Calibri"/>
        <family val="2"/>
        <scheme val="minor"/>
      </rPr>
      <t>Y</t>
    </r>
    <r>
      <rPr>
        <b/>
        <sz val="11"/>
        <color rgb="FF9933FF"/>
        <rFont val="Calibri"/>
        <family val="2"/>
        <scheme val="minor"/>
      </rPr>
      <t>OU</t>
    </r>
  </si>
  <si>
    <r>
      <rPr>
        <b/>
        <u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KAY</t>
    </r>
  </si>
  <si>
    <r>
      <rPr>
        <b/>
        <u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RESS</t>
    </r>
  </si>
  <si>
    <r>
      <rPr>
        <b/>
        <u/>
        <sz val="11"/>
        <color rgb="FFFF33CC"/>
        <rFont val="Calibri"/>
        <family val="2"/>
        <scheme val="minor"/>
      </rPr>
      <t>U</t>
    </r>
    <r>
      <rPr>
        <b/>
        <sz val="11"/>
        <color rgb="FFFF33CC"/>
        <rFont val="Calibri"/>
        <family val="2"/>
        <scheme val="minor"/>
      </rPr>
      <t>R</t>
    </r>
  </si>
  <si>
    <r>
      <rPr>
        <b/>
        <u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EADY</t>
    </r>
  </si>
  <si>
    <r>
      <rPr>
        <b/>
        <u/>
        <sz val="11"/>
        <color rgb="FFFF33CC"/>
        <rFont val="Calibri"/>
        <family val="2"/>
        <scheme val="minor"/>
      </rPr>
      <t>Y</t>
    </r>
    <r>
      <rPr>
        <b/>
        <sz val="11"/>
        <color rgb="FFFF33CC"/>
        <rFont val="Calibri"/>
        <family val="2"/>
        <scheme val="minor"/>
      </rPr>
      <t>OU ARE</t>
    </r>
  </si>
  <si>
    <r>
      <rPr>
        <b/>
        <u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IGHT</t>
    </r>
  </si>
  <si>
    <r>
      <rPr>
        <b/>
        <u/>
        <sz val="11"/>
        <color rgb="FFFF33CC"/>
        <rFont val="Calibri"/>
        <family val="2"/>
        <scheme val="minor"/>
      </rPr>
      <t>Y</t>
    </r>
    <r>
      <rPr>
        <b/>
        <sz val="11"/>
        <color rgb="FFFF33CC"/>
        <rFont val="Calibri"/>
        <family val="2"/>
        <scheme val="minor"/>
      </rPr>
      <t>OU'RE</t>
    </r>
  </si>
  <si>
    <r>
      <rPr>
        <b/>
        <u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>URE</t>
    </r>
  </si>
  <si>
    <r>
      <rPr>
        <b/>
        <u/>
        <sz val="11"/>
        <color rgb="FFFF33CC"/>
        <rFont val="Calibri"/>
        <family val="2"/>
        <scheme val="minor"/>
      </rPr>
      <t>Y</t>
    </r>
    <r>
      <rPr>
        <b/>
        <sz val="11"/>
        <color rgb="FFFF33CC"/>
        <rFont val="Calibri"/>
        <family val="2"/>
        <scheme val="minor"/>
      </rPr>
      <t>OUR</t>
    </r>
  </si>
  <si>
    <r>
      <rPr>
        <b/>
        <u/>
        <sz val="11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>H HUH</t>
    </r>
  </si>
  <si>
    <r>
      <rPr>
        <b/>
        <u/>
        <sz val="11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>H UH</t>
    </r>
  </si>
  <si>
    <r>
      <rPr>
        <b/>
        <u/>
        <sz val="11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>HHH</t>
    </r>
  </si>
  <si>
    <r>
      <rPr>
        <b/>
        <u/>
        <sz val="11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>R</t>
    </r>
  </si>
  <si>
    <r>
      <rPr>
        <b/>
        <u/>
        <sz val="11"/>
        <color theme="1"/>
        <rFont val="Calibri"/>
        <family val="2"/>
        <scheme val="minor"/>
      </rPr>
      <t>W</t>
    </r>
    <r>
      <rPr>
        <b/>
        <sz val="11"/>
        <color theme="1"/>
        <rFont val="Calibri"/>
        <family val="2"/>
        <scheme val="minor"/>
      </rPr>
      <t>AIT</t>
    </r>
  </si>
  <si>
    <r>
      <rPr>
        <b/>
        <u/>
        <sz val="11"/>
        <rFont val="Calibri"/>
        <family val="2"/>
        <scheme val="minor"/>
      </rPr>
      <t>W</t>
    </r>
    <r>
      <rPr>
        <b/>
        <sz val="11"/>
        <rFont val="Calibri"/>
        <family val="2"/>
        <scheme val="minor"/>
      </rPr>
      <t>HAT</t>
    </r>
  </si>
  <si>
    <r>
      <rPr>
        <b/>
        <u/>
        <sz val="11"/>
        <rFont val="Calibri"/>
        <family val="2"/>
        <scheme val="minor"/>
      </rPr>
      <t>W</t>
    </r>
    <r>
      <rPr>
        <b/>
        <sz val="11"/>
        <rFont val="Calibri"/>
        <family val="2"/>
        <scheme val="minor"/>
      </rPr>
      <t>HAT?</t>
    </r>
  </si>
  <si>
    <r>
      <rPr>
        <b/>
        <u/>
        <sz val="11"/>
        <color theme="1"/>
        <rFont val="Calibri"/>
        <family val="2"/>
        <scheme val="minor"/>
      </rPr>
      <t>Y</t>
    </r>
    <r>
      <rPr>
        <b/>
        <sz val="11"/>
        <color theme="1"/>
        <rFont val="Calibri"/>
        <family val="2"/>
        <scheme val="minor"/>
      </rPr>
      <t>ES</t>
    </r>
  </si>
  <si>
    <r>
      <rPr>
        <b/>
        <u/>
        <sz val="11"/>
        <rFont val="Calibri"/>
        <family val="2"/>
        <scheme val="minor"/>
      </rPr>
      <t>Y</t>
    </r>
    <r>
      <rPr>
        <b/>
        <sz val="11"/>
        <rFont val="Calibri"/>
        <family val="2"/>
        <scheme val="minor"/>
      </rPr>
      <t>OU</t>
    </r>
  </si>
  <si>
    <r>
      <rPr>
        <b/>
        <u/>
        <sz val="11"/>
        <rFont val="Calibri"/>
        <family val="2"/>
        <scheme val="minor"/>
      </rPr>
      <t>Y</t>
    </r>
    <r>
      <rPr>
        <b/>
        <sz val="11"/>
        <rFont val="Calibri"/>
        <family val="2"/>
        <scheme val="minor"/>
      </rPr>
      <t>OU ARE</t>
    </r>
  </si>
  <si>
    <r>
      <rPr>
        <b/>
        <u/>
        <sz val="11"/>
        <rFont val="Calibri"/>
        <family val="2"/>
        <scheme val="minor"/>
      </rPr>
      <t>Y</t>
    </r>
    <r>
      <rPr>
        <b/>
        <sz val="11"/>
        <rFont val="Calibri"/>
        <family val="2"/>
        <scheme val="minor"/>
      </rPr>
      <t>OU'RE</t>
    </r>
  </si>
  <si>
    <r>
      <rPr>
        <b/>
        <u/>
        <sz val="11"/>
        <rFont val="Calibri"/>
        <family val="2"/>
        <scheme val="minor"/>
      </rPr>
      <t>Y</t>
    </r>
    <r>
      <rPr>
        <b/>
        <sz val="11"/>
        <rFont val="Calibri"/>
        <family val="2"/>
        <scheme val="minor"/>
      </rPr>
      <t>OUR</t>
    </r>
  </si>
  <si>
    <t>− · · ·</t>
  </si>
  <si>
    <t>halls</t>
  </si>
  <si>
    <t>3.515 MHz</t>
  </si>
  <si>
    <t>·</t>
  </si>
  <si>
    <t>shell</t>
  </si>
  <si>
    <t>3.505 MHz</t>
  </si>
  <si>
    <t>· · · ·</t>
  </si>
  <si>
    <t>· · · −</t>
  </si>
  <si>
    <t>· · − ·</t>
  </si>
  <si>
    <t>· − · ·</t>
  </si>
  <si>
    <t>· · ·</t>
  </si>
  <si>
    <t>flick</t>
  </si>
  <si>
    <t>3.555 MHz</t>
  </si>
  <si>
    <t>slick</t>
  </si>
  <si>
    <t>3.522 MHz</t>
  </si>
  <si>
    <t>· ·</t>
  </si>
  <si>
    <t>bistro</t>
  </si>
  <si>
    <t>3.552 MHz</t>
  </si>
  <si>
    <t>brick</t>
  </si>
  <si>
    <t>3.575 MHz</t>
  </si>
  <si>
    <t>break</t>
  </si>
  <si>
    <t>3.572 MHz</t>
  </si>
  <si>
    <t>· − ·</t>
  </si>
  <si>
    <t>vector</t>
  </si>
  <si>
    <t>3.595 MHz</t>
  </si>
  <si>
    <t>leaks</t>
  </si>
  <si>
    <t>3.542 MHz</t>
  </si>
  <si>
    <t>beats</t>
  </si>
  <si>
    <t>3.600 MHz</t>
  </si>
  <si>
    <t>boxes</t>
  </si>
  <si>
    <t>3.535 MHz</t>
  </si>
  <si>
    <t>sting</t>
  </si>
  <si>
    <t>3.592 MHz</t>
  </si>
  <si>
    <t>− · · −</t>
  </si>
  <si>
    <t>strobe</t>
  </si>
  <si>
    <t>3.545 MHz</t>
  </si>
  <si>
    <t>steak</t>
  </si>
  <si>
    <t>3.582 MHz</t>
  </si>
  <si>
    <t>bombs</t>
  </si>
  <si>
    <t>3.565 MHz</t>
  </si>
  <si>
    <t>trick</t>
  </si>
  <si>
    <t>3.532 MHz</t>
  </si>
  <si>
    <t>התחלה</t>
  </si>
  <si>
    <t>תדר</t>
  </si>
  <si>
    <t>מילה</t>
  </si>
  <si>
    <t>נקודה-קו</t>
  </si>
  <si>
    <r>
      <rPr>
        <u/>
        <sz val="11"/>
        <color theme="1"/>
        <rFont val="Calibri"/>
        <family val="2"/>
        <scheme val="minor"/>
      </rPr>
      <t>הדגש מילים דומות</t>
    </r>
    <r>
      <rPr>
        <sz val="11"/>
        <color theme="1"/>
        <rFont val="Calibri"/>
        <family val="2"/>
        <charset val="177"/>
        <scheme val="minor"/>
      </rPr>
      <t>:</t>
    </r>
  </si>
  <si>
    <r>
      <rPr>
        <u/>
        <sz val="11"/>
        <color theme="1"/>
        <rFont val="Calibri"/>
        <family val="2"/>
        <scheme val="minor"/>
      </rPr>
      <t>הצג מילים פשוטות לקריאה</t>
    </r>
    <r>
      <rPr>
        <sz val="11"/>
        <color theme="1"/>
        <rFont val="Calibri"/>
        <family val="2"/>
        <charset val="177"/>
        <scheme val="minor"/>
      </rPr>
      <t>:</t>
    </r>
  </si>
  <si>
    <t>שלב 2</t>
  </si>
  <si>
    <t>מילים פשוטות לקריאה</t>
  </si>
  <si>
    <r>
      <t xml:space="preserve">WHAT </t>
    </r>
    <r>
      <rPr>
        <i/>
        <sz val="11"/>
        <color theme="1"/>
        <rFont val="Calibri"/>
        <family val="2"/>
        <scheme val="minor"/>
      </rPr>
      <t>ללא</t>
    </r>
    <r>
      <rPr>
        <sz val="11"/>
        <color theme="1"/>
        <rFont val="Calibri"/>
        <family val="2"/>
        <charset val="177"/>
        <scheme val="minor"/>
      </rPr>
      <t xml:space="preserve"> ?</t>
    </r>
  </si>
  <si>
    <r>
      <t xml:space="preserve">WHAT </t>
    </r>
    <r>
      <rPr>
        <i/>
        <sz val="11"/>
        <color theme="1"/>
        <rFont val="Calibri"/>
        <family val="2"/>
        <scheme val="minor"/>
      </rPr>
      <t>עם</t>
    </r>
    <r>
      <rPr>
        <sz val="11"/>
        <color theme="1"/>
        <rFont val="Calibri"/>
        <family val="2"/>
        <charset val="177"/>
        <scheme val="minor"/>
      </rPr>
      <t xml:space="preserve"> ?</t>
    </r>
  </si>
  <si>
    <t>U (אות אחת)</t>
  </si>
  <si>
    <t>YOU (3 אותיות)</t>
  </si>
  <si>
    <t>UR (2 אותיות)</t>
  </si>
  <si>
    <t>YOU ARE (2 מילים)</t>
  </si>
  <si>
    <r>
      <t xml:space="preserve">YOUR </t>
    </r>
    <r>
      <rPr>
        <i/>
        <sz val="11"/>
        <color theme="1"/>
        <rFont val="Calibri"/>
        <family val="2"/>
        <scheme val="minor"/>
      </rPr>
      <t>ללא</t>
    </r>
    <r>
      <rPr>
        <sz val="11"/>
        <color theme="1"/>
        <rFont val="Calibri"/>
        <family val="2"/>
        <charset val="177"/>
        <scheme val="minor"/>
      </rPr>
      <t xml:space="preserve"> E</t>
    </r>
  </si>
  <si>
    <r>
      <t xml:space="preserve">YOU'RE </t>
    </r>
    <r>
      <rPr>
        <i/>
        <sz val="11"/>
        <color theme="1"/>
        <rFont val="Calibri"/>
        <family val="2"/>
        <scheme val="minor"/>
      </rPr>
      <t>עם גרש</t>
    </r>
  </si>
  <si>
    <t>⊙</t>
  </si>
  <si>
    <t>עמודות</t>
  </si>
  <si>
    <r>
      <rPr>
        <u/>
        <sz val="11"/>
        <color theme="1"/>
        <rFont val="Calibri"/>
        <family val="2"/>
        <scheme val="minor"/>
      </rPr>
      <t>אמור למנטרל/ת</t>
    </r>
    <r>
      <rPr>
        <sz val="11"/>
        <color theme="1"/>
        <rFont val="Calibri"/>
        <family val="2"/>
        <charset val="177"/>
        <scheme val="minor"/>
      </rPr>
      <t>:</t>
    </r>
  </si>
  <si>
    <t>הדגשת שורות ועמודות:</t>
  </si>
  <si>
    <t>כותרות בלבד</t>
  </si>
  <si>
    <t>כן</t>
  </si>
  <si>
    <r>
      <rPr>
        <b/>
        <u/>
        <sz val="10"/>
        <color theme="1"/>
        <rFont val="Calibri"/>
        <family val="2"/>
        <scheme val="minor"/>
      </rPr>
      <t>הוראות</t>
    </r>
    <r>
      <rPr>
        <b/>
        <sz val="10"/>
        <color theme="1"/>
        <rFont val="Calibri"/>
        <family val="2"/>
        <scheme val="minor"/>
      </rPr>
      <t>:</t>
    </r>
  </si>
  <si>
    <r>
      <t xml:space="preserve">1. </t>
    </r>
    <r>
      <rPr>
        <b/>
        <sz val="10"/>
        <color theme="1"/>
        <rFont val="Calibri"/>
        <family val="2"/>
        <scheme val="minor"/>
      </rPr>
      <t xml:space="preserve">מלאו את האפשרויות השונות </t>
    </r>
    <r>
      <rPr>
        <sz val="10"/>
        <color theme="1"/>
        <rFont val="Calibri"/>
        <family val="2"/>
        <scheme val="minor"/>
      </rPr>
      <t>הן לאות השלישית והן לחמישית (השתמשו ב-Enter כדי להגיע לתא הבא)</t>
    </r>
  </si>
  <si>
    <r>
      <t xml:space="preserve">2. השתמשו ברשימה שלמעלה כדי </t>
    </r>
    <r>
      <rPr>
        <b/>
        <sz val="10"/>
        <color theme="1"/>
        <rFont val="Calibri"/>
        <family val="2"/>
        <scheme val="minor"/>
      </rPr>
      <t>לערבב ולהתאים</t>
    </r>
    <r>
      <rPr>
        <sz val="10"/>
        <color theme="1"/>
        <rFont val="Calibri"/>
        <family val="2"/>
        <scheme val="minor"/>
      </rPr>
      <t xml:space="preserve"> את הסיסמה הנכונה</t>
    </r>
  </si>
  <si>
    <r>
      <rPr>
        <u/>
        <sz val="10"/>
        <color theme="1"/>
        <rFont val="Calibri"/>
        <family val="2"/>
        <scheme val="minor"/>
      </rPr>
      <t>טיפ</t>
    </r>
    <r>
      <rPr>
        <sz val="10"/>
        <color theme="1"/>
        <rFont val="Calibri"/>
        <family val="2"/>
        <scheme val="minor"/>
      </rPr>
      <t>: ניתן להשתמש במקש</t>
    </r>
    <r>
      <rPr>
        <b/>
        <sz val="10"/>
        <color theme="1"/>
        <rFont val="Calibri"/>
        <family val="2"/>
        <scheme val="minor"/>
      </rPr>
      <t xml:space="preserve"> Alt + חץ למטה</t>
    </r>
    <r>
      <rPr>
        <sz val="10"/>
        <color theme="1"/>
        <rFont val="Calibri"/>
        <family val="2"/>
        <scheme val="minor"/>
      </rPr>
      <t xml:space="preserve"> כדי לפתוח את הרשימה הנפתחת, ולאחר מכן </t>
    </r>
    <r>
      <rPr>
        <b/>
        <sz val="10"/>
        <color theme="1"/>
        <rFont val="Calibri"/>
        <family val="2"/>
        <scheme val="minor"/>
      </rPr>
      <t>חץ למעלה</t>
    </r>
    <r>
      <rPr>
        <sz val="10"/>
        <color theme="1"/>
        <rFont val="Calibri"/>
        <family val="2"/>
        <scheme val="minor"/>
      </rPr>
      <t xml:space="preserve"> / </t>
    </r>
    <r>
      <rPr>
        <b/>
        <sz val="10"/>
        <color theme="1"/>
        <rFont val="Calibri"/>
        <family val="2"/>
        <scheme val="minor"/>
      </rPr>
      <t>למטה</t>
    </r>
    <r>
      <rPr>
        <sz val="10"/>
        <color theme="1"/>
        <rFont val="Calibri"/>
        <family val="2"/>
        <scheme val="minor"/>
      </rPr>
      <t xml:space="preserve"> כדי לנווט</t>
    </r>
  </si>
  <si>
    <t>איך משתמשים</t>
  </si>
  <si>
    <t>מנטרל/ת (עזרים לשימוש עצמי)</t>
  </si>
  <si>
    <t>לוח מקשים (סימנים) - מקרא:</t>
  </si>
  <si>
    <r>
      <rPr>
        <b/>
        <u/>
        <sz val="11"/>
        <color theme="1"/>
        <rFont val="Calibri"/>
        <family val="2"/>
        <scheme val="minor"/>
      </rPr>
      <t>ציינו את החוטים המופיעים</t>
    </r>
    <r>
      <rPr>
        <b/>
        <sz val="11"/>
        <color theme="1"/>
        <rFont val="Calibri"/>
        <family val="2"/>
        <scheme val="minor"/>
      </rPr>
      <t>:</t>
    </r>
  </si>
  <si>
    <r>
      <t xml:space="preserve">על </t>
    </r>
    <r>
      <rPr>
        <b/>
        <sz val="11"/>
        <color theme="0"/>
        <rFont val="Calibri"/>
        <family val="2"/>
        <scheme val="minor"/>
      </rPr>
      <t>איזו ספרה</t>
    </r>
    <r>
      <rPr>
        <sz val="11"/>
        <color theme="0"/>
        <rFont val="Calibri"/>
        <family val="2"/>
        <charset val="177"/>
        <scheme val="minor"/>
      </rPr>
      <t xml:space="preserve"> לחץ/ה מנטרל/ת הפצצה?</t>
    </r>
  </si>
  <si>
    <r>
      <t>ב</t>
    </r>
    <r>
      <rPr>
        <b/>
        <sz val="11"/>
        <color theme="0"/>
        <rFont val="Calibri"/>
        <family val="2"/>
        <scheme val="minor"/>
      </rPr>
      <t>איזה מיקום</t>
    </r>
    <r>
      <rPr>
        <sz val="11"/>
        <color theme="0"/>
        <rFont val="Calibri"/>
        <family val="2"/>
        <charset val="177"/>
        <scheme val="minor"/>
      </rPr>
      <t xml:space="preserve"> לחץ/ה מנטרל/ת הפצצה?</t>
    </r>
  </si>
  <si>
    <r>
      <rPr>
        <b/>
        <u/>
        <sz val="11"/>
        <color rgb="FF222222"/>
        <rFont val="Calibri"/>
        <family val="2"/>
        <scheme val="minor"/>
      </rPr>
      <t>B</t>
    </r>
    <r>
      <rPr>
        <b/>
        <sz val="11"/>
        <color rgb="FF222222"/>
        <rFont val="Calibri"/>
        <family val="2"/>
        <scheme val="minor"/>
      </rPr>
      <t>LANK</t>
    </r>
  </si>
  <si>
    <r>
      <rPr>
        <b/>
        <u/>
        <sz val="11"/>
        <rFont val="Calibri"/>
        <family val="2"/>
        <scheme val="minor"/>
      </rPr>
      <t>C</t>
    </r>
    <r>
      <rPr>
        <b/>
        <sz val="11"/>
        <rFont val="Calibri"/>
        <family val="2"/>
        <scheme val="minor"/>
      </rPr>
      <t>EE</t>
    </r>
  </si>
  <si>
    <r>
      <rPr>
        <b/>
        <u/>
        <sz val="11"/>
        <color rgb="FF222222"/>
        <rFont val="Calibri"/>
        <family val="2"/>
        <scheme val="minor"/>
      </rPr>
      <t>D</t>
    </r>
    <r>
      <rPr>
        <b/>
        <sz val="11"/>
        <color rgb="FF222222"/>
        <rFont val="Calibri"/>
        <family val="2"/>
        <scheme val="minor"/>
      </rPr>
      <t>ISPLAY</t>
    </r>
  </si>
  <si>
    <r>
      <rPr>
        <b/>
        <u/>
        <sz val="11"/>
        <color rgb="FF222222"/>
        <rFont val="Calibri"/>
        <family val="2"/>
        <scheme val="minor"/>
      </rPr>
      <t>F</t>
    </r>
    <r>
      <rPr>
        <b/>
        <sz val="11"/>
        <color rgb="FF222222"/>
        <rFont val="Calibri"/>
        <family val="2"/>
        <scheme val="minor"/>
      </rPr>
      <t>IRST</t>
    </r>
  </si>
  <si>
    <r>
      <rPr>
        <b/>
        <u/>
        <sz val="11"/>
        <color rgb="FF222222"/>
        <rFont val="Calibri"/>
        <family val="2"/>
        <scheme val="minor"/>
      </rPr>
      <t>H</t>
    </r>
    <r>
      <rPr>
        <b/>
        <sz val="11"/>
        <color rgb="FF222222"/>
        <rFont val="Calibri"/>
        <family val="2"/>
        <scheme val="minor"/>
      </rPr>
      <t>OLD ON</t>
    </r>
  </si>
  <si>
    <r>
      <rPr>
        <b/>
        <u/>
        <sz val="11"/>
        <rFont val="Calibri"/>
        <family val="2"/>
        <scheme val="minor"/>
      </rPr>
      <t>L</t>
    </r>
    <r>
      <rPr>
        <b/>
        <sz val="11"/>
        <rFont val="Calibri"/>
        <family val="2"/>
        <scheme val="minor"/>
      </rPr>
      <t>EAD</t>
    </r>
  </si>
  <si>
    <r>
      <rPr>
        <b/>
        <u/>
        <sz val="11"/>
        <rFont val="Calibri"/>
        <family val="2"/>
        <scheme val="minor"/>
      </rPr>
      <t>L</t>
    </r>
    <r>
      <rPr>
        <b/>
        <sz val="11"/>
        <rFont val="Calibri"/>
        <family val="2"/>
        <scheme val="minor"/>
      </rPr>
      <t>ED</t>
    </r>
  </si>
  <si>
    <r>
      <rPr>
        <b/>
        <u/>
        <sz val="11"/>
        <rFont val="Calibri"/>
        <family val="2"/>
        <scheme val="minor"/>
      </rPr>
      <t>L</t>
    </r>
    <r>
      <rPr>
        <b/>
        <sz val="11"/>
        <rFont val="Calibri"/>
        <family val="2"/>
        <scheme val="minor"/>
      </rPr>
      <t>EED</t>
    </r>
  </si>
  <si>
    <r>
      <rPr>
        <b/>
        <u/>
        <sz val="11"/>
        <color rgb="FF222222"/>
        <rFont val="Calibri"/>
        <family val="2"/>
        <scheme val="minor"/>
      </rPr>
      <t>N</t>
    </r>
    <r>
      <rPr>
        <b/>
        <sz val="11"/>
        <color rgb="FF222222"/>
        <rFont val="Calibri"/>
        <family val="2"/>
        <scheme val="minor"/>
      </rPr>
      <t>O</t>
    </r>
  </si>
  <si>
    <r>
      <rPr>
        <b/>
        <u/>
        <sz val="11"/>
        <color rgb="FF222222"/>
        <rFont val="Calibri"/>
        <family val="2"/>
        <scheme val="minor"/>
      </rPr>
      <t>N</t>
    </r>
    <r>
      <rPr>
        <b/>
        <sz val="11"/>
        <color rgb="FF222222"/>
        <rFont val="Calibri"/>
        <family val="2"/>
        <scheme val="minor"/>
      </rPr>
      <t>OTHING</t>
    </r>
  </si>
  <si>
    <r>
      <rPr>
        <b/>
        <u/>
        <sz val="11"/>
        <color rgb="FF222222"/>
        <rFont val="Calibri"/>
        <family val="2"/>
        <scheme val="minor"/>
      </rPr>
      <t>O</t>
    </r>
    <r>
      <rPr>
        <b/>
        <sz val="11"/>
        <color rgb="FF222222"/>
        <rFont val="Calibri"/>
        <family val="2"/>
        <scheme val="minor"/>
      </rPr>
      <t>KAY</t>
    </r>
  </si>
  <si>
    <r>
      <rPr>
        <b/>
        <u/>
        <sz val="11"/>
        <rFont val="Calibri"/>
        <family val="2"/>
        <scheme val="minor"/>
      </rPr>
      <t>R</t>
    </r>
    <r>
      <rPr>
        <b/>
        <sz val="11"/>
        <rFont val="Calibri"/>
        <family val="2"/>
        <scheme val="minor"/>
      </rPr>
      <t>EAD</t>
    </r>
  </si>
  <si>
    <r>
      <rPr>
        <b/>
        <u/>
        <sz val="11"/>
        <rFont val="Calibri"/>
        <family val="2"/>
        <scheme val="minor"/>
      </rPr>
      <t>R</t>
    </r>
    <r>
      <rPr>
        <b/>
        <sz val="11"/>
        <rFont val="Calibri"/>
        <family val="2"/>
        <scheme val="minor"/>
      </rPr>
      <t>ED</t>
    </r>
  </si>
  <si>
    <r>
      <rPr>
        <b/>
        <u/>
        <sz val="11"/>
        <rFont val="Calibri"/>
        <family val="2"/>
        <scheme val="minor"/>
      </rPr>
      <t>R</t>
    </r>
    <r>
      <rPr>
        <b/>
        <sz val="11"/>
        <rFont val="Calibri"/>
        <family val="2"/>
        <scheme val="minor"/>
      </rPr>
      <t>EED</t>
    </r>
  </si>
  <si>
    <r>
      <rPr>
        <b/>
        <u/>
        <sz val="11"/>
        <color rgb="FF222222"/>
        <rFont val="Calibri"/>
        <family val="2"/>
        <scheme val="minor"/>
      </rPr>
      <t>S</t>
    </r>
    <r>
      <rPr>
        <b/>
        <sz val="11"/>
        <color rgb="FF222222"/>
        <rFont val="Calibri"/>
        <family val="2"/>
        <scheme val="minor"/>
      </rPr>
      <t>AYS</t>
    </r>
  </si>
  <si>
    <r>
      <t>S</t>
    </r>
    <r>
      <rPr>
        <b/>
        <sz val="11"/>
        <rFont val="Calibri"/>
        <family val="2"/>
        <scheme val="minor"/>
      </rPr>
      <t>EE</t>
    </r>
  </si>
  <si>
    <r>
      <rPr>
        <b/>
        <u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>HEIR</t>
    </r>
  </si>
  <si>
    <r>
      <rPr>
        <b/>
        <u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>HERE</t>
    </r>
  </si>
  <si>
    <r>
      <rPr>
        <b/>
        <u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>HEY ARE</t>
    </r>
  </si>
  <si>
    <r>
      <rPr>
        <b/>
        <u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>HEY’RE</t>
    </r>
  </si>
  <si>
    <r>
      <rPr>
        <b/>
        <u/>
        <sz val="11"/>
        <color rgb="FF222222"/>
        <rFont val="Calibri"/>
        <family val="2"/>
        <scheme val="minor"/>
      </rPr>
      <t>Y</t>
    </r>
    <r>
      <rPr>
        <b/>
        <sz val="11"/>
        <color rgb="FF222222"/>
        <rFont val="Calibri"/>
        <family val="2"/>
        <scheme val="minor"/>
      </rPr>
      <t>ES</t>
    </r>
  </si>
  <si>
    <r>
      <rPr>
        <b/>
        <u/>
        <sz val="11"/>
        <color rgb="FF222222"/>
        <rFont val="Calibri"/>
        <family val="2"/>
        <scheme val="minor"/>
      </rPr>
      <t>Y</t>
    </r>
    <r>
      <rPr>
        <b/>
        <sz val="11"/>
        <color rgb="FF222222"/>
        <rFont val="Calibri"/>
        <family val="2"/>
        <scheme val="minor"/>
      </rPr>
      <t>OU</t>
    </r>
  </si>
  <si>
    <t>(ללא כפתור לבן ותווית CAR)</t>
  </si>
  <si>
    <t>תופתעו מכמה זמן תוכלו לחסוך.</t>
  </si>
  <si>
    <t>יחד עם זאת לוקח זמן רב לכל מילה להתחלף ולהופיע שוב.</t>
  </si>
  <si>
    <t>ההמלצה היא ללחוץ על כפתור, לצאת למודול אחר ולחזור אחר כך להמשך פתרון.</t>
  </si>
  <si>
    <t>···· ·− ·−·· ·−·· ···</t>
  </si>
  <si>
    <t>··· ···· · ·−·· ·−··</t>
  </si>
  <si>
    <t>··−· ·−·· ·· −·−· −·−</t>
  </si>
  <si>
    <t>··· ·−·· ·· −·−· −·−</t>
  </si>
  <si>
    <t>−··· ·· ··· − ·−· −−−</t>
  </si>
  <si>
    <t>−··· ·−· ·· −·−· −·−</t>
  </si>
  <si>
    <t>−··· ·−· · ·− −·−</t>
  </si>
  <si>
    <t>···− · −·−· − −−− ·−·</t>
  </si>
  <si>
    <t>·−·· · ·− −·− ···</t>
  </si>
  <si>
    <t>−··· · ·− − ···</t>
  </si>
  <si>
    <t>−··· −−− −··− · ···</t>
  </si>
  <si>
    <t>··· − ·· −· −−·</t>
  </si>
  <si>
    <t>··· − ·−· −−− −··· ·</t>
  </si>
  <si>
    <t>··· − · ·− −·−</t>
  </si>
  <si>
    <t>−··· −−− −− −··· ···</t>
  </si>
  <si>
    <t>− ·−· ·· −·−· −·−</t>
  </si>
  <si>
    <t>פריקת קבלים:</t>
  </si>
  <si>
    <t>החזיקו את הידית לפריקת המתח החשמלי, שאחרת יצטבר תוך 45 שניות.</t>
  </si>
  <si>
    <t>הזנחת הקבל למשך זמן רב מדי תוביל להגברת צליל רקע שמשמיע המודול (אוקטבות עולות).</t>
  </si>
  <si>
    <r>
      <t xml:space="preserve">לכשאתם שומעים זאת, נטשו את מה שעושים והחזיקו את הידית </t>
    </r>
    <r>
      <rPr>
        <b/>
        <sz val="11"/>
        <color theme="1"/>
        <rFont val="Calibri"/>
        <family val="2"/>
        <scheme val="minor"/>
      </rPr>
      <t>מיד</t>
    </r>
    <r>
      <rPr>
        <sz val="11"/>
        <color theme="1"/>
        <rFont val="Calibri"/>
        <family val="2"/>
        <charset val="177"/>
        <scheme val="minor"/>
      </rPr>
      <t>.</t>
    </r>
  </si>
  <si>
    <t>גז אוורור:</t>
  </si>
  <si>
    <t>כדי להיות בטוחים, אפשר ללחוץ תחילה על "N".</t>
  </si>
  <si>
    <t>השאלה יכולה להיות "Vent gas?" או "Detonate?".</t>
  </si>
  <si>
    <t>• כשעונים "כן" כאשר השאלה היא "Vent gas?" המודול יזכיר לכם כי</t>
  </si>
  <si>
    <t xml:space="preserve">   "Venting prevents explosions".</t>
  </si>
  <si>
    <t>• עם זאת, כשעונים "כן" כאשר השאלה היא "Detonate?" הפצצה תתפוצץ ללא אזהרה.</t>
  </si>
  <si>
    <t>לא ניתן לזרז תהליכים או לזכור את רצפי המילים.</t>
  </si>
  <si>
    <t>שעשועון מילים: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</si>
  <si>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rgb="FF000000"/>
        <rFont val="Calibri"/>
        <family val="2"/>
        <scheme val="minor"/>
      </rPr>
      <t>lfa</t>
    </r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</si>
  <si>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rgb="FF000000"/>
        <rFont val="Calibri"/>
        <family val="2"/>
        <scheme val="minor"/>
      </rPr>
      <t>ravo</t>
    </r>
  </si>
  <si>
    <r>
      <rPr>
        <b/>
        <sz val="11"/>
        <color theme="1"/>
        <rFont val="Calibri"/>
        <family val="2"/>
        <scheme val="minor"/>
      </rPr>
      <t>C</t>
    </r>
    <r>
      <rPr>
        <sz val="11"/>
        <color rgb="FF000000"/>
        <rFont val="Calibri"/>
        <family val="2"/>
        <scheme val="minor"/>
      </rPr>
      <t>harlie</t>
    </r>
  </si>
  <si>
    <r>
      <rPr>
        <b/>
        <sz val="11"/>
        <color theme="1"/>
        <rFont val="Calibri"/>
        <family val="2"/>
        <scheme val="minor"/>
      </rPr>
      <t>D</t>
    </r>
    <r>
      <rPr>
        <sz val="11"/>
        <color rgb="FF000000"/>
        <rFont val="Calibri"/>
        <family val="2"/>
        <scheme val="minor"/>
      </rPr>
      <t>elta</t>
    </r>
  </si>
  <si>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charset val="177"/>
        <scheme val="minor"/>
      </rPr>
      <t>cho</t>
    </r>
  </si>
  <si>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charset val="177"/>
        <scheme val="minor"/>
      </rPr>
      <t>oxtrot</t>
    </r>
  </si>
  <si>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charset val="177"/>
        <scheme val="minor"/>
      </rPr>
      <t>olf</t>
    </r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</si>
  <si>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charset val="177"/>
        <scheme val="minor"/>
      </rPr>
      <t>otel</t>
    </r>
  </si>
  <si>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charset val="177"/>
        <scheme val="minor"/>
      </rPr>
      <t>ndia</t>
    </r>
  </si>
  <si>
    <r>
      <rPr>
        <b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charset val="177"/>
        <scheme val="minor"/>
      </rPr>
      <t>ulliet</t>
    </r>
  </si>
  <si>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charset val="177"/>
        <scheme val="minor"/>
      </rPr>
      <t>ilo</t>
    </r>
  </si>
  <si>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charset val="177"/>
        <scheme val="minor"/>
      </rPr>
      <t>ima</t>
    </r>
  </si>
  <si>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charset val="177"/>
        <scheme val="minor"/>
      </rPr>
      <t>ike</t>
    </r>
  </si>
  <si>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charset val="177"/>
        <scheme val="minor"/>
      </rPr>
      <t>obember</t>
    </r>
  </si>
  <si>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charset val="177"/>
        <scheme val="minor"/>
      </rPr>
      <t>scar</t>
    </r>
  </si>
  <si>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charset val="177"/>
        <scheme val="minor"/>
      </rPr>
      <t>apa</t>
    </r>
  </si>
  <si>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charset val="177"/>
        <scheme val="minor"/>
      </rPr>
      <t>uebec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</si>
  <si>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charset val="177"/>
        <scheme val="minor"/>
      </rPr>
      <t>omeo</t>
    </r>
  </si>
  <si>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charset val="177"/>
        <scheme val="minor"/>
      </rPr>
      <t>ierra</t>
    </r>
  </si>
  <si>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charset val="177"/>
        <scheme val="minor"/>
      </rPr>
      <t>ango</t>
    </r>
  </si>
  <si>
    <r>
      <rPr>
        <b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charset val="177"/>
        <scheme val="minor"/>
      </rPr>
      <t>niform</t>
    </r>
  </si>
  <si>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charset val="177"/>
        <scheme val="minor"/>
      </rPr>
      <t>ictor</t>
    </r>
  </si>
  <si>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charset val="177"/>
        <scheme val="minor"/>
      </rPr>
      <t>hiskey</t>
    </r>
  </si>
  <si>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charset val="177"/>
        <scheme val="minor"/>
      </rPr>
      <t>-ray</t>
    </r>
  </si>
  <si>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charset val="177"/>
        <scheme val="minor"/>
      </rPr>
      <t>ankee</t>
    </r>
  </si>
  <si>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charset val="177"/>
        <scheme val="minor"/>
      </rPr>
      <t>ulu</t>
    </r>
  </si>
  <si>
    <t>Affirmative</t>
  </si>
  <si>
    <t>Negative</t>
  </si>
  <si>
    <t>"לא":</t>
  </si>
  <si>
    <t>"כן":</t>
  </si>
  <si>
    <t>"קיבלתי":</t>
  </si>
  <si>
    <t>Roger (that)</t>
  </si>
  <si>
    <t>"זה הכל. רשאי לדבר":</t>
  </si>
  <si>
    <t>Over</t>
  </si>
  <si>
    <t>"אעשה זאת":</t>
  </si>
  <si>
    <t>Wilco</t>
  </si>
  <si>
    <t>השתמשו במונחי תקשורת צבאיים ושננו את 'האלפבית של נאט"ו':</t>
  </si>
  <si>
    <r>
      <t>טיפים שימושיים (סדר אלפבית עולה)</t>
    </r>
    <r>
      <rPr>
        <b/>
        <sz val="11"/>
        <color theme="1"/>
        <rFont val="Calibri"/>
        <family val="2"/>
        <scheme val="minor"/>
      </rPr>
      <t>:</t>
    </r>
  </si>
  <si>
    <t>גישה מהירה (סדר אלפבית עולה):</t>
  </si>
  <si>
    <t>לא ניתן לזרז תהליכים או לזכור את רצפי המילים. יחד עם זאת לוקח זמן רב לכל מילה להתחלף ולהופיע שוב.</t>
  </si>
  <si>
    <r>
      <rPr>
        <b/>
        <u/>
        <sz val="11"/>
        <color theme="1"/>
        <rFont val="Calibri"/>
        <family val="2"/>
        <scheme val="minor"/>
      </rPr>
      <t>הערה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כשחוט לבן מעורב עם צבעים נוספים - </t>
    </r>
    <r>
      <rPr>
        <u/>
        <sz val="11"/>
        <color theme="1"/>
        <rFont val="Calibri"/>
        <family val="2"/>
        <scheme val="minor"/>
      </rPr>
      <t>אינו רלוונטי</t>
    </r>
    <r>
      <rPr>
        <sz val="11"/>
        <color theme="1"/>
        <rFont val="Calibri"/>
        <family val="2"/>
        <scheme val="minor"/>
      </rPr>
      <t>.</t>
    </r>
  </si>
  <si>
    <t xml:space="preserve">             כלומר: חוט לבן + כחול = חוט כחול, חוט לבן + אדום = חוט אדום.</t>
  </si>
  <si>
    <r>
      <rPr>
        <b/>
        <sz val="10"/>
        <color theme="0" tint="-0.499984740745262"/>
        <rFont val="Calibri"/>
        <family val="2"/>
        <scheme val="minor"/>
      </rPr>
      <t>ללא</t>
    </r>
    <r>
      <rPr>
        <sz val="10"/>
        <color theme="1"/>
        <rFont val="Calibri"/>
        <family val="2"/>
        <scheme val="minor"/>
      </rPr>
      <t xml:space="preserve"> =       אין נוריות לד מוארות</t>
    </r>
  </si>
  <si>
    <r>
      <rPr>
        <b/>
        <sz val="10"/>
        <color theme="8"/>
        <rFont val="Calibri"/>
        <family val="2"/>
        <scheme val="minor"/>
      </rPr>
      <t>למטה</t>
    </r>
    <r>
      <rPr>
        <sz val="10"/>
        <color theme="1"/>
        <rFont val="Calibri"/>
        <family val="2"/>
        <scheme val="minor"/>
      </rPr>
      <t xml:space="preserve"> =    נורית לד עליונה כבויה,      נורית לד תחתונה מוארת</t>
    </r>
  </si>
  <si>
    <r>
      <rPr>
        <b/>
        <sz val="10"/>
        <color theme="7"/>
        <rFont val="Calibri"/>
        <family val="2"/>
        <scheme val="minor"/>
      </rPr>
      <t>למעלה</t>
    </r>
    <r>
      <rPr>
        <sz val="10"/>
        <color theme="1"/>
        <rFont val="Calibri"/>
        <family val="2"/>
        <scheme val="minor"/>
      </rPr>
      <t xml:space="preserve"> =  נורית לד עליונה מוארת,    נורית לד תחתונה כבויה</t>
    </r>
  </si>
  <si>
    <r>
      <rPr>
        <b/>
        <sz val="10"/>
        <color theme="9"/>
        <rFont val="Calibri"/>
        <family val="2"/>
        <scheme val="minor"/>
      </rPr>
      <t>שתיהן</t>
    </r>
    <r>
      <rPr>
        <sz val="10"/>
        <color theme="1"/>
        <rFont val="Calibri"/>
        <family val="2"/>
        <scheme val="minor"/>
      </rPr>
      <t xml:space="preserve"> =   שתי נוריות הלד מוארות</t>
    </r>
  </si>
  <si>
    <r>
      <rPr>
        <u/>
        <sz val="11"/>
        <color theme="1"/>
        <rFont val="Calibri"/>
        <family val="2"/>
        <scheme val="minor"/>
      </rPr>
      <t>אפשרויות</t>
    </r>
    <r>
      <rPr>
        <sz val="11"/>
        <color theme="1"/>
        <rFont val="Calibri"/>
        <family val="2"/>
        <charset val="177"/>
        <scheme val="minor"/>
      </rPr>
      <t>:</t>
    </r>
  </si>
  <si>
    <t>גימ"ל</t>
  </si>
  <si>
    <t>תמנון</t>
  </si>
  <si>
    <t>H עם קרס</t>
  </si>
  <si>
    <t>שלוש (3)</t>
  </si>
  <si>
    <t>סימן שאלה הפוך</t>
  </si>
  <si>
    <t>אי שיוויון</t>
  </si>
  <si>
    <t>שש (6)</t>
  </si>
  <si>
    <t>דל"ת</t>
  </si>
  <si>
    <t>כ"ף</t>
  </si>
  <si>
    <t>בלון</t>
  </si>
  <si>
    <t>AT</t>
  </si>
  <si>
    <t>פסקה</t>
  </si>
  <si>
    <t>אי שייויון</t>
  </si>
  <si>
    <t>ספרה אחרונה במספר הסידורי</t>
  </si>
  <si>
    <r>
      <t xml:space="preserve">יש אות ניקוד במספר הסידורי? </t>
    </r>
    <r>
      <rPr>
        <b/>
        <sz val="11"/>
        <color theme="1"/>
        <rFont val="Calibri"/>
        <family val="2"/>
        <scheme val="minor"/>
      </rPr>
      <t>(רק להרצל אמר)</t>
    </r>
  </si>
  <si>
    <t>ספרה אחרונה במספר הסידורי:</t>
  </si>
  <si>
    <t># = ספרה אחרונה במספר מספר הסידורי</t>
  </si>
  <si>
    <t>יש אות ניקוד (A / E / I / O / U) במספר הסידורי</t>
  </si>
  <si>
    <t>אין אות ניקוד במספר הסידורי</t>
  </si>
  <si>
    <t>2+ חוטים אדומים
וגם # אי־זוגית
לחתוך חוט אדום אחרון</t>
  </si>
  <si>
    <t>חוט אחרון שחור
וגם # אי־זוגית
לחתוך חוט רביעי</t>
  </si>
  <si>
    <t>0 חוטים צהובים
וגם # אי־זוגית
לחתוך חוט שלישי</t>
  </si>
  <si>
    <r>
      <rPr>
        <b/>
        <i/>
        <sz val="11"/>
        <color theme="1"/>
        <rFont val="Calibri"/>
        <family val="2"/>
        <scheme val="minor"/>
      </rPr>
      <t>אין</t>
    </r>
    <r>
      <rPr>
        <sz val="11"/>
        <color theme="1"/>
        <rFont val="Calibri"/>
        <family val="2"/>
        <charset val="177"/>
        <scheme val="minor"/>
      </rPr>
      <t xml:space="preserve"> תווית CAR מוארת</t>
    </r>
  </si>
  <si>
    <r>
      <rPr>
        <b/>
        <sz val="11"/>
        <color theme="1"/>
        <rFont val="Calibri"/>
        <family val="2"/>
        <scheme val="minor"/>
      </rPr>
      <t>•    #3</t>
    </r>
    <r>
      <rPr>
        <sz val="11"/>
        <color theme="1"/>
        <rFont val="Calibri"/>
        <family val="2"/>
        <scheme val="minor"/>
      </rPr>
      <t xml:space="preserve"> = "</t>
    </r>
    <r>
      <rPr>
        <u/>
        <sz val="11"/>
        <color theme="1"/>
        <rFont val="Calibri"/>
        <family val="2"/>
        <scheme val="minor"/>
      </rPr>
      <t>הכפתור לבן</t>
    </r>
    <r>
      <rPr>
        <sz val="11"/>
        <color theme="1"/>
        <rFont val="Calibri"/>
        <family val="2"/>
        <scheme val="minor"/>
      </rPr>
      <t xml:space="preserve"> וגם </t>
    </r>
    <r>
      <rPr>
        <u/>
        <sz val="11"/>
        <color theme="1"/>
        <rFont val="Calibri"/>
        <family val="2"/>
        <scheme val="minor"/>
      </rPr>
      <t>יש מחוון מואר עם התווית CAR</t>
    </r>
    <r>
      <rPr>
        <sz val="11"/>
        <color theme="1"/>
        <rFont val="Calibri"/>
        <family val="2"/>
        <scheme val="minor"/>
      </rPr>
      <t>":                ← להחזיק</t>
    </r>
  </si>
  <si>
    <r>
      <rPr>
        <b/>
        <sz val="11"/>
        <color theme="1"/>
        <rFont val="Calibri"/>
        <family val="2"/>
        <scheme val="minor"/>
      </rPr>
      <t>•    #4</t>
    </r>
    <r>
      <rPr>
        <sz val="11"/>
        <color theme="1"/>
        <rFont val="Calibri"/>
        <family val="2"/>
        <charset val="177"/>
        <scheme val="minor"/>
      </rPr>
      <t xml:space="preserve"> = "</t>
    </r>
    <r>
      <rPr>
        <u/>
        <sz val="11"/>
        <color theme="1"/>
        <rFont val="Calibri"/>
        <family val="2"/>
        <scheme val="minor"/>
      </rPr>
      <t>יותר משתי סוללות</t>
    </r>
    <r>
      <rPr>
        <sz val="11"/>
        <color theme="1"/>
        <rFont val="Calibri"/>
        <family val="2"/>
        <charset val="177"/>
        <scheme val="minor"/>
      </rPr>
      <t xml:space="preserve"> וגם </t>
    </r>
    <r>
      <rPr>
        <u/>
        <sz val="11"/>
        <color theme="1"/>
        <rFont val="Calibri"/>
        <family val="2"/>
        <scheme val="minor"/>
      </rPr>
      <t>יש מחוון מואר עם התווית FRK</t>
    </r>
    <r>
      <rPr>
        <sz val="11"/>
        <color theme="1"/>
        <rFont val="Calibri"/>
        <family val="2"/>
        <charset val="177"/>
        <scheme val="minor"/>
      </rPr>
      <t>":     ← ללחוץ ולשחרר מידית</t>
    </r>
  </si>
  <si>
    <t xml:space="preserve">             # = ספרה אחרונה במספר סידורי</t>
  </si>
  <si>
    <t>ספירת נוריות מוארות</t>
  </si>
  <si>
    <t>עמודות מופשטות</t>
  </si>
  <si>
    <t>1. המילה שהופיעה על הצג:</t>
  </si>
  <si>
    <t>2. המילה שהופיעה במיקום המתואר בשלב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</si>
</sst>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77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7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6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0"/>
      <color theme="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  <font>
      <sz val="11"/>
      <color theme="0" tint="-0.34998626667073579"/>
      <name val="Calibri"/>
      <family val="2"/>
      <charset val="177"/>
      <scheme val="minor"/>
    </font>
    <font>
      <sz val="18"/>
      <color theme="1"/>
      <name val="Calibri"/>
      <family val="2"/>
      <charset val="177"/>
      <scheme val="minor"/>
    </font>
    <font>
      <b/>
      <u/>
      <sz val="11"/>
      <color theme="4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b/>
      <sz val="14"/>
      <color theme="7"/>
      <name val="Calibri"/>
      <family val="2"/>
      <scheme val="minor"/>
    </font>
    <font>
      <sz val="18"/>
      <color theme="0"/>
      <name val="Calibri"/>
      <family val="2"/>
      <charset val="177"/>
      <scheme val="minor"/>
    </font>
    <font>
      <sz val="18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8"/>
      <color rgb="FFFFFFFF"/>
      <name val="Calibri"/>
      <family val="2"/>
      <scheme val="minor"/>
    </font>
    <font>
      <u/>
      <sz val="11"/>
      <name val="Calibri"/>
      <family val="2"/>
      <charset val="177"/>
      <scheme val="minor"/>
    </font>
    <font>
      <b/>
      <u/>
      <sz val="11"/>
      <name val="Calibri"/>
      <family val="2"/>
      <scheme val="minor"/>
    </font>
    <font>
      <u/>
      <sz val="11"/>
      <color theme="0"/>
      <name val="Calibri"/>
      <family val="2"/>
      <charset val="177"/>
      <scheme val="minor"/>
    </font>
    <font>
      <u/>
      <sz val="11"/>
      <color theme="8" tint="-0.249977111117893"/>
      <name val="Calibri"/>
      <family val="2"/>
      <charset val="177"/>
      <scheme val="minor"/>
    </font>
    <font>
      <b/>
      <u/>
      <sz val="11"/>
      <color theme="8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5"/>
      <name val="Calibri"/>
      <family val="2"/>
      <charset val="177"/>
      <scheme val="minor"/>
    </font>
    <font>
      <sz val="11"/>
      <color theme="5" tint="0.39997558519241921"/>
      <name val="Calibri"/>
      <family val="2"/>
      <scheme val="minor"/>
    </font>
    <font>
      <b/>
      <sz val="10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b/>
      <u/>
      <sz val="10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8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36"/>
      <name val="Arial"/>
      <family val="2"/>
    </font>
    <font>
      <sz val="11"/>
      <name val="Arial"/>
      <family val="2"/>
    </font>
    <font>
      <sz val="36"/>
      <name val="Times New Roman"/>
      <family val="1"/>
    </font>
    <font>
      <sz val="36"/>
      <name val="David"/>
      <family val="2"/>
    </font>
    <font>
      <sz val="36"/>
      <name val="Calibri"/>
      <family val="2"/>
      <scheme val="minor"/>
    </font>
    <font>
      <b/>
      <sz val="36"/>
      <name val="David"/>
      <family val="2"/>
    </font>
    <font>
      <i/>
      <sz val="11"/>
      <color theme="0" tint="-0.249977111117893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u/>
      <sz val="11"/>
      <color rgb="FF0000CC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rgb="FF9933FF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1"/>
      <color rgb="FFFF33CC"/>
      <name val="Calibri"/>
      <family val="2"/>
      <scheme val="minor"/>
    </font>
    <font>
      <b/>
      <u/>
      <sz val="11"/>
      <color rgb="FFFF33CC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rgb="FF00CC00"/>
      <name val="Calibri"/>
      <family val="2"/>
      <charset val="177"/>
      <scheme val="minor"/>
    </font>
    <font>
      <b/>
      <sz val="10"/>
      <color rgb="FF333333"/>
      <name val="Source Sans Pro"/>
      <family val="2"/>
    </font>
    <font>
      <u/>
      <sz val="10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u/>
      <sz val="11"/>
      <color rgb="FF222222"/>
      <name val="Calibri"/>
      <family val="2"/>
      <scheme val="minor"/>
    </font>
    <font>
      <u/>
      <sz val="11"/>
      <color theme="4"/>
      <name val="Calibri"/>
      <family val="2"/>
      <charset val="177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143D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9100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508">
    <xf numFmtId="0" fontId="0" fillId="0" borderId="0" xfId="0"/>
    <xf numFmtId="0" fontId="0" fillId="0" borderId="0" xfId="0" applyAlignment="1">
      <alignment horizontal="left" vertical="center" readingOrder="1"/>
    </xf>
    <xf numFmtId="0" fontId="0" fillId="0" borderId="0" xfId="0" applyBorder="1" applyAlignment="1">
      <alignment horizontal="left" vertical="center" readingOrder="1"/>
    </xf>
    <xf numFmtId="0" fontId="24" fillId="0" borderId="0" xfId="0" applyFont="1" applyAlignment="1">
      <alignment horizontal="left" readingOrder="1"/>
    </xf>
    <xf numFmtId="0" fontId="15" fillId="0" borderId="0" xfId="0" applyFont="1" applyBorder="1" applyAlignment="1">
      <alignment horizontal="left" vertical="center" wrapText="1" readingOrder="1"/>
    </xf>
    <xf numFmtId="0" fontId="0" fillId="0" borderId="0" xfId="0" applyAlignment="1">
      <alignment horizontal="left" readingOrder="1"/>
    </xf>
    <xf numFmtId="0" fontId="40" fillId="0" borderId="0" xfId="1" applyFont="1" applyBorder="1" applyAlignment="1">
      <alignment horizontal="center" vertical="center" readingOrder="1"/>
    </xf>
    <xf numFmtId="0" fontId="0" fillId="0" borderId="0" xfId="0" applyAlignment="1">
      <alignment horizontal="center" vertical="center" readingOrder="1"/>
    </xf>
    <xf numFmtId="0" fontId="13" fillId="0" borderId="0" xfId="0" applyFont="1" applyAlignment="1">
      <alignment horizontal="left" readingOrder="1"/>
    </xf>
    <xf numFmtId="0" fontId="59" fillId="0" borderId="0" xfId="0" applyFont="1" applyAlignment="1">
      <alignment horizontal="left" readingOrder="1"/>
    </xf>
    <xf numFmtId="0" fontId="13" fillId="0" borderId="0" xfId="0" applyFont="1" applyAlignment="1">
      <alignment horizontal="left" vertical="center" readingOrder="1"/>
    </xf>
    <xf numFmtId="0" fontId="56" fillId="8" borderId="5" xfId="1" applyFont="1" applyFill="1" applyBorder="1" applyAlignment="1">
      <alignment horizontal="center" vertical="center" readingOrder="1"/>
    </xf>
    <xf numFmtId="0" fontId="0" fillId="0" borderId="12" xfId="0" applyBorder="1" applyAlignment="1">
      <alignment horizontal="center" vertical="center" readingOrder="1"/>
    </xf>
    <xf numFmtId="0" fontId="0" fillId="7" borderId="9" xfId="0" applyNumberFormat="1" applyFill="1" applyBorder="1" applyAlignment="1">
      <alignment horizontal="center" vertical="center" readingOrder="1"/>
    </xf>
    <xf numFmtId="0" fontId="0" fillId="0" borderId="13" xfId="0" applyBorder="1" applyAlignment="1">
      <alignment horizontal="center" vertical="center" readingOrder="1"/>
    </xf>
    <xf numFmtId="0" fontId="0" fillId="0" borderId="14" xfId="0" applyBorder="1" applyAlignment="1">
      <alignment horizontal="center" vertical="center" readingOrder="1"/>
    </xf>
    <xf numFmtId="0" fontId="0" fillId="7" borderId="1" xfId="0" applyNumberFormat="1" applyFill="1" applyBorder="1" applyAlignment="1">
      <alignment horizontal="center" vertical="center" readingOrder="1"/>
    </xf>
    <xf numFmtId="0" fontId="24" fillId="7" borderId="35" xfId="0" applyFont="1" applyFill="1" applyBorder="1" applyAlignment="1">
      <alignment horizontal="center" vertical="center" readingOrder="1"/>
    </xf>
    <xf numFmtId="0" fontId="0" fillId="9" borderId="17" xfId="0" applyFill="1" applyBorder="1" applyAlignment="1">
      <alignment horizontal="left" readingOrder="1"/>
    </xf>
    <xf numFmtId="0" fontId="16" fillId="0" borderId="0" xfId="0" applyFont="1" applyBorder="1" applyAlignment="1">
      <alignment horizontal="left" vertical="center" readingOrder="1"/>
    </xf>
    <xf numFmtId="0" fontId="0" fillId="9" borderId="18" xfId="0" applyFill="1" applyBorder="1" applyAlignment="1">
      <alignment horizontal="left" readingOrder="1"/>
    </xf>
    <xf numFmtId="0" fontId="0" fillId="9" borderId="0" xfId="0" applyFill="1" applyBorder="1" applyAlignment="1">
      <alignment horizontal="left" readingOrder="1"/>
    </xf>
    <xf numFmtId="0" fontId="0" fillId="9" borderId="33" xfId="0" applyFill="1" applyBorder="1" applyAlignment="1">
      <alignment horizontal="left" readingOrder="1"/>
    </xf>
    <xf numFmtId="0" fontId="0" fillId="9" borderId="35" xfId="0" applyFill="1" applyBorder="1" applyAlignment="1">
      <alignment horizontal="left" readingOrder="1"/>
    </xf>
    <xf numFmtId="0" fontId="16" fillId="0" borderId="0" xfId="0" applyFont="1" applyAlignment="1">
      <alignment horizontal="left" vertical="center" readingOrder="1"/>
    </xf>
    <xf numFmtId="0" fontId="15" fillId="0" borderId="0" xfId="0" applyFont="1" applyBorder="1" applyAlignment="1">
      <alignment horizontal="left" vertical="center" readingOrder="1"/>
    </xf>
    <xf numFmtId="0" fontId="0" fillId="0" borderId="0" xfId="0" applyBorder="1" applyAlignment="1">
      <alignment horizontal="left" readingOrder="1"/>
    </xf>
    <xf numFmtId="0" fontId="0" fillId="7" borderId="0" xfId="0" applyNumberFormat="1" applyFill="1" applyBorder="1" applyAlignment="1">
      <alignment horizontal="left" vertical="center" readingOrder="1"/>
    </xf>
    <xf numFmtId="0" fontId="0" fillId="0" borderId="17" xfId="0" applyFill="1" applyBorder="1" applyAlignment="1">
      <alignment horizontal="center" vertical="center" readingOrder="1"/>
    </xf>
    <xf numFmtId="0" fontId="0" fillId="0" borderId="32" xfId="0" applyFill="1" applyBorder="1" applyAlignment="1">
      <alignment horizontal="center" vertical="center" readingOrder="1"/>
    </xf>
    <xf numFmtId="0" fontId="0" fillId="0" borderId="33" xfId="0" applyFill="1" applyBorder="1" applyAlignment="1">
      <alignment horizontal="center" vertical="center" readingOrder="1"/>
    </xf>
    <xf numFmtId="0" fontId="0" fillId="0" borderId="36" xfId="0" applyFill="1" applyBorder="1" applyAlignment="1">
      <alignment horizontal="center" vertical="center" readingOrder="1"/>
    </xf>
    <xf numFmtId="0" fontId="0" fillId="0" borderId="16" xfId="0" applyFill="1" applyBorder="1" applyAlignment="1">
      <alignment horizontal="center" vertical="center" readingOrder="1"/>
    </xf>
    <xf numFmtId="0" fontId="0" fillId="0" borderId="18" xfId="0" applyFill="1" applyBorder="1" applyAlignment="1">
      <alignment horizontal="center" vertical="center" readingOrder="1"/>
    </xf>
    <xf numFmtId="0" fontId="0" fillId="0" borderId="0" xfId="0" applyFill="1" applyBorder="1" applyAlignment="1">
      <alignment horizontal="center" vertical="center" readingOrder="1"/>
    </xf>
    <xf numFmtId="0" fontId="0" fillId="0" borderId="34" xfId="0" applyFill="1" applyBorder="1" applyAlignment="1">
      <alignment horizontal="center" vertical="center" readingOrder="1"/>
    </xf>
    <xf numFmtId="0" fontId="0" fillId="0" borderId="35" xfId="0" applyFill="1" applyBorder="1" applyAlignment="1">
      <alignment horizontal="center" vertical="center" readingOrder="1"/>
    </xf>
    <xf numFmtId="0" fontId="13" fillId="0" borderId="12" xfId="0" applyFont="1" applyBorder="1" applyAlignment="1">
      <alignment horizontal="center" vertical="center" readingOrder="1"/>
    </xf>
    <xf numFmtId="0" fontId="13" fillId="0" borderId="13" xfId="0" applyFont="1" applyBorder="1" applyAlignment="1">
      <alignment horizontal="center" vertical="center" readingOrder="1"/>
    </xf>
    <xf numFmtId="0" fontId="0" fillId="0" borderId="0" xfId="0" applyBorder="1" applyAlignment="1" applyProtection="1">
      <alignment horizontal="left" readingOrder="1"/>
    </xf>
    <xf numFmtId="0" fontId="0" fillId="6" borderId="16" xfId="0" applyFill="1" applyBorder="1" applyAlignment="1" applyProtection="1">
      <alignment horizontal="left" vertical="center" readingOrder="1"/>
    </xf>
    <xf numFmtId="0" fontId="0" fillId="6" borderId="17" xfId="0" applyFill="1" applyBorder="1" applyAlignment="1" applyProtection="1">
      <alignment horizontal="left" readingOrder="1"/>
    </xf>
    <xf numFmtId="0" fontId="0" fillId="6" borderId="3" xfId="0" applyFill="1" applyBorder="1" applyAlignment="1" applyProtection="1">
      <alignment horizontal="left" vertical="center" readingOrder="1"/>
    </xf>
    <xf numFmtId="0" fontId="0" fillId="6" borderId="5" xfId="0" applyFill="1" applyBorder="1" applyAlignment="1" applyProtection="1">
      <alignment horizontal="left" readingOrder="1"/>
    </xf>
    <xf numFmtId="0" fontId="0" fillId="6" borderId="18" xfId="0" applyFill="1" applyBorder="1" applyAlignment="1" applyProtection="1">
      <alignment horizontal="left" vertical="center" readingOrder="1"/>
    </xf>
    <xf numFmtId="0" fontId="0" fillId="6" borderId="28" xfId="0" applyFill="1" applyBorder="1" applyAlignment="1" applyProtection="1">
      <alignment horizontal="left" vertical="center" readingOrder="1"/>
    </xf>
    <xf numFmtId="0" fontId="0" fillId="0" borderId="8" xfId="0" applyBorder="1" applyAlignment="1" applyProtection="1">
      <alignment horizontal="center" vertical="center" readingOrder="1"/>
    </xf>
    <xf numFmtId="0" fontId="0" fillId="0" borderId="9" xfId="0" applyBorder="1" applyAlignment="1" applyProtection="1">
      <alignment horizontal="center" vertical="center" readingOrder="1"/>
    </xf>
    <xf numFmtId="0" fontId="0" fillId="0" borderId="10" xfId="0" applyBorder="1" applyAlignment="1" applyProtection="1">
      <alignment horizontal="center" vertical="center" readingOrder="1"/>
    </xf>
    <xf numFmtId="0" fontId="0" fillId="6" borderId="8" xfId="0" applyFill="1" applyBorder="1" applyAlignment="1" applyProtection="1">
      <alignment horizontal="left" vertical="center" readingOrder="1"/>
    </xf>
    <xf numFmtId="0" fontId="0" fillId="6" borderId="10" xfId="0" applyFill="1" applyBorder="1" applyAlignment="1" applyProtection="1">
      <alignment horizontal="left" vertical="center" readingOrder="1"/>
    </xf>
    <xf numFmtId="0" fontId="0" fillId="0" borderId="24" xfId="0" applyBorder="1" applyAlignment="1" applyProtection="1">
      <alignment horizontal="center" vertical="center" readingOrder="1"/>
    </xf>
    <xf numFmtId="0" fontId="0" fillId="0" borderId="5" xfId="0" applyBorder="1" applyAlignment="1" applyProtection="1">
      <alignment horizontal="center" vertical="center" readingOrder="1"/>
    </xf>
    <xf numFmtId="0" fontId="0" fillId="0" borderId="26" xfId="0" applyBorder="1" applyAlignment="1" applyProtection="1">
      <alignment horizontal="center" vertical="center" readingOrder="1"/>
    </xf>
    <xf numFmtId="0" fontId="0" fillId="0" borderId="7" xfId="0" applyBorder="1" applyAlignment="1" applyProtection="1">
      <alignment horizontal="center" vertical="center" readingOrder="1"/>
    </xf>
    <xf numFmtId="0" fontId="0" fillId="0" borderId="7" xfId="0" applyFill="1" applyBorder="1" applyAlignment="1" applyProtection="1">
      <alignment horizontal="center" vertical="center" readingOrder="1"/>
    </xf>
    <xf numFmtId="0" fontId="0" fillId="0" borderId="10" xfId="0" applyFill="1" applyBorder="1" applyAlignment="1" applyProtection="1">
      <alignment horizontal="center" vertical="center" readingOrder="1"/>
    </xf>
    <xf numFmtId="0" fontId="0" fillId="6" borderId="6" xfId="0" applyFill="1" applyBorder="1" applyAlignment="1" applyProtection="1">
      <alignment horizontal="left" vertical="center" readingOrder="1"/>
    </xf>
    <xf numFmtId="0" fontId="0" fillId="6" borderId="7" xfId="0" applyFill="1" applyBorder="1" applyAlignment="1" applyProtection="1">
      <alignment horizontal="left" vertical="center" readingOrder="1"/>
    </xf>
    <xf numFmtId="0" fontId="42" fillId="0" borderId="8" xfId="0" applyFont="1" applyBorder="1" applyAlignment="1" applyProtection="1">
      <alignment horizontal="center" vertical="center" readingOrder="1"/>
    </xf>
    <xf numFmtId="0" fontId="42" fillId="0" borderId="9" xfId="0" applyFont="1" applyBorder="1" applyAlignment="1" applyProtection="1">
      <alignment horizontal="center" vertical="center" readingOrder="1"/>
    </xf>
    <xf numFmtId="0" fontId="42" fillId="0" borderId="10" xfId="0" applyFont="1" applyBorder="1" applyAlignment="1" applyProtection="1">
      <alignment horizontal="center" vertical="center" readingOrder="1"/>
    </xf>
    <xf numFmtId="0" fontId="42" fillId="0" borderId="24" xfId="0" applyFont="1" applyBorder="1" applyAlignment="1" applyProtection="1">
      <alignment horizontal="center" vertical="center" readingOrder="1"/>
    </xf>
    <xf numFmtId="0" fontId="11" fillId="0" borderId="0" xfId="0" applyFont="1" applyAlignment="1">
      <alignment horizontal="left" readingOrder="1"/>
    </xf>
    <xf numFmtId="0" fontId="10" fillId="0" borderId="0" xfId="0" applyFont="1" applyAlignment="1">
      <alignment horizontal="left" readingOrder="1"/>
    </xf>
    <xf numFmtId="0" fontId="0" fillId="0" borderId="32" xfId="0" applyBorder="1" applyAlignment="1">
      <alignment horizontal="left" readingOrder="1"/>
    </xf>
    <xf numFmtId="0" fontId="9" fillId="0" borderId="0" xfId="0" applyFont="1" applyAlignment="1">
      <alignment horizontal="left" readingOrder="1"/>
    </xf>
    <xf numFmtId="0" fontId="0" fillId="0" borderId="0" xfId="0" applyAlignment="1">
      <alignment vertical="top"/>
    </xf>
    <xf numFmtId="0" fontId="72" fillId="0" borderId="0" xfId="0" applyFont="1" applyAlignment="1">
      <alignment horizontal="left" readingOrder="1"/>
    </xf>
    <xf numFmtId="0" fontId="8" fillId="0" borderId="0" xfId="0" applyFont="1"/>
    <xf numFmtId="0" fontId="13" fillId="0" borderId="0" xfId="0" applyFont="1" applyAlignment="1">
      <alignment horizontal="right" readingOrder="1"/>
    </xf>
    <xf numFmtId="0" fontId="58" fillId="0" borderId="0" xfId="1" applyFont="1" applyFill="1" applyAlignment="1">
      <alignment horizontal="right"/>
    </xf>
    <xf numFmtId="0" fontId="24" fillId="0" borderId="0" xfId="0" applyFont="1"/>
    <xf numFmtId="0" fontId="62" fillId="0" borderId="0" xfId="0" applyFont="1" applyAlignment="1">
      <alignment horizontal="right" readingOrder="2"/>
    </xf>
    <xf numFmtId="0" fontId="45" fillId="0" borderId="0" xfId="0" applyFont="1" applyAlignment="1">
      <alignment horizontal="right" readingOrder="2"/>
    </xf>
    <xf numFmtId="0" fontId="60" fillId="0" borderId="0" xfId="0" applyFont="1" applyAlignment="1">
      <alignment horizontal="right"/>
    </xf>
    <xf numFmtId="0" fontId="31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 readingOrder="2"/>
    </xf>
    <xf numFmtId="0" fontId="25" fillId="0" borderId="0" xfId="0" applyFont="1" applyAlignment="1">
      <alignment horizontal="right" readingOrder="2"/>
    </xf>
    <xf numFmtId="0" fontId="26" fillId="0" borderId="0" xfId="0" applyFont="1" applyAlignment="1">
      <alignment horizontal="right" readingOrder="2"/>
    </xf>
    <xf numFmtId="0" fontId="41" fillId="0" borderId="0" xfId="0" applyFont="1" applyAlignment="1">
      <alignment horizontal="right" readingOrder="2"/>
    </xf>
    <xf numFmtId="0" fontId="27" fillId="0" borderId="0" xfId="0" applyFont="1" applyAlignment="1">
      <alignment horizontal="right" readingOrder="2"/>
    </xf>
    <xf numFmtId="0" fontId="34" fillId="3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4" fillId="10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52" fillId="0" borderId="0" xfId="0" applyFont="1" applyBorder="1" applyAlignment="1">
      <alignment horizontal="left" vertical="center" readingOrder="1"/>
    </xf>
    <xf numFmtId="0" fontId="21" fillId="0" borderId="0" xfId="0" applyFont="1" applyAlignment="1">
      <alignment horizontal="left" vertical="center" readingOrder="1"/>
    </xf>
    <xf numFmtId="0" fontId="24" fillId="0" borderId="0" xfId="0" applyFont="1" applyAlignment="1">
      <alignment horizontal="right" vertical="center" readingOrder="2"/>
    </xf>
    <xf numFmtId="0" fontId="45" fillId="0" borderId="0" xfId="0" applyFont="1" applyAlignment="1">
      <alignment horizontal="right" vertical="center" wrapText="1" readingOrder="2"/>
    </xf>
    <xf numFmtId="0" fontId="17" fillId="0" borderId="2" xfId="0" applyFont="1" applyBorder="1" applyAlignment="1">
      <alignment horizontal="center" vertical="center" wrapText="1" readingOrder="2"/>
    </xf>
    <xf numFmtId="0" fontId="15" fillId="0" borderId="23" xfId="0" applyFont="1" applyBorder="1" applyAlignment="1">
      <alignment horizontal="right" vertical="center" wrapText="1" readingOrder="2"/>
    </xf>
    <xf numFmtId="0" fontId="15" fillId="0" borderId="13" xfId="0" applyFont="1" applyBorder="1" applyAlignment="1">
      <alignment horizontal="right" vertical="center" wrapText="1" readingOrder="2"/>
    </xf>
    <xf numFmtId="0" fontId="16" fillId="0" borderId="13" xfId="0" applyFont="1" applyBorder="1" applyAlignment="1">
      <alignment horizontal="right" vertical="center" wrapText="1" readingOrder="2"/>
    </xf>
    <xf numFmtId="0" fontId="17" fillId="0" borderId="14" xfId="0" applyFont="1" applyBorder="1" applyAlignment="1">
      <alignment horizontal="right" vertical="center" wrapText="1" readingOrder="2"/>
    </xf>
    <xf numFmtId="0" fontId="0" fillId="0" borderId="0" xfId="0" applyAlignment="1">
      <alignment horizontal="right" vertical="center" readingOrder="2"/>
    </xf>
    <xf numFmtId="0" fontId="0" fillId="0" borderId="0" xfId="0" applyAlignment="1">
      <alignment horizontal="right" readingOrder="2"/>
    </xf>
    <xf numFmtId="0" fontId="24" fillId="0" borderId="0" xfId="0" applyFont="1" applyAlignment="1">
      <alignment horizontal="right" vertical="top" readingOrder="2"/>
    </xf>
    <xf numFmtId="0" fontId="24" fillId="0" borderId="0" xfId="0" applyFont="1" applyAlignment="1">
      <alignment horizontal="right" readingOrder="2"/>
    </xf>
    <xf numFmtId="0" fontId="68" fillId="0" borderId="0" xfId="0" applyFont="1" applyAlignment="1">
      <alignment horizontal="center" vertical="center" readingOrder="2"/>
    </xf>
    <xf numFmtId="0" fontId="57" fillId="7" borderId="3" xfId="1" applyFont="1" applyFill="1" applyBorder="1" applyAlignment="1">
      <alignment horizontal="center" vertical="center" readingOrder="2"/>
    </xf>
    <xf numFmtId="0" fontId="56" fillId="8" borderId="5" xfId="1" applyFont="1" applyFill="1" applyBorder="1" applyAlignment="1">
      <alignment horizontal="center" vertical="center" readingOrder="2"/>
    </xf>
    <xf numFmtId="0" fontId="14" fillId="8" borderId="10" xfId="0" applyFont="1" applyFill="1" applyBorder="1" applyAlignment="1">
      <alignment horizontal="center" vertical="center" readingOrder="2"/>
    </xf>
    <xf numFmtId="0" fontId="0" fillId="7" borderId="9" xfId="0" applyNumberFormat="1" applyFill="1" applyBorder="1" applyAlignment="1">
      <alignment horizontal="center" vertical="center" readingOrder="2"/>
    </xf>
    <xf numFmtId="0" fontId="0" fillId="0" borderId="8" xfId="0" applyBorder="1" applyAlignment="1">
      <alignment horizontal="center" vertical="center" readingOrder="2"/>
    </xf>
    <xf numFmtId="0" fontId="0" fillId="7" borderId="35" xfId="0" applyFill="1" applyBorder="1" applyAlignment="1">
      <alignment horizontal="center" vertical="center" readingOrder="2"/>
    </xf>
    <xf numFmtId="0" fontId="0" fillId="0" borderId="0" xfId="0" applyBorder="1" applyAlignment="1">
      <alignment horizontal="right" vertical="center" readingOrder="1"/>
    </xf>
    <xf numFmtId="0" fontId="14" fillId="8" borderId="7" xfId="0" applyFont="1" applyFill="1" applyBorder="1" applyAlignment="1">
      <alignment horizontal="center" vertical="center" readingOrder="2"/>
    </xf>
    <xf numFmtId="0" fontId="0" fillId="7" borderId="0" xfId="0" applyFill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34" fillId="3" borderId="12" xfId="0" applyFont="1" applyFill="1" applyBorder="1" applyAlignment="1">
      <alignment horizontal="center" vertical="center" wrapText="1"/>
    </xf>
    <xf numFmtId="0" fontId="34" fillId="14" borderId="12" xfId="0" applyFont="1" applyFill="1" applyBorder="1" applyAlignment="1">
      <alignment horizontal="center" vertical="center" wrapText="1"/>
    </xf>
    <xf numFmtId="0" fontId="34" fillId="5" borderId="12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40" fillId="0" borderId="0" xfId="1" applyFont="1" applyBorder="1" applyAlignment="1">
      <alignment horizontal="center" vertical="center" readingOrder="2"/>
    </xf>
    <xf numFmtId="0" fontId="0" fillId="0" borderId="0" xfId="0" applyAlignment="1">
      <alignment horizontal="left" readingOrder="2"/>
    </xf>
    <xf numFmtId="0" fontId="53" fillId="13" borderId="1" xfId="0" applyFont="1" applyFill="1" applyBorder="1" applyAlignment="1">
      <alignment horizontal="center" vertical="center" readingOrder="2"/>
    </xf>
    <xf numFmtId="0" fontId="0" fillId="9" borderId="17" xfId="0" applyFill="1" applyBorder="1" applyAlignment="1">
      <alignment horizontal="left" readingOrder="2"/>
    </xf>
    <xf numFmtId="0" fontId="0" fillId="9" borderId="18" xfId="0" applyFill="1" applyBorder="1" applyAlignment="1">
      <alignment horizontal="left" readingOrder="2"/>
    </xf>
    <xf numFmtId="0" fontId="0" fillId="9" borderId="0" xfId="0" applyFill="1" applyBorder="1" applyAlignment="1">
      <alignment horizontal="left" readingOrder="2"/>
    </xf>
    <xf numFmtId="0" fontId="0" fillId="9" borderId="33" xfId="0" applyFill="1" applyBorder="1" applyAlignment="1">
      <alignment horizontal="left" readingOrder="2"/>
    </xf>
    <xf numFmtId="0" fontId="0" fillId="7" borderId="1" xfId="0" applyNumberFormat="1" applyFill="1" applyBorder="1" applyAlignment="1">
      <alignment horizontal="center" vertical="center" readingOrder="2"/>
    </xf>
    <xf numFmtId="0" fontId="0" fillId="7" borderId="0" xfId="0" applyFill="1" applyBorder="1" applyAlignment="1">
      <alignment horizontal="left" readingOrder="2"/>
    </xf>
    <xf numFmtId="0" fontId="0" fillId="7" borderId="33" xfId="0" applyFill="1" applyBorder="1" applyAlignment="1">
      <alignment horizontal="left" readingOrder="2"/>
    </xf>
    <xf numFmtId="0" fontId="0" fillId="9" borderId="35" xfId="0" applyFill="1" applyBorder="1" applyAlignment="1">
      <alignment horizontal="left" readingOrder="2"/>
    </xf>
    <xf numFmtId="0" fontId="0" fillId="7" borderId="35" xfId="0" applyFill="1" applyBorder="1" applyAlignment="1">
      <alignment horizontal="left" readingOrder="2"/>
    </xf>
    <xf numFmtId="0" fontId="24" fillId="7" borderId="0" xfId="0" applyFont="1" applyFill="1" applyBorder="1" applyAlignment="1">
      <alignment horizontal="center" vertical="center" readingOrder="1"/>
    </xf>
    <xf numFmtId="0" fontId="0" fillId="7" borderId="0" xfId="0" applyFill="1" applyBorder="1" applyAlignment="1">
      <alignment horizontal="center" readingOrder="2"/>
    </xf>
    <xf numFmtId="0" fontId="24" fillId="0" borderId="0" xfId="0" applyFont="1" applyAlignment="1">
      <alignment horizontal="center" readingOrder="2"/>
    </xf>
    <xf numFmtId="0" fontId="0" fillId="0" borderId="0" xfId="0" applyAlignment="1">
      <alignment readingOrder="2"/>
    </xf>
    <xf numFmtId="0" fontId="0" fillId="0" borderId="0" xfId="0" applyAlignment="1">
      <alignment vertical="top" readingOrder="2"/>
    </xf>
    <xf numFmtId="0" fontId="15" fillId="0" borderId="0" xfId="0" applyFont="1" applyAlignment="1">
      <alignment horizontal="center" readingOrder="2"/>
    </xf>
    <xf numFmtId="0" fontId="17" fillId="0" borderId="0" xfId="0" applyFont="1" applyAlignment="1">
      <alignment horizontal="center" readingOrder="2"/>
    </xf>
    <xf numFmtId="0" fontId="65" fillId="0" borderId="0" xfId="0" applyFont="1" applyAlignment="1">
      <alignment horizontal="center" readingOrder="2"/>
    </xf>
    <xf numFmtId="0" fontId="73" fillId="0" borderId="0" xfId="0" applyFont="1" applyAlignment="1">
      <alignment horizontal="center" readingOrder="2"/>
    </xf>
    <xf numFmtId="0" fontId="32" fillId="0" borderId="0" xfId="0" applyFont="1" applyAlignment="1">
      <alignment horizontal="center" readingOrder="2"/>
    </xf>
    <xf numFmtId="0" fontId="7" fillId="0" borderId="0" xfId="0" applyFont="1"/>
    <xf numFmtId="0" fontId="36" fillId="0" borderId="0" xfId="0" applyFont="1" applyAlignment="1">
      <alignment horizontal="right" readingOrder="2"/>
    </xf>
    <xf numFmtId="0" fontId="0" fillId="0" borderId="2" xfId="0" applyBorder="1" applyAlignment="1">
      <alignment horizontal="center" vertical="center" readingOrder="1"/>
    </xf>
    <xf numFmtId="0" fontId="17" fillId="0" borderId="0" xfId="0" applyFont="1"/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5" fillId="0" borderId="8" xfId="0" applyFont="1" applyBorder="1" applyAlignment="1">
      <alignment horizontal="center" vertical="center" wrapText="1" readingOrder="2"/>
    </xf>
    <xf numFmtId="0" fontId="66" fillId="0" borderId="9" xfId="0" applyFont="1" applyBorder="1" applyAlignment="1">
      <alignment horizontal="center" vertical="center" wrapText="1" readingOrder="2"/>
    </xf>
    <xf numFmtId="0" fontId="67" fillId="0" borderId="9" xfId="0" applyFont="1" applyBorder="1" applyAlignment="1">
      <alignment horizontal="center" vertical="center" wrapText="1" readingOrder="2"/>
    </xf>
    <xf numFmtId="0" fontId="66" fillId="0" borderId="25" xfId="0" applyFont="1" applyBorder="1" applyAlignment="1">
      <alignment horizontal="center" vertical="center" wrapText="1" readingOrder="2"/>
    </xf>
    <xf numFmtId="0" fontId="44" fillId="0" borderId="25" xfId="0" applyFont="1" applyBorder="1" applyAlignment="1">
      <alignment horizontal="center" vertical="center" wrapText="1" readingOrder="2"/>
    </xf>
    <xf numFmtId="0" fontId="67" fillId="0" borderId="25" xfId="0" applyFont="1" applyBorder="1" applyAlignment="1">
      <alignment horizontal="center" vertical="center" wrapText="1" readingOrder="2"/>
    </xf>
    <xf numFmtId="0" fontId="65" fillId="15" borderId="46" xfId="0" applyFont="1" applyFill="1" applyBorder="1" applyAlignment="1">
      <alignment horizontal="center" vertical="center"/>
    </xf>
    <xf numFmtId="0" fontId="22" fillId="15" borderId="46" xfId="0" applyFont="1" applyFill="1" applyBorder="1" applyAlignment="1">
      <alignment horizontal="center" vertical="center"/>
    </xf>
    <xf numFmtId="0" fontId="29" fillId="15" borderId="46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 readingOrder="1"/>
    </xf>
    <xf numFmtId="0" fontId="74" fillId="0" borderId="0" xfId="1" applyFont="1"/>
    <xf numFmtId="0" fontId="75" fillId="0" borderId="0" xfId="0" applyFont="1"/>
    <xf numFmtId="0" fontId="44" fillId="0" borderId="30" xfId="0" applyFont="1" applyBorder="1" applyAlignment="1">
      <alignment horizontal="center" vertical="center" wrapText="1" readingOrder="2"/>
    </xf>
    <xf numFmtId="0" fontId="67" fillId="0" borderId="30" xfId="0" applyFont="1" applyBorder="1" applyAlignment="1">
      <alignment horizontal="center" vertical="center" wrapText="1" readingOrder="2"/>
    </xf>
    <xf numFmtId="0" fontId="66" fillId="0" borderId="26" xfId="0" applyFont="1" applyBorder="1" applyAlignment="1">
      <alignment horizontal="center" vertical="center" wrapText="1" readingOrder="2"/>
    </xf>
    <xf numFmtId="0" fontId="67" fillId="0" borderId="8" xfId="0" applyFont="1" applyBorder="1" applyAlignment="1">
      <alignment horizontal="center" vertical="center" wrapText="1" readingOrder="2"/>
    </xf>
    <xf numFmtId="0" fontId="67" fillId="0" borderId="10" xfId="0" applyFont="1" applyBorder="1" applyAlignment="1">
      <alignment horizontal="center" vertical="center" wrapText="1" readingOrder="2"/>
    </xf>
    <xf numFmtId="0" fontId="25" fillId="0" borderId="10" xfId="0" applyFont="1" applyBorder="1" applyAlignment="1">
      <alignment horizontal="center" vertical="center" wrapText="1" readingOrder="2"/>
    </xf>
    <xf numFmtId="0" fontId="66" fillId="0" borderId="23" xfId="0" applyFont="1" applyBorder="1" applyAlignment="1">
      <alignment horizontal="center" vertical="center" wrapText="1" readingOrder="2"/>
    </xf>
    <xf numFmtId="0" fontId="44" fillId="0" borderId="8" xfId="0" applyFont="1" applyBorder="1" applyAlignment="1">
      <alignment horizontal="center" vertical="center" wrapText="1" readingOrder="2"/>
    </xf>
    <xf numFmtId="0" fontId="25" fillId="0" borderId="14" xfId="0" applyFont="1" applyBorder="1" applyAlignment="1">
      <alignment horizontal="center" vertical="center" wrapText="1" readingOrder="2"/>
    </xf>
    <xf numFmtId="0" fontId="17" fillId="16" borderId="12" xfId="0" applyFont="1" applyFill="1" applyBorder="1" applyAlignment="1">
      <alignment horizontal="center" vertical="center" wrapText="1"/>
    </xf>
    <xf numFmtId="14" fontId="64" fillId="0" borderId="0" xfId="0" applyNumberFormat="1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63" fillId="0" borderId="0" xfId="1" applyFont="1" applyAlignment="1">
      <alignment horizontal="right" readingOrder="1"/>
    </xf>
    <xf numFmtId="0" fontId="46" fillId="0" borderId="0" xfId="0" applyFont="1" applyAlignment="1">
      <alignment horizontal="center" vertical="center" readingOrder="1"/>
    </xf>
    <xf numFmtId="0" fontId="42" fillId="0" borderId="28" xfId="0" applyFont="1" applyBorder="1" applyAlignment="1">
      <alignment horizontal="center" readingOrder="2"/>
    </xf>
    <xf numFmtId="0" fontId="78" fillId="0" borderId="38" xfId="0" applyFont="1" applyBorder="1" applyAlignment="1">
      <alignment horizontal="center" vertical="center" readingOrder="2"/>
    </xf>
    <xf numFmtId="0" fontId="24" fillId="0" borderId="0" xfId="0" applyFont="1" applyAlignment="1">
      <alignment horizontal="center" vertical="top" readingOrder="1"/>
    </xf>
    <xf numFmtId="0" fontId="0" fillId="0" borderId="17" xfId="0" applyBorder="1" applyAlignment="1">
      <alignment horizontal="left" readingOrder="1"/>
    </xf>
    <xf numFmtId="0" fontId="0" fillId="0" borderId="33" xfId="0" applyBorder="1" applyAlignment="1">
      <alignment horizontal="left" readingOrder="1"/>
    </xf>
    <xf numFmtId="0" fontId="0" fillId="0" borderId="35" xfId="0" applyBorder="1" applyAlignment="1">
      <alignment horizontal="left" readingOrder="1"/>
    </xf>
    <xf numFmtId="0" fontId="0" fillId="0" borderId="36" xfId="0" applyBorder="1" applyAlignment="1">
      <alignment horizontal="left" readingOrder="1"/>
    </xf>
    <xf numFmtId="0" fontId="0" fillId="0" borderId="17" xfId="0" applyBorder="1" applyAlignment="1">
      <alignment horizontal="right" readingOrder="2"/>
    </xf>
    <xf numFmtId="0" fontId="80" fillId="0" borderId="35" xfId="0" applyFont="1" applyBorder="1" applyAlignment="1">
      <alignment horizontal="right" readingOrder="2"/>
    </xf>
    <xf numFmtId="0" fontId="24" fillId="0" borderId="0" xfId="0" applyFont="1" applyAlignment="1">
      <alignment horizontal="center"/>
    </xf>
    <xf numFmtId="0" fontId="0" fillId="0" borderId="1" xfId="0" applyBorder="1"/>
    <xf numFmtId="0" fontId="81" fillId="0" borderId="1" xfId="0" applyFont="1" applyBorder="1" applyAlignment="1">
      <alignment horizontal="center" vertical="center"/>
    </xf>
    <xf numFmtId="0" fontId="82" fillId="0" borderId="0" xfId="0" applyFont="1"/>
    <xf numFmtId="0" fontId="83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85" fillId="0" borderId="1" xfId="0" applyFont="1" applyBorder="1" applyAlignment="1">
      <alignment horizontal="center" vertical="center"/>
    </xf>
    <xf numFmtId="0" fontId="86" fillId="0" borderId="1" xfId="0" applyFont="1" applyBorder="1" applyAlignment="1">
      <alignment horizontal="center" vertical="center"/>
    </xf>
    <xf numFmtId="0" fontId="81" fillId="17" borderId="1" xfId="0" applyFont="1" applyFill="1" applyBorder="1" applyAlignment="1">
      <alignment horizontal="center" vertical="center"/>
    </xf>
    <xf numFmtId="0" fontId="84" fillId="18" borderId="1" xfId="0" applyFont="1" applyFill="1" applyBorder="1" applyAlignment="1">
      <alignment horizontal="center" vertical="center"/>
    </xf>
    <xf numFmtId="0" fontId="81" fillId="19" borderId="1" xfId="0" applyFont="1" applyFill="1" applyBorder="1" applyAlignment="1">
      <alignment horizontal="center" vertical="center"/>
    </xf>
    <xf numFmtId="0" fontId="83" fillId="20" borderId="1" xfId="0" applyFont="1" applyFill="1" applyBorder="1" applyAlignment="1">
      <alignment horizontal="center" vertical="center"/>
    </xf>
    <xf numFmtId="0" fontId="81" fillId="21" borderId="1" xfId="0" applyFont="1" applyFill="1" applyBorder="1" applyAlignment="1">
      <alignment horizontal="center" vertical="center"/>
    </xf>
    <xf numFmtId="0" fontId="81" fillId="22" borderId="1" xfId="0" applyFont="1" applyFill="1" applyBorder="1" applyAlignment="1">
      <alignment horizontal="center" vertical="center"/>
    </xf>
    <xf numFmtId="0" fontId="84" fillId="23" borderId="1" xfId="0" applyFont="1" applyFill="1" applyBorder="1" applyAlignment="1">
      <alignment horizontal="center" vertical="center"/>
    </xf>
    <xf numFmtId="0" fontId="81" fillId="24" borderId="1" xfId="0" applyFont="1" applyFill="1" applyBorder="1" applyAlignment="1">
      <alignment horizontal="center" vertical="center"/>
    </xf>
    <xf numFmtId="0" fontId="81" fillId="25" borderId="1" xfId="0" applyFont="1" applyFill="1" applyBorder="1" applyAlignment="1">
      <alignment horizontal="center" vertical="top"/>
    </xf>
    <xf numFmtId="0" fontId="81" fillId="26" borderId="1" xfId="0" applyFont="1" applyFill="1" applyBorder="1" applyAlignment="1">
      <alignment horizontal="center" vertical="center"/>
    </xf>
    <xf numFmtId="0" fontId="81" fillId="27" borderId="1" xfId="0" applyFont="1" applyFill="1" applyBorder="1" applyAlignment="1">
      <alignment horizontal="center" vertical="center"/>
    </xf>
    <xf numFmtId="0" fontId="84" fillId="28" borderId="1" xfId="0" applyFont="1" applyFill="1" applyBorder="1" applyAlignment="1">
      <alignment horizontal="center" vertical="center"/>
    </xf>
    <xf numFmtId="0" fontId="84" fillId="29" borderId="1" xfId="0" applyFont="1" applyFill="1" applyBorder="1" applyAlignment="1">
      <alignment horizontal="center" vertical="center"/>
    </xf>
    <xf numFmtId="0" fontId="85" fillId="30" borderId="1" xfId="0" applyFont="1" applyFill="1" applyBorder="1" applyAlignment="1">
      <alignment horizontal="center" vertical="center"/>
    </xf>
    <xf numFmtId="0" fontId="83" fillId="31" borderId="1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left" readingOrder="1"/>
    </xf>
    <xf numFmtId="0" fontId="6" fillId="0" borderId="18" xfId="0" applyFont="1" applyBorder="1" applyAlignment="1">
      <alignment horizontal="center" vertical="center" readingOrder="1"/>
    </xf>
    <xf numFmtId="0" fontId="0" fillId="0" borderId="18" xfId="0" applyBorder="1" applyAlignment="1">
      <alignment horizontal="left" readingOrder="1"/>
    </xf>
    <xf numFmtId="0" fontId="24" fillId="0" borderId="2" xfId="0" applyFont="1" applyBorder="1" applyAlignment="1">
      <alignment horizontal="center" vertical="center" readingOrder="1"/>
    </xf>
    <xf numFmtId="0" fontId="24" fillId="9" borderId="2" xfId="0" applyFont="1" applyFill="1" applyBorder="1" applyAlignment="1">
      <alignment horizontal="center" vertical="center" readingOrder="1"/>
    </xf>
    <xf numFmtId="0" fontId="52" fillId="0" borderId="2" xfId="0" applyFont="1" applyBorder="1" applyAlignment="1">
      <alignment horizontal="center" vertical="center" readingOrder="1"/>
    </xf>
    <xf numFmtId="0" fontId="55" fillId="9" borderId="2" xfId="0" applyFont="1" applyFill="1" applyBorder="1" applyAlignment="1">
      <alignment horizontal="center" vertical="center" readingOrder="1"/>
    </xf>
    <xf numFmtId="0" fontId="52" fillId="9" borderId="2" xfId="0" applyFont="1" applyFill="1" applyBorder="1" applyAlignment="1">
      <alignment horizontal="center" vertical="center" readingOrder="1"/>
    </xf>
    <xf numFmtId="0" fontId="71" fillId="0" borderId="22" xfId="0" applyFont="1" applyBorder="1" applyAlignment="1">
      <alignment horizontal="center" vertical="center" readingOrder="2"/>
    </xf>
    <xf numFmtId="0" fontId="71" fillId="0" borderId="20" xfId="0" applyFont="1" applyBorder="1" applyAlignment="1">
      <alignment horizontal="center" vertical="center" readingOrder="2"/>
    </xf>
    <xf numFmtId="0" fontId="71" fillId="0" borderId="21" xfId="0" applyFont="1" applyBorder="1" applyAlignment="1">
      <alignment horizontal="center" vertical="center" readingOrder="2"/>
    </xf>
    <xf numFmtId="0" fontId="71" fillId="9" borderId="22" xfId="0" applyFont="1" applyFill="1" applyBorder="1" applyAlignment="1">
      <alignment horizontal="center" vertical="center" readingOrder="2"/>
    </xf>
    <xf numFmtId="0" fontId="71" fillId="9" borderId="20" xfId="0" applyFont="1" applyFill="1" applyBorder="1" applyAlignment="1">
      <alignment horizontal="center" vertical="center" readingOrder="2"/>
    </xf>
    <xf numFmtId="0" fontId="71" fillId="9" borderId="21" xfId="0" applyFont="1" applyFill="1" applyBorder="1" applyAlignment="1">
      <alignment horizontal="center" vertical="center" readingOrder="2"/>
    </xf>
    <xf numFmtId="0" fontId="71" fillId="0" borderId="0" xfId="0" applyFont="1" applyAlignment="1">
      <alignment horizontal="center" vertical="center" readingOrder="2"/>
    </xf>
    <xf numFmtId="0" fontId="15" fillId="0" borderId="0" xfId="0" applyFont="1" applyAlignment="1">
      <alignment horizontal="left" vertical="center" readingOrder="1"/>
    </xf>
    <xf numFmtId="0" fontId="15" fillId="0" borderId="0" xfId="0" applyFont="1" applyAlignment="1">
      <alignment horizontal="left" vertical="center" wrapText="1" readingOrder="1"/>
    </xf>
    <xf numFmtId="0" fontId="14" fillId="8" borderId="20" xfId="0" applyFont="1" applyFill="1" applyBorder="1" applyAlignment="1">
      <alignment horizontal="center" vertical="center" readingOrder="1"/>
    </xf>
    <xf numFmtId="0" fontId="0" fillId="0" borderId="27" xfId="0" applyBorder="1"/>
    <xf numFmtId="0" fontId="0" fillId="0" borderId="18" xfId="0" applyBorder="1" applyAlignment="1">
      <alignment horizontal="center" vertical="center" readingOrder="1"/>
    </xf>
    <xf numFmtId="0" fontId="95" fillId="0" borderId="33" xfId="0" quotePrefix="1" applyFont="1" applyBorder="1" applyAlignment="1">
      <alignment horizontal="center" vertical="center" readingOrder="1"/>
    </xf>
    <xf numFmtId="0" fontId="97" fillId="0" borderId="25" xfId="0" applyFont="1" applyBorder="1" applyAlignment="1">
      <alignment horizontal="center" vertical="center" wrapText="1"/>
    </xf>
    <xf numFmtId="0" fontId="0" fillId="0" borderId="39" xfId="0" applyBorder="1"/>
    <xf numFmtId="0" fontId="0" fillId="0" borderId="50" xfId="0" applyBorder="1"/>
    <xf numFmtId="0" fontId="0" fillId="0" borderId="37" xfId="0" applyBorder="1"/>
    <xf numFmtId="0" fontId="95" fillId="0" borderId="33" xfId="0" applyFont="1" applyBorder="1" applyAlignment="1">
      <alignment horizontal="center" vertical="center" readingOrder="1"/>
    </xf>
    <xf numFmtId="0" fontId="97" fillId="0" borderId="1" xfId="0" applyFont="1" applyBorder="1" applyAlignment="1">
      <alignment horizontal="center" vertical="center" wrapText="1"/>
    </xf>
    <xf numFmtId="0" fontId="0" fillId="0" borderId="15" xfId="0" applyBorder="1"/>
    <xf numFmtId="0" fontId="95" fillId="0" borderId="0" xfId="0" applyFont="1" applyAlignment="1">
      <alignment vertical="center"/>
    </xf>
    <xf numFmtId="0" fontId="0" fillId="0" borderId="34" xfId="0" applyBorder="1" applyAlignment="1">
      <alignment horizontal="center" vertical="center" readingOrder="1"/>
    </xf>
    <xf numFmtId="0" fontId="95" fillId="0" borderId="36" xfId="0" applyFont="1" applyBorder="1" applyAlignment="1">
      <alignment horizontal="center" vertical="center" readingOrder="1"/>
    </xf>
    <xf numFmtId="0" fontId="97" fillId="0" borderId="9" xfId="0" applyFont="1" applyBorder="1" applyAlignment="1">
      <alignment horizontal="center" vertical="center" wrapText="1"/>
    </xf>
    <xf numFmtId="0" fontId="0" fillId="0" borderId="33" xfId="0" applyBorder="1" applyAlignment="1">
      <alignment horizontal="left" readingOrder="2"/>
    </xf>
    <xf numFmtId="0" fontId="0" fillId="0" borderId="33" xfId="0" applyBorder="1" applyAlignment="1">
      <alignment horizontal="center" vertical="center" readingOrder="2"/>
    </xf>
    <xf numFmtId="0" fontId="88" fillId="0" borderId="6" xfId="0" applyFont="1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 readingOrder="2"/>
    </xf>
    <xf numFmtId="0" fontId="93" fillId="0" borderId="6" xfId="0" applyFont="1" applyBorder="1" applyAlignment="1">
      <alignment horizontal="center" vertical="center" wrapText="1" readingOrder="1"/>
    </xf>
    <xf numFmtId="0" fontId="93" fillId="0" borderId="8" xfId="0" applyFont="1" applyBorder="1" applyAlignment="1">
      <alignment horizontal="center" vertical="center" wrapText="1" readingOrder="1"/>
    </xf>
    <xf numFmtId="0" fontId="0" fillId="0" borderId="10" xfId="0" applyBorder="1" applyAlignment="1">
      <alignment horizontal="center" vertical="center" readingOrder="2"/>
    </xf>
    <xf numFmtId="0" fontId="88" fillId="0" borderId="3" xfId="0" applyFont="1" applyBorder="1" applyAlignment="1">
      <alignment horizontal="center" vertical="center" wrapText="1" readingOrder="1"/>
    </xf>
    <xf numFmtId="0" fontId="0" fillId="0" borderId="5" xfId="0" applyBorder="1" applyAlignment="1">
      <alignment horizontal="center" vertical="center" readingOrder="2"/>
    </xf>
    <xf numFmtId="0" fontId="88" fillId="0" borderId="8" xfId="0" applyFont="1" applyBorder="1" applyAlignment="1">
      <alignment horizontal="center" vertical="center" wrapText="1" readingOrder="1"/>
    </xf>
    <xf numFmtId="0" fontId="27" fillId="0" borderId="3" xfId="0" applyFont="1" applyBorder="1" applyAlignment="1">
      <alignment horizontal="center" vertical="center" wrapText="1" readingOrder="1"/>
    </xf>
    <xf numFmtId="0" fontId="27" fillId="0" borderId="8" xfId="0" applyFont="1" applyBorder="1" applyAlignment="1">
      <alignment horizontal="center" vertical="center" wrapText="1" readingOrder="1"/>
    </xf>
    <xf numFmtId="0" fontId="91" fillId="0" borderId="3" xfId="0" applyFont="1" applyBorder="1" applyAlignment="1">
      <alignment horizontal="center" vertical="center" wrapText="1" readingOrder="1"/>
    </xf>
    <xf numFmtId="0" fontId="92" fillId="0" borderId="8" xfId="0" applyFont="1" applyBorder="1" applyAlignment="1">
      <alignment horizontal="center" vertical="center" wrapText="1" readingOrder="1"/>
    </xf>
    <xf numFmtId="0" fontId="93" fillId="0" borderId="3" xfId="0" applyFont="1" applyBorder="1" applyAlignment="1">
      <alignment horizontal="center" vertical="center" wrapText="1" readingOrder="1"/>
    </xf>
    <xf numFmtId="0" fontId="0" fillId="0" borderId="0" xfId="0" applyBorder="1" applyAlignment="1">
      <alignment horizontal="center" vertical="center" readingOrder="2"/>
    </xf>
    <xf numFmtId="0" fontId="0" fillId="0" borderId="12" xfId="0" applyBorder="1" applyAlignment="1">
      <alignment horizontal="center" vertical="center" readingOrder="2"/>
    </xf>
    <xf numFmtId="0" fontId="0" fillId="0" borderId="51" xfId="0" applyBorder="1" applyAlignment="1">
      <alignment horizontal="center" vertical="center" readingOrder="2"/>
    </xf>
    <xf numFmtId="0" fontId="99" fillId="0" borderId="35" xfId="0" applyFont="1" applyBorder="1" applyAlignment="1">
      <alignment horizontal="center" vertical="center" readingOrder="2"/>
    </xf>
    <xf numFmtId="0" fontId="99" fillId="0" borderId="33" xfId="0" applyFont="1" applyBorder="1" applyAlignment="1">
      <alignment horizontal="center" vertical="center" readingOrder="2"/>
    </xf>
    <xf numFmtId="0" fontId="99" fillId="0" borderId="31" xfId="0" applyFont="1" applyBorder="1" applyAlignment="1">
      <alignment horizontal="center" vertical="center" readingOrder="2"/>
    </xf>
    <xf numFmtId="0" fontId="99" fillId="0" borderId="53" xfId="0" applyFont="1" applyBorder="1" applyAlignment="1">
      <alignment horizontal="center" vertical="center" readingOrder="2"/>
    </xf>
    <xf numFmtId="0" fontId="99" fillId="0" borderId="54" xfId="0" applyFont="1" applyBorder="1" applyAlignment="1">
      <alignment horizontal="center" vertical="center" readingOrder="2"/>
    </xf>
    <xf numFmtId="0" fontId="99" fillId="0" borderId="36" xfId="0" applyFont="1" applyBorder="1" applyAlignment="1">
      <alignment horizontal="center" vertical="center" readingOrder="2"/>
    </xf>
    <xf numFmtId="0" fontId="99" fillId="0" borderId="55" xfId="0" applyFont="1" applyBorder="1" applyAlignment="1">
      <alignment horizontal="center" vertical="center" readingOrder="2"/>
    </xf>
    <xf numFmtId="0" fontId="99" fillId="0" borderId="32" xfId="0" applyFont="1" applyBorder="1" applyAlignment="1">
      <alignment horizontal="center" vertical="center" readingOrder="2"/>
    </xf>
    <xf numFmtId="0" fontId="99" fillId="0" borderId="34" xfId="0" applyFont="1" applyBorder="1" applyAlignment="1">
      <alignment horizontal="center" vertical="center" readingOrder="2"/>
    </xf>
    <xf numFmtId="0" fontId="100" fillId="0" borderId="33" xfId="0" applyFont="1" applyBorder="1" applyAlignment="1">
      <alignment horizontal="center" vertical="center" readingOrder="2"/>
    </xf>
    <xf numFmtId="0" fontId="99" fillId="0" borderId="45" xfId="0" applyFont="1" applyBorder="1" applyAlignment="1">
      <alignment horizontal="center" vertical="center" readingOrder="2"/>
    </xf>
    <xf numFmtId="0" fontId="101" fillId="0" borderId="34" xfId="0" applyFont="1" applyBorder="1" applyAlignment="1">
      <alignment horizontal="center" vertical="center" readingOrder="2"/>
    </xf>
    <xf numFmtId="0" fontId="100" fillId="0" borderId="53" xfId="0" applyFont="1" applyBorder="1" applyAlignment="1">
      <alignment horizontal="center" vertical="center" readingOrder="2"/>
    </xf>
    <xf numFmtId="0" fontId="99" fillId="0" borderId="56" xfId="0" applyFont="1" applyBorder="1" applyAlignment="1">
      <alignment horizontal="center" vertical="center" readingOrder="2"/>
    </xf>
    <xf numFmtId="0" fontId="100" fillId="0" borderId="36" xfId="0" applyFont="1" applyBorder="1" applyAlignment="1">
      <alignment horizontal="center" vertical="center" readingOrder="2"/>
    </xf>
    <xf numFmtId="0" fontId="99" fillId="0" borderId="46" xfId="0" applyFont="1" applyBorder="1" applyAlignment="1">
      <alignment horizontal="center" vertical="center" readingOrder="2"/>
    </xf>
    <xf numFmtId="0" fontId="99" fillId="0" borderId="57" xfId="0" applyFont="1" applyBorder="1" applyAlignment="1">
      <alignment horizontal="center" vertical="center" readingOrder="2"/>
    </xf>
    <xf numFmtId="0" fontId="99" fillId="0" borderId="51" xfId="0" applyFont="1" applyBorder="1" applyAlignment="1">
      <alignment horizontal="center" vertical="center" readingOrder="2"/>
    </xf>
    <xf numFmtId="0" fontId="99" fillId="0" borderId="58" xfId="0" applyFont="1" applyBorder="1" applyAlignment="1">
      <alignment horizontal="center" vertical="center" readingOrder="2"/>
    </xf>
    <xf numFmtId="0" fontId="99" fillId="0" borderId="59" xfId="0" applyFont="1" applyBorder="1" applyAlignment="1">
      <alignment horizontal="center" vertical="center" readingOrder="2"/>
    </xf>
    <xf numFmtId="0" fontId="99" fillId="0" borderId="60" xfId="0" applyFont="1" applyBorder="1" applyAlignment="1">
      <alignment horizontal="center" vertical="center" readingOrder="2"/>
    </xf>
    <xf numFmtId="0" fontId="99" fillId="0" borderId="61" xfId="0" applyFont="1" applyBorder="1" applyAlignment="1">
      <alignment horizontal="center" vertical="center" readingOrder="2"/>
    </xf>
    <xf numFmtId="0" fontId="100" fillId="0" borderId="66" xfId="0" applyFont="1" applyBorder="1" applyAlignment="1">
      <alignment horizontal="center" vertical="center" readingOrder="2"/>
    </xf>
    <xf numFmtId="0" fontId="99" fillId="0" borderId="52" xfId="0" applyFont="1" applyBorder="1" applyAlignment="1">
      <alignment horizontal="center" vertical="center" readingOrder="2"/>
    </xf>
    <xf numFmtId="0" fontId="99" fillId="0" borderId="62" xfId="0" applyFont="1" applyBorder="1" applyAlignment="1">
      <alignment horizontal="center" vertical="center" readingOrder="2"/>
    </xf>
    <xf numFmtId="0" fontId="99" fillId="0" borderId="63" xfId="0" applyFont="1" applyBorder="1" applyAlignment="1">
      <alignment horizontal="center" vertical="center" readingOrder="2"/>
    </xf>
    <xf numFmtId="0" fontId="101" fillId="0" borderId="32" xfId="0" applyFont="1" applyBorder="1" applyAlignment="1">
      <alignment horizontal="center" vertical="center" readingOrder="2"/>
    </xf>
    <xf numFmtId="0" fontId="99" fillId="0" borderId="64" xfId="0" applyFont="1" applyBorder="1" applyAlignment="1">
      <alignment horizontal="center" vertical="center" readingOrder="2"/>
    </xf>
    <xf numFmtId="0" fontId="100" fillId="0" borderId="64" xfId="0" applyFont="1" applyBorder="1" applyAlignment="1">
      <alignment horizontal="center" vertical="center" readingOrder="2"/>
    </xf>
    <xf numFmtId="0" fontId="100" fillId="0" borderId="51" xfId="0" applyFont="1" applyBorder="1" applyAlignment="1">
      <alignment horizontal="center" vertical="center" readingOrder="2"/>
    </xf>
    <xf numFmtId="0" fontId="99" fillId="0" borderId="65" xfId="0" applyFont="1" applyBorder="1" applyAlignment="1">
      <alignment horizontal="center" vertical="center" readingOrder="2"/>
    </xf>
    <xf numFmtId="0" fontId="100" fillId="0" borderId="35" xfId="0" applyFont="1" applyBorder="1" applyAlignment="1">
      <alignment horizontal="center" vertical="center" readingOrder="2"/>
    </xf>
    <xf numFmtId="0" fontId="101" fillId="0" borderId="35" xfId="0" applyFont="1" applyBorder="1" applyAlignment="1">
      <alignment horizontal="center" vertical="center" readingOrder="2"/>
    </xf>
    <xf numFmtId="0" fontId="7" fillId="0" borderId="0" xfId="0" applyFont="1" applyAlignment="1">
      <alignment horizontal="right" readingOrder="2"/>
    </xf>
    <xf numFmtId="0" fontId="0" fillId="0" borderId="53" xfId="0" applyBorder="1" applyAlignment="1">
      <alignment horizontal="center" vertical="center" readingOrder="2"/>
    </xf>
    <xf numFmtId="0" fontId="0" fillId="0" borderId="1" xfId="0" applyBorder="1" applyAlignment="1">
      <alignment horizontal="center" vertical="center" readingOrder="1"/>
    </xf>
    <xf numFmtId="0" fontId="99" fillId="0" borderId="0" xfId="0" applyFont="1" applyBorder="1" applyAlignment="1">
      <alignment horizontal="center" vertical="center" readingOrder="2"/>
    </xf>
    <xf numFmtId="0" fontId="100" fillId="0" borderId="0" xfId="0" applyFont="1" applyBorder="1" applyAlignment="1">
      <alignment horizontal="center" vertical="center" readingOrder="2"/>
    </xf>
    <xf numFmtId="0" fontId="101" fillId="0" borderId="0" xfId="0" applyFont="1" applyBorder="1" applyAlignment="1">
      <alignment horizontal="center" vertical="center" readingOrder="2"/>
    </xf>
    <xf numFmtId="0" fontId="0" fillId="0" borderId="0" xfId="0" applyBorder="1" applyAlignment="1">
      <alignment horizontal="right" readingOrder="2"/>
    </xf>
    <xf numFmtId="0" fontId="6" fillId="0" borderId="51" xfId="0" applyFont="1" applyBorder="1" applyAlignment="1">
      <alignment horizontal="center" vertical="center" readingOrder="2"/>
    </xf>
    <xf numFmtId="0" fontId="100" fillId="0" borderId="56" xfId="0" applyFont="1" applyBorder="1" applyAlignment="1">
      <alignment horizontal="center" vertical="center" readingOrder="2"/>
    </xf>
    <xf numFmtId="0" fontId="99" fillId="0" borderId="67" xfId="0" applyFont="1" applyBorder="1" applyAlignment="1">
      <alignment horizontal="center" vertical="center" readingOrder="2"/>
    </xf>
    <xf numFmtId="0" fontId="99" fillId="0" borderId="66" xfId="0" applyFont="1" applyBorder="1" applyAlignment="1">
      <alignment horizontal="center" vertical="center" readingOrder="2"/>
    </xf>
    <xf numFmtId="0" fontId="99" fillId="0" borderId="68" xfId="0" applyFont="1" applyBorder="1" applyAlignment="1">
      <alignment horizontal="center" vertical="center" readingOrder="2"/>
    </xf>
    <xf numFmtId="0" fontId="100" fillId="0" borderId="68" xfId="0" applyFont="1" applyBorder="1" applyAlignment="1">
      <alignment horizontal="center" vertical="center" readingOrder="2"/>
    </xf>
    <xf numFmtId="0" fontId="100" fillId="0" borderId="52" xfId="0" applyFont="1" applyBorder="1" applyAlignment="1">
      <alignment horizontal="center" vertical="center" readingOrder="2"/>
    </xf>
    <xf numFmtId="0" fontId="99" fillId="0" borderId="69" xfId="0" applyFont="1" applyBorder="1" applyAlignment="1">
      <alignment horizontal="center" vertical="center" readingOrder="2"/>
    </xf>
    <xf numFmtId="0" fontId="101" fillId="0" borderId="45" xfId="0" applyFont="1" applyBorder="1" applyAlignment="1">
      <alignment horizontal="center" vertical="center" readingOrder="2"/>
    </xf>
    <xf numFmtId="0" fontId="99" fillId="0" borderId="44" xfId="0" applyFont="1" applyBorder="1" applyAlignment="1">
      <alignment horizontal="center" vertical="center" readingOrder="2"/>
    </xf>
    <xf numFmtId="0" fontId="99" fillId="0" borderId="70" xfId="0" applyFont="1" applyBorder="1" applyAlignment="1">
      <alignment horizontal="center" vertical="center" readingOrder="2"/>
    </xf>
    <xf numFmtId="0" fontId="99" fillId="0" borderId="71" xfId="0" applyFont="1" applyBorder="1" applyAlignment="1">
      <alignment horizontal="center" vertical="center" readingOrder="2"/>
    </xf>
    <xf numFmtId="0" fontId="99" fillId="0" borderId="72" xfId="0" applyFont="1" applyBorder="1" applyAlignment="1">
      <alignment horizontal="center" vertical="center" readingOrder="2"/>
    </xf>
    <xf numFmtId="0" fontId="99" fillId="0" borderId="73" xfId="0" applyFont="1" applyBorder="1" applyAlignment="1">
      <alignment horizontal="center" vertical="center" readingOrder="2"/>
    </xf>
    <xf numFmtId="0" fontId="100" fillId="0" borderId="32" xfId="0" applyFont="1" applyBorder="1" applyAlignment="1">
      <alignment horizontal="center" vertical="center" readingOrder="2"/>
    </xf>
    <xf numFmtId="0" fontId="101" fillId="0" borderId="44" xfId="0" applyFont="1" applyBorder="1" applyAlignment="1">
      <alignment horizontal="center" vertical="center" readingOrder="2"/>
    </xf>
    <xf numFmtId="0" fontId="100" fillId="0" borderId="54" xfId="0" applyFont="1" applyBorder="1" applyAlignment="1">
      <alignment horizontal="center" vertical="center" readingOrder="2"/>
    </xf>
    <xf numFmtId="0" fontId="34" fillId="4" borderId="7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 readingOrder="2"/>
    </xf>
    <xf numFmtId="0" fontId="32" fillId="0" borderId="7" xfId="0" applyFont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 readingOrder="2"/>
    </xf>
    <xf numFmtId="0" fontId="32" fillId="0" borderId="9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0" fillId="33" borderId="6" xfId="0" applyFill="1" applyBorder="1" applyAlignment="1">
      <alignment horizontal="left" vertical="center" readingOrder="1"/>
    </xf>
    <xf numFmtId="0" fontId="15" fillId="0" borderId="0" xfId="0" applyFont="1" applyAlignment="1">
      <alignment horizontal="right" vertical="center" readingOrder="2"/>
    </xf>
    <xf numFmtId="0" fontId="17" fillId="0" borderId="0" xfId="0" applyFont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1"/>
    </xf>
    <xf numFmtId="0" fontId="103" fillId="15" borderId="2" xfId="0" applyFont="1" applyFill="1" applyBorder="1" applyAlignment="1">
      <alignment horizontal="right" vertical="center"/>
    </xf>
    <xf numFmtId="0" fontId="55" fillId="15" borderId="2" xfId="0" applyFont="1" applyFill="1" applyBorder="1" applyAlignment="1">
      <alignment horizontal="right" vertical="center"/>
    </xf>
    <xf numFmtId="0" fontId="52" fillId="15" borderId="2" xfId="0" applyFont="1" applyFill="1" applyBorder="1" applyAlignment="1">
      <alignment horizontal="right" vertical="center"/>
    </xf>
    <xf numFmtId="0" fontId="14" fillId="8" borderId="2" xfId="0" applyFont="1" applyFill="1" applyBorder="1" applyAlignment="1">
      <alignment horizontal="center" vertical="center" readingOrder="1"/>
    </xf>
    <xf numFmtId="0" fontId="97" fillId="0" borderId="23" xfId="0" applyFont="1" applyBorder="1" applyAlignment="1">
      <alignment horizontal="center" vertical="center" wrapText="1"/>
    </xf>
    <xf numFmtId="0" fontId="96" fillId="0" borderId="23" xfId="0" applyFont="1" applyBorder="1" applyAlignment="1">
      <alignment horizontal="left" vertical="center" wrapText="1"/>
    </xf>
    <xf numFmtId="0" fontId="97" fillId="0" borderId="13" xfId="0" applyFont="1" applyBorder="1" applyAlignment="1">
      <alignment horizontal="center" vertical="center" wrapText="1"/>
    </xf>
    <xf numFmtId="0" fontId="96" fillId="0" borderId="13" xfId="0" applyFont="1" applyBorder="1" applyAlignment="1">
      <alignment horizontal="left" vertical="center" wrapText="1"/>
    </xf>
    <xf numFmtId="0" fontId="97" fillId="0" borderId="14" xfId="0" applyFont="1" applyBorder="1" applyAlignment="1">
      <alignment horizontal="center" vertical="center" wrapText="1"/>
    </xf>
    <xf numFmtId="0" fontId="96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 vertical="center" readingOrder="1"/>
    </xf>
    <xf numFmtId="0" fontId="5" fillId="0" borderId="0" xfId="0" applyFont="1" applyAlignment="1">
      <alignment horizontal="right" readingOrder="2"/>
    </xf>
    <xf numFmtId="0" fontId="15" fillId="0" borderId="0" xfId="0" applyFont="1" applyAlignment="1">
      <alignment horizontal="right" readingOrder="2"/>
    </xf>
    <xf numFmtId="0" fontId="17" fillId="0" borderId="0" xfId="0" applyFont="1" applyAlignment="1">
      <alignment horizontal="right" readingOrder="2"/>
    </xf>
    <xf numFmtId="0" fontId="0" fillId="0" borderId="0" xfId="0" applyFont="1" applyAlignment="1">
      <alignment horizontal="right" readingOrder="2"/>
    </xf>
    <xf numFmtId="0" fontId="5" fillId="0" borderId="0" xfId="0" applyFont="1" applyAlignment="1">
      <alignment horizontal="right" vertical="center" readingOrder="2"/>
    </xf>
    <xf numFmtId="0" fontId="34" fillId="3" borderId="1" xfId="0" applyFont="1" applyFill="1" applyBorder="1" applyAlignment="1">
      <alignment horizontal="center" vertical="center" wrapText="1" readingOrder="2"/>
    </xf>
    <xf numFmtId="0" fontId="35" fillId="2" borderId="1" xfId="0" applyFont="1" applyFill="1" applyBorder="1" applyAlignment="1">
      <alignment horizontal="center" vertical="center" wrapText="1" readingOrder="2"/>
    </xf>
    <xf numFmtId="0" fontId="34" fillId="10" borderId="1" xfId="0" applyFont="1" applyFill="1" applyBorder="1" applyAlignment="1">
      <alignment horizontal="center" vertical="center" wrapText="1" readingOrder="2"/>
    </xf>
    <xf numFmtId="0" fontId="34" fillId="4" borderId="1" xfId="0" applyFont="1" applyFill="1" applyBorder="1" applyAlignment="1">
      <alignment horizontal="center" vertical="center" wrapText="1" readingOrder="2"/>
    </xf>
    <xf numFmtId="0" fontId="28" fillId="0" borderId="1" xfId="0" applyFont="1" applyBorder="1" applyAlignment="1">
      <alignment horizontal="center" vertical="center" wrapText="1" readingOrder="2"/>
    </xf>
    <xf numFmtId="0" fontId="33" fillId="0" borderId="1" xfId="0" applyFont="1" applyBorder="1" applyAlignment="1">
      <alignment horizontal="center" vertical="center" wrapText="1" readingOrder="2"/>
    </xf>
    <xf numFmtId="0" fontId="29" fillId="0" borderId="1" xfId="0" applyFont="1" applyBorder="1" applyAlignment="1">
      <alignment horizontal="center" vertical="center" wrapText="1" readingOrder="2"/>
    </xf>
    <xf numFmtId="0" fontId="32" fillId="0" borderId="1" xfId="0" applyFont="1" applyBorder="1" applyAlignment="1">
      <alignment horizontal="center" vertical="center" wrapText="1" readingOrder="2"/>
    </xf>
    <xf numFmtId="0" fontId="0" fillId="0" borderId="1" xfId="0" applyBorder="1" applyAlignment="1">
      <alignment horizontal="right" vertical="center" readingOrder="2"/>
    </xf>
    <xf numFmtId="0" fontId="68" fillId="0" borderId="0" xfId="0" applyFont="1" applyAlignment="1">
      <alignment horizontal="right" vertical="center" readingOrder="2"/>
    </xf>
    <xf numFmtId="0" fontId="80" fillId="0" borderId="0" xfId="0" applyFont="1" applyAlignment="1">
      <alignment horizontal="right" vertical="center" readingOrder="2"/>
    </xf>
    <xf numFmtId="0" fontId="61" fillId="0" borderId="0" xfId="0" applyFont="1" applyAlignment="1">
      <alignment horizontal="right" vertical="center" readingOrder="2"/>
    </xf>
    <xf numFmtId="0" fontId="17" fillId="7" borderId="1" xfId="0" applyFont="1" applyFill="1" applyBorder="1" applyAlignment="1">
      <alignment horizontal="right" vertical="center" wrapText="1" readingOrder="2"/>
    </xf>
    <xf numFmtId="0" fontId="0" fillId="0" borderId="0" xfId="0" applyBorder="1" applyAlignment="1">
      <alignment horizontal="right" vertical="center" readingOrder="2"/>
    </xf>
    <xf numFmtId="0" fontId="15" fillId="0" borderId="0" xfId="0" applyFont="1" applyBorder="1" applyAlignment="1">
      <alignment horizontal="right" vertical="center" wrapText="1" readingOrder="2"/>
    </xf>
    <xf numFmtId="0" fontId="12" fillId="0" borderId="0" xfId="0" applyFont="1" applyAlignment="1">
      <alignment horizontal="right" readingOrder="2"/>
    </xf>
    <xf numFmtId="0" fontId="12" fillId="0" borderId="0" xfId="0" applyFont="1" applyAlignment="1">
      <alignment horizontal="right" vertical="center" readingOrder="2"/>
    </xf>
    <xf numFmtId="0" fontId="31" fillId="0" borderId="0" xfId="0" applyFont="1" applyAlignment="1">
      <alignment horizontal="right" readingOrder="2"/>
    </xf>
    <xf numFmtId="0" fontId="5" fillId="0" borderId="0" xfId="0" applyFont="1" applyAlignment="1">
      <alignment horizontal="right" vertical="center" readingOrder="1"/>
    </xf>
    <xf numFmtId="0" fontId="105" fillId="0" borderId="0" xfId="1" applyFont="1" applyAlignment="1">
      <alignment horizontal="right" readingOrder="1"/>
    </xf>
    <xf numFmtId="0" fontId="4" fillId="0" borderId="0" xfId="0" applyFont="1"/>
    <xf numFmtId="0" fontId="15" fillId="0" borderId="1" xfId="0" applyFont="1" applyBorder="1" applyAlignment="1">
      <alignment horizontal="center" vertical="center" wrapText="1" readingOrder="2"/>
    </xf>
    <xf numFmtId="0" fontId="3" fillId="0" borderId="0" xfId="0" applyFont="1" applyAlignment="1">
      <alignment horizontal="right" readingOrder="2"/>
    </xf>
    <xf numFmtId="0" fontId="97" fillId="0" borderId="13" xfId="0" applyFont="1" applyFill="1" applyBorder="1" applyAlignment="1">
      <alignment horizontal="center" vertical="center" wrapText="1"/>
    </xf>
    <xf numFmtId="0" fontId="97" fillId="0" borderId="1" xfId="0" applyFont="1" applyFill="1" applyBorder="1" applyAlignment="1">
      <alignment horizontal="center" vertical="center" wrapText="1"/>
    </xf>
    <xf numFmtId="0" fontId="96" fillId="0" borderId="13" xfId="0" applyFont="1" applyFill="1" applyBorder="1" applyAlignment="1">
      <alignment horizontal="left" vertical="center" wrapText="1"/>
    </xf>
    <xf numFmtId="0" fontId="2" fillId="0" borderId="0" xfId="0" applyFont="1"/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8" fillId="0" borderId="0" xfId="0" applyFont="1" applyAlignment="1">
      <alignment horizontal="center" vertical="center" wrapText="1" readingOrder="2"/>
    </xf>
    <xf numFmtId="0" fontId="30" fillId="6" borderId="15" xfId="0" applyFont="1" applyFill="1" applyBorder="1" applyAlignment="1">
      <alignment horizontal="center" vertical="center" readingOrder="2"/>
    </xf>
    <xf numFmtId="0" fontId="30" fillId="6" borderId="11" xfId="0" applyFont="1" applyFill="1" applyBorder="1" applyAlignment="1">
      <alignment horizontal="center" vertical="center" readingOrder="2"/>
    </xf>
    <xf numFmtId="0" fontId="30" fillId="6" borderId="47" xfId="0" applyFont="1" applyFill="1" applyBorder="1" applyAlignment="1">
      <alignment horizontal="center" vertical="center" readingOrder="2"/>
    </xf>
    <xf numFmtId="0" fontId="30" fillId="6" borderId="19" xfId="0" applyFont="1" applyFill="1" applyBorder="1" applyAlignment="1">
      <alignment horizontal="center" vertical="center" readingOrder="2"/>
    </xf>
    <xf numFmtId="0" fontId="54" fillId="7" borderId="41" xfId="1" applyFont="1" applyFill="1" applyBorder="1" applyAlignment="1">
      <alignment horizontal="center" vertical="center"/>
    </xf>
    <xf numFmtId="0" fontId="54" fillId="7" borderId="29" xfId="1" applyFont="1" applyFill="1" applyBorder="1" applyAlignment="1">
      <alignment horizontal="center" vertical="center"/>
    </xf>
    <xf numFmtId="0" fontId="54" fillId="7" borderId="41" xfId="1" applyFont="1" applyFill="1" applyBorder="1" applyAlignment="1">
      <alignment horizontal="center" vertical="center" readingOrder="1"/>
    </xf>
    <xf numFmtId="0" fontId="54" fillId="7" borderId="42" xfId="1" applyFont="1" applyFill="1" applyBorder="1" applyAlignment="1">
      <alignment horizontal="center" vertical="center" readingOrder="1"/>
    </xf>
    <xf numFmtId="0" fontId="54" fillId="7" borderId="29" xfId="1" applyFont="1" applyFill="1" applyBorder="1" applyAlignment="1">
      <alignment horizontal="center" vertical="center" readingOrder="1"/>
    </xf>
    <xf numFmtId="0" fontId="46" fillId="0" borderId="3" xfId="0" applyFont="1" applyBorder="1" applyAlignment="1">
      <alignment horizontal="center" vertical="center" readingOrder="1"/>
    </xf>
    <xf numFmtId="0" fontId="46" fillId="0" borderId="6" xfId="0" applyFont="1" applyBorder="1" applyAlignment="1">
      <alignment horizontal="center" vertical="center" readingOrder="1"/>
    </xf>
    <xf numFmtId="0" fontId="46" fillId="0" borderId="8" xfId="0" applyFont="1" applyBorder="1" applyAlignment="1">
      <alignment horizontal="center" vertical="center" readingOrder="1"/>
    </xf>
    <xf numFmtId="0" fontId="0" fillId="0" borderId="0" xfId="0" applyAlignment="1">
      <alignment horizontal="center"/>
    </xf>
    <xf numFmtId="0" fontId="30" fillId="6" borderId="76" xfId="0" applyFont="1" applyFill="1" applyBorder="1" applyAlignment="1">
      <alignment horizontal="center"/>
    </xf>
    <xf numFmtId="0" fontId="30" fillId="6" borderId="47" xfId="0" applyFont="1" applyFill="1" applyBorder="1" applyAlignment="1">
      <alignment horizontal="center"/>
    </xf>
    <xf numFmtId="0" fontId="30" fillId="6" borderId="49" xfId="0" applyFont="1" applyFill="1" applyBorder="1" applyAlignment="1">
      <alignment horizontal="center"/>
    </xf>
    <xf numFmtId="0" fontId="30" fillId="6" borderId="74" xfId="0" applyFont="1" applyFill="1" applyBorder="1" applyAlignment="1">
      <alignment horizontal="center"/>
    </xf>
    <xf numFmtId="0" fontId="30" fillId="6" borderId="15" xfId="0" applyFont="1" applyFill="1" applyBorder="1" applyAlignment="1">
      <alignment horizontal="center"/>
    </xf>
    <xf numFmtId="0" fontId="30" fillId="6" borderId="75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8" borderId="32" xfId="0" applyFont="1" applyFill="1" applyBorder="1" applyAlignment="1">
      <alignment horizontal="center"/>
    </xf>
    <xf numFmtId="0" fontId="14" fillId="32" borderId="44" xfId="0" applyFont="1" applyFill="1" applyBorder="1" applyAlignment="1">
      <alignment horizontal="center" readingOrder="1"/>
    </xf>
    <xf numFmtId="0" fontId="14" fillId="32" borderId="46" xfId="0" applyFont="1" applyFill="1" applyBorder="1" applyAlignment="1">
      <alignment horizontal="center" readingOrder="1"/>
    </xf>
    <xf numFmtId="0" fontId="14" fillId="8" borderId="44" xfId="0" applyFont="1" applyFill="1" applyBorder="1" applyAlignment="1">
      <alignment horizontal="center" vertical="center" readingOrder="2"/>
    </xf>
    <xf numFmtId="0" fontId="14" fillId="8" borderId="45" xfId="0" applyFont="1" applyFill="1" applyBorder="1" applyAlignment="1">
      <alignment horizontal="center" vertical="center" readingOrder="2"/>
    </xf>
    <xf numFmtId="0" fontId="14" fillId="8" borderId="46" xfId="0" applyFont="1" applyFill="1" applyBorder="1" applyAlignment="1">
      <alignment horizontal="center" vertical="center" readingOrder="2"/>
    </xf>
    <xf numFmtId="0" fontId="14" fillId="8" borderId="44" xfId="0" applyFont="1" applyFill="1" applyBorder="1" applyAlignment="1">
      <alignment horizontal="center"/>
    </xf>
    <xf numFmtId="0" fontId="14" fillId="8" borderId="45" xfId="0" applyFont="1" applyFill="1" applyBorder="1" applyAlignment="1">
      <alignment horizontal="center"/>
    </xf>
    <xf numFmtId="0" fontId="14" fillId="8" borderId="46" xfId="0" applyFont="1" applyFill="1" applyBorder="1" applyAlignment="1">
      <alignment horizontal="center"/>
    </xf>
    <xf numFmtId="0" fontId="0" fillId="7" borderId="3" xfId="0" applyFill="1" applyBorder="1" applyAlignment="1" applyProtection="1">
      <alignment horizontal="center" vertical="center" readingOrder="1"/>
    </xf>
    <xf numFmtId="0" fontId="0" fillId="7" borderId="6" xfId="0" applyFill="1" applyBorder="1" applyAlignment="1" applyProtection="1">
      <alignment horizontal="center" vertical="center" readingOrder="1"/>
    </xf>
    <xf numFmtId="0" fontId="0" fillId="7" borderId="8" xfId="0" applyFill="1" applyBorder="1" applyAlignment="1" applyProtection="1">
      <alignment horizontal="center" vertical="center" readingOrder="1"/>
    </xf>
    <xf numFmtId="0" fontId="18" fillId="0" borderId="27" xfId="0" applyNumberFormat="1" applyFont="1" applyBorder="1" applyAlignment="1" applyProtection="1">
      <alignment horizontal="center" vertical="center" wrapText="1" readingOrder="1"/>
    </xf>
    <xf numFmtId="0" fontId="18" fillId="0" borderId="19" xfId="0" applyNumberFormat="1" applyFont="1" applyBorder="1" applyAlignment="1" applyProtection="1">
      <alignment horizontal="center" vertical="center" wrapText="1" readingOrder="1"/>
    </xf>
    <xf numFmtId="0" fontId="18" fillId="0" borderId="19" xfId="0" applyFont="1" applyBorder="1" applyAlignment="1" applyProtection="1">
      <alignment horizontal="center" vertical="center" wrapText="1" readingOrder="1"/>
    </xf>
    <xf numFmtId="0" fontId="18" fillId="0" borderId="24" xfId="0" applyFont="1" applyBorder="1" applyAlignment="1" applyProtection="1">
      <alignment horizontal="center" vertical="center" wrapText="1" readingOrder="1"/>
    </xf>
    <xf numFmtId="0" fontId="18" fillId="0" borderId="25" xfId="0" applyFont="1" applyBorder="1" applyAlignment="1" applyProtection="1">
      <alignment horizontal="center" vertical="center" wrapText="1" readingOrder="1"/>
    </xf>
    <xf numFmtId="0" fontId="18" fillId="0" borderId="1" xfId="0" applyFont="1" applyBorder="1" applyAlignment="1" applyProtection="1">
      <alignment horizontal="center" vertical="center" wrapText="1" readingOrder="1"/>
    </xf>
    <xf numFmtId="0" fontId="14" fillId="4" borderId="30" xfId="0" applyFont="1" applyFill="1" applyBorder="1" applyAlignment="1">
      <alignment horizontal="center" vertical="center" wrapText="1"/>
    </xf>
    <xf numFmtId="0" fontId="14" fillId="4" borderId="26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8" fillId="0" borderId="27" xfId="0" applyFont="1" applyBorder="1" applyAlignment="1" applyProtection="1">
      <alignment horizontal="center" vertical="center" wrapText="1" readingOrder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8" fillId="0" borderId="9" xfId="0" applyFont="1" applyBorder="1" applyAlignment="1" applyProtection="1">
      <alignment horizontal="center" vertical="center" wrapText="1" readingOrder="1"/>
    </xf>
    <xf numFmtId="0" fontId="18" fillId="6" borderId="7" xfId="0" applyFont="1" applyFill="1" applyBorder="1" applyAlignment="1" applyProtection="1">
      <alignment horizontal="center" vertical="center" wrapText="1" readingOrder="1"/>
    </xf>
    <xf numFmtId="0" fontId="18" fillId="6" borderId="10" xfId="0" applyFont="1" applyFill="1" applyBorder="1" applyAlignment="1" applyProtection="1">
      <alignment horizontal="center" vertical="center" wrapText="1" readingOrder="1"/>
    </xf>
    <xf numFmtId="0" fontId="0" fillId="7" borderId="29" xfId="0" applyFill="1" applyBorder="1" applyAlignment="1" applyProtection="1">
      <alignment horizontal="center" vertical="center" readingOrder="1"/>
    </xf>
    <xf numFmtId="0" fontId="0" fillId="7" borderId="4" xfId="0" applyFill="1" applyBorder="1" applyAlignment="1" applyProtection="1">
      <alignment horizontal="center" vertical="center" readingOrder="1"/>
    </xf>
    <xf numFmtId="0" fontId="0" fillId="7" borderId="5" xfId="0" applyFill="1" applyBorder="1" applyAlignment="1" applyProtection="1">
      <alignment horizontal="center" vertical="center" readingOrder="1"/>
    </xf>
    <xf numFmtId="0" fontId="0" fillId="7" borderId="30" xfId="0" applyFill="1" applyBorder="1" applyAlignment="1" applyProtection="1">
      <alignment horizontal="center" vertical="center" readingOrder="1"/>
    </xf>
    <xf numFmtId="0" fontId="18" fillId="0" borderId="26" xfId="0" applyFont="1" applyBorder="1" applyAlignment="1" applyProtection="1">
      <alignment horizontal="center" vertical="center" wrapText="1" readingOrder="1"/>
    </xf>
    <xf numFmtId="0" fontId="18" fillId="0" borderId="7" xfId="0" applyFont="1" applyBorder="1" applyAlignment="1" applyProtection="1">
      <alignment horizontal="center" vertical="center" wrapText="1" readingOrder="1"/>
    </xf>
    <xf numFmtId="0" fontId="14" fillId="8" borderId="29" xfId="0" applyFont="1" applyFill="1" applyBorder="1" applyAlignment="1" applyProtection="1">
      <alignment horizontal="center" vertical="center" readingOrder="1"/>
    </xf>
    <xf numFmtId="0" fontId="14" fillId="8" borderId="4" xfId="0" applyFont="1" applyFill="1" applyBorder="1" applyAlignment="1" applyProtection="1">
      <alignment horizontal="center" vertical="center" readingOrder="1"/>
    </xf>
    <xf numFmtId="0" fontId="14" fillId="8" borderId="5" xfId="0" applyFont="1" applyFill="1" applyBorder="1" applyAlignment="1" applyProtection="1">
      <alignment horizontal="center" vertical="center" readingOrder="1"/>
    </xf>
    <xf numFmtId="0" fontId="14" fillId="8" borderId="3" xfId="0" applyFont="1" applyFill="1" applyBorder="1" applyAlignment="1" applyProtection="1">
      <alignment horizontal="center" vertical="center" readingOrder="1"/>
    </xf>
    <xf numFmtId="0" fontId="43" fillId="0" borderId="18" xfId="0" applyFont="1" applyFill="1" applyBorder="1" applyAlignment="1" applyProtection="1">
      <alignment horizontal="center" vertical="center" readingOrder="1"/>
    </xf>
    <xf numFmtId="0" fontId="43" fillId="0" borderId="31" xfId="0" applyFont="1" applyBorder="1" applyAlignment="1" applyProtection="1">
      <alignment horizontal="center" vertical="center" readingOrder="1"/>
    </xf>
    <xf numFmtId="0" fontId="0" fillId="7" borderId="3" xfId="0" applyFill="1" applyBorder="1" applyAlignment="1" applyProtection="1">
      <alignment horizontal="center" readingOrder="1"/>
    </xf>
    <xf numFmtId="0" fontId="0" fillId="7" borderId="4" xfId="0" applyFill="1" applyBorder="1" applyAlignment="1" applyProtection="1">
      <alignment horizontal="center" readingOrder="1"/>
    </xf>
    <xf numFmtId="0" fontId="0" fillId="7" borderId="5" xfId="0" applyFill="1" applyBorder="1" applyAlignment="1" applyProtection="1">
      <alignment horizontal="center" readingOrder="1"/>
    </xf>
    <xf numFmtId="0" fontId="95" fillId="0" borderId="0" xfId="0" quotePrefix="1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95" fillId="0" borderId="0" xfId="0" applyFont="1" applyFill="1" applyAlignment="1">
      <alignment horizontal="center" vertical="center"/>
    </xf>
    <xf numFmtId="0" fontId="24" fillId="0" borderId="44" xfId="0" applyFont="1" applyBorder="1" applyAlignment="1">
      <alignment horizontal="center"/>
    </xf>
    <xf numFmtId="0" fontId="24" fillId="0" borderId="46" xfId="0" applyFont="1" applyBorder="1" applyAlignment="1">
      <alignment horizontal="center"/>
    </xf>
    <xf numFmtId="0" fontId="24" fillId="0" borderId="44" xfId="0" applyFont="1" applyBorder="1" applyAlignment="1">
      <alignment horizontal="center" vertical="center" readingOrder="2"/>
    </xf>
    <xf numFmtId="0" fontId="24" fillId="0" borderId="46" xfId="0" applyFont="1" applyBorder="1" applyAlignment="1">
      <alignment horizontal="center" vertical="center" readingOrder="2"/>
    </xf>
    <xf numFmtId="0" fontId="98" fillId="0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39" fillId="0" borderId="28" xfId="0" applyFont="1" applyBorder="1" applyAlignment="1">
      <alignment horizontal="center" vertical="center" readingOrder="2"/>
    </xf>
    <xf numFmtId="0" fontId="39" fillId="0" borderId="37" xfId="0" applyFont="1" applyBorder="1" applyAlignment="1">
      <alignment horizontal="center" vertical="center" readingOrder="2"/>
    </xf>
    <xf numFmtId="0" fontId="39" fillId="0" borderId="38" xfId="0" applyFont="1" applyBorder="1" applyAlignment="1">
      <alignment horizontal="center" vertical="center" readingOrder="2"/>
    </xf>
    <xf numFmtId="0" fontId="39" fillId="0" borderId="39" xfId="0" applyFont="1" applyBorder="1" applyAlignment="1">
      <alignment horizontal="center" vertical="center" readingOrder="2"/>
    </xf>
    <xf numFmtId="0" fontId="39" fillId="0" borderId="40" xfId="0" applyFont="1" applyBorder="1" applyAlignment="1">
      <alignment horizontal="center" vertical="center" readingOrder="2"/>
    </xf>
    <xf numFmtId="0" fontId="39" fillId="0" borderId="27" xfId="0" applyFont="1" applyBorder="1" applyAlignment="1">
      <alignment horizontal="center" vertical="center" readingOrder="2"/>
    </xf>
    <xf numFmtId="0" fontId="39" fillId="0" borderId="11" xfId="0" applyFont="1" applyBorder="1" applyAlignment="1">
      <alignment horizontal="center" vertical="center" readingOrder="2"/>
    </xf>
    <xf numFmtId="0" fontId="39" fillId="0" borderId="19" xfId="0" applyFont="1" applyBorder="1" applyAlignment="1">
      <alignment horizontal="center" vertical="center" readingOrder="2"/>
    </xf>
    <xf numFmtId="0" fontId="50" fillId="3" borderId="1" xfId="0" applyFont="1" applyFill="1" applyBorder="1" applyAlignment="1">
      <alignment horizontal="center" vertical="center" readingOrder="2"/>
    </xf>
    <xf numFmtId="0" fontId="50" fillId="2" borderId="1" xfId="0" applyFont="1" applyFill="1" applyBorder="1" applyAlignment="1">
      <alignment horizontal="center" vertical="center" readingOrder="2"/>
    </xf>
    <xf numFmtId="0" fontId="50" fillId="11" borderId="1" xfId="0" applyFont="1" applyFill="1" applyBorder="1" applyAlignment="1">
      <alignment horizontal="center" vertical="center" wrapText="1" readingOrder="2"/>
    </xf>
    <xf numFmtId="0" fontId="51" fillId="12" borderId="1" xfId="0" applyFont="1" applyFill="1" applyBorder="1" applyAlignment="1">
      <alignment horizontal="center" vertical="center" wrapText="1" readingOrder="2"/>
    </xf>
    <xf numFmtId="0" fontId="24" fillId="0" borderId="0" xfId="0" applyFont="1" applyAlignment="1">
      <alignment horizontal="center" vertical="center" readingOrder="1"/>
    </xf>
    <xf numFmtId="0" fontId="30" fillId="13" borderId="48" xfId="0" applyFont="1" applyFill="1" applyBorder="1" applyAlignment="1">
      <alignment horizontal="center" vertical="center" wrapText="1" readingOrder="2"/>
    </xf>
    <xf numFmtId="0" fontId="30" fillId="13" borderId="20" xfId="0" applyFont="1" applyFill="1" applyBorder="1" applyAlignment="1">
      <alignment horizontal="center" vertical="center" wrapText="1" readingOrder="2"/>
    </xf>
    <xf numFmtId="0" fontId="30" fillId="13" borderId="21" xfId="0" applyFont="1" applyFill="1" applyBorder="1" applyAlignment="1">
      <alignment horizontal="center" vertical="center" wrapText="1" readingOrder="2"/>
    </xf>
    <xf numFmtId="0" fontId="1" fillId="0" borderId="40" xfId="0" applyFont="1" applyBorder="1" applyAlignment="1">
      <alignment horizontal="center" vertical="center" readingOrder="2"/>
    </xf>
    <xf numFmtId="0" fontId="1" fillId="0" borderId="0" xfId="0" applyFont="1" applyAlignment="1">
      <alignment horizontal="right" readingOrder="2"/>
    </xf>
    <xf numFmtId="0" fontId="0" fillId="0" borderId="16" xfId="0" applyBorder="1" applyAlignment="1">
      <alignment horizontal="center" vertical="center" readingOrder="2"/>
    </xf>
    <xf numFmtId="0" fontId="0" fillId="0" borderId="17" xfId="0" applyBorder="1" applyAlignment="1">
      <alignment horizontal="center" vertical="center" readingOrder="2"/>
    </xf>
    <xf numFmtId="0" fontId="0" fillId="0" borderId="32" xfId="0" applyBorder="1" applyAlignment="1">
      <alignment horizontal="center" vertical="center" readingOrder="2"/>
    </xf>
    <xf numFmtId="0" fontId="19" fillId="0" borderId="27" xfId="0" applyFont="1" applyBorder="1" applyAlignment="1">
      <alignment horizontal="center" vertical="center" wrapText="1" readingOrder="2"/>
    </xf>
    <xf numFmtId="0" fontId="29" fillId="0" borderId="19" xfId="0" applyFont="1" applyBorder="1" applyAlignment="1">
      <alignment horizontal="center" vertical="center" wrapText="1" readingOrder="2"/>
    </xf>
    <xf numFmtId="0" fontId="28" fillId="0" borderId="7" xfId="0" applyFont="1" applyBorder="1" applyAlignment="1">
      <alignment horizontal="center" vertical="center" wrapText="1" readingOrder="2"/>
    </xf>
    <xf numFmtId="0" fontId="20" fillId="0" borderId="7" xfId="0" applyFont="1" applyBorder="1" applyAlignment="1">
      <alignment horizontal="center" vertical="center" wrapText="1" readingOrder="2"/>
    </xf>
    <xf numFmtId="0" fontId="28" fillId="0" borderId="19" xfId="0" applyFont="1" applyBorder="1" applyAlignment="1">
      <alignment horizontal="center" vertical="center" wrapText="1" readingOrder="2"/>
    </xf>
    <xf numFmtId="0" fontId="29" fillId="0" borderId="24" xfId="0" applyFont="1" applyBorder="1" applyAlignment="1">
      <alignment horizontal="center" vertical="center" wrapText="1" readingOrder="2"/>
    </xf>
    <xf numFmtId="0" fontId="29" fillId="0" borderId="9" xfId="0" applyFont="1" applyBorder="1" applyAlignment="1">
      <alignment horizontal="center" vertical="center" wrapText="1" readingOrder="2"/>
    </xf>
    <xf numFmtId="0" fontId="29" fillId="0" borderId="10" xfId="0" applyFont="1" applyBorder="1" applyAlignment="1">
      <alignment horizontal="center" vertical="center" wrapText="1" readingOrder="2"/>
    </xf>
    <xf numFmtId="0" fontId="20" fillId="0" borderId="4" xfId="0" applyFont="1" applyBorder="1" applyAlignment="1">
      <alignment horizontal="center" vertical="center" wrapText="1" readingOrder="2"/>
    </xf>
    <xf numFmtId="0" fontId="29" fillId="0" borderId="4" xfId="0" applyFont="1" applyBorder="1" applyAlignment="1">
      <alignment horizontal="center" vertical="center" wrapText="1" readingOrder="2"/>
    </xf>
    <xf numFmtId="0" fontId="28" fillId="0" borderId="4" xfId="0" applyFont="1" applyBorder="1" applyAlignment="1">
      <alignment horizontal="center" vertical="center" wrapText="1" readingOrder="2"/>
    </xf>
    <xf numFmtId="0" fontId="29" fillId="0" borderId="5" xfId="0" applyFont="1" applyBorder="1" applyAlignment="1">
      <alignment horizontal="center" vertical="center" wrapText="1" readingOrder="2"/>
    </xf>
    <xf numFmtId="0" fontId="19" fillId="0" borderId="30" xfId="0" applyFont="1" applyBorder="1" applyAlignment="1">
      <alignment horizontal="center" vertical="center" wrapText="1" readingOrder="2"/>
    </xf>
    <xf numFmtId="0" fontId="28" fillId="0" borderId="27" xfId="0" applyFont="1" applyBorder="1" applyAlignment="1">
      <alignment horizontal="center" vertical="center" wrapText="1" readingOrder="2"/>
    </xf>
    <xf numFmtId="0" fontId="29" fillId="0" borderId="7" xfId="0" applyFont="1" applyBorder="1" applyAlignment="1">
      <alignment horizontal="center" vertical="center" wrapText="1" readingOrder="2"/>
    </xf>
    <xf numFmtId="0" fontId="19" fillId="0" borderId="43" xfId="0" applyFont="1" applyBorder="1" applyAlignment="1">
      <alignment horizontal="center" vertical="center" wrapText="1" readingOrder="2"/>
    </xf>
    <xf numFmtId="0" fontId="28" fillId="0" borderId="24" xfId="0" applyFont="1" applyBorder="1" applyAlignment="1">
      <alignment horizontal="center" vertical="center" wrapText="1" readingOrder="2"/>
    </xf>
    <xf numFmtId="0" fontId="20" fillId="0" borderId="9" xfId="0" applyFont="1" applyBorder="1" applyAlignment="1">
      <alignment horizontal="center" vertical="center" wrapText="1" readingOrder="2"/>
    </xf>
    <xf numFmtId="0" fontId="28" fillId="0" borderId="9" xfId="0" applyFont="1" applyBorder="1" applyAlignment="1">
      <alignment horizontal="center" vertical="center" wrapText="1" readingOrder="2"/>
    </xf>
    <xf numFmtId="0" fontId="17" fillId="0" borderId="0" xfId="0" applyFont="1" applyAlignment="1">
      <alignment horizontal="right" vertical="center"/>
    </xf>
    <xf numFmtId="0" fontId="17" fillId="0" borderId="33" xfId="0" applyFont="1" applyBorder="1" applyAlignment="1">
      <alignment horizontal="right" vertical="center" readingOrder="1"/>
    </xf>
    <xf numFmtId="0" fontId="44" fillId="0" borderId="43" xfId="0" applyFont="1" applyBorder="1" applyAlignment="1">
      <alignment horizontal="center" vertical="center" wrapText="1" readingOrder="2"/>
    </xf>
    <xf numFmtId="0" fontId="66" fillId="0" borderId="77" xfId="0" applyFont="1" applyBorder="1" applyAlignment="1">
      <alignment horizontal="center" vertical="center" wrapText="1" readingOrder="2"/>
    </xf>
    <xf numFmtId="0" fontId="44" fillId="0" borderId="78" xfId="0" applyFont="1" applyBorder="1" applyAlignment="1">
      <alignment horizontal="center" vertical="center" wrapText="1" readingOrder="2"/>
    </xf>
    <xf numFmtId="0" fontId="106" fillId="0" borderId="0" xfId="0" applyFont="1" applyAlignment="1">
      <alignment horizontal="center" vertical="center"/>
    </xf>
    <xf numFmtId="0" fontId="106" fillId="0" borderId="0" xfId="0" applyFont="1" applyAlignment="1">
      <alignment horizontal="center" vertical="center" readingOrder="1"/>
    </xf>
    <xf numFmtId="0" fontId="24" fillId="0" borderId="79" xfId="0" applyFont="1" applyBorder="1" applyAlignment="1">
      <alignment horizontal="center" vertical="center" readingOrder="1"/>
    </xf>
    <xf numFmtId="0" fontId="52" fillId="15" borderId="79" xfId="0" applyFont="1" applyFill="1" applyBorder="1" applyAlignment="1">
      <alignment horizontal="center" vertical="center"/>
    </xf>
    <xf numFmtId="0" fontId="107" fillId="15" borderId="22" xfId="0" applyFont="1" applyFill="1" applyBorder="1" applyAlignment="1">
      <alignment horizontal="center" vertical="center"/>
    </xf>
    <xf numFmtId="0" fontId="107" fillId="15" borderId="20" xfId="0" applyFont="1" applyFill="1" applyBorder="1" applyAlignment="1">
      <alignment horizontal="center" vertical="center"/>
    </xf>
    <xf numFmtId="0" fontId="107" fillId="15" borderId="21" xfId="0" applyFont="1" applyFill="1" applyBorder="1" applyAlignment="1">
      <alignment horizontal="center" vertical="center"/>
    </xf>
    <xf numFmtId="0" fontId="70" fillId="0" borderId="46" xfId="0" applyFont="1" applyBorder="1" applyAlignment="1">
      <alignment horizontal="center" vertical="center"/>
    </xf>
    <xf numFmtId="0" fontId="32" fillId="0" borderId="46" xfId="0" applyFont="1" applyBorder="1" applyAlignment="1">
      <alignment horizontal="center" vertic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148">
    <dxf>
      <font>
        <color theme="4" tint="-0.24994659260841701"/>
      </font>
      <fill>
        <patternFill>
          <fgColor auto="1"/>
          <bgColor theme="4" tint="0.59996337778862885"/>
        </patternFill>
      </fill>
    </dxf>
    <dxf>
      <font>
        <color theme="7" tint="-0.24994659260841701"/>
      </font>
      <fill>
        <patternFill>
          <fgColor auto="1"/>
          <bgColor theme="7" tint="0.59996337778862885"/>
        </patternFill>
      </fill>
    </dxf>
    <dxf>
      <font>
        <color theme="9" tint="-0.24994659260841701"/>
      </font>
      <fill>
        <patternFill>
          <fgColor auto="1"/>
          <bgColor theme="9" tint="0.59996337778862885"/>
        </patternFill>
      </fill>
    </dxf>
    <dxf>
      <font>
        <color theme="5" tint="-0.24994659260841701"/>
      </font>
      <fill>
        <patternFill>
          <fgColor auto="1"/>
          <bgColor theme="5" tint="0.59996337778862885"/>
        </patternFill>
      </fill>
    </dxf>
    <dxf>
      <font>
        <color theme="0" tint="-0.499984740745262"/>
      </font>
      <fill>
        <patternFill>
          <fgColor auto="1"/>
          <bgColor theme="0" tint="-0.14996795556505021"/>
        </patternFill>
      </fill>
    </dxf>
    <dxf>
      <font>
        <color theme="4" tint="-0.24994659260841701"/>
      </font>
      <fill>
        <patternFill>
          <fgColor auto="1"/>
          <bgColor theme="4" tint="0.59996337778862885"/>
        </patternFill>
      </fill>
    </dxf>
    <dxf>
      <font>
        <color theme="7" tint="-0.24994659260841701"/>
      </font>
      <fill>
        <patternFill>
          <fgColor auto="1"/>
          <bgColor theme="7" tint="0.59996337778862885"/>
        </patternFill>
      </fill>
    </dxf>
    <dxf>
      <font>
        <color theme="9" tint="-0.24994659260841701"/>
      </font>
      <fill>
        <patternFill>
          <fgColor auto="1"/>
          <bgColor theme="9" tint="0.59996337778862885"/>
        </patternFill>
      </fill>
    </dxf>
    <dxf>
      <font>
        <color theme="5" tint="-0.24994659260841701"/>
      </font>
      <fill>
        <patternFill>
          <fgColor auto="1"/>
          <bgColor theme="5" tint="0.59996337778862885"/>
        </patternFill>
      </fill>
    </dxf>
    <dxf>
      <font>
        <color theme="0" tint="-0.499984740745262"/>
      </font>
      <fill>
        <patternFill>
          <fgColor auto="1"/>
          <bgColor theme="0" tint="-0.14996795556505021"/>
        </patternFill>
      </fill>
    </dxf>
    <dxf>
      <font>
        <color theme="4" tint="-0.24994659260841701"/>
      </font>
      <fill>
        <patternFill>
          <fgColor auto="1"/>
          <bgColor theme="4" tint="0.59996337778862885"/>
        </patternFill>
      </fill>
    </dxf>
    <dxf>
      <font>
        <color theme="7" tint="-0.24994659260841701"/>
      </font>
      <fill>
        <patternFill>
          <fgColor auto="1"/>
          <bgColor theme="7" tint="0.59996337778862885"/>
        </patternFill>
      </fill>
    </dxf>
    <dxf>
      <font>
        <color theme="9" tint="-0.24994659260841701"/>
      </font>
      <fill>
        <patternFill>
          <fgColor auto="1"/>
          <bgColor theme="9" tint="0.59996337778862885"/>
        </patternFill>
      </fill>
    </dxf>
    <dxf>
      <font>
        <color theme="5" tint="-0.24994659260841701"/>
      </font>
      <fill>
        <patternFill>
          <fgColor auto="1"/>
          <bgColor theme="5" tint="0.59996337778862885"/>
        </patternFill>
      </fill>
    </dxf>
    <dxf>
      <font>
        <color theme="0" tint="-0.499984740745262"/>
      </font>
      <fill>
        <patternFill>
          <fgColor auto="1"/>
          <bgColor theme="0" tint="-0.14996795556505021"/>
        </patternFill>
      </fill>
    </dxf>
    <dxf>
      <font>
        <color theme="4" tint="-0.24994659260841701"/>
      </font>
      <fill>
        <patternFill>
          <fgColor auto="1"/>
          <bgColor theme="4" tint="0.59996337778862885"/>
        </patternFill>
      </fill>
    </dxf>
    <dxf>
      <font>
        <color theme="7" tint="-0.24994659260841701"/>
      </font>
      <fill>
        <patternFill>
          <fgColor auto="1"/>
          <bgColor theme="7" tint="0.59996337778862885"/>
        </patternFill>
      </fill>
    </dxf>
    <dxf>
      <font>
        <color theme="9" tint="-0.24994659260841701"/>
      </font>
      <fill>
        <patternFill>
          <fgColor auto="1"/>
          <bgColor theme="9" tint="0.59996337778862885"/>
        </patternFill>
      </fill>
    </dxf>
    <dxf>
      <font>
        <color theme="5" tint="-0.24994659260841701"/>
      </font>
      <fill>
        <patternFill>
          <fgColor auto="1"/>
          <bgColor theme="5" tint="0.59996337778862885"/>
        </patternFill>
      </fill>
    </dxf>
    <dxf>
      <font>
        <color theme="0" tint="-0.499984740745262"/>
      </font>
      <fill>
        <patternFill>
          <fgColor auto="1"/>
          <bgColor theme="0" tint="-0.14996795556505021"/>
        </patternFill>
      </fill>
    </dxf>
    <dxf>
      <font>
        <color theme="4" tint="-0.24994659260841701"/>
      </font>
      <fill>
        <patternFill>
          <fgColor auto="1"/>
          <bgColor theme="4" tint="0.59996337778862885"/>
        </patternFill>
      </fill>
    </dxf>
    <dxf>
      <font>
        <color theme="7" tint="-0.24994659260841701"/>
      </font>
      <fill>
        <patternFill>
          <fgColor auto="1"/>
          <bgColor theme="7" tint="0.59996337778862885"/>
        </patternFill>
      </fill>
    </dxf>
    <dxf>
      <font>
        <color theme="9" tint="-0.24994659260841701"/>
      </font>
      <fill>
        <patternFill>
          <fgColor auto="1"/>
          <bgColor theme="9" tint="0.59996337778862885"/>
        </patternFill>
      </fill>
    </dxf>
    <dxf>
      <font>
        <color theme="5" tint="-0.24994659260841701"/>
      </font>
      <fill>
        <patternFill>
          <fgColor auto="1"/>
          <bgColor theme="5" tint="0.59996337778862885"/>
        </patternFill>
      </fill>
    </dxf>
    <dxf>
      <font>
        <color theme="0" tint="-0.499984740745262"/>
      </font>
      <fill>
        <patternFill>
          <fgColor auto="1"/>
          <bgColor theme="0" tint="-0.14996795556505021"/>
        </patternFill>
      </fill>
    </dxf>
    <dxf>
      <font>
        <color theme="4" tint="-0.24994659260841701"/>
      </font>
      <fill>
        <patternFill>
          <fgColor auto="1"/>
          <bgColor theme="4" tint="0.59996337778862885"/>
        </patternFill>
      </fill>
    </dxf>
    <dxf>
      <font>
        <color theme="7" tint="-0.24994659260841701"/>
      </font>
      <fill>
        <patternFill>
          <fgColor auto="1"/>
          <bgColor theme="7" tint="0.59996337778862885"/>
        </patternFill>
      </fill>
    </dxf>
    <dxf>
      <font>
        <color theme="9" tint="-0.24994659260841701"/>
      </font>
      <fill>
        <patternFill>
          <fgColor auto="1"/>
          <bgColor theme="9" tint="0.59996337778862885"/>
        </patternFill>
      </fill>
    </dxf>
    <dxf>
      <font>
        <color theme="5" tint="-0.24994659260841701"/>
      </font>
      <fill>
        <patternFill>
          <fgColor auto="1"/>
          <bgColor theme="5" tint="0.59996337778862885"/>
        </patternFill>
      </fill>
    </dxf>
    <dxf>
      <font>
        <color theme="0" tint="-0.499984740745262"/>
      </font>
      <fill>
        <patternFill>
          <fgColor auto="1"/>
          <bgColor theme="0" tint="-0.14996795556505021"/>
        </patternFill>
      </fill>
    </dxf>
    <dxf>
      <font>
        <color theme="4" tint="-0.24994659260841701"/>
      </font>
      <fill>
        <patternFill>
          <fgColor auto="1"/>
          <bgColor theme="4" tint="0.59996337778862885"/>
        </patternFill>
      </fill>
    </dxf>
    <dxf>
      <font>
        <color theme="7" tint="-0.24994659260841701"/>
      </font>
      <fill>
        <patternFill>
          <fgColor auto="1"/>
          <bgColor theme="7" tint="0.59996337778862885"/>
        </patternFill>
      </fill>
    </dxf>
    <dxf>
      <font>
        <color theme="9" tint="-0.24994659260841701"/>
      </font>
      <fill>
        <patternFill>
          <fgColor auto="1"/>
          <bgColor theme="9" tint="0.59996337778862885"/>
        </patternFill>
      </fill>
    </dxf>
    <dxf>
      <font>
        <color theme="5" tint="-0.24994659260841701"/>
      </font>
      <fill>
        <patternFill>
          <fgColor auto="1"/>
          <bgColor theme="5" tint="0.59996337778862885"/>
        </patternFill>
      </fill>
    </dxf>
    <dxf>
      <font>
        <color theme="0" tint="-0.499984740745262"/>
      </font>
      <fill>
        <patternFill>
          <fgColor auto="1"/>
          <bgColor theme="0" tint="-0.14996795556505021"/>
        </patternFill>
      </fill>
    </dxf>
    <dxf>
      <font>
        <color theme="4" tint="-0.24994659260841701"/>
      </font>
      <fill>
        <patternFill>
          <fgColor auto="1"/>
          <bgColor theme="4" tint="0.59996337778862885"/>
        </patternFill>
      </fill>
    </dxf>
    <dxf>
      <font>
        <color theme="7" tint="-0.24994659260841701"/>
      </font>
      <fill>
        <patternFill>
          <fgColor auto="1"/>
          <bgColor theme="7" tint="0.59996337778862885"/>
        </patternFill>
      </fill>
    </dxf>
    <dxf>
      <font>
        <color theme="9" tint="-0.24994659260841701"/>
      </font>
      <fill>
        <patternFill>
          <fgColor auto="1"/>
          <bgColor theme="9" tint="0.59996337778862885"/>
        </patternFill>
      </fill>
    </dxf>
    <dxf>
      <font>
        <color theme="5" tint="-0.24994659260841701"/>
      </font>
      <fill>
        <patternFill>
          <fgColor auto="1"/>
          <bgColor theme="5" tint="0.59996337778862885"/>
        </patternFill>
      </fill>
    </dxf>
    <dxf>
      <font>
        <color theme="0" tint="-0.499984740745262"/>
      </font>
      <fill>
        <patternFill>
          <fgColor auto="1"/>
          <bgColor theme="0" tint="-0.14996795556505021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4"/>
        </patternFill>
      </fill>
    </dxf>
    <dxf>
      <font>
        <b/>
        <i val="0"/>
      </font>
      <fill>
        <patternFill>
          <bgColor theme="7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fgColor auto="1"/>
          <bgColor theme="4" tint="0.59996337778862885"/>
        </patternFill>
      </fill>
    </dxf>
    <dxf>
      <font>
        <color theme="7" tint="-0.24994659260841701"/>
      </font>
      <fill>
        <patternFill>
          <fgColor auto="1"/>
          <bgColor theme="7" tint="0.59996337778862885"/>
        </patternFill>
      </fill>
    </dxf>
    <dxf>
      <font>
        <color theme="9" tint="-0.24994659260841701"/>
      </font>
      <fill>
        <patternFill>
          <fgColor auto="1"/>
          <bgColor theme="9" tint="0.59996337778862885"/>
        </patternFill>
      </fill>
    </dxf>
    <dxf>
      <font>
        <color theme="5" tint="-0.24994659260841701"/>
      </font>
      <fill>
        <patternFill>
          <fgColor auto="1"/>
          <bgColor theme="5" tint="0.59996337778862885"/>
        </patternFill>
      </fill>
    </dxf>
    <dxf>
      <font>
        <color theme="0" tint="-0.499984740745262"/>
      </font>
      <fill>
        <patternFill>
          <fgColor auto="1"/>
          <bgColor theme="0" tint="-0.14996795556505021"/>
        </patternFill>
      </fill>
    </dxf>
    <dxf>
      <font>
        <color theme="4" tint="-0.24994659260841701"/>
      </font>
      <fill>
        <patternFill>
          <fgColor auto="1"/>
          <bgColor theme="4" tint="0.59996337778862885"/>
        </patternFill>
      </fill>
    </dxf>
    <dxf>
      <font>
        <color theme="7" tint="-0.24994659260841701"/>
      </font>
      <fill>
        <patternFill>
          <fgColor auto="1"/>
          <bgColor theme="7" tint="0.59996337778862885"/>
        </patternFill>
      </fill>
    </dxf>
    <dxf>
      <font>
        <color theme="9" tint="-0.24994659260841701"/>
      </font>
      <fill>
        <patternFill>
          <fgColor auto="1"/>
          <bgColor theme="9" tint="0.59996337778862885"/>
        </patternFill>
      </fill>
    </dxf>
    <dxf>
      <font>
        <color theme="5" tint="-0.24994659260841701"/>
      </font>
      <fill>
        <patternFill>
          <fgColor auto="1"/>
          <bgColor theme="5" tint="0.59996337778862885"/>
        </patternFill>
      </fill>
    </dxf>
    <dxf>
      <font>
        <color theme="0" tint="-0.499984740745262"/>
      </font>
      <fill>
        <patternFill>
          <fgColor auto="1"/>
          <bgColor theme="0" tint="-0.14996795556505021"/>
        </patternFill>
      </fill>
    </dxf>
    <dxf>
      <font>
        <color rgb="FF00B0F0"/>
      </font>
    </dxf>
    <dxf>
      <font>
        <color rgb="FFEF3DE2"/>
      </font>
    </dxf>
    <dxf>
      <font>
        <color rgb="FF9933FF"/>
      </font>
    </dxf>
    <dxf>
      <font>
        <color rgb="FFFF0000"/>
      </font>
    </dxf>
    <dxf>
      <font>
        <color rgb="FF0000CC"/>
      </font>
    </dxf>
    <dxf>
      <font>
        <color rgb="FFEF3DE2"/>
      </font>
    </dxf>
    <dxf>
      <font>
        <color rgb="FF9933FF"/>
      </font>
    </dxf>
    <dxf>
      <font>
        <color rgb="FFFF0000"/>
      </font>
    </dxf>
    <dxf>
      <font>
        <color rgb="FF0000CC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2D050"/>
      <color rgb="FF6495ED"/>
      <color rgb="FFFF00FF"/>
      <color rgb="FF00BFFF"/>
      <color rgb="FF7FFFD4"/>
      <color rgb="FFFF8181"/>
      <color rgb="FFFFF8DC"/>
      <color rgb="FFA9A9A9"/>
      <color rgb="FFB8860B"/>
      <color rgb="FF8A2B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6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3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1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png"/><Relationship Id="rId3" Type="http://schemas.openxmlformats.org/officeDocument/2006/relationships/image" Target="../media/image48.png"/><Relationship Id="rId7" Type="http://schemas.openxmlformats.org/officeDocument/2006/relationships/image" Target="../media/image52.png"/><Relationship Id="rId2" Type="http://schemas.openxmlformats.org/officeDocument/2006/relationships/image" Target="../media/image47.png"/><Relationship Id="rId1" Type="http://schemas.openxmlformats.org/officeDocument/2006/relationships/image" Target="../media/image46.png"/><Relationship Id="rId6" Type="http://schemas.openxmlformats.org/officeDocument/2006/relationships/image" Target="../media/image51.png"/><Relationship Id="rId5" Type="http://schemas.openxmlformats.org/officeDocument/2006/relationships/image" Target="../media/image50.png"/><Relationship Id="rId4" Type="http://schemas.openxmlformats.org/officeDocument/2006/relationships/image" Target="../media/image49.png"/><Relationship Id="rId9" Type="http://schemas.openxmlformats.org/officeDocument/2006/relationships/image" Target="../media/image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1460</xdr:colOff>
      <xdr:row>51</xdr:row>
      <xdr:rowOff>8589</xdr:rowOff>
    </xdr:from>
    <xdr:to>
      <xdr:col>1</xdr:col>
      <xdr:colOff>559021</xdr:colOff>
      <xdr:row>53</xdr:row>
      <xdr:rowOff>185854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EAA1583-2C4B-4012-AD60-69808BAF8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9204881" y="10049333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54</xdr:row>
      <xdr:rowOff>8356</xdr:rowOff>
    </xdr:from>
    <xdr:to>
      <xdr:col>1</xdr:col>
      <xdr:colOff>559021</xdr:colOff>
      <xdr:row>56</xdr:row>
      <xdr:rowOff>185621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8818111-CBD2-4309-9F07-C259D4264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0619206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56</xdr:row>
      <xdr:rowOff>189564</xdr:rowOff>
    </xdr:from>
    <xdr:to>
      <xdr:col>1</xdr:col>
      <xdr:colOff>559021</xdr:colOff>
      <xdr:row>59</xdr:row>
      <xdr:rowOff>176329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E3C3830-C9C7-428B-B4A4-D96A00BAF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1181414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59</xdr:row>
      <xdr:rowOff>189098</xdr:rowOff>
    </xdr:from>
    <xdr:to>
      <xdr:col>1</xdr:col>
      <xdr:colOff>559021</xdr:colOff>
      <xdr:row>62</xdr:row>
      <xdr:rowOff>175863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7916ABF-3C7B-4B60-A8B9-2D9F0B911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1752448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99</xdr:colOff>
      <xdr:row>62</xdr:row>
      <xdr:rowOff>179107</xdr:rowOff>
    </xdr:from>
    <xdr:to>
      <xdr:col>1</xdr:col>
      <xdr:colOff>559021</xdr:colOff>
      <xdr:row>65</xdr:row>
      <xdr:rowOff>165872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33EFB0B-BEF0-4A5C-BEEC-0B87F2F31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2313957"/>
          <a:ext cx="55892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930</xdr:colOff>
      <xdr:row>65</xdr:row>
      <xdr:rowOff>174696</xdr:rowOff>
    </xdr:from>
    <xdr:to>
      <xdr:col>1</xdr:col>
      <xdr:colOff>558491</xdr:colOff>
      <xdr:row>68</xdr:row>
      <xdr:rowOff>161461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8EFA1F0-1CD2-4C86-80B1-91F217D20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634" y="12881046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68</xdr:row>
      <xdr:rowOff>170514</xdr:rowOff>
    </xdr:from>
    <xdr:to>
      <xdr:col>1</xdr:col>
      <xdr:colOff>561743</xdr:colOff>
      <xdr:row>71</xdr:row>
      <xdr:rowOff>157279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1A4ED1D-0434-42DD-A499-02542E153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34483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51</xdr:row>
      <xdr:rowOff>8589</xdr:rowOff>
    </xdr:from>
    <xdr:to>
      <xdr:col>4</xdr:col>
      <xdr:colOff>561743</xdr:colOff>
      <xdr:row>53</xdr:row>
      <xdr:rowOff>185854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1EB1635-39F9-4331-956F-E99CD5881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0047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746449</xdr:colOff>
      <xdr:row>54</xdr:row>
      <xdr:rowOff>8589</xdr:rowOff>
    </xdr:from>
    <xdr:to>
      <xdr:col>4</xdr:col>
      <xdr:colOff>561767</xdr:colOff>
      <xdr:row>56</xdr:row>
      <xdr:rowOff>185855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27BEEE0-7050-4DD4-8BF4-CF495E89D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58" y="10619439"/>
          <a:ext cx="558268" cy="55826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57</xdr:row>
      <xdr:rowOff>8589</xdr:rowOff>
    </xdr:from>
    <xdr:to>
      <xdr:col>4</xdr:col>
      <xdr:colOff>561743</xdr:colOff>
      <xdr:row>59</xdr:row>
      <xdr:rowOff>185854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9DFEE6-3DF7-4CB2-A3D2-774E3F728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1190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746447</xdr:colOff>
      <xdr:row>60</xdr:row>
      <xdr:rowOff>8589</xdr:rowOff>
    </xdr:from>
    <xdr:to>
      <xdr:col>4</xdr:col>
      <xdr:colOff>562459</xdr:colOff>
      <xdr:row>62</xdr:row>
      <xdr:rowOff>185854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EFAD55E-4989-41ED-BD3F-71AA41A9D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5566" y="117624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63</xdr:row>
      <xdr:rowOff>8589</xdr:rowOff>
    </xdr:from>
    <xdr:to>
      <xdr:col>4</xdr:col>
      <xdr:colOff>561743</xdr:colOff>
      <xdr:row>65</xdr:row>
      <xdr:rowOff>185854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EEE40D4-483D-4375-9506-63E5A656D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2333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66</xdr:row>
      <xdr:rowOff>8589</xdr:rowOff>
    </xdr:from>
    <xdr:to>
      <xdr:col>4</xdr:col>
      <xdr:colOff>561743</xdr:colOff>
      <xdr:row>68</xdr:row>
      <xdr:rowOff>185854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4F98174-32A9-4A96-8B7A-F4DA7D64F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2905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69</xdr:row>
      <xdr:rowOff>8589</xdr:rowOff>
    </xdr:from>
    <xdr:to>
      <xdr:col>4</xdr:col>
      <xdr:colOff>561743</xdr:colOff>
      <xdr:row>71</xdr:row>
      <xdr:rowOff>185854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8AD3C12-2636-4006-86CA-A45C19188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3476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51</xdr:row>
      <xdr:rowOff>8589</xdr:rowOff>
    </xdr:from>
    <xdr:to>
      <xdr:col>7</xdr:col>
      <xdr:colOff>552218</xdr:colOff>
      <xdr:row>53</xdr:row>
      <xdr:rowOff>185854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C512710-5C9A-461D-BD39-7ACE8BAC4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0047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594049</xdr:colOff>
      <xdr:row>54</xdr:row>
      <xdr:rowOff>8589</xdr:rowOff>
    </xdr:from>
    <xdr:to>
      <xdr:col>7</xdr:col>
      <xdr:colOff>552242</xdr:colOff>
      <xdr:row>56</xdr:row>
      <xdr:rowOff>185855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6F7EC04-34DF-46C9-BF18-38C53ACE8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33" y="10619439"/>
          <a:ext cx="558268" cy="55826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57</xdr:row>
      <xdr:rowOff>8589</xdr:rowOff>
    </xdr:from>
    <xdr:to>
      <xdr:col>7</xdr:col>
      <xdr:colOff>552218</xdr:colOff>
      <xdr:row>59</xdr:row>
      <xdr:rowOff>185854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E108BA8-CC7D-4A3A-941D-D3625F7C1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1190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594047</xdr:colOff>
      <xdr:row>60</xdr:row>
      <xdr:rowOff>8589</xdr:rowOff>
    </xdr:from>
    <xdr:to>
      <xdr:col>7</xdr:col>
      <xdr:colOff>552934</xdr:colOff>
      <xdr:row>62</xdr:row>
      <xdr:rowOff>185854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3E83909-4C4C-4967-BB07-3585B5034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5341" y="117624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594047</xdr:colOff>
      <xdr:row>63</xdr:row>
      <xdr:rowOff>8589</xdr:rowOff>
    </xdr:from>
    <xdr:to>
      <xdr:col>7</xdr:col>
      <xdr:colOff>552934</xdr:colOff>
      <xdr:row>65</xdr:row>
      <xdr:rowOff>185854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6989CDD-6B65-4D37-A64C-DAC14EE7C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5341" y="123339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66</xdr:row>
      <xdr:rowOff>8589</xdr:rowOff>
    </xdr:from>
    <xdr:to>
      <xdr:col>7</xdr:col>
      <xdr:colOff>552218</xdr:colOff>
      <xdr:row>68</xdr:row>
      <xdr:rowOff>185854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CA02926-F87B-441A-B097-C5408B36C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2905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69</xdr:row>
      <xdr:rowOff>8589</xdr:rowOff>
    </xdr:from>
    <xdr:to>
      <xdr:col>7</xdr:col>
      <xdr:colOff>552218</xdr:colOff>
      <xdr:row>71</xdr:row>
      <xdr:rowOff>185854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188734D-DC01-49C5-8ED8-2E62395B6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3476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71</xdr:row>
      <xdr:rowOff>170514</xdr:rowOff>
    </xdr:from>
    <xdr:to>
      <xdr:col>1</xdr:col>
      <xdr:colOff>561743</xdr:colOff>
      <xdr:row>74</xdr:row>
      <xdr:rowOff>157279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54BB3EF-A324-48F8-B4F3-CD9138517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40198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72</xdr:row>
      <xdr:rowOff>8589</xdr:rowOff>
    </xdr:from>
    <xdr:to>
      <xdr:col>4</xdr:col>
      <xdr:colOff>561743</xdr:colOff>
      <xdr:row>74</xdr:row>
      <xdr:rowOff>185854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BBC9283-B462-4C32-A9F0-7A16672BE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4048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72</xdr:row>
      <xdr:rowOff>8589</xdr:rowOff>
    </xdr:from>
    <xdr:to>
      <xdr:col>7</xdr:col>
      <xdr:colOff>552218</xdr:colOff>
      <xdr:row>74</xdr:row>
      <xdr:rowOff>185854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1BCB5B9-CA93-4643-9BE3-C79182325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4048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74</xdr:row>
      <xdr:rowOff>170514</xdr:rowOff>
    </xdr:from>
    <xdr:to>
      <xdr:col>1</xdr:col>
      <xdr:colOff>561743</xdr:colOff>
      <xdr:row>77</xdr:row>
      <xdr:rowOff>157279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9E71C6A-D957-4AF0-AD38-DC5C688AC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45913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75</xdr:row>
      <xdr:rowOff>8589</xdr:rowOff>
    </xdr:from>
    <xdr:to>
      <xdr:col>4</xdr:col>
      <xdr:colOff>561743</xdr:colOff>
      <xdr:row>77</xdr:row>
      <xdr:rowOff>185854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5357B4A-3EFE-409A-8B0B-66DD2A3D1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4619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594732</xdr:colOff>
      <xdr:row>75</xdr:row>
      <xdr:rowOff>8589</xdr:rowOff>
    </xdr:from>
    <xdr:to>
      <xdr:col>7</xdr:col>
      <xdr:colOff>552218</xdr:colOff>
      <xdr:row>77</xdr:row>
      <xdr:rowOff>185854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5042059-1399-4505-BEC9-D018C73CA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4619939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723900</xdr:colOff>
      <xdr:row>44</xdr:row>
      <xdr:rowOff>28575</xdr:rowOff>
    </xdr:from>
    <xdr:to>
      <xdr:col>2</xdr:col>
      <xdr:colOff>542925</xdr:colOff>
      <xdr:row>47</xdr:row>
      <xdr:rowOff>9525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3EF6C25-6AF9-4A56-B9A3-FB8CCC22F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873442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44</xdr:row>
      <xdr:rowOff>28575</xdr:rowOff>
    </xdr:from>
    <xdr:to>
      <xdr:col>4</xdr:col>
      <xdr:colOff>9525</xdr:colOff>
      <xdr:row>47</xdr:row>
      <xdr:rowOff>9525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7D76995-7FA6-4618-A932-5E436AF5F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4389800" y="886777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44</xdr:row>
      <xdr:rowOff>28575</xdr:rowOff>
    </xdr:from>
    <xdr:to>
      <xdr:col>5</xdr:col>
      <xdr:colOff>561975</xdr:colOff>
      <xdr:row>47</xdr:row>
      <xdr:rowOff>9525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E0D161A-D514-4412-8178-1F239B914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066450" y="873442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44</xdr:row>
      <xdr:rowOff>28575</xdr:rowOff>
    </xdr:from>
    <xdr:to>
      <xdr:col>7</xdr:col>
      <xdr:colOff>85725</xdr:colOff>
      <xdr:row>47</xdr:row>
      <xdr:rowOff>9525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E38B96F-00FB-43AE-BC06-F1CACDC9D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2608625" y="886777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180975</xdr:rowOff>
    </xdr:from>
    <xdr:to>
      <xdr:col>7</xdr:col>
      <xdr:colOff>514211</xdr:colOff>
      <xdr:row>35</xdr:row>
      <xdr:rowOff>133118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567FBD-3362-4ABE-ADE6-2F1E46BA2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822342064" y="5267325"/>
          <a:ext cx="1114286" cy="1857143"/>
        </a:xfrm>
        <a:prstGeom prst="rect">
          <a:avLst/>
        </a:prstGeom>
        <a:noFill/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341306</xdr:colOff>
      <xdr:row>15</xdr:row>
      <xdr:rowOff>31743</xdr:rowOff>
    </xdr:from>
    <xdr:to>
      <xdr:col>0</xdr:col>
      <xdr:colOff>563568</xdr:colOff>
      <xdr:row>16</xdr:row>
      <xdr:rowOff>6355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2832A0-99A9-408E-AC72-782E3541F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700000" flipH="1" flipV="1">
          <a:off x="341306" y="3117843"/>
          <a:ext cx="222262" cy="222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328245</xdr:colOff>
      <xdr:row>16</xdr:row>
      <xdr:rowOff>13920</xdr:rowOff>
    </xdr:from>
    <xdr:to>
      <xdr:col>0</xdr:col>
      <xdr:colOff>561974</xdr:colOff>
      <xdr:row>16</xdr:row>
      <xdr:rowOff>247649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4AC438-B31A-45AC-9986-9F6AB6570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328245" y="3347670"/>
          <a:ext cx="233729" cy="233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342900</xdr:colOff>
      <xdr:row>14</xdr:row>
      <xdr:rowOff>28575</xdr:rowOff>
    </xdr:from>
    <xdr:to>
      <xdr:col>0</xdr:col>
      <xdr:colOff>552450</xdr:colOff>
      <xdr:row>14</xdr:row>
      <xdr:rowOff>238125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9014D8-8070-4071-B78D-36D26A60B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86702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314325</xdr:colOff>
      <xdr:row>13</xdr:row>
      <xdr:rowOff>9525</xdr:rowOff>
    </xdr:from>
    <xdr:to>
      <xdr:col>0</xdr:col>
      <xdr:colOff>600075</xdr:colOff>
      <xdr:row>14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E9EC90-81E9-43B9-862D-BD833C683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6003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304800</xdr:colOff>
      <xdr:row>12</xdr:row>
      <xdr:rowOff>28575</xdr:rowOff>
    </xdr:from>
    <xdr:to>
      <xdr:col>0</xdr:col>
      <xdr:colOff>571499</xdr:colOff>
      <xdr:row>13</xdr:row>
      <xdr:rowOff>47624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1ED3761-1B36-4735-A699-26FA531D1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371725"/>
          <a:ext cx="266699" cy="26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857250</xdr:colOff>
      <xdr:row>3</xdr:row>
      <xdr:rowOff>19049</xdr:rowOff>
    </xdr:from>
    <xdr:to>
      <xdr:col>4</xdr:col>
      <xdr:colOff>1038225</xdr:colOff>
      <xdr:row>3</xdr:row>
      <xdr:rowOff>200024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1088CE-617E-4AD6-80DD-D067A0B35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628925" y="1142999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790575</xdr:colOff>
      <xdr:row>1</xdr:row>
      <xdr:rowOff>361949</xdr:rowOff>
    </xdr:from>
    <xdr:to>
      <xdr:col>4</xdr:col>
      <xdr:colOff>1009650</xdr:colOff>
      <xdr:row>2</xdr:row>
      <xdr:rowOff>209549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A6F2BA-F580-48B3-B39A-17AC2FC0F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876299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</xdr:row>
      <xdr:rowOff>9525</xdr:rowOff>
    </xdr:from>
    <xdr:to>
      <xdr:col>7</xdr:col>
      <xdr:colOff>552450</xdr:colOff>
      <xdr:row>1</xdr:row>
      <xdr:rowOff>190500</xdr:rowOff>
    </xdr:to>
    <xdr:sp macro="" textlink="">
      <xdr:nvSpPr>
        <xdr:cNvPr id="134" name="Right Triangle 133">
          <a:extLst>
            <a:ext uri="{FF2B5EF4-FFF2-40B4-BE49-F238E27FC236}">
              <a16:creationId xmlns:a16="http://schemas.microsoft.com/office/drawing/2014/main" id="{89FD8C81-B5F8-42DD-B930-58590EC03185}"/>
            </a:ext>
          </a:extLst>
        </xdr:cNvPr>
        <xdr:cNvSpPr/>
      </xdr:nvSpPr>
      <xdr:spPr>
        <a:xfrm rot="5400000">
          <a:off x="9981895200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371475</xdr:colOff>
      <xdr:row>1</xdr:row>
      <xdr:rowOff>9525</xdr:rowOff>
    </xdr:from>
    <xdr:to>
      <xdr:col>5</xdr:col>
      <xdr:colOff>552450</xdr:colOff>
      <xdr:row>1</xdr:row>
      <xdr:rowOff>190500</xdr:rowOff>
    </xdr:to>
    <xdr:sp macro="" textlink="">
      <xdr:nvSpPr>
        <xdr:cNvPr id="135" name="Right Triangle 134">
          <a:extLst>
            <a:ext uri="{FF2B5EF4-FFF2-40B4-BE49-F238E27FC236}">
              <a16:creationId xmlns:a16="http://schemas.microsoft.com/office/drawing/2014/main" id="{0374088D-5CCA-4C9E-8174-BC7B60A797B7}"/>
            </a:ext>
          </a:extLst>
        </xdr:cNvPr>
        <xdr:cNvSpPr/>
      </xdr:nvSpPr>
      <xdr:spPr>
        <a:xfrm rot="5400000">
          <a:off x="998264767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371475</xdr:colOff>
      <xdr:row>7</xdr:row>
      <xdr:rowOff>9525</xdr:rowOff>
    </xdr:from>
    <xdr:to>
      <xdr:col>3</xdr:col>
      <xdr:colOff>552450</xdr:colOff>
      <xdr:row>7</xdr:row>
      <xdr:rowOff>190500</xdr:rowOff>
    </xdr:to>
    <xdr:sp macro="" textlink="">
      <xdr:nvSpPr>
        <xdr:cNvPr id="136" name="Right Triangle 135">
          <a:extLst>
            <a:ext uri="{FF2B5EF4-FFF2-40B4-BE49-F238E27FC236}">
              <a16:creationId xmlns:a16="http://schemas.microsoft.com/office/drawing/2014/main" id="{A1092F3A-9452-4FE0-AD44-B8B1D3D4ECE3}"/>
            </a:ext>
          </a:extLst>
        </xdr:cNvPr>
        <xdr:cNvSpPr/>
      </xdr:nvSpPr>
      <xdr:spPr>
        <a:xfrm rot="5400000">
          <a:off x="9983400150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371475</xdr:colOff>
      <xdr:row>7</xdr:row>
      <xdr:rowOff>9525</xdr:rowOff>
    </xdr:from>
    <xdr:to>
      <xdr:col>1</xdr:col>
      <xdr:colOff>552450</xdr:colOff>
      <xdr:row>7</xdr:row>
      <xdr:rowOff>190500</xdr:rowOff>
    </xdr:to>
    <xdr:sp macro="" textlink="">
      <xdr:nvSpPr>
        <xdr:cNvPr id="137" name="Right Triangle 136">
          <a:extLst>
            <a:ext uri="{FF2B5EF4-FFF2-40B4-BE49-F238E27FC236}">
              <a16:creationId xmlns:a16="http://schemas.microsoft.com/office/drawing/2014/main" id="{0D80D95B-8C61-4261-A796-13ED08C0725A}"/>
            </a:ext>
          </a:extLst>
        </xdr:cNvPr>
        <xdr:cNvSpPr/>
      </xdr:nvSpPr>
      <xdr:spPr>
        <a:xfrm rot="5400000">
          <a:off x="9984152625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371475</xdr:colOff>
      <xdr:row>1</xdr:row>
      <xdr:rowOff>9525</xdr:rowOff>
    </xdr:from>
    <xdr:to>
      <xdr:col>1</xdr:col>
      <xdr:colOff>552450</xdr:colOff>
      <xdr:row>1</xdr:row>
      <xdr:rowOff>190500</xdr:rowOff>
    </xdr:to>
    <xdr:sp macro="" textlink="">
      <xdr:nvSpPr>
        <xdr:cNvPr id="138" name="Right Triangle 137">
          <a:extLst>
            <a:ext uri="{FF2B5EF4-FFF2-40B4-BE49-F238E27FC236}">
              <a16:creationId xmlns:a16="http://schemas.microsoft.com/office/drawing/2014/main" id="{3B6B5358-83CB-4626-AC5C-6154627B9DB3}"/>
            </a:ext>
          </a:extLst>
        </xdr:cNvPr>
        <xdr:cNvSpPr/>
      </xdr:nvSpPr>
      <xdr:spPr>
        <a:xfrm rot="5400000">
          <a:off x="998415262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333375</xdr:colOff>
      <xdr:row>1</xdr:row>
      <xdr:rowOff>57150</xdr:rowOff>
    </xdr:from>
    <xdr:to>
      <xdr:col>13</xdr:col>
      <xdr:colOff>419100</xdr:colOff>
      <xdr:row>1</xdr:row>
      <xdr:rowOff>142875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7D7AC9D0-076D-4252-9D25-C17D0E0880E4}"/>
            </a:ext>
          </a:extLst>
        </xdr:cNvPr>
        <xdr:cNvSpPr/>
      </xdr:nvSpPr>
      <xdr:spPr>
        <a:xfrm>
          <a:off x="9979342500" y="571500"/>
          <a:ext cx="85725" cy="857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333375</xdr:colOff>
      <xdr:row>2</xdr:row>
      <xdr:rowOff>47625</xdr:rowOff>
    </xdr:from>
    <xdr:to>
      <xdr:col>13</xdr:col>
      <xdr:colOff>419100</xdr:colOff>
      <xdr:row>2</xdr:row>
      <xdr:rowOff>133350</xdr:rowOff>
    </xdr:to>
    <xdr:sp macro="" textlink="">
      <xdr:nvSpPr>
        <xdr:cNvPr id="140" name="Oval 139">
          <a:extLst>
            <a:ext uri="{FF2B5EF4-FFF2-40B4-BE49-F238E27FC236}">
              <a16:creationId xmlns:a16="http://schemas.microsoft.com/office/drawing/2014/main" id="{56EB3628-EE43-4570-85B8-51EC077C73AE}"/>
            </a:ext>
          </a:extLst>
        </xdr:cNvPr>
        <xdr:cNvSpPr/>
      </xdr:nvSpPr>
      <xdr:spPr>
        <a:xfrm>
          <a:off x="9979342500" y="1133475"/>
          <a:ext cx="85725" cy="85725"/>
        </a:xfrm>
        <a:prstGeom prst="ellips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333375</xdr:colOff>
      <xdr:row>3</xdr:row>
      <xdr:rowOff>57150</xdr:rowOff>
    </xdr:from>
    <xdr:to>
      <xdr:col>13</xdr:col>
      <xdr:colOff>419100</xdr:colOff>
      <xdr:row>3</xdr:row>
      <xdr:rowOff>142875</xdr:rowOff>
    </xdr:to>
    <xdr:sp macro="" textlink="">
      <xdr:nvSpPr>
        <xdr:cNvPr id="141" name="Oval 140">
          <a:extLst>
            <a:ext uri="{FF2B5EF4-FFF2-40B4-BE49-F238E27FC236}">
              <a16:creationId xmlns:a16="http://schemas.microsoft.com/office/drawing/2014/main" id="{B5237857-8B84-4D18-8424-F9692F552489}"/>
            </a:ext>
          </a:extLst>
        </xdr:cNvPr>
        <xdr:cNvSpPr/>
      </xdr:nvSpPr>
      <xdr:spPr>
        <a:xfrm>
          <a:off x="9979342500" y="1714500"/>
          <a:ext cx="85725" cy="85725"/>
        </a:xfrm>
        <a:prstGeom prst="ellipse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390525</xdr:colOff>
      <xdr:row>1</xdr:row>
      <xdr:rowOff>57150</xdr:rowOff>
    </xdr:from>
    <xdr:to>
      <xdr:col>13</xdr:col>
      <xdr:colOff>476250</xdr:colOff>
      <xdr:row>1</xdr:row>
      <xdr:rowOff>142875</xdr:rowOff>
    </xdr:to>
    <xdr:sp macro="" textlink="">
      <xdr:nvSpPr>
        <xdr:cNvPr id="142" name="Oval 141">
          <a:extLst>
            <a:ext uri="{FF2B5EF4-FFF2-40B4-BE49-F238E27FC236}">
              <a16:creationId xmlns:a16="http://schemas.microsoft.com/office/drawing/2014/main" id="{9ABEF131-5756-416A-A691-1CE3E4847192}"/>
            </a:ext>
          </a:extLst>
        </xdr:cNvPr>
        <xdr:cNvSpPr/>
      </xdr:nvSpPr>
      <xdr:spPr>
        <a:xfrm>
          <a:off x="9979285350" y="571500"/>
          <a:ext cx="85725" cy="85725"/>
        </a:xfrm>
        <a:prstGeom prst="ellipse">
          <a:avLst/>
        </a:prstGeom>
        <a:solidFill>
          <a:schemeClr val="dk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27</xdr:col>
      <xdr:colOff>8297</xdr:colOff>
      <xdr:row>2</xdr:row>
      <xdr:rowOff>7452</xdr:rowOff>
    </xdr:from>
    <xdr:to>
      <xdr:col>27</xdr:col>
      <xdr:colOff>565858</xdr:colOff>
      <xdr:row>2</xdr:row>
      <xdr:rowOff>565717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9F6DB790-5091-4387-BA12-7F388DE7A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3222" y="1093302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6578</xdr:colOff>
      <xdr:row>3</xdr:row>
      <xdr:rowOff>13498</xdr:rowOff>
    </xdr:from>
    <xdr:ext cx="557561" cy="558265"/>
    <xdr:pic>
      <xdr:nvPicPr>
        <xdr:cNvPr id="324" name="Picture 323">
          <a:extLst>
            <a:ext uri="{FF2B5EF4-FFF2-40B4-BE49-F238E27FC236}">
              <a16:creationId xmlns:a16="http://schemas.microsoft.com/office/drawing/2014/main" id="{B73C5FCC-FCCB-4486-8CB3-64E8214B9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503" y="1670848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6579</xdr:colOff>
      <xdr:row>4</xdr:row>
      <xdr:rowOff>9713</xdr:rowOff>
    </xdr:from>
    <xdr:ext cx="557561" cy="558265"/>
    <xdr:pic>
      <xdr:nvPicPr>
        <xdr:cNvPr id="325" name="Picture 324">
          <a:extLst>
            <a:ext uri="{FF2B5EF4-FFF2-40B4-BE49-F238E27FC236}">
              <a16:creationId xmlns:a16="http://schemas.microsoft.com/office/drawing/2014/main" id="{A21C6C96-1207-4643-ABF1-56DF60947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504" y="2238563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6832</xdr:colOff>
      <xdr:row>1</xdr:row>
      <xdr:rowOff>10248</xdr:rowOff>
    </xdr:from>
    <xdr:ext cx="557561" cy="558265"/>
    <xdr:pic>
      <xdr:nvPicPr>
        <xdr:cNvPr id="326" name="Picture 325">
          <a:extLst>
            <a:ext uri="{FF2B5EF4-FFF2-40B4-BE49-F238E27FC236}">
              <a16:creationId xmlns:a16="http://schemas.microsoft.com/office/drawing/2014/main" id="{FF0401C3-834A-4574-83F9-F39F06DB5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757" y="524598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7327</xdr:colOff>
      <xdr:row>5</xdr:row>
      <xdr:rowOff>7463</xdr:rowOff>
    </xdr:from>
    <xdr:ext cx="558922" cy="558265"/>
    <xdr:pic>
      <xdr:nvPicPr>
        <xdr:cNvPr id="327" name="Picture 326">
          <a:extLst>
            <a:ext uri="{FF2B5EF4-FFF2-40B4-BE49-F238E27FC236}">
              <a16:creationId xmlns:a16="http://schemas.microsoft.com/office/drawing/2014/main" id="{0B155663-E985-4C97-AF41-652D17206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2252" y="2807813"/>
          <a:ext cx="55892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7240</xdr:colOff>
      <xdr:row>7</xdr:row>
      <xdr:rowOff>8976</xdr:rowOff>
    </xdr:from>
    <xdr:ext cx="556640" cy="556647"/>
    <xdr:pic>
      <xdr:nvPicPr>
        <xdr:cNvPr id="328" name="Picture 327">
          <a:extLst>
            <a:ext uri="{FF2B5EF4-FFF2-40B4-BE49-F238E27FC236}">
              <a16:creationId xmlns:a16="http://schemas.microsoft.com/office/drawing/2014/main" id="{A8999110-1659-4BA9-9F00-6DB59AD2B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2165" y="3952326"/>
          <a:ext cx="556640" cy="556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27</xdr:col>
      <xdr:colOff>8158</xdr:colOff>
      <xdr:row>6</xdr:row>
      <xdr:rowOff>12577</xdr:rowOff>
    </xdr:from>
    <xdr:to>
      <xdr:col>27</xdr:col>
      <xdr:colOff>565719</xdr:colOff>
      <xdr:row>6</xdr:row>
      <xdr:rowOff>570842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721EC4B3-4952-4654-899E-1713DB181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3083" y="3384427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171450</xdr:colOff>
      <xdr:row>2</xdr:row>
      <xdr:rowOff>9525</xdr:rowOff>
    </xdr:from>
    <xdr:to>
      <xdr:col>27</xdr:col>
      <xdr:colOff>209550</xdr:colOff>
      <xdr:row>2</xdr:row>
      <xdr:rowOff>190500</xdr:rowOff>
    </xdr:to>
    <xdr:sp macro="" textlink="">
      <xdr:nvSpPr>
        <xdr:cNvPr id="330" name="Right Triangle 329">
          <a:extLst>
            <a:ext uri="{FF2B5EF4-FFF2-40B4-BE49-F238E27FC236}">
              <a16:creationId xmlns:a16="http://schemas.microsoft.com/office/drawing/2014/main" id="{FAD32459-6923-47DA-B903-D9D3F3D1F71F}"/>
            </a:ext>
          </a:extLst>
        </xdr:cNvPr>
        <xdr:cNvSpPr/>
      </xdr:nvSpPr>
      <xdr:spPr>
        <a:xfrm rot="10800000">
          <a:off x="9971017650" y="1095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171450</xdr:colOff>
      <xdr:row>4</xdr:row>
      <xdr:rowOff>9525</xdr:rowOff>
    </xdr:from>
    <xdr:to>
      <xdr:col>27</xdr:col>
      <xdr:colOff>209550</xdr:colOff>
      <xdr:row>4</xdr:row>
      <xdr:rowOff>190500</xdr:rowOff>
    </xdr:to>
    <xdr:sp macro="" textlink="">
      <xdr:nvSpPr>
        <xdr:cNvPr id="331" name="Right Triangle 330">
          <a:extLst>
            <a:ext uri="{FF2B5EF4-FFF2-40B4-BE49-F238E27FC236}">
              <a16:creationId xmlns:a16="http://schemas.microsoft.com/office/drawing/2014/main" id="{21EEBE1C-AE79-4B74-B255-ADCF0646151C}"/>
            </a:ext>
          </a:extLst>
        </xdr:cNvPr>
        <xdr:cNvSpPr/>
      </xdr:nvSpPr>
      <xdr:spPr>
        <a:xfrm rot="10800000">
          <a:off x="9971017650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25</xdr:col>
      <xdr:colOff>13444</xdr:colOff>
      <xdr:row>2</xdr:row>
      <xdr:rowOff>6296</xdr:rowOff>
    </xdr:from>
    <xdr:ext cx="557561" cy="558265"/>
    <xdr:pic>
      <xdr:nvPicPr>
        <xdr:cNvPr id="332" name="Picture 331">
          <a:extLst>
            <a:ext uri="{FF2B5EF4-FFF2-40B4-BE49-F238E27FC236}">
              <a16:creationId xmlns:a16="http://schemas.microsoft.com/office/drawing/2014/main" id="{65FE5192-60C7-4C38-8CAD-1461F9F18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7519" y="1092146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12241</xdr:colOff>
      <xdr:row>1</xdr:row>
      <xdr:rowOff>9526</xdr:rowOff>
    </xdr:from>
    <xdr:ext cx="558258" cy="558265"/>
    <xdr:pic>
      <xdr:nvPicPr>
        <xdr:cNvPr id="333" name="Picture 332">
          <a:extLst>
            <a:ext uri="{FF2B5EF4-FFF2-40B4-BE49-F238E27FC236}">
              <a16:creationId xmlns:a16="http://schemas.microsoft.com/office/drawing/2014/main" id="{305CF329-B6CE-4DB0-85F9-3F09AFBB3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316" y="523876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11347</xdr:colOff>
      <xdr:row>4</xdr:row>
      <xdr:rowOff>4324</xdr:rowOff>
    </xdr:from>
    <xdr:ext cx="563220" cy="563218"/>
    <xdr:pic>
      <xdr:nvPicPr>
        <xdr:cNvPr id="334" name="Picture 333">
          <a:extLst>
            <a:ext uri="{FF2B5EF4-FFF2-40B4-BE49-F238E27FC236}">
              <a16:creationId xmlns:a16="http://schemas.microsoft.com/office/drawing/2014/main" id="{606AD6BF-A86B-4477-A353-4BAACD086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5422" y="2233174"/>
          <a:ext cx="563220" cy="5632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6810</xdr:colOff>
      <xdr:row>5</xdr:row>
      <xdr:rowOff>7180</xdr:rowOff>
    </xdr:from>
    <xdr:ext cx="555003" cy="555936"/>
    <xdr:pic>
      <xdr:nvPicPr>
        <xdr:cNvPr id="335" name="Picture 334">
          <a:extLst>
            <a:ext uri="{FF2B5EF4-FFF2-40B4-BE49-F238E27FC236}">
              <a16:creationId xmlns:a16="http://schemas.microsoft.com/office/drawing/2014/main" id="{9F05F612-C575-4CC2-B197-FA299E89E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0885" y="2807530"/>
          <a:ext cx="555003" cy="555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5246</xdr:colOff>
      <xdr:row>6</xdr:row>
      <xdr:rowOff>568929</xdr:rowOff>
    </xdr:from>
    <xdr:ext cx="560276" cy="558265"/>
    <xdr:pic>
      <xdr:nvPicPr>
        <xdr:cNvPr id="336" name="Picture 335">
          <a:extLst>
            <a:ext uri="{FF2B5EF4-FFF2-40B4-BE49-F238E27FC236}">
              <a16:creationId xmlns:a16="http://schemas.microsoft.com/office/drawing/2014/main" id="{7691B0B5-BB8B-45A6-9598-7D1E94B43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9321" y="3940779"/>
          <a:ext cx="560276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12913</xdr:colOff>
      <xdr:row>3</xdr:row>
      <xdr:rowOff>12591</xdr:rowOff>
    </xdr:from>
    <xdr:ext cx="557562" cy="557569"/>
    <xdr:pic>
      <xdr:nvPicPr>
        <xdr:cNvPr id="337" name="Picture 336">
          <a:extLst>
            <a:ext uri="{FF2B5EF4-FFF2-40B4-BE49-F238E27FC236}">
              <a16:creationId xmlns:a16="http://schemas.microsoft.com/office/drawing/2014/main" id="{D7FE10C3-A4B5-4DA2-806B-8649679BE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988" y="1669941"/>
          <a:ext cx="557562" cy="5575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25</xdr:col>
      <xdr:colOff>12753</xdr:colOff>
      <xdr:row>6</xdr:row>
      <xdr:rowOff>9525</xdr:rowOff>
    </xdr:from>
    <xdr:to>
      <xdr:col>25</xdr:col>
      <xdr:colOff>570314</xdr:colOff>
      <xdr:row>6</xdr:row>
      <xdr:rowOff>567790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6CC65307-40E5-4CA1-A7AB-8FB7EC6CF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828" y="33813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23</xdr:col>
      <xdr:colOff>9525</xdr:colOff>
      <xdr:row>6</xdr:row>
      <xdr:rowOff>9525</xdr:rowOff>
    </xdr:from>
    <xdr:ext cx="557561" cy="558265"/>
    <xdr:pic>
      <xdr:nvPicPr>
        <xdr:cNvPr id="339" name="Picture 338">
          <a:extLst>
            <a:ext uri="{FF2B5EF4-FFF2-40B4-BE49-F238E27FC236}">
              <a16:creationId xmlns:a16="http://schemas.microsoft.com/office/drawing/2014/main" id="{3B78DF44-E61E-4359-8A80-00A6C797A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33813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11564</xdr:colOff>
      <xdr:row>3</xdr:row>
      <xdr:rowOff>9525</xdr:rowOff>
    </xdr:from>
    <xdr:ext cx="558268" cy="558266"/>
    <xdr:pic>
      <xdr:nvPicPr>
        <xdr:cNvPr id="340" name="Picture 339">
          <a:extLst>
            <a:ext uri="{FF2B5EF4-FFF2-40B4-BE49-F238E27FC236}">
              <a16:creationId xmlns:a16="http://schemas.microsoft.com/office/drawing/2014/main" id="{64597FAB-AADD-4ED5-A2BA-251A9F6B9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89" y="1666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7</xdr:row>
      <xdr:rowOff>9525</xdr:rowOff>
    </xdr:from>
    <xdr:ext cx="558258" cy="558265"/>
    <xdr:pic>
      <xdr:nvPicPr>
        <xdr:cNvPr id="341" name="Picture 340">
          <a:extLst>
            <a:ext uri="{FF2B5EF4-FFF2-40B4-BE49-F238E27FC236}">
              <a16:creationId xmlns:a16="http://schemas.microsoft.com/office/drawing/2014/main" id="{FB76D14E-3C40-4A74-9CB8-BD163A82B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3952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1</xdr:row>
      <xdr:rowOff>9525</xdr:rowOff>
    </xdr:from>
    <xdr:ext cx="558258" cy="558265"/>
    <xdr:pic>
      <xdr:nvPicPr>
        <xdr:cNvPr id="342" name="Picture 341">
          <a:extLst>
            <a:ext uri="{FF2B5EF4-FFF2-40B4-BE49-F238E27FC236}">
              <a16:creationId xmlns:a16="http://schemas.microsoft.com/office/drawing/2014/main" id="{BEA6467A-7AC6-4A1A-A718-9D53DE8C4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523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2</xdr:row>
      <xdr:rowOff>9525</xdr:rowOff>
    </xdr:from>
    <xdr:ext cx="558258" cy="558265"/>
    <xdr:pic>
      <xdr:nvPicPr>
        <xdr:cNvPr id="343" name="Picture 342">
          <a:extLst>
            <a:ext uri="{FF2B5EF4-FFF2-40B4-BE49-F238E27FC236}">
              <a16:creationId xmlns:a16="http://schemas.microsoft.com/office/drawing/2014/main" id="{737B2CB1-5F8A-4515-AC46-8E83117B2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4</xdr:row>
      <xdr:rowOff>9525</xdr:rowOff>
    </xdr:from>
    <xdr:ext cx="558258" cy="558265"/>
    <xdr:pic>
      <xdr:nvPicPr>
        <xdr:cNvPr id="344" name="Picture 343">
          <a:extLst>
            <a:ext uri="{FF2B5EF4-FFF2-40B4-BE49-F238E27FC236}">
              <a16:creationId xmlns:a16="http://schemas.microsoft.com/office/drawing/2014/main" id="{D224505F-B114-439D-8B79-17D74265D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5</xdr:row>
      <xdr:rowOff>9525</xdr:rowOff>
    </xdr:from>
    <xdr:ext cx="558258" cy="558265"/>
    <xdr:pic>
      <xdr:nvPicPr>
        <xdr:cNvPr id="345" name="Picture 344">
          <a:extLst>
            <a:ext uri="{FF2B5EF4-FFF2-40B4-BE49-F238E27FC236}">
              <a16:creationId xmlns:a16="http://schemas.microsoft.com/office/drawing/2014/main" id="{072894DB-EB40-4A18-9246-653D05CAB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409575</xdr:colOff>
      <xdr:row>1</xdr:row>
      <xdr:rowOff>9525</xdr:rowOff>
    </xdr:from>
    <xdr:to>
      <xdr:col>23</xdr:col>
      <xdr:colOff>590550</xdr:colOff>
      <xdr:row>1</xdr:row>
      <xdr:rowOff>190500</xdr:rowOff>
    </xdr:to>
    <xdr:sp macro="" textlink="">
      <xdr:nvSpPr>
        <xdr:cNvPr id="346" name="Right Triangle 345">
          <a:extLst>
            <a:ext uri="{FF2B5EF4-FFF2-40B4-BE49-F238E27FC236}">
              <a16:creationId xmlns:a16="http://schemas.microsoft.com/office/drawing/2014/main" id="{B5EF7609-2558-4EFC-BCE1-A1C64400E5FA}"/>
            </a:ext>
          </a:extLst>
        </xdr:cNvPr>
        <xdr:cNvSpPr/>
      </xdr:nvSpPr>
      <xdr:spPr>
        <a:xfrm rot="5400000">
          <a:off x="9972217800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1</xdr:row>
      <xdr:rowOff>9525</xdr:rowOff>
    </xdr:from>
    <xdr:to>
      <xdr:col>23</xdr:col>
      <xdr:colOff>209550</xdr:colOff>
      <xdr:row>1</xdr:row>
      <xdr:rowOff>190500</xdr:rowOff>
    </xdr:to>
    <xdr:sp macro="" textlink="">
      <xdr:nvSpPr>
        <xdr:cNvPr id="347" name="Right Triangle 346">
          <a:extLst>
            <a:ext uri="{FF2B5EF4-FFF2-40B4-BE49-F238E27FC236}">
              <a16:creationId xmlns:a16="http://schemas.microsoft.com/office/drawing/2014/main" id="{FDDBAA69-3820-43AC-8C92-B59074A227D6}"/>
            </a:ext>
          </a:extLst>
        </xdr:cNvPr>
        <xdr:cNvSpPr/>
      </xdr:nvSpPr>
      <xdr:spPr>
        <a:xfrm rot="10800000">
          <a:off x="9972598800" y="523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2</xdr:row>
      <xdr:rowOff>9525</xdr:rowOff>
    </xdr:from>
    <xdr:to>
      <xdr:col>23</xdr:col>
      <xdr:colOff>209550</xdr:colOff>
      <xdr:row>2</xdr:row>
      <xdr:rowOff>190500</xdr:rowOff>
    </xdr:to>
    <xdr:sp macro="" textlink="">
      <xdr:nvSpPr>
        <xdr:cNvPr id="348" name="Right Triangle 347">
          <a:extLst>
            <a:ext uri="{FF2B5EF4-FFF2-40B4-BE49-F238E27FC236}">
              <a16:creationId xmlns:a16="http://schemas.microsoft.com/office/drawing/2014/main" id="{ABD7B0F0-FF16-4626-988F-18BD6071009C}"/>
            </a:ext>
          </a:extLst>
        </xdr:cNvPr>
        <xdr:cNvSpPr/>
      </xdr:nvSpPr>
      <xdr:spPr>
        <a:xfrm rot="10800000">
          <a:off x="9972598800" y="1095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5</xdr:row>
      <xdr:rowOff>9525</xdr:rowOff>
    </xdr:from>
    <xdr:to>
      <xdr:col>23</xdr:col>
      <xdr:colOff>209550</xdr:colOff>
      <xdr:row>5</xdr:row>
      <xdr:rowOff>190500</xdr:rowOff>
    </xdr:to>
    <xdr:sp macro="" textlink="">
      <xdr:nvSpPr>
        <xdr:cNvPr id="349" name="Right Triangle 348">
          <a:extLst>
            <a:ext uri="{FF2B5EF4-FFF2-40B4-BE49-F238E27FC236}">
              <a16:creationId xmlns:a16="http://schemas.microsoft.com/office/drawing/2014/main" id="{F1C99C45-45F0-405E-9832-F4AA898E6180}"/>
            </a:ext>
          </a:extLst>
        </xdr:cNvPr>
        <xdr:cNvSpPr/>
      </xdr:nvSpPr>
      <xdr:spPr>
        <a:xfrm rot="10800000">
          <a:off x="9972598800" y="2809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21</xdr:col>
      <xdr:colOff>9525</xdr:colOff>
      <xdr:row>4</xdr:row>
      <xdr:rowOff>8593</xdr:rowOff>
    </xdr:from>
    <xdr:ext cx="558922" cy="558265"/>
    <xdr:pic>
      <xdr:nvPicPr>
        <xdr:cNvPr id="350" name="Picture 349">
          <a:extLst>
            <a:ext uri="{FF2B5EF4-FFF2-40B4-BE49-F238E27FC236}">
              <a16:creationId xmlns:a16="http://schemas.microsoft.com/office/drawing/2014/main" id="{B3F0F525-43C3-4451-B6A7-4DCEB9589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237443"/>
          <a:ext cx="55892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6</xdr:row>
      <xdr:rowOff>9525</xdr:rowOff>
    </xdr:from>
    <xdr:ext cx="558962" cy="558265"/>
    <xdr:pic>
      <xdr:nvPicPr>
        <xdr:cNvPr id="351" name="Picture 350">
          <a:extLst>
            <a:ext uri="{FF2B5EF4-FFF2-40B4-BE49-F238E27FC236}">
              <a16:creationId xmlns:a16="http://schemas.microsoft.com/office/drawing/2014/main" id="{227C9A3A-4BC5-4EF9-A6EE-C1B033978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33813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12911</xdr:colOff>
      <xdr:row>5</xdr:row>
      <xdr:rowOff>9525</xdr:rowOff>
    </xdr:from>
    <xdr:ext cx="558258" cy="558265"/>
    <xdr:pic>
      <xdr:nvPicPr>
        <xdr:cNvPr id="352" name="Picture 351">
          <a:extLst>
            <a:ext uri="{FF2B5EF4-FFF2-40B4-BE49-F238E27FC236}">
              <a16:creationId xmlns:a16="http://schemas.microsoft.com/office/drawing/2014/main" id="{457ACCF3-134D-4F34-A506-3FF964AFA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86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12925</xdr:colOff>
      <xdr:row>1</xdr:row>
      <xdr:rowOff>9525</xdr:rowOff>
    </xdr:from>
    <xdr:ext cx="558268" cy="558266"/>
    <xdr:pic>
      <xdr:nvPicPr>
        <xdr:cNvPr id="353" name="Picture 352">
          <a:extLst>
            <a:ext uri="{FF2B5EF4-FFF2-40B4-BE49-F238E27FC236}">
              <a16:creationId xmlns:a16="http://schemas.microsoft.com/office/drawing/2014/main" id="{8B51D612-5AC9-4CF0-BC36-B6863A830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300" y="523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12911</xdr:colOff>
      <xdr:row>2</xdr:row>
      <xdr:rowOff>9525</xdr:rowOff>
    </xdr:from>
    <xdr:ext cx="558258" cy="558265"/>
    <xdr:pic>
      <xdr:nvPicPr>
        <xdr:cNvPr id="354" name="Picture 353">
          <a:extLst>
            <a:ext uri="{FF2B5EF4-FFF2-40B4-BE49-F238E27FC236}">
              <a16:creationId xmlns:a16="http://schemas.microsoft.com/office/drawing/2014/main" id="{8784DABB-6EFA-4808-BE5C-84DBE64A2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86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3</xdr:row>
      <xdr:rowOff>9525</xdr:rowOff>
    </xdr:from>
    <xdr:ext cx="558962" cy="558265"/>
    <xdr:pic>
      <xdr:nvPicPr>
        <xdr:cNvPr id="355" name="Picture 354">
          <a:extLst>
            <a:ext uri="{FF2B5EF4-FFF2-40B4-BE49-F238E27FC236}">
              <a16:creationId xmlns:a16="http://schemas.microsoft.com/office/drawing/2014/main" id="{A1F7780D-EF13-4B1B-ACB4-E04260429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1666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7</xdr:row>
      <xdr:rowOff>9525</xdr:rowOff>
    </xdr:from>
    <xdr:ext cx="558962" cy="558265"/>
    <xdr:pic>
      <xdr:nvPicPr>
        <xdr:cNvPr id="356" name="Picture 355">
          <a:extLst>
            <a:ext uri="{FF2B5EF4-FFF2-40B4-BE49-F238E27FC236}">
              <a16:creationId xmlns:a16="http://schemas.microsoft.com/office/drawing/2014/main" id="{71943552-E701-4FB3-949C-2A9430682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3952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21</xdr:col>
      <xdr:colOff>409575</xdr:colOff>
      <xdr:row>1</xdr:row>
      <xdr:rowOff>9525</xdr:rowOff>
    </xdr:from>
    <xdr:to>
      <xdr:col>21</xdr:col>
      <xdr:colOff>590550</xdr:colOff>
      <xdr:row>1</xdr:row>
      <xdr:rowOff>190500</xdr:rowOff>
    </xdr:to>
    <xdr:sp macro="" textlink="">
      <xdr:nvSpPr>
        <xdr:cNvPr id="357" name="Right Triangle 356">
          <a:extLst>
            <a:ext uri="{FF2B5EF4-FFF2-40B4-BE49-F238E27FC236}">
              <a16:creationId xmlns:a16="http://schemas.microsoft.com/office/drawing/2014/main" id="{8FFA6731-A01E-4470-BC09-5BF361D75A70}"/>
            </a:ext>
          </a:extLst>
        </xdr:cNvPr>
        <xdr:cNvSpPr/>
      </xdr:nvSpPr>
      <xdr:spPr>
        <a:xfrm rot="5400000">
          <a:off x="997300837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19</xdr:col>
      <xdr:colOff>9525</xdr:colOff>
      <xdr:row>5</xdr:row>
      <xdr:rowOff>9525</xdr:rowOff>
    </xdr:from>
    <xdr:ext cx="558258" cy="558265"/>
    <xdr:pic>
      <xdr:nvPicPr>
        <xdr:cNvPr id="358" name="Picture 357">
          <a:extLst>
            <a:ext uri="{FF2B5EF4-FFF2-40B4-BE49-F238E27FC236}">
              <a16:creationId xmlns:a16="http://schemas.microsoft.com/office/drawing/2014/main" id="{83B5E3E5-5809-48F9-9C44-2704FA86E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9537</xdr:colOff>
      <xdr:row>3</xdr:row>
      <xdr:rowOff>9525</xdr:rowOff>
    </xdr:from>
    <xdr:ext cx="558962" cy="558265"/>
    <xdr:pic>
      <xdr:nvPicPr>
        <xdr:cNvPr id="359" name="Picture 358">
          <a:extLst>
            <a:ext uri="{FF2B5EF4-FFF2-40B4-BE49-F238E27FC236}">
              <a16:creationId xmlns:a16="http://schemas.microsoft.com/office/drawing/2014/main" id="{1E4CAC0A-CF3D-482F-B3BB-4B0541F89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62" y="1666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9537</xdr:colOff>
      <xdr:row>2</xdr:row>
      <xdr:rowOff>9525</xdr:rowOff>
    </xdr:from>
    <xdr:ext cx="558962" cy="558265"/>
    <xdr:pic>
      <xdr:nvPicPr>
        <xdr:cNvPr id="360" name="Picture 359">
          <a:extLst>
            <a:ext uri="{FF2B5EF4-FFF2-40B4-BE49-F238E27FC236}">
              <a16:creationId xmlns:a16="http://schemas.microsoft.com/office/drawing/2014/main" id="{AC437665-4B4E-428D-AC31-1F2EF8FA7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62" y="10953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1</xdr:row>
      <xdr:rowOff>9525</xdr:rowOff>
    </xdr:from>
    <xdr:ext cx="558258" cy="558265"/>
    <xdr:pic>
      <xdr:nvPicPr>
        <xdr:cNvPr id="361" name="Picture 360">
          <a:extLst>
            <a:ext uri="{FF2B5EF4-FFF2-40B4-BE49-F238E27FC236}">
              <a16:creationId xmlns:a16="http://schemas.microsoft.com/office/drawing/2014/main" id="{FA4B679A-9155-4A90-9B08-C22E112A6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523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4</xdr:row>
      <xdr:rowOff>9525</xdr:rowOff>
    </xdr:from>
    <xdr:ext cx="558258" cy="558265"/>
    <xdr:pic>
      <xdr:nvPicPr>
        <xdr:cNvPr id="362" name="Picture 361">
          <a:extLst>
            <a:ext uri="{FF2B5EF4-FFF2-40B4-BE49-F238E27FC236}">
              <a16:creationId xmlns:a16="http://schemas.microsoft.com/office/drawing/2014/main" id="{6EDA7F61-9215-468A-88BE-85D7E6E9B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6</xdr:row>
      <xdr:rowOff>9525</xdr:rowOff>
    </xdr:from>
    <xdr:ext cx="558258" cy="558265"/>
    <xdr:pic>
      <xdr:nvPicPr>
        <xdr:cNvPr id="363" name="Picture 362">
          <a:extLst>
            <a:ext uri="{FF2B5EF4-FFF2-40B4-BE49-F238E27FC236}">
              <a16:creationId xmlns:a16="http://schemas.microsoft.com/office/drawing/2014/main" id="{1B7A2136-0615-4B22-A298-E06A0D209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3381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7</xdr:row>
      <xdr:rowOff>9525</xdr:rowOff>
    </xdr:from>
    <xdr:ext cx="558258" cy="558265"/>
    <xdr:pic>
      <xdr:nvPicPr>
        <xdr:cNvPr id="364" name="Picture 363">
          <a:extLst>
            <a:ext uri="{FF2B5EF4-FFF2-40B4-BE49-F238E27FC236}">
              <a16:creationId xmlns:a16="http://schemas.microsoft.com/office/drawing/2014/main" id="{276E7377-C4F5-478F-806D-1842ED4D3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3952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19</xdr:col>
      <xdr:colOff>409575</xdr:colOff>
      <xdr:row>7</xdr:row>
      <xdr:rowOff>9525</xdr:rowOff>
    </xdr:from>
    <xdr:to>
      <xdr:col>19</xdr:col>
      <xdr:colOff>590550</xdr:colOff>
      <xdr:row>7</xdr:row>
      <xdr:rowOff>190500</xdr:rowOff>
    </xdr:to>
    <xdr:sp macro="" textlink="">
      <xdr:nvSpPr>
        <xdr:cNvPr id="365" name="Right Triangle 364">
          <a:extLst>
            <a:ext uri="{FF2B5EF4-FFF2-40B4-BE49-F238E27FC236}">
              <a16:creationId xmlns:a16="http://schemas.microsoft.com/office/drawing/2014/main" id="{33335C9D-9DBD-4A2B-AE44-14F7C22D23D4}"/>
            </a:ext>
          </a:extLst>
        </xdr:cNvPr>
        <xdr:cNvSpPr/>
      </xdr:nvSpPr>
      <xdr:spPr>
        <a:xfrm rot="5400000">
          <a:off x="9973798950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6</xdr:row>
      <xdr:rowOff>9525</xdr:rowOff>
    </xdr:from>
    <xdr:to>
      <xdr:col>19</xdr:col>
      <xdr:colOff>209550</xdr:colOff>
      <xdr:row>6</xdr:row>
      <xdr:rowOff>190500</xdr:rowOff>
    </xdr:to>
    <xdr:sp macro="" textlink="">
      <xdr:nvSpPr>
        <xdr:cNvPr id="366" name="Right Triangle 365">
          <a:extLst>
            <a:ext uri="{FF2B5EF4-FFF2-40B4-BE49-F238E27FC236}">
              <a16:creationId xmlns:a16="http://schemas.microsoft.com/office/drawing/2014/main" id="{F94BD641-4FB9-4010-9286-E251082C802A}"/>
            </a:ext>
          </a:extLst>
        </xdr:cNvPr>
        <xdr:cNvSpPr/>
      </xdr:nvSpPr>
      <xdr:spPr>
        <a:xfrm rot="10800000">
          <a:off x="9974179950" y="3381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4</xdr:row>
      <xdr:rowOff>9525</xdr:rowOff>
    </xdr:from>
    <xdr:to>
      <xdr:col>19</xdr:col>
      <xdr:colOff>209550</xdr:colOff>
      <xdr:row>4</xdr:row>
      <xdr:rowOff>190500</xdr:rowOff>
    </xdr:to>
    <xdr:sp macro="" textlink="">
      <xdr:nvSpPr>
        <xdr:cNvPr id="367" name="Right Triangle 366">
          <a:extLst>
            <a:ext uri="{FF2B5EF4-FFF2-40B4-BE49-F238E27FC236}">
              <a16:creationId xmlns:a16="http://schemas.microsoft.com/office/drawing/2014/main" id="{A58281E2-230F-48B3-9E05-DC819295F4C5}"/>
            </a:ext>
          </a:extLst>
        </xdr:cNvPr>
        <xdr:cNvSpPr/>
      </xdr:nvSpPr>
      <xdr:spPr>
        <a:xfrm rot="10800000">
          <a:off x="9974179950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7</xdr:row>
      <xdr:rowOff>9525</xdr:rowOff>
    </xdr:from>
    <xdr:to>
      <xdr:col>19</xdr:col>
      <xdr:colOff>209550</xdr:colOff>
      <xdr:row>7</xdr:row>
      <xdr:rowOff>190500</xdr:rowOff>
    </xdr:to>
    <xdr:sp macro="" textlink="">
      <xdr:nvSpPr>
        <xdr:cNvPr id="368" name="Right Triangle 367">
          <a:extLst>
            <a:ext uri="{FF2B5EF4-FFF2-40B4-BE49-F238E27FC236}">
              <a16:creationId xmlns:a16="http://schemas.microsoft.com/office/drawing/2014/main" id="{F6081192-C4A4-4152-84DE-43F9E0E65382}"/>
            </a:ext>
          </a:extLst>
        </xdr:cNvPr>
        <xdr:cNvSpPr/>
      </xdr:nvSpPr>
      <xdr:spPr>
        <a:xfrm rot="10800000">
          <a:off x="9974179950" y="3952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17</xdr:col>
      <xdr:colOff>9525</xdr:colOff>
      <xdr:row>2</xdr:row>
      <xdr:rowOff>9525</xdr:rowOff>
    </xdr:from>
    <xdr:ext cx="558258" cy="558265"/>
    <xdr:pic>
      <xdr:nvPicPr>
        <xdr:cNvPr id="369" name="Picture 368">
          <a:extLst>
            <a:ext uri="{FF2B5EF4-FFF2-40B4-BE49-F238E27FC236}">
              <a16:creationId xmlns:a16="http://schemas.microsoft.com/office/drawing/2014/main" id="{16F6D3E6-1F90-4A32-B7C1-A7796A09B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9539</xdr:colOff>
      <xdr:row>1</xdr:row>
      <xdr:rowOff>9525</xdr:rowOff>
    </xdr:from>
    <xdr:ext cx="558268" cy="558266"/>
    <xdr:pic>
      <xdr:nvPicPr>
        <xdr:cNvPr id="370" name="Picture 369">
          <a:extLst>
            <a:ext uri="{FF2B5EF4-FFF2-40B4-BE49-F238E27FC236}">
              <a16:creationId xmlns:a16="http://schemas.microsoft.com/office/drawing/2014/main" id="{399D8203-F27C-4E35-B57A-FA3DC5702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14" y="523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5</xdr:row>
      <xdr:rowOff>9525</xdr:rowOff>
    </xdr:from>
    <xdr:ext cx="558258" cy="558265"/>
    <xdr:pic>
      <xdr:nvPicPr>
        <xdr:cNvPr id="371" name="Picture 370">
          <a:extLst>
            <a:ext uri="{FF2B5EF4-FFF2-40B4-BE49-F238E27FC236}">
              <a16:creationId xmlns:a16="http://schemas.microsoft.com/office/drawing/2014/main" id="{A5CF4DE8-B699-4C9A-86A7-866B741F1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3</xdr:row>
      <xdr:rowOff>9525</xdr:rowOff>
    </xdr:from>
    <xdr:ext cx="558258" cy="558265"/>
    <xdr:pic>
      <xdr:nvPicPr>
        <xdr:cNvPr id="372" name="Picture 371">
          <a:extLst>
            <a:ext uri="{FF2B5EF4-FFF2-40B4-BE49-F238E27FC236}">
              <a16:creationId xmlns:a16="http://schemas.microsoft.com/office/drawing/2014/main" id="{59B3B54A-EDD7-44D2-8E44-21DD8F213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1666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4</xdr:row>
      <xdr:rowOff>9525</xdr:rowOff>
    </xdr:from>
    <xdr:ext cx="558258" cy="558265"/>
    <xdr:pic>
      <xdr:nvPicPr>
        <xdr:cNvPr id="373" name="Picture 372">
          <a:extLst>
            <a:ext uri="{FF2B5EF4-FFF2-40B4-BE49-F238E27FC236}">
              <a16:creationId xmlns:a16="http://schemas.microsoft.com/office/drawing/2014/main" id="{73D1FD0C-4C37-4E47-9224-38617968B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6</xdr:row>
      <xdr:rowOff>9525</xdr:rowOff>
    </xdr:from>
    <xdr:ext cx="558258" cy="558265"/>
    <xdr:pic>
      <xdr:nvPicPr>
        <xdr:cNvPr id="374" name="Picture 373">
          <a:extLst>
            <a:ext uri="{FF2B5EF4-FFF2-40B4-BE49-F238E27FC236}">
              <a16:creationId xmlns:a16="http://schemas.microsoft.com/office/drawing/2014/main" id="{02F570D6-D230-4240-81E0-1B436D6E4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3381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10222</xdr:colOff>
      <xdr:row>7</xdr:row>
      <xdr:rowOff>9525</xdr:rowOff>
    </xdr:from>
    <xdr:ext cx="557561" cy="558265"/>
    <xdr:pic>
      <xdr:nvPicPr>
        <xdr:cNvPr id="375" name="Picture 374">
          <a:extLst>
            <a:ext uri="{FF2B5EF4-FFF2-40B4-BE49-F238E27FC236}">
              <a16:creationId xmlns:a16="http://schemas.microsoft.com/office/drawing/2014/main" id="{5E922414-37F9-4D46-847C-D79D6DC48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897" y="39528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17</xdr:col>
      <xdr:colOff>409575</xdr:colOff>
      <xdr:row>7</xdr:row>
      <xdr:rowOff>9525</xdr:rowOff>
    </xdr:from>
    <xdr:to>
      <xdr:col>17</xdr:col>
      <xdr:colOff>590550</xdr:colOff>
      <xdr:row>7</xdr:row>
      <xdr:rowOff>190500</xdr:rowOff>
    </xdr:to>
    <xdr:sp macro="" textlink="">
      <xdr:nvSpPr>
        <xdr:cNvPr id="376" name="Right Triangle 375">
          <a:extLst>
            <a:ext uri="{FF2B5EF4-FFF2-40B4-BE49-F238E27FC236}">
              <a16:creationId xmlns:a16="http://schemas.microsoft.com/office/drawing/2014/main" id="{CFF6F735-4E31-4902-A3B5-EB5D0D109B51}"/>
            </a:ext>
          </a:extLst>
        </xdr:cNvPr>
        <xdr:cNvSpPr/>
      </xdr:nvSpPr>
      <xdr:spPr>
        <a:xfrm rot="5400000">
          <a:off x="9974589525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409575</xdr:colOff>
      <xdr:row>1</xdr:row>
      <xdr:rowOff>9525</xdr:rowOff>
    </xdr:from>
    <xdr:to>
      <xdr:col>17</xdr:col>
      <xdr:colOff>590550</xdr:colOff>
      <xdr:row>1</xdr:row>
      <xdr:rowOff>190500</xdr:rowOff>
    </xdr:to>
    <xdr:sp macro="" textlink="">
      <xdr:nvSpPr>
        <xdr:cNvPr id="377" name="Right Triangle 376">
          <a:extLst>
            <a:ext uri="{FF2B5EF4-FFF2-40B4-BE49-F238E27FC236}">
              <a16:creationId xmlns:a16="http://schemas.microsoft.com/office/drawing/2014/main" id="{B85A503E-5677-44F2-8B2B-1A05EA5C9C83}"/>
            </a:ext>
          </a:extLst>
        </xdr:cNvPr>
        <xdr:cNvSpPr/>
      </xdr:nvSpPr>
      <xdr:spPr>
        <a:xfrm rot="5400000">
          <a:off x="997458952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3</xdr:row>
      <xdr:rowOff>9525</xdr:rowOff>
    </xdr:from>
    <xdr:to>
      <xdr:col>17</xdr:col>
      <xdr:colOff>209550</xdr:colOff>
      <xdr:row>3</xdr:row>
      <xdr:rowOff>190500</xdr:rowOff>
    </xdr:to>
    <xdr:sp macro="" textlink="">
      <xdr:nvSpPr>
        <xdr:cNvPr id="378" name="Right Triangle 377">
          <a:extLst>
            <a:ext uri="{FF2B5EF4-FFF2-40B4-BE49-F238E27FC236}">
              <a16:creationId xmlns:a16="http://schemas.microsoft.com/office/drawing/2014/main" id="{4ED6A263-26F1-473E-AC30-65DABBACFFF2}"/>
            </a:ext>
          </a:extLst>
        </xdr:cNvPr>
        <xdr:cNvSpPr/>
      </xdr:nvSpPr>
      <xdr:spPr>
        <a:xfrm rot="10800000">
          <a:off x="9974970525" y="1666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4</xdr:row>
      <xdr:rowOff>9525</xdr:rowOff>
    </xdr:from>
    <xdr:to>
      <xdr:col>17</xdr:col>
      <xdr:colOff>209550</xdr:colOff>
      <xdr:row>4</xdr:row>
      <xdr:rowOff>190500</xdr:rowOff>
    </xdr:to>
    <xdr:sp macro="" textlink="">
      <xdr:nvSpPr>
        <xdr:cNvPr id="379" name="Right Triangle 378">
          <a:extLst>
            <a:ext uri="{FF2B5EF4-FFF2-40B4-BE49-F238E27FC236}">
              <a16:creationId xmlns:a16="http://schemas.microsoft.com/office/drawing/2014/main" id="{268E839A-1C8E-471E-86BC-8EFE636E0A62}"/>
            </a:ext>
          </a:extLst>
        </xdr:cNvPr>
        <xdr:cNvSpPr/>
      </xdr:nvSpPr>
      <xdr:spPr>
        <a:xfrm rot="10800000">
          <a:off x="9974970525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6</xdr:row>
      <xdr:rowOff>9525</xdr:rowOff>
    </xdr:from>
    <xdr:to>
      <xdr:col>17</xdr:col>
      <xdr:colOff>209550</xdr:colOff>
      <xdr:row>6</xdr:row>
      <xdr:rowOff>190500</xdr:rowOff>
    </xdr:to>
    <xdr:sp macro="" textlink="">
      <xdr:nvSpPr>
        <xdr:cNvPr id="380" name="Right Triangle 379">
          <a:extLst>
            <a:ext uri="{FF2B5EF4-FFF2-40B4-BE49-F238E27FC236}">
              <a16:creationId xmlns:a16="http://schemas.microsoft.com/office/drawing/2014/main" id="{01E0B499-73C0-4B9E-B050-290FB8BBF999}"/>
            </a:ext>
          </a:extLst>
        </xdr:cNvPr>
        <xdr:cNvSpPr/>
      </xdr:nvSpPr>
      <xdr:spPr>
        <a:xfrm rot="10800000">
          <a:off x="9974970525" y="3381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7</xdr:row>
      <xdr:rowOff>9525</xdr:rowOff>
    </xdr:from>
    <xdr:to>
      <xdr:col>17</xdr:col>
      <xdr:colOff>209550</xdr:colOff>
      <xdr:row>7</xdr:row>
      <xdr:rowOff>190500</xdr:rowOff>
    </xdr:to>
    <xdr:sp macro="" textlink="">
      <xdr:nvSpPr>
        <xdr:cNvPr id="381" name="Right Triangle 380">
          <a:extLst>
            <a:ext uri="{FF2B5EF4-FFF2-40B4-BE49-F238E27FC236}">
              <a16:creationId xmlns:a16="http://schemas.microsoft.com/office/drawing/2014/main" id="{84D665F2-DF5D-407B-8F19-A548F5A95726}"/>
            </a:ext>
          </a:extLst>
        </xdr:cNvPr>
        <xdr:cNvSpPr/>
      </xdr:nvSpPr>
      <xdr:spPr>
        <a:xfrm rot="10800000">
          <a:off x="9974970525" y="3952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4</xdr:row>
      <xdr:rowOff>0</xdr:rowOff>
    </xdr:from>
    <xdr:to>
      <xdr:col>1</xdr:col>
      <xdr:colOff>468659</xdr:colOff>
      <xdr:row>4</xdr:row>
      <xdr:rowOff>209551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2F70E0-30EA-466D-AC7C-A02E650E58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095375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5</xdr:row>
      <xdr:rowOff>9526</xdr:rowOff>
    </xdr:from>
    <xdr:to>
      <xdr:col>1</xdr:col>
      <xdr:colOff>468659</xdr:colOff>
      <xdr:row>5</xdr:row>
      <xdr:rowOff>219077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198C5C-2666-4934-A332-54ED660E76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352551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6</xdr:row>
      <xdr:rowOff>19050</xdr:rowOff>
    </xdr:from>
    <xdr:to>
      <xdr:col>1</xdr:col>
      <xdr:colOff>468659</xdr:colOff>
      <xdr:row>6</xdr:row>
      <xdr:rowOff>228601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353668A-8E3B-49DF-95C4-DF4189B04E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609725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12</xdr:row>
      <xdr:rowOff>0</xdr:rowOff>
    </xdr:from>
    <xdr:to>
      <xdr:col>1</xdr:col>
      <xdr:colOff>468659</xdr:colOff>
      <xdr:row>12</xdr:row>
      <xdr:rowOff>209551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F1A4117-4B5E-492C-89B9-62C9316A52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2800350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13</xdr:row>
      <xdr:rowOff>9526</xdr:rowOff>
    </xdr:from>
    <xdr:to>
      <xdr:col>1</xdr:col>
      <xdr:colOff>468659</xdr:colOff>
      <xdr:row>13</xdr:row>
      <xdr:rowOff>219077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0FA5769-88D5-4F46-8247-B65AA6B5DA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3057526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14</xdr:row>
      <xdr:rowOff>19050</xdr:rowOff>
    </xdr:from>
    <xdr:to>
      <xdr:col>1</xdr:col>
      <xdr:colOff>468659</xdr:colOff>
      <xdr:row>14</xdr:row>
      <xdr:rowOff>228601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3007326-CB74-4A3F-A435-6D7DC327A4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3314700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186970</xdr:colOff>
      <xdr:row>2</xdr:row>
      <xdr:rowOff>47625</xdr:rowOff>
    </xdr:from>
    <xdr:to>
      <xdr:col>8</xdr:col>
      <xdr:colOff>371474</xdr:colOff>
      <xdr:row>5</xdr:row>
      <xdr:rowOff>234255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8A0E99E-509E-41B0-A138-296363F70E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3981176" y="762000"/>
          <a:ext cx="794104" cy="81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161925</xdr:colOff>
      <xdr:row>10</xdr:row>
      <xdr:rowOff>57148</xdr:rowOff>
    </xdr:from>
    <xdr:to>
      <xdr:col>8</xdr:col>
      <xdr:colOff>342900</xdr:colOff>
      <xdr:row>14</xdr:row>
      <xdr:rowOff>27893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CD1C38-114D-4588-AE75-F224A1439F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4009750" y="2476498"/>
          <a:ext cx="790575" cy="84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533400</xdr:colOff>
      <xdr:row>0</xdr:row>
      <xdr:rowOff>409575</xdr:rowOff>
    </xdr:from>
    <xdr:to>
      <xdr:col>18</xdr:col>
      <xdr:colOff>600075</xdr:colOff>
      <xdr:row>14</xdr:row>
      <xdr:rowOff>143510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7E9D467-6F9A-4D66-8708-E1F5D9C0EC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976113525" y="409575"/>
          <a:ext cx="4333875" cy="3029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19</xdr:row>
      <xdr:rowOff>0</xdr:rowOff>
    </xdr:from>
    <xdr:to>
      <xdr:col>16</xdr:col>
      <xdr:colOff>304800</xdr:colOff>
      <xdr:row>19</xdr:row>
      <xdr:rowOff>304800</xdr:rowOff>
    </xdr:to>
    <xdr:sp macro="" textlink="">
      <xdr:nvSpPr>
        <xdr:cNvPr id="8197" name="AutoShape 5">
          <a:extLst>
            <a:ext uri="{FF2B5EF4-FFF2-40B4-BE49-F238E27FC236}">
              <a16:creationId xmlns:a16="http://schemas.microsoft.com/office/drawing/2014/main" id="{D9ADD337-F500-4132-8953-0F7C6DB6CD7B}"/>
            </a:ext>
          </a:extLst>
        </xdr:cNvPr>
        <xdr:cNvSpPr>
          <a:spLocks noChangeAspect="1" noChangeArrowheads="1"/>
        </xdr:cNvSpPr>
      </xdr:nvSpPr>
      <xdr:spPr bwMode="auto">
        <a:xfrm>
          <a:off x="9980495025" y="488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11</xdr:row>
      <xdr:rowOff>57151</xdr:rowOff>
    </xdr:from>
    <xdr:to>
      <xdr:col>27</xdr:col>
      <xdr:colOff>219075</xdr:colOff>
      <xdr:row>12</xdr:row>
      <xdr:rowOff>0</xdr:rowOff>
    </xdr:to>
    <xdr:sp macro="" textlink="">
      <xdr:nvSpPr>
        <xdr:cNvPr id="13" name="משולש שווה-שוקיים 12">
          <a:extLst>
            <a:ext uri="{FF2B5EF4-FFF2-40B4-BE49-F238E27FC236}">
              <a16:creationId xmlns:a16="http://schemas.microsoft.com/office/drawing/2014/main" id="{F80B9A28-2636-4FD0-830A-0178D1F376F0}"/>
            </a:ext>
          </a:extLst>
        </xdr:cNvPr>
        <xdr:cNvSpPr/>
      </xdr:nvSpPr>
      <xdr:spPr>
        <a:xfrm>
          <a:off x="9972351150" y="2857501"/>
          <a:ext cx="200025" cy="171449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IL"/>
        </a:p>
      </xdr:txBody>
    </xdr:sp>
    <xdr:clientData/>
  </xdr:twoCellAnchor>
  <xdr:twoCellAnchor>
    <xdr:from>
      <xdr:col>27</xdr:col>
      <xdr:colOff>66675</xdr:colOff>
      <xdr:row>9</xdr:row>
      <xdr:rowOff>76200</xdr:rowOff>
    </xdr:from>
    <xdr:to>
      <xdr:col>27</xdr:col>
      <xdr:colOff>200025</xdr:colOff>
      <xdr:row>9</xdr:row>
      <xdr:rowOff>209550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9654AEF-AFFE-4149-A31F-27925495A54D}"/>
            </a:ext>
          </a:extLst>
        </xdr:cNvPr>
        <xdr:cNvSpPr/>
      </xdr:nvSpPr>
      <xdr:spPr>
        <a:xfrm flipH="1">
          <a:off x="9972370200" y="2419350"/>
          <a:ext cx="133350" cy="133350"/>
        </a:xfrm>
        <a:prstGeom prst="rect">
          <a:avLst/>
        </a:prstGeom>
        <a:solidFill>
          <a:schemeClr val="bg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IL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504825</xdr:rowOff>
    </xdr:from>
    <xdr:to>
      <xdr:col>21</xdr:col>
      <xdr:colOff>9525</xdr:colOff>
      <xdr:row>10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3B9CE6-7F99-4EBE-BA51-F2B784848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9617775" y="504825"/>
          <a:ext cx="1809750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676274</xdr:colOff>
      <xdr:row>4</xdr:row>
      <xdr:rowOff>123825</xdr:rowOff>
    </xdr:from>
    <xdr:to>
      <xdr:col>4</xdr:col>
      <xdr:colOff>57149</xdr:colOff>
      <xdr:row>7</xdr:row>
      <xdr:rowOff>104775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09D65F-0CF3-4628-8641-807D90D2C6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276349" y="1123950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95250</xdr:colOff>
      <xdr:row>0</xdr:row>
      <xdr:rowOff>485775</xdr:rowOff>
    </xdr:from>
    <xdr:to>
      <xdr:col>11</xdr:col>
      <xdr:colOff>723900</xdr:colOff>
      <xdr:row>4</xdr:row>
      <xdr:rowOff>9524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D1B9D65-DE8A-4AA1-922B-C6F3949B21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6391275" y="485775"/>
          <a:ext cx="628650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</xdr:colOff>
      <xdr:row>0</xdr:row>
      <xdr:rowOff>485775</xdr:rowOff>
    </xdr:from>
    <xdr:to>
      <xdr:col>3</xdr:col>
      <xdr:colOff>685800</xdr:colOff>
      <xdr:row>4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44D06E2-66F2-4985-AFF6-95BD8CA924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400175" y="485775"/>
          <a:ext cx="6286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</xdr:colOff>
      <xdr:row>0</xdr:row>
      <xdr:rowOff>504826</xdr:rowOff>
    </xdr:from>
    <xdr:to>
      <xdr:col>7</xdr:col>
      <xdr:colOff>714375</xdr:colOff>
      <xdr:row>4</xdr:row>
      <xdr:rowOff>28576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DFE2F72-DDE2-42B8-9DB6-7AD900FFDE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3886200" y="504826"/>
          <a:ext cx="64770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57150</xdr:colOff>
      <xdr:row>0</xdr:row>
      <xdr:rowOff>485775</xdr:rowOff>
    </xdr:from>
    <xdr:to>
      <xdr:col>15</xdr:col>
      <xdr:colOff>714375</xdr:colOff>
      <xdr:row>3</xdr:row>
      <xdr:rowOff>204224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8F54968-983F-433F-862D-B4B207ED66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8829675" y="485775"/>
          <a:ext cx="657225" cy="651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352426</xdr:colOff>
      <xdr:row>4</xdr:row>
      <xdr:rowOff>114300</xdr:rowOff>
    </xdr:from>
    <xdr:to>
      <xdr:col>12</xdr:col>
      <xdr:colOff>457200</xdr:colOff>
      <xdr:row>7</xdr:row>
      <xdr:rowOff>114300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D2302C5-A78E-44F2-BAF3-34231441E4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905501" y="1114425"/>
          <a:ext cx="1590674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333376</xdr:colOff>
      <xdr:row>4</xdr:row>
      <xdr:rowOff>76200</xdr:rowOff>
    </xdr:from>
    <xdr:to>
      <xdr:col>8</xdr:col>
      <xdr:colOff>438150</xdr:colOff>
      <xdr:row>8</xdr:row>
      <xdr:rowOff>28575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1DEFCDB-6859-4346-986C-3A88430334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3409951" y="1076325"/>
          <a:ext cx="1590674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19050</xdr:colOff>
      <xdr:row>4</xdr:row>
      <xdr:rowOff>133350</xdr:rowOff>
    </xdr:from>
    <xdr:to>
      <xdr:col>16</xdr:col>
      <xdr:colOff>0</xdr:colOff>
      <xdr:row>7</xdr:row>
      <xdr:rowOff>114300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26DA06D-48D8-40A6-BEDE-D02A37531A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8791575" y="1133475"/>
          <a:ext cx="7239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ebrewbombmanual.github.io/ultimate-toolkit-how-to-use.html" TargetMode="External"/><Relationship Id="rId1" Type="http://schemas.openxmlformats.org/officeDocument/2006/relationships/hyperlink" Target="https://steamcommunity.com/id/ErelA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3DB3A-0902-4C88-B46A-8B37443239F7}">
  <sheetPr>
    <tabColor theme="5" tint="0.39997558519241921"/>
  </sheetPr>
  <dimension ref="A1:AA108"/>
  <sheetViews>
    <sheetView showGridLines="0" rightToLeft="1" zoomScaleNormal="100" workbookViewId="0"/>
  </sheetViews>
  <sheetFormatPr defaultColWidth="9" defaultRowHeight="15" x14ac:dyDescent="0.25"/>
  <cols>
    <col min="1" max="1" width="9" style="98" customWidth="1"/>
    <col min="2" max="2" width="11" style="98" customWidth="1"/>
    <col min="3" max="3" width="10.5703125" style="98" bestFit="1" customWidth="1"/>
    <col min="4" max="4" width="9.85546875" style="98" customWidth="1"/>
    <col min="5" max="5" width="10" style="98" customWidth="1"/>
    <col min="6" max="6" width="10.5703125" style="98" bestFit="1" customWidth="1"/>
    <col min="7" max="8" width="9" style="98"/>
    <col min="9" max="9" width="6.5703125" style="98" customWidth="1"/>
    <col min="10" max="10" width="9" style="98" customWidth="1"/>
    <col min="11" max="26" width="4.7109375" style="98" customWidth="1"/>
    <col min="27" max="16384" width="9" style="98"/>
  </cols>
  <sheetData>
    <row r="1" spans="1:23" ht="40.5" customHeight="1" x14ac:dyDescent="0.25">
      <c r="A1" s="120" t="s">
        <v>158</v>
      </c>
      <c r="K1" s="76" t="s">
        <v>91</v>
      </c>
    </row>
    <row r="2" spans="1:23" x14ac:dyDescent="0.25">
      <c r="L2" s="77">
        <v>1</v>
      </c>
      <c r="M2" s="77">
        <v>2</v>
      </c>
      <c r="N2" s="77">
        <v>3</v>
      </c>
      <c r="O2" s="77">
        <v>4</v>
      </c>
      <c r="T2" s="77">
        <v>1</v>
      </c>
      <c r="U2" s="77">
        <v>2</v>
      </c>
      <c r="V2" s="77">
        <v>3</v>
      </c>
      <c r="W2" s="77">
        <v>4</v>
      </c>
    </row>
    <row r="3" spans="1:23" x14ac:dyDescent="0.25">
      <c r="B3" s="76" t="s">
        <v>92</v>
      </c>
      <c r="K3" s="77">
        <v>1</v>
      </c>
      <c r="L3" s="353"/>
      <c r="M3" s="353"/>
      <c r="N3" s="353"/>
      <c r="O3" s="353"/>
      <c r="S3" s="77">
        <v>1</v>
      </c>
      <c r="T3" s="353"/>
      <c r="U3" s="353"/>
      <c r="V3" s="353"/>
      <c r="W3" s="353"/>
    </row>
    <row r="4" spans="1:23" x14ac:dyDescent="0.25">
      <c r="K4" s="77"/>
      <c r="S4" s="77"/>
    </row>
    <row r="5" spans="1:23" x14ac:dyDescent="0.25">
      <c r="B5" s="98" t="s">
        <v>93</v>
      </c>
      <c r="C5" s="98" t="s">
        <v>94</v>
      </c>
      <c r="D5" s="98" t="s">
        <v>0</v>
      </c>
      <c r="F5" s="91" t="s">
        <v>95</v>
      </c>
      <c r="G5" s="78" t="s">
        <v>96</v>
      </c>
      <c r="K5" s="77">
        <v>2</v>
      </c>
      <c r="L5" s="353"/>
      <c r="M5" s="353"/>
      <c r="N5" s="353"/>
      <c r="O5" s="353"/>
      <c r="S5" s="77">
        <v>2</v>
      </c>
      <c r="T5" s="353"/>
      <c r="U5" s="353"/>
      <c r="V5" s="353"/>
      <c r="W5" s="353"/>
    </row>
    <row r="6" spans="1:23" x14ac:dyDescent="0.25">
      <c r="B6" s="354" t="s">
        <v>97</v>
      </c>
      <c r="C6" s="98" t="s">
        <v>94</v>
      </c>
      <c r="D6" s="98" t="s">
        <v>1</v>
      </c>
      <c r="G6" s="79" t="s">
        <v>98</v>
      </c>
      <c r="K6" s="77"/>
      <c r="S6" s="77"/>
    </row>
    <row r="7" spans="1:23" x14ac:dyDescent="0.25">
      <c r="B7" s="98" t="s">
        <v>99</v>
      </c>
      <c r="C7" s="98" t="s">
        <v>94</v>
      </c>
      <c r="D7" s="98" t="s">
        <v>100</v>
      </c>
      <c r="G7" s="80" t="s">
        <v>101</v>
      </c>
      <c r="K7" s="77">
        <v>3</v>
      </c>
      <c r="L7" s="353"/>
      <c r="M7" s="353"/>
      <c r="N7" s="353"/>
      <c r="O7" s="353"/>
      <c r="S7" s="77">
        <v>3</v>
      </c>
      <c r="T7" s="353"/>
      <c r="U7" s="353"/>
      <c r="V7" s="353"/>
      <c r="W7" s="353"/>
    </row>
    <row r="8" spans="1:23" x14ac:dyDescent="0.25">
      <c r="D8" s="355" t="s">
        <v>400</v>
      </c>
      <c r="G8" s="81"/>
      <c r="K8" s="77"/>
      <c r="S8" s="77"/>
    </row>
    <row r="9" spans="1:23" x14ac:dyDescent="0.25">
      <c r="G9" s="356"/>
      <c r="K9" s="77">
        <v>4</v>
      </c>
      <c r="L9" s="353"/>
      <c r="M9" s="353"/>
      <c r="N9" s="353"/>
      <c r="O9" s="353"/>
      <c r="S9" s="77">
        <v>4</v>
      </c>
      <c r="T9" s="353"/>
      <c r="U9" s="353"/>
      <c r="V9" s="353"/>
      <c r="W9" s="353"/>
    </row>
    <row r="10" spans="1:23" x14ac:dyDescent="0.25">
      <c r="B10" s="76" t="s">
        <v>102</v>
      </c>
      <c r="K10" s="77"/>
      <c r="S10" s="77"/>
    </row>
    <row r="11" spans="1:23" x14ac:dyDescent="0.25">
      <c r="K11" s="77"/>
      <c r="L11" s="77">
        <v>1</v>
      </c>
      <c r="M11" s="77">
        <v>2</v>
      </c>
      <c r="N11" s="77">
        <v>3</v>
      </c>
      <c r="O11" s="77">
        <v>4</v>
      </c>
      <c r="S11" s="77"/>
      <c r="T11" s="77">
        <v>1</v>
      </c>
      <c r="U11" s="77">
        <v>2</v>
      </c>
      <c r="V11" s="77">
        <v>3</v>
      </c>
      <c r="W11" s="77">
        <v>4</v>
      </c>
    </row>
    <row r="12" spans="1:23" x14ac:dyDescent="0.25">
      <c r="B12" s="375" t="s">
        <v>103</v>
      </c>
      <c r="C12" s="375"/>
      <c r="D12" s="375"/>
      <c r="E12" s="375"/>
      <c r="F12" s="375"/>
      <c r="K12" s="77">
        <v>1</v>
      </c>
      <c r="L12" s="353"/>
      <c r="M12" s="353"/>
      <c r="N12" s="353"/>
      <c r="O12" s="353"/>
      <c r="S12" s="77">
        <v>1</v>
      </c>
      <c r="T12" s="353"/>
      <c r="U12" s="353"/>
      <c r="V12" s="353"/>
      <c r="W12" s="353"/>
    </row>
    <row r="13" spans="1:23" ht="15" customHeight="1" x14ac:dyDescent="0.25">
      <c r="B13" s="353"/>
      <c r="C13" s="345" t="s">
        <v>104</v>
      </c>
      <c r="D13" s="346" t="s">
        <v>105</v>
      </c>
      <c r="E13" s="347" t="s">
        <v>106</v>
      </c>
      <c r="F13" s="348" t="s">
        <v>107</v>
      </c>
      <c r="K13" s="77"/>
      <c r="S13" s="77"/>
    </row>
    <row r="14" spans="1:23" ht="15" customHeight="1" x14ac:dyDescent="0.25">
      <c r="B14" s="357" t="s">
        <v>108</v>
      </c>
      <c r="C14" s="349" t="s">
        <v>109</v>
      </c>
      <c r="D14" s="350" t="s">
        <v>110</v>
      </c>
      <c r="E14" s="351" t="s">
        <v>111</v>
      </c>
      <c r="F14" s="352" t="s">
        <v>112</v>
      </c>
      <c r="K14" s="77">
        <v>2</v>
      </c>
      <c r="L14" s="353"/>
      <c r="M14" s="353"/>
      <c r="N14" s="353"/>
      <c r="O14" s="353"/>
      <c r="S14" s="77">
        <v>2</v>
      </c>
      <c r="T14" s="353"/>
      <c r="U14" s="353"/>
      <c r="V14" s="353"/>
      <c r="W14" s="353"/>
    </row>
    <row r="15" spans="1:23" x14ac:dyDescent="0.25">
      <c r="B15" s="357" t="s">
        <v>113</v>
      </c>
      <c r="C15" s="351" t="s">
        <v>111</v>
      </c>
      <c r="D15" s="352" t="s">
        <v>112</v>
      </c>
      <c r="E15" s="349" t="s">
        <v>109</v>
      </c>
      <c r="F15" s="350" t="s">
        <v>110</v>
      </c>
      <c r="K15" s="77"/>
      <c r="S15" s="77"/>
    </row>
    <row r="16" spans="1:23" x14ac:dyDescent="0.25">
      <c r="B16" s="357" t="s">
        <v>114</v>
      </c>
      <c r="C16" s="352" t="s">
        <v>112</v>
      </c>
      <c r="D16" s="350" t="s">
        <v>110</v>
      </c>
      <c r="E16" s="351" t="s">
        <v>111</v>
      </c>
      <c r="F16" s="349" t="s">
        <v>109</v>
      </c>
      <c r="K16" s="77">
        <v>3</v>
      </c>
      <c r="L16" s="353"/>
      <c r="M16" s="353"/>
      <c r="N16" s="353"/>
      <c r="O16" s="353"/>
      <c r="S16" s="77">
        <v>3</v>
      </c>
      <c r="T16" s="353"/>
      <c r="U16" s="353"/>
      <c r="V16" s="353"/>
      <c r="W16" s="353"/>
    </row>
    <row r="17" spans="1:23" x14ac:dyDescent="0.25">
      <c r="K17" s="77"/>
      <c r="S17" s="77"/>
    </row>
    <row r="18" spans="1:23" x14ac:dyDescent="0.25">
      <c r="B18" s="376" t="s">
        <v>115</v>
      </c>
      <c r="C18" s="377"/>
      <c r="D18" s="377"/>
      <c r="E18" s="377"/>
      <c r="F18" s="378"/>
      <c r="K18" s="77">
        <v>4</v>
      </c>
      <c r="L18" s="353"/>
      <c r="M18" s="353"/>
      <c r="N18" s="353"/>
      <c r="O18" s="353"/>
      <c r="S18" s="77">
        <v>4</v>
      </c>
      <c r="T18" s="353"/>
      <c r="U18" s="353"/>
      <c r="V18" s="353"/>
      <c r="W18" s="353"/>
    </row>
    <row r="19" spans="1:23" ht="15" customHeight="1" x14ac:dyDescent="0.25">
      <c r="B19" s="353"/>
      <c r="C19" s="345" t="s">
        <v>104</v>
      </c>
      <c r="D19" s="346" t="s">
        <v>105</v>
      </c>
      <c r="E19" s="347" t="s">
        <v>106</v>
      </c>
      <c r="F19" s="348" t="s">
        <v>107</v>
      </c>
      <c r="K19" s="77"/>
      <c r="S19" s="77"/>
    </row>
    <row r="20" spans="1:23" ht="15" customHeight="1" x14ac:dyDescent="0.25">
      <c r="B20" s="357" t="s">
        <v>108</v>
      </c>
      <c r="C20" s="349" t="s">
        <v>109</v>
      </c>
      <c r="D20" s="351" t="s">
        <v>111</v>
      </c>
      <c r="E20" s="352" t="s">
        <v>112</v>
      </c>
      <c r="F20" s="350" t="s">
        <v>110</v>
      </c>
      <c r="K20" s="77"/>
      <c r="L20" s="77">
        <v>1</v>
      </c>
      <c r="M20" s="77">
        <v>2</v>
      </c>
      <c r="N20" s="77">
        <v>3</v>
      </c>
      <c r="O20" s="77">
        <v>4</v>
      </c>
      <c r="S20" s="77"/>
      <c r="T20" s="77">
        <v>1</v>
      </c>
      <c r="U20" s="77">
        <v>2</v>
      </c>
      <c r="V20" s="77">
        <v>3</v>
      </c>
      <c r="W20" s="77">
        <v>4</v>
      </c>
    </row>
    <row r="21" spans="1:23" x14ac:dyDescent="0.25">
      <c r="B21" s="357" t="s">
        <v>113</v>
      </c>
      <c r="C21" s="350" t="s">
        <v>110</v>
      </c>
      <c r="D21" s="349" t="s">
        <v>109</v>
      </c>
      <c r="E21" s="351" t="s">
        <v>111</v>
      </c>
      <c r="F21" s="352" t="s">
        <v>112</v>
      </c>
      <c r="K21" s="77">
        <v>1</v>
      </c>
      <c r="L21" s="353"/>
      <c r="M21" s="353"/>
      <c r="N21" s="353"/>
      <c r="O21" s="353"/>
      <c r="S21" s="77">
        <v>1</v>
      </c>
      <c r="T21" s="353"/>
      <c r="U21" s="353"/>
      <c r="V21" s="353"/>
      <c r="W21" s="353"/>
    </row>
    <row r="22" spans="1:23" x14ac:dyDescent="0.25">
      <c r="B22" s="357" t="s">
        <v>114</v>
      </c>
      <c r="C22" s="351" t="s">
        <v>111</v>
      </c>
      <c r="D22" s="352" t="s">
        <v>112</v>
      </c>
      <c r="E22" s="349" t="s">
        <v>109</v>
      </c>
      <c r="F22" s="350" t="s">
        <v>110</v>
      </c>
      <c r="K22" s="77"/>
      <c r="S22" s="77"/>
    </row>
    <row r="23" spans="1:23" x14ac:dyDescent="0.25">
      <c r="K23" s="77">
        <v>2</v>
      </c>
      <c r="L23" s="353"/>
      <c r="M23" s="353"/>
      <c r="N23" s="353"/>
      <c r="O23" s="353"/>
      <c r="S23" s="77">
        <v>2</v>
      </c>
      <c r="T23" s="353"/>
      <c r="U23" s="353"/>
      <c r="V23" s="353"/>
      <c r="W23" s="353"/>
    </row>
    <row r="24" spans="1:23" x14ac:dyDescent="0.25">
      <c r="K24" s="77"/>
      <c r="S24" s="77"/>
    </row>
    <row r="25" spans="1:23" x14ac:dyDescent="0.25">
      <c r="B25" s="76" t="s">
        <v>116</v>
      </c>
      <c r="G25" s="76" t="s">
        <v>117</v>
      </c>
      <c r="K25" s="77">
        <v>3</v>
      </c>
      <c r="L25" s="353"/>
      <c r="M25" s="353"/>
      <c r="N25" s="353"/>
      <c r="O25" s="353"/>
      <c r="S25" s="77">
        <v>3</v>
      </c>
      <c r="T25" s="353"/>
      <c r="U25" s="353"/>
      <c r="V25" s="353"/>
      <c r="W25" s="353"/>
    </row>
    <row r="26" spans="1:23" x14ac:dyDescent="0.25">
      <c r="E26" s="358"/>
      <c r="F26" s="358"/>
      <c r="G26" s="358"/>
      <c r="H26" s="358"/>
      <c r="K26" s="77"/>
      <c r="S26" s="77"/>
    </row>
    <row r="27" spans="1:23" x14ac:dyDescent="0.25">
      <c r="A27" s="101" t="s">
        <v>4</v>
      </c>
      <c r="B27" s="366" t="s">
        <v>28</v>
      </c>
      <c r="C27" s="366" t="s">
        <v>29</v>
      </c>
      <c r="D27" s="366" t="s">
        <v>30</v>
      </c>
      <c r="E27" s="359"/>
      <c r="F27" s="359"/>
      <c r="G27" s="359"/>
      <c r="H27" s="358"/>
      <c r="K27" s="77">
        <v>4</v>
      </c>
      <c r="L27" s="353"/>
      <c r="M27" s="353"/>
      <c r="N27" s="353"/>
      <c r="O27" s="353"/>
      <c r="S27" s="77">
        <v>4</v>
      </c>
      <c r="T27" s="353"/>
      <c r="U27" s="353"/>
      <c r="V27" s="353"/>
      <c r="W27" s="353"/>
    </row>
    <row r="28" spans="1:23" x14ac:dyDescent="0.25">
      <c r="A28" s="101" t="s">
        <v>3</v>
      </c>
      <c r="B28" s="366" t="s">
        <v>31</v>
      </c>
      <c r="E28" s="359"/>
      <c r="F28" s="359"/>
      <c r="G28" s="359"/>
      <c r="H28" s="358"/>
      <c r="K28" s="77"/>
      <c r="S28" s="77"/>
    </row>
    <row r="29" spans="1:23" x14ac:dyDescent="0.25">
      <c r="A29" s="101" t="s">
        <v>2</v>
      </c>
      <c r="B29" s="366" t="s">
        <v>32</v>
      </c>
      <c r="E29" s="359"/>
      <c r="F29" s="359"/>
      <c r="G29" s="359"/>
      <c r="H29" s="358"/>
      <c r="K29" s="77"/>
      <c r="L29" s="77">
        <v>1</v>
      </c>
      <c r="M29" s="77">
        <v>2</v>
      </c>
      <c r="N29" s="77">
        <v>3</v>
      </c>
      <c r="O29" s="77">
        <v>4</v>
      </c>
      <c r="S29" s="77"/>
      <c r="T29" s="77">
        <v>1</v>
      </c>
      <c r="U29" s="77">
        <v>2</v>
      </c>
      <c r="V29" s="77">
        <v>3</v>
      </c>
      <c r="W29" s="77">
        <v>4</v>
      </c>
    </row>
    <row r="30" spans="1:23" x14ac:dyDescent="0.25">
      <c r="A30" s="101" t="s">
        <v>65</v>
      </c>
      <c r="B30" s="366" t="s">
        <v>33</v>
      </c>
      <c r="E30" s="359"/>
      <c r="F30" s="359"/>
      <c r="G30" s="359"/>
      <c r="H30" s="358"/>
      <c r="K30" s="77">
        <v>1</v>
      </c>
      <c r="L30" s="353"/>
      <c r="M30" s="353"/>
      <c r="N30" s="353"/>
      <c r="O30" s="353"/>
      <c r="S30" s="77">
        <v>1</v>
      </c>
      <c r="T30" s="353"/>
      <c r="U30" s="353"/>
      <c r="V30" s="353"/>
      <c r="W30" s="353"/>
    </row>
    <row r="31" spans="1:23" x14ac:dyDescent="0.25">
      <c r="A31" s="101" t="s">
        <v>66</v>
      </c>
      <c r="B31" s="366" t="s">
        <v>11</v>
      </c>
      <c r="C31" s="366" t="s">
        <v>34</v>
      </c>
      <c r="E31" s="359"/>
      <c r="F31" s="359"/>
      <c r="G31" s="359"/>
      <c r="H31" s="358"/>
      <c r="K31" s="77"/>
      <c r="S31" s="77"/>
    </row>
    <row r="32" spans="1:23" x14ac:dyDescent="0.25">
      <c r="A32" s="101" t="s">
        <v>67</v>
      </c>
      <c r="B32" s="366" t="s">
        <v>35</v>
      </c>
      <c r="E32" s="359"/>
      <c r="F32" s="359"/>
      <c r="G32" s="359"/>
      <c r="H32" s="358"/>
      <c r="K32" s="77">
        <v>2</v>
      </c>
      <c r="L32" s="353"/>
      <c r="M32" s="353"/>
      <c r="N32" s="353"/>
      <c r="O32" s="353"/>
      <c r="S32" s="77">
        <v>2</v>
      </c>
      <c r="T32" s="353"/>
      <c r="U32" s="353"/>
      <c r="V32" s="353"/>
      <c r="W32" s="353"/>
    </row>
    <row r="33" spans="1:23" x14ac:dyDescent="0.25">
      <c r="A33" s="101" t="s">
        <v>8</v>
      </c>
      <c r="B33" s="366" t="s">
        <v>36</v>
      </c>
      <c r="E33" s="359"/>
      <c r="F33" s="359"/>
      <c r="G33" s="359"/>
      <c r="H33" s="358"/>
      <c r="K33" s="77"/>
      <c r="S33" s="77"/>
    </row>
    <row r="34" spans="1:23" x14ac:dyDescent="0.25">
      <c r="A34" s="101" t="s">
        <v>68</v>
      </c>
      <c r="B34" s="366" t="s">
        <v>37</v>
      </c>
      <c r="C34" s="366" t="s">
        <v>38</v>
      </c>
      <c r="E34" s="359"/>
      <c r="F34" s="359"/>
      <c r="G34" s="359"/>
      <c r="H34" s="358"/>
      <c r="K34" s="77">
        <v>3</v>
      </c>
      <c r="L34" s="353"/>
      <c r="M34" s="353"/>
      <c r="N34" s="353"/>
      <c r="O34" s="353"/>
      <c r="S34" s="77">
        <v>3</v>
      </c>
      <c r="T34" s="353"/>
      <c r="U34" s="353"/>
      <c r="V34" s="353"/>
      <c r="W34" s="353"/>
    </row>
    <row r="35" spans="1:23" x14ac:dyDescent="0.25">
      <c r="A35" s="101" t="s">
        <v>69</v>
      </c>
      <c r="B35" s="366" t="s">
        <v>39</v>
      </c>
      <c r="E35" s="359"/>
      <c r="F35" s="359"/>
      <c r="G35" s="359"/>
      <c r="H35" s="358"/>
      <c r="K35" s="77"/>
      <c r="S35" s="77"/>
    </row>
    <row r="36" spans="1:23" x14ac:dyDescent="0.25">
      <c r="A36" s="101" t="s">
        <v>70</v>
      </c>
      <c r="B36" s="366" t="s">
        <v>40</v>
      </c>
      <c r="E36" s="359"/>
      <c r="F36" s="359"/>
      <c r="G36" s="359"/>
      <c r="H36" s="358"/>
      <c r="K36" s="77">
        <v>4</v>
      </c>
      <c r="L36" s="353"/>
      <c r="M36" s="353"/>
      <c r="N36" s="353"/>
      <c r="O36" s="353"/>
      <c r="S36" s="77">
        <v>4</v>
      </c>
      <c r="T36" s="353"/>
      <c r="U36" s="353"/>
      <c r="V36" s="353"/>
      <c r="W36" s="353"/>
    </row>
    <row r="37" spans="1:23" x14ac:dyDescent="0.25">
      <c r="A37" s="101" t="s">
        <v>71</v>
      </c>
      <c r="B37" s="366" t="s">
        <v>41</v>
      </c>
      <c r="C37" s="366" t="s">
        <v>42</v>
      </c>
      <c r="D37" s="366" t="s">
        <v>43</v>
      </c>
      <c r="E37" s="359"/>
      <c r="F37" s="359"/>
      <c r="G37" s="359"/>
      <c r="H37" s="358"/>
      <c r="K37" s="77"/>
      <c r="S37" s="77"/>
    </row>
    <row r="38" spans="1:23" x14ac:dyDescent="0.25">
      <c r="A38" s="101" t="s">
        <v>7</v>
      </c>
      <c r="B38" s="366" t="s">
        <v>25</v>
      </c>
      <c r="E38" s="359"/>
      <c r="F38" s="359"/>
      <c r="G38" s="359"/>
      <c r="H38" s="358"/>
      <c r="K38" s="77"/>
      <c r="L38" s="77">
        <v>1</v>
      </c>
      <c r="M38" s="77">
        <v>2</v>
      </c>
      <c r="N38" s="77">
        <v>3</v>
      </c>
      <c r="O38" s="77">
        <v>4</v>
      </c>
      <c r="S38" s="77"/>
      <c r="T38" s="77">
        <v>1</v>
      </c>
      <c r="U38" s="77">
        <v>2</v>
      </c>
      <c r="V38" s="77">
        <v>3</v>
      </c>
      <c r="W38" s="77">
        <v>4</v>
      </c>
    </row>
    <row r="39" spans="1:23" x14ac:dyDescent="0.25">
      <c r="A39" s="101" t="s">
        <v>72</v>
      </c>
      <c r="B39" s="366" t="s">
        <v>44</v>
      </c>
      <c r="C39" s="366" t="s">
        <v>45</v>
      </c>
      <c r="D39" s="366" t="s">
        <v>46</v>
      </c>
      <c r="E39" s="366" t="s">
        <v>47</v>
      </c>
      <c r="F39" s="366" t="s">
        <v>48</v>
      </c>
      <c r="K39" s="77">
        <v>1</v>
      </c>
      <c r="L39" s="353"/>
      <c r="M39" s="353"/>
      <c r="N39" s="353"/>
      <c r="O39" s="353"/>
      <c r="S39" s="77">
        <v>1</v>
      </c>
      <c r="T39" s="353"/>
      <c r="U39" s="353"/>
      <c r="V39" s="353"/>
      <c r="W39" s="353"/>
    </row>
    <row r="40" spans="1:23" x14ac:dyDescent="0.25">
      <c r="A40" s="101" t="s">
        <v>73</v>
      </c>
      <c r="B40" s="366" t="s">
        <v>49</v>
      </c>
      <c r="C40" s="366" t="s">
        <v>16</v>
      </c>
      <c r="D40" s="366" t="s">
        <v>50</v>
      </c>
      <c r="E40" s="366" t="s">
        <v>51</v>
      </c>
      <c r="F40" s="366" t="s">
        <v>52</v>
      </c>
      <c r="G40" s="366" t="s">
        <v>53</v>
      </c>
      <c r="K40" s="77"/>
      <c r="S40" s="77"/>
    </row>
    <row r="41" spans="1:23" x14ac:dyDescent="0.25">
      <c r="A41" s="101" t="s">
        <v>74</v>
      </c>
      <c r="B41" s="366" t="s">
        <v>54</v>
      </c>
      <c r="C41" s="366" t="s">
        <v>55</v>
      </c>
      <c r="D41" s="366" t="s">
        <v>56</v>
      </c>
      <c r="E41" s="366" t="s">
        <v>57</v>
      </c>
      <c r="F41" s="366" t="s">
        <v>58</v>
      </c>
      <c r="G41" s="366" t="s">
        <v>59</v>
      </c>
      <c r="K41" s="77">
        <v>2</v>
      </c>
      <c r="L41" s="353"/>
      <c r="M41" s="353"/>
      <c r="N41" s="353"/>
      <c r="O41" s="353"/>
      <c r="S41" s="77">
        <v>2</v>
      </c>
      <c r="T41" s="353"/>
      <c r="U41" s="353"/>
      <c r="V41" s="353"/>
      <c r="W41" s="353"/>
    </row>
    <row r="42" spans="1:23" x14ac:dyDescent="0.25">
      <c r="B42" s="101" t="s">
        <v>118</v>
      </c>
      <c r="K42" s="77"/>
      <c r="S42" s="77"/>
    </row>
    <row r="43" spans="1:23" x14ac:dyDescent="0.25">
      <c r="K43" s="77">
        <v>3</v>
      </c>
      <c r="L43" s="353"/>
      <c r="M43" s="353"/>
      <c r="N43" s="353"/>
      <c r="O43" s="353"/>
      <c r="S43" s="77">
        <v>3</v>
      </c>
      <c r="T43" s="353"/>
      <c r="U43" s="353"/>
      <c r="V43" s="353"/>
      <c r="W43" s="353"/>
    </row>
    <row r="44" spans="1:23" x14ac:dyDescent="0.25">
      <c r="B44" s="76" t="s">
        <v>119</v>
      </c>
      <c r="K44" s="77"/>
      <c r="S44" s="77"/>
    </row>
    <row r="45" spans="1:23" ht="15" customHeight="1" x14ac:dyDescent="0.25">
      <c r="B45" s="374" t="s">
        <v>120</v>
      </c>
      <c r="E45" s="374" t="s">
        <v>121</v>
      </c>
      <c r="K45" s="77">
        <v>4</v>
      </c>
      <c r="L45" s="353"/>
      <c r="M45" s="353"/>
      <c r="N45" s="353"/>
      <c r="O45" s="353"/>
      <c r="S45" s="77">
        <v>4</v>
      </c>
      <c r="T45" s="353"/>
      <c r="U45" s="353"/>
      <c r="V45" s="353"/>
      <c r="W45" s="353"/>
    </row>
    <row r="46" spans="1:23" x14ac:dyDescent="0.25">
      <c r="B46" s="374"/>
      <c r="E46" s="374"/>
    </row>
    <row r="47" spans="1:23" x14ac:dyDescent="0.25">
      <c r="B47" s="374"/>
      <c r="E47" s="374"/>
    </row>
    <row r="50" spans="2:25" x14ac:dyDescent="0.25">
      <c r="B50" s="76" t="s">
        <v>374</v>
      </c>
      <c r="K50" s="76" t="s">
        <v>469</v>
      </c>
    </row>
    <row r="52" spans="2:25" x14ac:dyDescent="0.25">
      <c r="B52" s="360"/>
      <c r="C52" s="361"/>
      <c r="D52" s="361"/>
      <c r="E52" s="361"/>
      <c r="F52" s="361"/>
      <c r="G52" s="361"/>
      <c r="H52" s="361"/>
      <c r="I52" s="361"/>
      <c r="K52" s="91" t="s">
        <v>424</v>
      </c>
    </row>
    <row r="53" spans="2:25" x14ac:dyDescent="0.25">
      <c r="B53" s="361"/>
      <c r="C53" s="98" t="s">
        <v>488</v>
      </c>
      <c r="D53" s="361"/>
      <c r="E53" s="361"/>
      <c r="F53" s="98" t="s">
        <v>123</v>
      </c>
      <c r="G53" s="361"/>
      <c r="H53" s="361"/>
      <c r="I53" s="98" t="s">
        <v>486</v>
      </c>
      <c r="K53" s="340" t="s">
        <v>426</v>
      </c>
      <c r="Q53" s="99"/>
    </row>
    <row r="54" spans="2:25" x14ac:dyDescent="0.25">
      <c r="B54" s="361"/>
      <c r="D54" s="361"/>
      <c r="E54" s="361"/>
      <c r="G54" s="361"/>
      <c r="H54" s="361"/>
      <c r="K54" s="340" t="s">
        <v>425</v>
      </c>
    </row>
    <row r="55" spans="2:25" x14ac:dyDescent="0.25">
      <c r="B55" s="361"/>
      <c r="D55" s="361"/>
      <c r="E55" s="361"/>
      <c r="G55" s="361"/>
      <c r="H55" s="361"/>
      <c r="K55" s="98" t="s">
        <v>427</v>
      </c>
      <c r="S55" s="99"/>
    </row>
    <row r="56" spans="2:25" x14ac:dyDescent="0.2">
      <c r="B56" s="361"/>
      <c r="C56" s="98" t="s">
        <v>489</v>
      </c>
      <c r="D56" s="361"/>
      <c r="E56" s="361"/>
      <c r="F56" s="98" t="s">
        <v>124</v>
      </c>
      <c r="G56" s="361"/>
      <c r="H56" s="361"/>
      <c r="I56" s="98" t="s">
        <v>485</v>
      </c>
      <c r="K56" s="98" t="s">
        <v>428</v>
      </c>
      <c r="N56" s="341"/>
      <c r="O56" s="341"/>
      <c r="P56" s="341"/>
      <c r="Q56" s="341"/>
      <c r="R56" s="342"/>
      <c r="S56" s="341"/>
      <c r="T56" s="341"/>
      <c r="U56" s="341"/>
      <c r="V56" s="341"/>
      <c r="W56" s="341"/>
      <c r="Y56" s="341"/>
    </row>
    <row r="57" spans="2:25" x14ac:dyDescent="0.25">
      <c r="B57" s="361"/>
      <c r="D57" s="361"/>
      <c r="E57" s="361"/>
      <c r="G57" s="361"/>
      <c r="H57" s="361"/>
      <c r="K57" s="98" t="s">
        <v>429</v>
      </c>
      <c r="M57" s="99"/>
      <c r="N57" s="342"/>
      <c r="O57" s="341"/>
      <c r="P57" s="341"/>
      <c r="Q57" s="341"/>
      <c r="R57" s="342"/>
      <c r="S57" s="341"/>
      <c r="T57" s="341"/>
      <c r="U57" s="341"/>
      <c r="V57" s="341"/>
      <c r="W57" s="341"/>
      <c r="Y57" s="341"/>
    </row>
    <row r="58" spans="2:25" x14ac:dyDescent="0.2">
      <c r="B58" s="361"/>
      <c r="D58" s="361"/>
      <c r="E58" s="361"/>
      <c r="G58" s="361"/>
      <c r="H58" s="361"/>
      <c r="N58" s="341"/>
      <c r="O58" s="341"/>
      <c r="P58" s="341"/>
      <c r="Q58" s="341"/>
      <c r="R58" s="341"/>
      <c r="S58" s="341"/>
      <c r="T58" s="341"/>
      <c r="U58" s="341"/>
      <c r="V58" s="341"/>
      <c r="W58" s="341"/>
      <c r="Y58" s="342"/>
    </row>
    <row r="59" spans="2:25" x14ac:dyDescent="0.2">
      <c r="B59" s="361"/>
      <c r="C59" s="98" t="s">
        <v>479</v>
      </c>
      <c r="D59" s="361"/>
      <c r="E59" s="361"/>
      <c r="F59" s="98" t="s">
        <v>125</v>
      </c>
      <c r="G59" s="361"/>
      <c r="H59" s="361"/>
      <c r="I59" s="98" t="s">
        <v>490</v>
      </c>
      <c r="N59" s="342"/>
      <c r="O59" s="341"/>
      <c r="P59" s="341"/>
      <c r="Q59" s="341"/>
      <c r="R59" s="341"/>
      <c r="S59" s="341"/>
      <c r="T59" s="341"/>
      <c r="U59" s="341"/>
      <c r="V59" s="342"/>
      <c r="W59" s="341"/>
      <c r="Y59" s="342"/>
    </row>
    <row r="60" spans="2:25" x14ac:dyDescent="0.25">
      <c r="B60" s="361"/>
      <c r="D60" s="361"/>
      <c r="E60" s="361"/>
      <c r="G60" s="361"/>
      <c r="H60" s="361"/>
      <c r="K60" s="91" t="s">
        <v>420</v>
      </c>
      <c r="M60" s="99"/>
      <c r="N60" s="341"/>
      <c r="O60" s="341"/>
      <c r="P60" s="341"/>
      <c r="Q60" s="341"/>
      <c r="R60" s="342"/>
      <c r="S60" s="341"/>
      <c r="T60" s="341"/>
      <c r="U60" s="341"/>
      <c r="V60" s="341"/>
      <c r="W60" s="341"/>
      <c r="Y60" s="341"/>
    </row>
    <row r="61" spans="2:25" x14ac:dyDescent="0.25">
      <c r="B61" s="361"/>
      <c r="D61" s="361"/>
      <c r="E61" s="361"/>
      <c r="G61" s="361"/>
      <c r="H61" s="361"/>
      <c r="K61" s="340" t="s">
        <v>421</v>
      </c>
      <c r="N61" s="341"/>
      <c r="O61" s="341"/>
      <c r="P61" s="341"/>
      <c r="Q61" s="341"/>
      <c r="R61" s="341"/>
      <c r="S61" s="341"/>
      <c r="T61" s="341"/>
      <c r="U61" s="341"/>
      <c r="V61" s="342"/>
      <c r="W61" s="341"/>
      <c r="Y61" s="342"/>
    </row>
    <row r="62" spans="2:25" x14ac:dyDescent="0.25">
      <c r="B62" s="361"/>
      <c r="C62" s="98" t="s">
        <v>122</v>
      </c>
      <c r="D62" s="361"/>
      <c r="E62" s="361"/>
      <c r="F62" s="98" t="s">
        <v>483</v>
      </c>
      <c r="G62" s="361"/>
      <c r="H62" s="360"/>
      <c r="I62" s="98" t="s">
        <v>131</v>
      </c>
      <c r="K62" s="340" t="s">
        <v>422</v>
      </c>
      <c r="N62" s="341"/>
      <c r="O62" s="341"/>
      <c r="P62" s="341"/>
      <c r="Q62" s="341"/>
      <c r="R62" s="341"/>
      <c r="S62" s="341"/>
      <c r="T62" s="341"/>
      <c r="U62" s="341"/>
      <c r="V62" s="342"/>
      <c r="W62" s="341"/>
      <c r="Y62" s="342"/>
    </row>
    <row r="63" spans="2:25" x14ac:dyDescent="0.25">
      <c r="B63" s="361"/>
      <c r="D63" s="361"/>
      <c r="E63" s="361"/>
      <c r="G63" s="361"/>
      <c r="H63" s="361"/>
      <c r="K63" s="98" t="s">
        <v>423</v>
      </c>
    </row>
    <row r="64" spans="2:25" x14ac:dyDescent="0.25">
      <c r="B64" s="361"/>
      <c r="D64" s="361"/>
      <c r="E64" s="361"/>
      <c r="G64" s="361"/>
      <c r="H64" s="361"/>
      <c r="L64" s="340"/>
    </row>
    <row r="65" spans="2:27" x14ac:dyDescent="0.25">
      <c r="B65" s="361"/>
      <c r="C65" s="98" t="s">
        <v>480</v>
      </c>
      <c r="D65" s="361"/>
      <c r="E65" s="361"/>
      <c r="F65" s="98" t="s">
        <v>126</v>
      </c>
      <c r="G65" s="361"/>
      <c r="H65" s="361"/>
      <c r="I65" s="98" t="s">
        <v>132</v>
      </c>
    </row>
    <row r="66" spans="2:27" x14ac:dyDescent="0.25">
      <c r="B66" s="361"/>
      <c r="D66" s="361"/>
      <c r="E66" s="361"/>
      <c r="G66" s="361"/>
      <c r="H66" s="360"/>
      <c r="K66" s="91" t="s">
        <v>431</v>
      </c>
    </row>
    <row r="67" spans="2:27" x14ac:dyDescent="0.25">
      <c r="B67" s="361"/>
      <c r="D67" s="361"/>
      <c r="E67" s="361"/>
      <c r="G67" s="361"/>
      <c r="H67" s="361"/>
      <c r="K67" s="343" t="s">
        <v>430</v>
      </c>
      <c r="T67" s="99"/>
    </row>
    <row r="68" spans="2:27" x14ac:dyDescent="0.25">
      <c r="B68" s="361"/>
      <c r="C68" s="98" t="s">
        <v>481</v>
      </c>
      <c r="D68" s="361"/>
      <c r="E68" s="361"/>
      <c r="F68" s="98" t="s">
        <v>127</v>
      </c>
      <c r="G68" s="361"/>
      <c r="H68" s="360"/>
      <c r="I68" s="98" t="s">
        <v>133</v>
      </c>
      <c r="K68" s="99" t="s">
        <v>402</v>
      </c>
      <c r="V68" s="99"/>
    </row>
    <row r="69" spans="2:27" x14ac:dyDescent="0.25">
      <c r="B69" s="361"/>
      <c r="D69" s="361"/>
      <c r="E69" s="361"/>
      <c r="G69" s="361"/>
      <c r="H69" s="361"/>
      <c r="K69" s="99" t="s">
        <v>403</v>
      </c>
      <c r="N69" s="99"/>
      <c r="Q69" s="99"/>
    </row>
    <row r="70" spans="2:27" x14ac:dyDescent="0.25">
      <c r="B70" s="361"/>
      <c r="D70" s="361"/>
      <c r="E70" s="361"/>
      <c r="F70" s="99"/>
      <c r="G70" s="361"/>
      <c r="H70" s="361"/>
      <c r="K70" s="99" t="s">
        <v>401</v>
      </c>
    </row>
    <row r="71" spans="2:27" x14ac:dyDescent="0.25">
      <c r="B71" s="361"/>
      <c r="C71" s="98" t="s">
        <v>487</v>
      </c>
      <c r="D71" s="361"/>
      <c r="E71" s="361"/>
      <c r="F71" s="98" t="s">
        <v>128</v>
      </c>
      <c r="G71" s="361"/>
      <c r="H71" s="361"/>
      <c r="I71" s="98" t="s">
        <v>2</v>
      </c>
      <c r="M71" s="99"/>
    </row>
    <row r="72" spans="2:27" x14ac:dyDescent="0.25">
      <c r="B72" s="361"/>
      <c r="D72" s="361"/>
      <c r="E72" s="361"/>
      <c r="G72" s="361"/>
      <c r="H72" s="361"/>
    </row>
    <row r="73" spans="2:27" x14ac:dyDescent="0.25">
      <c r="B73" s="361"/>
      <c r="D73" s="361"/>
      <c r="E73" s="361"/>
      <c r="G73" s="361"/>
      <c r="H73" s="361"/>
      <c r="K73" s="91" t="s">
        <v>468</v>
      </c>
      <c r="U73" s="99"/>
      <c r="Y73" s="99"/>
    </row>
    <row r="74" spans="2:27" x14ac:dyDescent="0.25">
      <c r="B74" s="361"/>
      <c r="C74" s="98" t="s">
        <v>482</v>
      </c>
      <c r="D74" s="361"/>
      <c r="E74" s="361"/>
      <c r="F74" s="98" t="s">
        <v>129</v>
      </c>
      <c r="G74" s="361"/>
      <c r="H74" s="361"/>
      <c r="I74" s="98" t="s">
        <v>484</v>
      </c>
      <c r="K74" s="340" t="s">
        <v>432</v>
      </c>
      <c r="M74" s="340" t="s">
        <v>433</v>
      </c>
      <c r="P74" s="340" t="s">
        <v>434</v>
      </c>
      <c r="R74" s="340" t="s">
        <v>435</v>
      </c>
      <c r="T74" s="344" t="s">
        <v>436</v>
      </c>
      <c r="V74" s="344" t="s">
        <v>437</v>
      </c>
    </row>
    <row r="75" spans="2:27" x14ac:dyDescent="0.25">
      <c r="B75" s="361"/>
      <c r="D75" s="361"/>
      <c r="E75" s="361"/>
      <c r="G75" s="361"/>
      <c r="H75" s="361"/>
      <c r="K75" s="344" t="s">
        <v>438</v>
      </c>
      <c r="M75" s="344" t="s">
        <v>439</v>
      </c>
      <c r="P75" s="344" t="s">
        <v>440</v>
      </c>
      <c r="R75" s="344" t="s">
        <v>441</v>
      </c>
      <c r="T75" s="344" t="s">
        <v>442</v>
      </c>
      <c r="V75" s="344" t="s">
        <v>443</v>
      </c>
    </row>
    <row r="76" spans="2:27" x14ac:dyDescent="0.25">
      <c r="B76" s="361"/>
      <c r="D76" s="361"/>
      <c r="E76" s="361"/>
      <c r="G76" s="361"/>
      <c r="H76" s="361"/>
      <c r="K76" s="344" t="s">
        <v>444</v>
      </c>
      <c r="M76" s="344" t="s">
        <v>445</v>
      </c>
      <c r="P76" s="344" t="s">
        <v>446</v>
      </c>
      <c r="R76" s="344" t="s">
        <v>447</v>
      </c>
      <c r="T76" s="344" t="s">
        <v>448</v>
      </c>
      <c r="V76" s="344" t="s">
        <v>449</v>
      </c>
      <c r="Z76" s="99"/>
    </row>
    <row r="77" spans="2:27" x14ac:dyDescent="0.25">
      <c r="B77" s="361"/>
      <c r="C77" s="98" t="s">
        <v>5</v>
      </c>
      <c r="D77" s="361"/>
      <c r="E77" s="361"/>
      <c r="F77" s="98" t="s">
        <v>130</v>
      </c>
      <c r="G77" s="361"/>
      <c r="H77" s="361"/>
      <c r="I77" s="98" t="s">
        <v>134</v>
      </c>
      <c r="K77" s="344" t="s">
        <v>450</v>
      </c>
      <c r="M77" s="344" t="s">
        <v>451</v>
      </c>
      <c r="P77" s="344" t="s">
        <v>452</v>
      </c>
      <c r="R77" s="344" t="s">
        <v>453</v>
      </c>
      <c r="T77" s="344" t="s">
        <v>454</v>
      </c>
      <c r="V77" s="344" t="s">
        <v>455</v>
      </c>
    </row>
    <row r="78" spans="2:27" x14ac:dyDescent="0.25">
      <c r="K78" s="344" t="s">
        <v>456</v>
      </c>
      <c r="M78" s="344" t="s">
        <v>457</v>
      </c>
    </row>
    <row r="79" spans="2:27" x14ac:dyDescent="0.25">
      <c r="AA79" s="99"/>
    </row>
    <row r="80" spans="2:27" x14ac:dyDescent="0.25">
      <c r="C80" s="99"/>
      <c r="K80" s="91" t="s">
        <v>461</v>
      </c>
      <c r="M80" s="363" t="s">
        <v>458</v>
      </c>
      <c r="R80" s="91" t="s">
        <v>462</v>
      </c>
      <c r="W80" s="339" t="s">
        <v>463</v>
      </c>
      <c r="AA80" s="99"/>
    </row>
    <row r="81" spans="2:23" x14ac:dyDescent="0.25">
      <c r="B81" s="76"/>
      <c r="K81" s="91" t="s">
        <v>460</v>
      </c>
      <c r="M81" s="339" t="s">
        <v>459</v>
      </c>
      <c r="R81" s="91" t="s">
        <v>464</v>
      </c>
      <c r="W81" s="339" t="s">
        <v>465</v>
      </c>
    </row>
    <row r="82" spans="2:23" x14ac:dyDescent="0.25">
      <c r="G82" s="99"/>
      <c r="I82" s="99"/>
      <c r="Q82" s="99"/>
      <c r="R82" s="91" t="s">
        <v>466</v>
      </c>
      <c r="W82" s="339" t="s">
        <v>467</v>
      </c>
    </row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</sheetData>
  <mergeCells count="4">
    <mergeCell ref="E45:E47"/>
    <mergeCell ref="B45:B47"/>
    <mergeCell ref="B12:F12"/>
    <mergeCell ref="B18:F18"/>
  </mergeCells>
  <hyperlinks>
    <hyperlink ref="A1" location="הקדמה!A1" display="חזרה" xr:uid="{E8771B47-12A0-4E7C-A525-414B4A1A0ACC}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E1FB-182F-4A42-9785-F0801CC22E17}">
  <dimension ref="A1:W30"/>
  <sheetViews>
    <sheetView showGridLines="0" rightToLeft="1" zoomScaleNormal="100" workbookViewId="0"/>
  </sheetViews>
  <sheetFormatPr defaultRowHeight="15" x14ac:dyDescent="0.25"/>
  <cols>
    <col min="1" max="1" width="9" style="121" customWidth="1"/>
    <col min="2" max="2" width="9.7109375" style="121" customWidth="1"/>
    <col min="3" max="3" width="2.28515625" style="121" customWidth="1"/>
    <col min="4" max="4" width="17" style="77" customWidth="1"/>
    <col min="5" max="5" width="2.28515625" style="121" customWidth="1"/>
    <col min="6" max="7" width="9.7109375" style="77" customWidth="1"/>
    <col min="8" max="8" width="8.42578125" style="121" customWidth="1"/>
    <col min="9" max="9" width="9.7109375" style="121" customWidth="1"/>
    <col min="10" max="10" width="2.28515625" style="121" customWidth="1"/>
    <col min="11" max="11" width="17" style="77" customWidth="1"/>
    <col min="12" max="12" width="2.28515625" style="121" customWidth="1"/>
    <col min="13" max="14" width="9.7109375" style="77" customWidth="1"/>
    <col min="15" max="15" width="9.140625" style="121" customWidth="1"/>
    <col min="16" max="16" width="9.140625" style="121"/>
    <col min="17" max="17" width="30.7109375" style="121" customWidth="1"/>
    <col min="18" max="18" width="2.28515625" style="121" customWidth="1"/>
    <col min="19" max="19" width="22.7109375" style="121" customWidth="1"/>
    <col min="20" max="21" width="9.140625" style="121"/>
    <col min="22" max="22" width="2.28515625" style="121" customWidth="1"/>
    <col min="23" max="23" width="31.28515625" style="121" bestFit="1" customWidth="1"/>
    <col min="24" max="16384" width="9.140625" style="121"/>
  </cols>
  <sheetData>
    <row r="1" spans="1:23" ht="40.5" customHeight="1" thickBot="1" x14ac:dyDescent="0.3">
      <c r="A1" s="6" t="s">
        <v>158</v>
      </c>
      <c r="B1" s="120"/>
    </row>
    <row r="2" spans="1:23" ht="29.25" customHeight="1" x14ac:dyDescent="0.25">
      <c r="B2" s="461" t="s">
        <v>110</v>
      </c>
      <c r="D2" s="122" t="s">
        <v>166</v>
      </c>
      <c r="F2" s="453" t="str">
        <f>IF(complicatedWiresBatteries&lt;&gt;"יש להזין מספר סוללות",IF(complicatedWiresBatteries&gt;=2,"לחתוך","לא לחתוך"),"סוללות ≥ 2")</f>
        <v>סוללות ≥ 2</v>
      </c>
      <c r="G2" s="454"/>
      <c r="I2" s="463" t="s">
        <v>169</v>
      </c>
      <c r="K2" s="122" t="s">
        <v>166</v>
      </c>
      <c r="M2" s="459" t="s">
        <v>170</v>
      </c>
      <c r="N2" s="460"/>
      <c r="Q2" s="103" t="s">
        <v>155</v>
      </c>
      <c r="R2" s="123"/>
      <c r="S2" s="381" t="s">
        <v>156</v>
      </c>
      <c r="T2" s="382"/>
      <c r="U2" s="383"/>
      <c r="V2" s="123"/>
      <c r="W2" s="104" t="s">
        <v>157</v>
      </c>
    </row>
    <row r="3" spans="1:23" ht="9" customHeight="1" x14ac:dyDescent="0.25">
      <c r="B3" s="461"/>
      <c r="F3" s="455"/>
      <c r="G3" s="456"/>
      <c r="I3" s="463"/>
      <c r="Q3" s="124"/>
      <c r="R3" s="125"/>
      <c r="S3" s="125"/>
      <c r="T3" s="125"/>
      <c r="U3" s="125"/>
      <c r="V3" s="125"/>
      <c r="W3" s="126"/>
    </row>
    <row r="4" spans="1:23" ht="29.25" customHeight="1" x14ac:dyDescent="0.25">
      <c r="B4" s="461"/>
      <c r="D4" s="122" t="s">
        <v>165</v>
      </c>
      <c r="F4" s="457"/>
      <c r="G4" s="458"/>
      <c r="I4" s="463"/>
      <c r="K4" s="122" t="s">
        <v>165</v>
      </c>
      <c r="M4" s="459" t="str">
        <f>IF(complicatedWiresSerialLast&lt;&gt;"יש להזין ספרה אחרונה במספר הסידורי",IF(ISEVEN(complicatedWiresSerialLast),"לחתוך","לא לחתוך"),"# זוגית")</f>
        <v># זוגית</v>
      </c>
      <c r="N4" s="460"/>
      <c r="Q4" s="112" t="str">
        <f>IF(introductionBatteries&lt;&gt;"","מספר סוללות הוזן","לא הוזן מספר סוללות")</f>
        <v>לא הוזן מספר סוללות</v>
      </c>
      <c r="R4" s="125"/>
      <c r="S4" s="111" t="s">
        <v>159</v>
      </c>
      <c r="T4" s="127"/>
      <c r="U4" s="128"/>
      <c r="V4" s="125"/>
      <c r="W4" s="110" t="str">
        <f>IF(T4&lt;&gt;"",T4,IF(introductionBatteries&lt;&gt;"",introductionBatteries,"יש להזין מספר סוללות"))</f>
        <v>יש להזין מספר סוללות</v>
      </c>
    </row>
    <row r="5" spans="1:23" ht="9" customHeight="1" x14ac:dyDescent="0.25">
      <c r="B5" s="461"/>
      <c r="I5" s="463"/>
      <c r="Q5" s="124"/>
      <c r="R5" s="125"/>
      <c r="S5" s="133"/>
      <c r="T5" s="128"/>
      <c r="U5" s="128"/>
      <c r="V5" s="125"/>
      <c r="W5" s="129"/>
    </row>
    <row r="6" spans="1:23" ht="29.25" customHeight="1" x14ac:dyDescent="0.25">
      <c r="B6" s="461"/>
      <c r="D6" s="122" t="s">
        <v>75</v>
      </c>
      <c r="F6" s="459" t="s">
        <v>163</v>
      </c>
      <c r="G6" s="460"/>
      <c r="I6" s="463"/>
      <c r="K6" s="122" t="s">
        <v>75</v>
      </c>
      <c r="M6" s="459" t="str">
        <f>IF(complicatedWiresParallel&lt;&gt;"יש להזין אם קיים מחבר מקבילי",IF(ISNUMBER(SEARCH("V",complicatedWiresParallel)),"לחתוך","לא לחתוך"),"מחבר מקבילי")</f>
        <v>מחבר מקבילי</v>
      </c>
      <c r="N6" s="460"/>
      <c r="Q6" s="112" t="str">
        <f>IF(introductionParallel&lt;&gt;"","הוזן אם קיים מחבר מקבילי","לא הוזן אם קיים מחבר מקבילי")</f>
        <v>לא הוזן אם קיים מחבר מקבילי</v>
      </c>
      <c r="R6" s="125"/>
      <c r="S6" s="111" t="s">
        <v>171</v>
      </c>
      <c r="T6" s="127"/>
      <c r="U6" s="132" t="s">
        <v>64</v>
      </c>
      <c r="V6" s="125"/>
      <c r="W6" s="110" t="str">
        <f>IF(T6&lt;&gt;"",T6,IF(introductionParallel&lt;&gt;"",introductionParallel,"יש להזין אם קיים מחבר מקבילי"))</f>
        <v>יש להזין אם קיים מחבר מקבילי</v>
      </c>
    </row>
    <row r="7" spans="1:23" ht="9" customHeight="1" x14ac:dyDescent="0.25">
      <c r="B7" s="461"/>
      <c r="I7" s="463"/>
      <c r="Q7" s="124"/>
      <c r="R7" s="125"/>
      <c r="S7" s="133"/>
      <c r="T7" s="128"/>
      <c r="U7" s="128"/>
      <c r="V7" s="125"/>
      <c r="W7" s="129"/>
    </row>
    <row r="8" spans="1:23" ht="29.25" customHeight="1" thickBot="1" x14ac:dyDescent="0.3">
      <c r="B8" s="461"/>
      <c r="D8" s="122" t="s">
        <v>167</v>
      </c>
      <c r="F8" s="459" t="str">
        <f>IF(complicatedWiresSerialLast&lt;&gt;"יש להזין ספרה אחרונה במספר הסידורי",IF(ISEVEN(complicatedWiresSerialLast),"לחתוך","לא לחתוך"),"# זוגית")</f>
        <v># זוגית</v>
      </c>
      <c r="G8" s="460"/>
      <c r="I8" s="463"/>
      <c r="K8" s="122" t="s">
        <v>167</v>
      </c>
      <c r="M8" s="459" t="str">
        <f>IF(complicatedWiresSerialLast&lt;&gt;"יש להזין ספרה אחרונה במספר הסידורי",IF(ISEVEN(complicatedWiresSerialLast),"לחתוך","לא לחתוך"),"# זוגית")</f>
        <v># זוגית</v>
      </c>
      <c r="N8" s="460"/>
      <c r="Q8" s="107" t="str">
        <f>IF(introductionSerialLast&lt;&gt;"","הוזנה ספרה אחרונה במספר הסידורי","לא הוזנה ספרה אחרונה במספר הסידורי")</f>
        <v>לא הוזנה ספרה אחרונה במספר הסידורי</v>
      </c>
      <c r="R8" s="130"/>
      <c r="S8" s="108" t="s">
        <v>494</v>
      </c>
      <c r="T8" s="106"/>
      <c r="U8" s="131"/>
      <c r="V8" s="130"/>
      <c r="W8" s="105" t="str">
        <f>IF(T8&lt;&gt;"",T8,IF(introductionSerialLast&lt;&gt;"",introductionSerialLast,"יש להזין ספרה אחרונה במספר הסידורי"))</f>
        <v>יש להזין ספרה אחרונה במספר הסידורי</v>
      </c>
    </row>
    <row r="9" spans="1:23" ht="9" customHeight="1" x14ac:dyDescent="0.25"/>
    <row r="10" spans="1:23" ht="29.25" customHeight="1" x14ac:dyDescent="0.25"/>
    <row r="11" spans="1:23" ht="9" customHeight="1" x14ac:dyDescent="0.25"/>
    <row r="12" spans="1:23" ht="29.25" customHeight="1" x14ac:dyDescent="0.25">
      <c r="B12" s="462" t="s">
        <v>109</v>
      </c>
      <c r="D12" s="122" t="s">
        <v>166</v>
      </c>
      <c r="F12" s="453" t="str">
        <f>IF(complicatedWiresParallel&lt;&gt;"יש להזין אם קיים מחבר מקבילי",IF(ISNUMBER(SEARCH("V",complicatedWiresParallel)),"לחתוך","לא לחתוך"),"מחבר מקבילי")</f>
        <v>מחבר מקבילי</v>
      </c>
      <c r="G12" s="454"/>
      <c r="I12" s="464" t="s">
        <v>168</v>
      </c>
      <c r="K12" s="122" t="s">
        <v>166</v>
      </c>
      <c r="M12" s="459" t="str">
        <f>IF(complicatedWiresBatteries&lt;&gt;"יש להזין מספר סוללות",IF(complicatedWiresBatteries&gt;=2,"לחתוך","לא לחתוך"),"סוללות ≥ 2")</f>
        <v>סוללות ≥ 2</v>
      </c>
      <c r="N12" s="460"/>
    </row>
    <row r="13" spans="1:23" ht="9" customHeight="1" x14ac:dyDescent="0.25">
      <c r="B13" s="462"/>
      <c r="F13" s="455"/>
      <c r="G13" s="456"/>
      <c r="I13" s="464"/>
    </row>
    <row r="14" spans="1:23" ht="29.25" customHeight="1" x14ac:dyDescent="0.25">
      <c r="B14" s="462"/>
      <c r="D14" s="122" t="s">
        <v>165</v>
      </c>
      <c r="F14" s="457"/>
      <c r="G14" s="458"/>
      <c r="I14" s="464"/>
      <c r="K14" s="122" t="s">
        <v>165</v>
      </c>
      <c r="M14" s="459" t="s">
        <v>170</v>
      </c>
      <c r="N14" s="460"/>
    </row>
    <row r="15" spans="1:23" ht="9" customHeight="1" x14ac:dyDescent="0.25">
      <c r="B15" s="462"/>
      <c r="I15" s="464"/>
    </row>
    <row r="16" spans="1:23" ht="29.25" customHeight="1" x14ac:dyDescent="0.25">
      <c r="B16" s="462"/>
      <c r="D16" s="122" t="s">
        <v>75</v>
      </c>
      <c r="F16" s="459" t="s">
        <v>170</v>
      </c>
      <c r="G16" s="460"/>
      <c r="I16" s="464"/>
      <c r="K16" s="122" t="s">
        <v>75</v>
      </c>
      <c r="M16" s="453" t="s">
        <v>163</v>
      </c>
      <c r="N16" s="454"/>
    </row>
    <row r="17" spans="2:14" ht="9" customHeight="1" x14ac:dyDescent="0.25">
      <c r="B17" s="462"/>
      <c r="I17" s="464"/>
      <c r="M17" s="455"/>
      <c r="N17" s="456"/>
    </row>
    <row r="18" spans="2:14" ht="29.25" customHeight="1" x14ac:dyDescent="0.25">
      <c r="B18" s="462"/>
      <c r="D18" s="122" t="s">
        <v>167</v>
      </c>
      <c r="F18" s="459" t="str">
        <f>IF(complicatedWiresSerialLast&lt;&gt;"יש להזין ספרה אחרונה במספר הסידורי",IF(ISEVEN(complicatedWiresSerialLast),"לחתוך","לא לחתוך"),"# זוגית")</f>
        <v># זוגית</v>
      </c>
      <c r="G18" s="460"/>
      <c r="I18" s="464"/>
      <c r="K18" s="122" t="s">
        <v>167</v>
      </c>
      <c r="M18" s="457"/>
      <c r="N18" s="458"/>
    </row>
    <row r="19" spans="2:14" ht="9" customHeight="1" x14ac:dyDescent="0.25"/>
    <row r="20" spans="2:14" ht="29.25" customHeight="1" x14ac:dyDescent="0.25">
      <c r="I20" s="365" t="s">
        <v>472</v>
      </c>
    </row>
    <row r="21" spans="2:14" ht="9" customHeight="1" x14ac:dyDescent="0.25"/>
    <row r="22" spans="2:14" ht="29.25" customHeight="1" x14ac:dyDescent="0.25">
      <c r="I22" s="67" t="s">
        <v>473</v>
      </c>
    </row>
    <row r="23" spans="2:14" ht="9" customHeight="1" x14ac:dyDescent="0.25"/>
    <row r="24" spans="2:14" ht="29.25" customHeight="1" x14ac:dyDescent="0.25">
      <c r="I24" s="99" t="s">
        <v>504</v>
      </c>
    </row>
    <row r="25" spans="2:14" ht="9" customHeight="1" x14ac:dyDescent="0.25"/>
    <row r="26" spans="2:14" ht="29.25" customHeight="1" x14ac:dyDescent="0.25"/>
    <row r="27" spans="2:14" ht="9" customHeight="1" x14ac:dyDescent="0.25"/>
    <row r="28" spans="2:14" ht="29.25" customHeight="1" x14ac:dyDescent="0.25"/>
    <row r="29" spans="2:14" ht="9" customHeight="1" x14ac:dyDescent="0.25"/>
    <row r="30" spans="2:14" ht="29.25" customHeight="1" x14ac:dyDescent="0.25"/>
  </sheetData>
  <mergeCells count="18">
    <mergeCell ref="B2:B8"/>
    <mergeCell ref="B12:B18"/>
    <mergeCell ref="F16:G16"/>
    <mergeCell ref="F6:G6"/>
    <mergeCell ref="M4:N4"/>
    <mergeCell ref="I2:I8"/>
    <mergeCell ref="I12:I18"/>
    <mergeCell ref="F2:G4"/>
    <mergeCell ref="F8:G8"/>
    <mergeCell ref="F12:G14"/>
    <mergeCell ref="F18:G18"/>
    <mergeCell ref="S2:U2"/>
    <mergeCell ref="M16:N18"/>
    <mergeCell ref="M14:N14"/>
    <mergeCell ref="M2:N2"/>
    <mergeCell ref="M6:N6"/>
    <mergeCell ref="M12:N12"/>
    <mergeCell ref="M8:N8"/>
  </mergeCells>
  <conditionalFormatting sqref="M4:N4 M6:N6 F2:G4 M12:N12 F12:G14 F18:G18 M8:N8 F8:G8">
    <cfRule type="notContainsText" dxfId="82" priority="32" operator="notContains" text="לחתוך">
      <formula>ISERROR(SEARCH("לחתוך",F2))</formula>
    </cfRule>
  </conditionalFormatting>
  <conditionalFormatting sqref="M2:N2 M4:N4 M12:N12 M14:N14 M16:N18 F2:G4 F12:G14 F16:G16 F18:G18 M6:N6 F6:G6 M8:N8 F8:G8">
    <cfRule type="cellIs" dxfId="81" priority="30" operator="equal">
      <formula>"לא לחתוך"</formula>
    </cfRule>
    <cfRule type="cellIs" dxfId="80" priority="31" operator="equal">
      <formula>"לחתוך"</formula>
    </cfRule>
  </conditionalFormatting>
  <conditionalFormatting sqref="W6">
    <cfRule type="notContainsText" dxfId="79" priority="25" operator="notContains" text="יש">
      <formula>ISERROR(SEARCH("יש",W6))</formula>
    </cfRule>
    <cfRule type="beginsWith" dxfId="78" priority="26" operator="beginsWith" text="יש">
      <formula>LEFT(W6,LEN("יש"))="יש"</formula>
    </cfRule>
  </conditionalFormatting>
  <conditionalFormatting sqref="Q6">
    <cfRule type="beginsWith" dxfId="77" priority="13" operator="beginsWith" text="לא">
      <formula>LEFT(Q6,LEN("לא"))="לא"</formula>
    </cfRule>
    <cfRule type="beginsWith" dxfId="76" priority="14" operator="beginsWith" text="הוזן">
      <formula>LEFT(Q6,LEN("הוזן"))="הוזן"</formula>
    </cfRule>
  </conditionalFormatting>
  <conditionalFormatting sqref="W4">
    <cfRule type="notContainsText" dxfId="75" priority="9" operator="notContains" text="יש">
      <formula>ISERROR(SEARCH("יש",W4))</formula>
    </cfRule>
    <cfRule type="beginsWith" dxfId="74" priority="10" operator="beginsWith" text="יש">
      <formula>LEFT(W4,LEN("יש"))="יש"</formula>
    </cfRule>
  </conditionalFormatting>
  <conditionalFormatting sqref="Q4">
    <cfRule type="beginsWith" dxfId="73" priority="7" operator="beginsWith" text="לא">
      <formula>LEFT(Q4,LEN("לא"))="לא"</formula>
    </cfRule>
    <cfRule type="endsWith" dxfId="72" priority="8" operator="endsWith" text="הוזן">
      <formula>RIGHT(Q4,LEN("הוזן"))="הוזן"</formula>
    </cfRule>
  </conditionalFormatting>
  <conditionalFormatting sqref="Q8">
    <cfRule type="beginsWith" dxfId="71" priority="3" operator="beginsWith" text="לא">
      <formula>LEFT(Q8,LEN("לא"))="לא"</formula>
    </cfRule>
    <cfRule type="beginsWith" dxfId="70" priority="4" operator="beginsWith" text="הוזנה">
      <formula>LEFT(Q8,LEN("הוזנה"))="הוזנה"</formula>
    </cfRule>
  </conditionalFormatting>
  <conditionalFormatting sqref="W8">
    <cfRule type="notContainsText" dxfId="69" priority="1" operator="notContains" text="יש">
      <formula>ISERROR(SEARCH("יש",W8))</formula>
    </cfRule>
    <cfRule type="beginsWith" dxfId="68" priority="2" operator="beginsWith" text="יש">
      <formula>LEFT(W8,LEN("יש"))="יש"</formula>
    </cfRule>
  </conditionalFormatting>
  <dataValidations count="3">
    <dataValidation type="whole" operator="greaterThanOrEqual" allowBlank="1" showInputMessage="1" showErrorMessage="1" sqref="T4" xr:uid="{A1BDE5E7-F39E-4500-A7D5-7DBCDF14D34B}">
      <formula1>0</formula1>
    </dataValidation>
    <dataValidation type="list" allowBlank="1" showInputMessage="1" showErrorMessage="1" sqref="T6" xr:uid="{922A38D5-1459-4780-92BD-71CD474E876F}">
      <formula1>"V,X"</formula1>
    </dataValidation>
    <dataValidation type="whole" allowBlank="1" showInputMessage="1" showErrorMessage="1" sqref="T8" xr:uid="{6643DED8-E442-437B-BA20-F30D4E90A66D}">
      <formula1>0</formula1>
      <formula2>9</formula2>
    </dataValidation>
  </dataValidations>
  <hyperlinks>
    <hyperlink ref="Q2" location="Introduction!A1" display="Automatic  (using 'Introduction')" xr:uid="{74F18C06-5A52-4E66-9350-C419E938B5D9}"/>
    <hyperlink ref="A1" location="הקדמה!A1" display="חזרה" xr:uid="{506F8206-C6F0-4F1A-88F5-51905E79EB98}"/>
  </hyperlink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9801-3F01-46DE-A6EF-CD1624F00793}">
  <dimension ref="A1:E13"/>
  <sheetViews>
    <sheetView showGridLines="0" rightToLeft="1" zoomScaleNormal="100" workbookViewId="0"/>
  </sheetViews>
  <sheetFormatPr defaultColWidth="9" defaultRowHeight="15" x14ac:dyDescent="0.25"/>
  <cols>
    <col min="1" max="1" width="9" style="26"/>
    <col min="2" max="2" width="10.42578125" style="26" customWidth="1"/>
    <col min="3" max="16384" width="9" style="26"/>
  </cols>
  <sheetData>
    <row r="1" spans="1:5" ht="40.5" customHeight="1" thickBot="1" x14ac:dyDescent="0.3">
      <c r="A1" s="6" t="s">
        <v>158</v>
      </c>
    </row>
    <row r="2" spans="1:5" x14ac:dyDescent="0.25">
      <c r="B2" s="170" t="s">
        <v>161</v>
      </c>
      <c r="C2" s="113" t="s">
        <v>110</v>
      </c>
      <c r="D2" s="114" t="s">
        <v>109</v>
      </c>
      <c r="E2" s="115" t="s">
        <v>162</v>
      </c>
    </row>
    <row r="3" spans="1:5" x14ac:dyDescent="0.25">
      <c r="B3" s="116">
        <v>1</v>
      </c>
      <c r="C3" s="117" t="s">
        <v>2</v>
      </c>
      <c r="D3" s="117" t="s">
        <v>3</v>
      </c>
      <c r="E3" s="117" t="s">
        <v>163</v>
      </c>
    </row>
    <row r="4" spans="1:5" x14ac:dyDescent="0.25">
      <c r="B4" s="116">
        <v>2</v>
      </c>
      <c r="C4" s="117" t="s">
        <v>3</v>
      </c>
      <c r="D4" s="117" t="s">
        <v>60</v>
      </c>
      <c r="E4" s="117" t="s">
        <v>60</v>
      </c>
    </row>
    <row r="5" spans="1:5" x14ac:dyDescent="0.25">
      <c r="B5" s="116">
        <v>3</v>
      </c>
      <c r="C5" s="117" t="s">
        <v>4</v>
      </c>
      <c r="D5" s="117" t="s">
        <v>3</v>
      </c>
      <c r="E5" s="117" t="s">
        <v>3</v>
      </c>
    </row>
    <row r="6" spans="1:5" x14ac:dyDescent="0.25">
      <c r="B6" s="116">
        <v>4</v>
      </c>
      <c r="C6" s="117" t="s">
        <v>60</v>
      </c>
      <c r="D6" s="117" t="s">
        <v>4</v>
      </c>
      <c r="E6" s="117" t="s">
        <v>60</v>
      </c>
    </row>
    <row r="7" spans="1:5" x14ac:dyDescent="0.25">
      <c r="B7" s="116">
        <v>5</v>
      </c>
      <c r="C7" s="117" t="s">
        <v>3</v>
      </c>
      <c r="D7" s="117" t="s">
        <v>3</v>
      </c>
      <c r="E7" s="117" t="s">
        <v>3</v>
      </c>
    </row>
    <row r="8" spans="1:5" x14ac:dyDescent="0.25">
      <c r="B8" s="116">
        <v>6</v>
      </c>
      <c r="C8" s="117" t="s">
        <v>60</v>
      </c>
      <c r="D8" s="117" t="s">
        <v>61</v>
      </c>
      <c r="E8" s="117" t="s">
        <v>61</v>
      </c>
    </row>
    <row r="9" spans="1:5" x14ac:dyDescent="0.25">
      <c r="B9" s="116">
        <v>7</v>
      </c>
      <c r="C9" s="117" t="s">
        <v>163</v>
      </c>
      <c r="D9" s="117" t="s">
        <v>2</v>
      </c>
      <c r="E9" s="117" t="s">
        <v>62</v>
      </c>
    </row>
    <row r="10" spans="1:5" x14ac:dyDescent="0.25">
      <c r="B10" s="116">
        <v>8</v>
      </c>
      <c r="C10" s="117" t="s">
        <v>62</v>
      </c>
      <c r="D10" s="117" t="s">
        <v>60</v>
      </c>
      <c r="E10" s="117" t="s">
        <v>2</v>
      </c>
    </row>
    <row r="11" spans="1:5" ht="15.75" thickBot="1" x14ac:dyDescent="0.3">
      <c r="B11" s="118">
        <v>9</v>
      </c>
      <c r="C11" s="119" t="s">
        <v>3</v>
      </c>
      <c r="D11" s="119" t="s">
        <v>4</v>
      </c>
      <c r="E11" s="119" t="s">
        <v>2</v>
      </c>
    </row>
    <row r="13" spans="1:5" x14ac:dyDescent="0.25">
      <c r="B13" t="s">
        <v>164</v>
      </c>
    </row>
  </sheetData>
  <hyperlinks>
    <hyperlink ref="A1" location="הקדמה!A1" display="חזרה" xr:uid="{F61901DD-CC23-41C8-B6D0-3F3EA34E25D3}"/>
  </hyperlink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98373-C332-4C06-80C5-D1D2C4024D23}">
  <dimension ref="A1:AE27"/>
  <sheetViews>
    <sheetView showGridLines="0" rightToLeft="1" zoomScaleNormal="100" workbookViewId="0"/>
  </sheetViews>
  <sheetFormatPr defaultRowHeight="15" x14ac:dyDescent="0.25"/>
  <cols>
    <col min="1" max="1" width="9" style="99" customWidth="1"/>
    <col min="2" max="26" width="3.5703125" style="99" customWidth="1"/>
    <col min="27" max="28" width="9.140625" style="99"/>
    <col min="29" max="29" width="12.85546875" style="99" customWidth="1"/>
    <col min="30" max="30" width="16.7109375" style="99" customWidth="1"/>
    <col min="31" max="31" width="18" style="99" customWidth="1"/>
    <col min="32" max="16384" width="9.140625" style="99"/>
  </cols>
  <sheetData>
    <row r="1" spans="1:31" ht="40.5" customHeight="1" x14ac:dyDescent="0.25">
      <c r="A1" s="120" t="s">
        <v>158</v>
      </c>
    </row>
    <row r="2" spans="1:31" ht="18" customHeight="1" thickBot="1" x14ac:dyDescent="0.3">
      <c r="B2" s="254">
        <v>6</v>
      </c>
      <c r="C2" s="254">
        <v>5</v>
      </c>
      <c r="D2" s="254">
        <v>4</v>
      </c>
      <c r="E2" s="254">
        <v>3</v>
      </c>
      <c r="F2" s="254">
        <v>2</v>
      </c>
      <c r="G2" s="254">
        <v>1</v>
      </c>
      <c r="H2" s="77"/>
      <c r="I2" s="77"/>
      <c r="J2" s="77"/>
      <c r="K2" s="254">
        <v>6</v>
      </c>
      <c r="L2" s="254">
        <v>5</v>
      </c>
      <c r="M2" s="254">
        <v>4</v>
      </c>
      <c r="N2" s="254">
        <v>3</v>
      </c>
      <c r="O2" s="254">
        <v>2</v>
      </c>
      <c r="P2" s="77">
        <v>1</v>
      </c>
      <c r="Q2" s="77"/>
      <c r="R2" s="77"/>
      <c r="S2" s="77"/>
      <c r="T2" s="256">
        <v>6</v>
      </c>
      <c r="U2" s="256">
        <v>5</v>
      </c>
      <c r="V2" s="256">
        <v>4</v>
      </c>
      <c r="W2" s="256">
        <v>3</v>
      </c>
      <c r="X2" s="256">
        <v>2</v>
      </c>
      <c r="Y2" s="297">
        <v>1</v>
      </c>
      <c r="Z2" s="77"/>
      <c r="AB2" s="172" t="s">
        <v>364</v>
      </c>
      <c r="AD2" s="172" t="str">
        <f>IF(mazesMethod&lt;&gt;"",IF(mazesMethod="עמודות","לציין עמודה שמאלית,","לציין עמודה,"),"-בחר שיטה מועדפת-")</f>
        <v>לציין עמודה שמאלית,</v>
      </c>
      <c r="AE2" s="99" t="str">
        <f>IF(mazesMethod&lt;&gt;"",IF(mazesMethod="עמודות","לאחר מכן עמודה ימנית","לאחר מכן שורה"),"")</f>
        <v>לאחר מכן עמודה ימנית</v>
      </c>
    </row>
    <row r="3" spans="1:31" ht="18" customHeight="1" thickTop="1" thickBot="1" x14ac:dyDescent="0.3">
      <c r="A3" s="296"/>
      <c r="B3" s="304" t="s">
        <v>307</v>
      </c>
      <c r="C3" s="261" t="s">
        <v>307</v>
      </c>
      <c r="D3" s="278" t="s">
        <v>307</v>
      </c>
      <c r="E3" s="300" t="s">
        <v>307</v>
      </c>
      <c r="F3" s="261" t="s">
        <v>307</v>
      </c>
      <c r="G3" s="280" t="s">
        <v>307</v>
      </c>
      <c r="H3" s="77">
        <v>1</v>
      </c>
      <c r="I3" s="77"/>
      <c r="J3" s="254"/>
      <c r="K3" s="304" t="s">
        <v>307</v>
      </c>
      <c r="L3" s="300" t="s">
        <v>307</v>
      </c>
      <c r="M3" s="278" t="s">
        <v>307</v>
      </c>
      <c r="N3" s="281" t="s">
        <v>307</v>
      </c>
      <c r="O3" s="300" t="s">
        <v>307</v>
      </c>
      <c r="P3" s="263" t="s">
        <v>307</v>
      </c>
      <c r="Q3" s="77">
        <v>1</v>
      </c>
      <c r="R3" s="77"/>
      <c r="S3" s="291"/>
      <c r="T3" s="293" t="s">
        <v>307</v>
      </c>
      <c r="U3" s="278" t="s">
        <v>307</v>
      </c>
      <c r="V3" s="278" t="s">
        <v>307</v>
      </c>
      <c r="W3" s="293" t="s">
        <v>307</v>
      </c>
      <c r="X3" s="261" t="s">
        <v>307</v>
      </c>
      <c r="Y3" s="260" t="s">
        <v>307</v>
      </c>
      <c r="Z3" s="77">
        <v>1</v>
      </c>
    </row>
    <row r="4" spans="1:31" ht="18" customHeight="1" thickBot="1" x14ac:dyDescent="0.3">
      <c r="A4" s="296"/>
      <c r="B4" s="301" t="s">
        <v>307</v>
      </c>
      <c r="C4" s="257" t="s">
        <v>307</v>
      </c>
      <c r="D4" s="262" t="s">
        <v>307</v>
      </c>
      <c r="E4" s="257" t="s">
        <v>307</v>
      </c>
      <c r="F4" s="264" t="s">
        <v>307</v>
      </c>
      <c r="G4" s="269" t="s">
        <v>362</v>
      </c>
      <c r="H4" s="77">
        <v>2</v>
      </c>
      <c r="I4" s="77"/>
      <c r="J4" s="254"/>
      <c r="K4" s="301" t="s">
        <v>307</v>
      </c>
      <c r="L4" s="271" t="s">
        <v>362</v>
      </c>
      <c r="M4" s="257" t="s">
        <v>307</v>
      </c>
      <c r="N4" s="264" t="s">
        <v>307</v>
      </c>
      <c r="O4" s="265" t="s">
        <v>307</v>
      </c>
      <c r="P4" s="260" t="s">
        <v>307</v>
      </c>
      <c r="Q4" s="77">
        <v>2</v>
      </c>
      <c r="R4" s="77"/>
      <c r="S4" s="291"/>
      <c r="T4" s="270" t="s">
        <v>307</v>
      </c>
      <c r="U4" s="257" t="s">
        <v>307</v>
      </c>
      <c r="V4" s="262" t="s">
        <v>307</v>
      </c>
      <c r="W4" s="258" t="s">
        <v>307</v>
      </c>
      <c r="X4" s="258" t="s">
        <v>307</v>
      </c>
      <c r="Y4" s="282" t="s">
        <v>307</v>
      </c>
      <c r="Z4" s="77">
        <v>2</v>
      </c>
      <c r="AB4" s="143" t="s">
        <v>195</v>
      </c>
      <c r="AD4" s="255" t="s">
        <v>363</v>
      </c>
    </row>
    <row r="5" spans="1:31" ht="18" customHeight="1" thickBot="1" x14ac:dyDescent="0.3">
      <c r="A5" s="296"/>
      <c r="B5" s="302" t="s">
        <v>362</v>
      </c>
      <c r="C5" s="289" t="s">
        <v>307</v>
      </c>
      <c r="D5" s="258" t="s">
        <v>307</v>
      </c>
      <c r="E5" s="293" t="s">
        <v>307</v>
      </c>
      <c r="F5" s="262" t="s">
        <v>307</v>
      </c>
      <c r="G5" s="260" t="s">
        <v>307</v>
      </c>
      <c r="H5" s="77">
        <v>3</v>
      </c>
      <c r="I5" s="77"/>
      <c r="J5" s="254"/>
      <c r="K5" s="301" t="s">
        <v>307</v>
      </c>
      <c r="L5" s="305" t="s">
        <v>307</v>
      </c>
      <c r="M5" s="258" t="s">
        <v>307</v>
      </c>
      <c r="N5" s="257" t="s">
        <v>307</v>
      </c>
      <c r="O5" s="264" t="s">
        <v>307</v>
      </c>
      <c r="P5" s="260" t="s">
        <v>307</v>
      </c>
      <c r="Q5" s="77">
        <v>3</v>
      </c>
      <c r="R5" s="77"/>
      <c r="S5" s="291"/>
      <c r="T5" s="270" t="s">
        <v>307</v>
      </c>
      <c r="U5" s="295" t="s">
        <v>307</v>
      </c>
      <c r="V5" s="258" t="s">
        <v>307</v>
      </c>
      <c r="W5" s="258" t="s">
        <v>307</v>
      </c>
      <c r="X5" s="293" t="s">
        <v>307</v>
      </c>
      <c r="Y5" s="260" t="s">
        <v>307</v>
      </c>
      <c r="Z5" s="77">
        <v>3</v>
      </c>
      <c r="AB5" s="143" t="s">
        <v>365</v>
      </c>
      <c r="AD5" s="15" t="s">
        <v>366</v>
      </c>
    </row>
    <row r="6" spans="1:31" ht="18" customHeight="1" thickBot="1" x14ac:dyDescent="0.3">
      <c r="B6" s="301" t="s">
        <v>307</v>
      </c>
      <c r="C6" s="262" t="s">
        <v>307</v>
      </c>
      <c r="D6" s="257" t="s">
        <v>307</v>
      </c>
      <c r="E6" s="257" t="s">
        <v>307</v>
      </c>
      <c r="F6" s="272" t="s">
        <v>307</v>
      </c>
      <c r="G6" s="260" t="s">
        <v>307</v>
      </c>
      <c r="H6" s="77">
        <v>4</v>
      </c>
      <c r="I6" s="77"/>
      <c r="J6" s="254"/>
      <c r="K6" s="270" t="s">
        <v>307</v>
      </c>
      <c r="L6" s="258" t="s">
        <v>307</v>
      </c>
      <c r="M6" s="257" t="s">
        <v>307</v>
      </c>
      <c r="N6" s="258" t="s">
        <v>307</v>
      </c>
      <c r="O6" s="288" t="s">
        <v>362</v>
      </c>
      <c r="P6" s="260" t="s">
        <v>307</v>
      </c>
      <c r="Q6" s="77">
        <v>4</v>
      </c>
      <c r="R6" s="77"/>
      <c r="S6" s="291"/>
      <c r="T6" s="298" t="s">
        <v>362</v>
      </c>
      <c r="U6" s="258" t="s">
        <v>307</v>
      </c>
      <c r="V6" s="266" t="s">
        <v>362</v>
      </c>
      <c r="W6" s="258" t="s">
        <v>307</v>
      </c>
      <c r="X6" s="258" t="s">
        <v>307</v>
      </c>
      <c r="Y6" s="260" t="s">
        <v>307</v>
      </c>
      <c r="Z6" s="77">
        <v>4</v>
      </c>
    </row>
    <row r="7" spans="1:31" ht="18" customHeight="1" thickBot="1" x14ac:dyDescent="0.3">
      <c r="B7" s="270" t="s">
        <v>307</v>
      </c>
      <c r="C7" s="306" t="s">
        <v>307</v>
      </c>
      <c r="D7" s="264" t="s">
        <v>307</v>
      </c>
      <c r="E7" s="293" t="s">
        <v>307</v>
      </c>
      <c r="F7" s="267" t="s">
        <v>307</v>
      </c>
      <c r="G7" s="260" t="s">
        <v>307</v>
      </c>
      <c r="H7" s="77">
        <v>5</v>
      </c>
      <c r="I7" s="77"/>
      <c r="J7" s="254"/>
      <c r="K7" s="270" t="s">
        <v>307</v>
      </c>
      <c r="L7" s="265" t="s">
        <v>307</v>
      </c>
      <c r="M7" s="258" t="s">
        <v>307</v>
      </c>
      <c r="N7" s="258" t="s">
        <v>307</v>
      </c>
      <c r="O7" s="258" t="s">
        <v>307</v>
      </c>
      <c r="P7" s="260" t="s">
        <v>307</v>
      </c>
      <c r="Q7" s="77">
        <v>5</v>
      </c>
      <c r="R7" s="77"/>
      <c r="S7" s="291"/>
      <c r="T7" s="270" t="s">
        <v>307</v>
      </c>
      <c r="U7" s="258" t="s">
        <v>307</v>
      </c>
      <c r="V7" s="258" t="s">
        <v>307</v>
      </c>
      <c r="W7" s="257" t="s">
        <v>307</v>
      </c>
      <c r="X7" s="262" t="s">
        <v>307</v>
      </c>
      <c r="Y7" s="260" t="s">
        <v>307</v>
      </c>
      <c r="Z7" s="77">
        <v>5</v>
      </c>
    </row>
    <row r="8" spans="1:31" ht="18" customHeight="1" thickBot="1" x14ac:dyDescent="0.3">
      <c r="B8" s="273" t="s">
        <v>307</v>
      </c>
      <c r="C8" s="287" t="s">
        <v>307</v>
      </c>
      <c r="D8" s="274" t="s">
        <v>307</v>
      </c>
      <c r="E8" s="275" t="s">
        <v>307</v>
      </c>
      <c r="F8" s="274" t="s">
        <v>307</v>
      </c>
      <c r="G8" s="276" t="s">
        <v>307</v>
      </c>
      <c r="H8" s="77">
        <v>6</v>
      </c>
      <c r="I8" s="77"/>
      <c r="J8" s="77"/>
      <c r="K8" s="273" t="s">
        <v>307</v>
      </c>
      <c r="L8" s="274" t="s">
        <v>307</v>
      </c>
      <c r="M8" s="275" t="s">
        <v>307</v>
      </c>
      <c r="N8" s="274" t="s">
        <v>307</v>
      </c>
      <c r="O8" s="275" t="s">
        <v>307</v>
      </c>
      <c r="P8" s="276" t="s">
        <v>307</v>
      </c>
      <c r="Q8" s="77">
        <v>6</v>
      </c>
      <c r="R8" s="77"/>
      <c r="S8" s="291"/>
      <c r="T8" s="273" t="s">
        <v>307</v>
      </c>
      <c r="U8" s="275" t="s">
        <v>307</v>
      </c>
      <c r="V8" s="274" t="s">
        <v>307</v>
      </c>
      <c r="W8" s="274" t="s">
        <v>307</v>
      </c>
      <c r="X8" s="274" t="s">
        <v>307</v>
      </c>
      <c r="Y8" s="276" t="s">
        <v>307</v>
      </c>
      <c r="Z8" s="77">
        <v>6</v>
      </c>
    </row>
    <row r="9" spans="1:31" ht="18" customHeight="1" thickTop="1" x14ac:dyDescent="0.25">
      <c r="B9" s="465" t="str">
        <f>IF(mazesMethod&lt;&gt;"",IF(mazesMethod="עמודות","1   -   6","(1, 2)"),"1  -  6")</f>
        <v>1   -   6</v>
      </c>
      <c r="C9" s="465"/>
      <c r="D9" s="465"/>
      <c r="E9" s="465"/>
      <c r="F9" s="465"/>
      <c r="G9" s="465"/>
      <c r="H9" s="77"/>
      <c r="I9" s="77"/>
      <c r="J9" s="77"/>
      <c r="K9" s="465" t="str">
        <f>IF(mazesMethod&lt;&gt;"",IF(mazesMethod="עמודות","2   -   5","(2, 4)"),"2  -  5")</f>
        <v>2   -   5</v>
      </c>
      <c r="L9" s="465"/>
      <c r="M9" s="465"/>
      <c r="N9" s="465"/>
      <c r="O9" s="465"/>
      <c r="P9" s="465"/>
      <c r="Q9" s="77"/>
      <c r="R9" s="77"/>
      <c r="S9" s="77"/>
      <c r="T9" s="465" t="str">
        <f>IF(mazesMethod&lt;&gt;"",IF(mazesMethod="עמודות","4   -   6","(4, 4)"),"4  -  6")</f>
        <v>4   -   6</v>
      </c>
      <c r="U9" s="465"/>
      <c r="V9" s="465"/>
      <c r="W9" s="465"/>
      <c r="X9" s="465"/>
      <c r="Y9" s="465"/>
      <c r="Z9" s="77"/>
      <c r="AB9" s="290" t="s">
        <v>194</v>
      </c>
    </row>
    <row r="10" spans="1:31" ht="18" customHeight="1" x14ac:dyDescent="0.25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C10" s="99" t="s">
        <v>193</v>
      </c>
    </row>
    <row r="11" spans="1:31" ht="18" customHeight="1" thickBot="1" x14ac:dyDescent="0.3">
      <c r="B11" s="254">
        <v>6</v>
      </c>
      <c r="C11" s="254">
        <v>5</v>
      </c>
      <c r="D11" s="254">
        <v>4</v>
      </c>
      <c r="E11" s="254">
        <v>3</v>
      </c>
      <c r="F11" s="77">
        <v>2</v>
      </c>
      <c r="G11" s="77">
        <v>1</v>
      </c>
      <c r="H11" s="77"/>
      <c r="I11" s="77"/>
      <c r="J11" s="77"/>
      <c r="K11" s="254">
        <v>6</v>
      </c>
      <c r="L11" s="254">
        <v>5</v>
      </c>
      <c r="M11" s="254">
        <v>4</v>
      </c>
      <c r="N11" s="254">
        <v>3</v>
      </c>
      <c r="O11" s="254">
        <v>2</v>
      </c>
      <c r="P11" s="254">
        <v>1</v>
      </c>
      <c r="Q11" s="77"/>
      <c r="R11" s="77"/>
      <c r="S11" s="77"/>
      <c r="T11" s="254">
        <v>6</v>
      </c>
      <c r="U11" s="254">
        <v>5</v>
      </c>
      <c r="V11" s="254">
        <v>4</v>
      </c>
      <c r="W11" s="254">
        <v>3</v>
      </c>
      <c r="X11" s="77">
        <v>2</v>
      </c>
      <c r="Y11" s="77">
        <v>1</v>
      </c>
      <c r="Z11" s="77"/>
    </row>
    <row r="12" spans="1:31" ht="18" customHeight="1" thickTop="1" thickBot="1" x14ac:dyDescent="0.3">
      <c r="A12" s="296"/>
      <c r="B12" s="299" t="s">
        <v>307</v>
      </c>
      <c r="C12" s="261" t="s">
        <v>307</v>
      </c>
      <c r="D12" s="261" t="s">
        <v>307</v>
      </c>
      <c r="E12" s="307" t="s">
        <v>307</v>
      </c>
      <c r="F12" s="300" t="s">
        <v>307</v>
      </c>
      <c r="G12" s="303" t="s">
        <v>362</v>
      </c>
      <c r="H12" s="77">
        <v>1</v>
      </c>
      <c r="I12" s="77"/>
      <c r="J12" s="254"/>
      <c r="K12" s="299" t="s">
        <v>307</v>
      </c>
      <c r="L12" s="300" t="s">
        <v>307</v>
      </c>
      <c r="M12" s="261" t="s">
        <v>307</v>
      </c>
      <c r="N12" s="261" t="s">
        <v>307</v>
      </c>
      <c r="O12" s="261" t="s">
        <v>307</v>
      </c>
      <c r="P12" s="263" t="s">
        <v>307</v>
      </c>
      <c r="Q12" s="77">
        <v>1</v>
      </c>
      <c r="R12" s="77"/>
      <c r="S12" s="254"/>
      <c r="T12" s="299" t="s">
        <v>307</v>
      </c>
      <c r="U12" s="279" t="s">
        <v>362</v>
      </c>
      <c r="V12" s="307" t="s">
        <v>307</v>
      </c>
      <c r="W12" s="300" t="s">
        <v>307</v>
      </c>
      <c r="X12" s="278" t="s">
        <v>307</v>
      </c>
      <c r="Y12" s="280" t="s">
        <v>307</v>
      </c>
      <c r="Z12" s="77">
        <v>1</v>
      </c>
      <c r="AC12" s="99" t="s">
        <v>192</v>
      </c>
    </row>
    <row r="13" spans="1:31" ht="18" customHeight="1" thickBot="1" x14ac:dyDescent="0.3">
      <c r="A13" s="296"/>
      <c r="B13" s="301" t="s">
        <v>307</v>
      </c>
      <c r="C13" s="257" t="s">
        <v>307</v>
      </c>
      <c r="D13" s="257" t="s">
        <v>307</v>
      </c>
      <c r="E13" s="258" t="s">
        <v>307</v>
      </c>
      <c r="F13" s="258" t="s">
        <v>307</v>
      </c>
      <c r="G13" s="260" t="s">
        <v>307</v>
      </c>
      <c r="H13" s="77">
        <v>2</v>
      </c>
      <c r="I13" s="77"/>
      <c r="J13" s="254"/>
      <c r="K13" s="310" t="s">
        <v>307</v>
      </c>
      <c r="L13" s="257" t="s">
        <v>307</v>
      </c>
      <c r="M13" s="293" t="s">
        <v>307</v>
      </c>
      <c r="N13" s="267" t="s">
        <v>307</v>
      </c>
      <c r="O13" s="267" t="s">
        <v>307</v>
      </c>
      <c r="P13" s="260" t="s">
        <v>307</v>
      </c>
      <c r="Q13" s="77">
        <v>2</v>
      </c>
      <c r="R13" s="77"/>
      <c r="S13" s="254"/>
      <c r="T13" s="270" t="s">
        <v>307</v>
      </c>
      <c r="U13" s="265" t="s">
        <v>307</v>
      </c>
      <c r="V13" s="258" t="s">
        <v>307</v>
      </c>
      <c r="W13" s="258" t="s">
        <v>307</v>
      </c>
      <c r="X13" s="258" t="s">
        <v>307</v>
      </c>
      <c r="Y13" s="260" t="s">
        <v>307</v>
      </c>
      <c r="Z13" s="77">
        <v>2</v>
      </c>
    </row>
    <row r="14" spans="1:31" ht="18" customHeight="1" thickBot="1" x14ac:dyDescent="0.3">
      <c r="A14" s="296"/>
      <c r="B14" s="270" t="s">
        <v>307</v>
      </c>
      <c r="C14" s="312" t="s">
        <v>307</v>
      </c>
      <c r="D14" s="258" t="s">
        <v>307</v>
      </c>
      <c r="E14" s="257" t="s">
        <v>307</v>
      </c>
      <c r="F14" s="262" t="s">
        <v>307</v>
      </c>
      <c r="G14" s="260" t="s">
        <v>307</v>
      </c>
      <c r="H14" s="77">
        <v>3</v>
      </c>
      <c r="I14" s="77"/>
      <c r="J14" s="254"/>
      <c r="K14" s="301" t="s">
        <v>307</v>
      </c>
      <c r="L14" s="311" t="s">
        <v>362</v>
      </c>
      <c r="M14" s="265" t="s">
        <v>307</v>
      </c>
      <c r="N14" s="272" t="s">
        <v>307</v>
      </c>
      <c r="O14" s="293" t="s">
        <v>307</v>
      </c>
      <c r="P14" s="260" t="s">
        <v>307</v>
      </c>
      <c r="Q14" s="77">
        <v>3</v>
      </c>
      <c r="R14" s="77"/>
      <c r="S14" s="254"/>
      <c r="T14" s="308" t="s">
        <v>307</v>
      </c>
      <c r="U14" s="283" t="s">
        <v>307</v>
      </c>
      <c r="V14" s="258" t="s">
        <v>307</v>
      </c>
      <c r="W14" s="262" t="s">
        <v>307</v>
      </c>
      <c r="X14" s="257" t="s">
        <v>307</v>
      </c>
      <c r="Y14" s="260" t="s">
        <v>307</v>
      </c>
      <c r="Z14" s="77">
        <v>3</v>
      </c>
    </row>
    <row r="15" spans="1:31" ht="18" customHeight="1" thickBot="1" x14ac:dyDescent="0.3">
      <c r="A15" s="296"/>
      <c r="B15" s="301" t="s">
        <v>307</v>
      </c>
      <c r="C15" s="257" t="s">
        <v>307</v>
      </c>
      <c r="D15" s="257" t="s">
        <v>307</v>
      </c>
      <c r="E15" s="257" t="s">
        <v>307</v>
      </c>
      <c r="F15" s="262" t="s">
        <v>307</v>
      </c>
      <c r="G15" s="269" t="s">
        <v>362</v>
      </c>
      <c r="H15" s="77">
        <v>4</v>
      </c>
      <c r="I15" s="77"/>
      <c r="J15" s="77"/>
      <c r="K15" s="270" t="s">
        <v>307</v>
      </c>
      <c r="L15" s="262" t="s">
        <v>307</v>
      </c>
      <c r="M15" s="293" t="s">
        <v>307</v>
      </c>
      <c r="N15" s="257" t="s">
        <v>307</v>
      </c>
      <c r="O15" s="262" t="s">
        <v>307</v>
      </c>
      <c r="P15" s="260" t="s">
        <v>307</v>
      </c>
      <c r="Q15" s="77">
        <v>4</v>
      </c>
      <c r="R15" s="77"/>
      <c r="S15" s="254"/>
      <c r="T15" s="309" t="s">
        <v>307</v>
      </c>
      <c r="U15" s="258" t="s">
        <v>307</v>
      </c>
      <c r="V15" s="293" t="s">
        <v>307</v>
      </c>
      <c r="W15" s="258" t="s">
        <v>307</v>
      </c>
      <c r="X15" s="293" t="s">
        <v>307</v>
      </c>
      <c r="Y15" s="282" t="s">
        <v>307</v>
      </c>
      <c r="Z15" s="77">
        <v>4</v>
      </c>
    </row>
    <row r="16" spans="1:31" ht="18" customHeight="1" thickBot="1" x14ac:dyDescent="0.3">
      <c r="A16" s="296"/>
      <c r="B16" s="270" t="s">
        <v>307</v>
      </c>
      <c r="C16" s="293" t="s">
        <v>307</v>
      </c>
      <c r="D16" s="267" t="s">
        <v>307</v>
      </c>
      <c r="E16" s="267" t="s">
        <v>307</v>
      </c>
      <c r="F16" s="267" t="s">
        <v>307</v>
      </c>
      <c r="G16" s="260" t="s">
        <v>307</v>
      </c>
      <c r="H16" s="77">
        <v>5</v>
      </c>
      <c r="I16" s="77"/>
      <c r="J16" s="77"/>
      <c r="K16" s="270" t="s">
        <v>307</v>
      </c>
      <c r="L16" s="265" t="s">
        <v>307</v>
      </c>
      <c r="M16" s="257" t="s">
        <v>307</v>
      </c>
      <c r="N16" s="257" t="s">
        <v>307</v>
      </c>
      <c r="O16" s="258" t="s">
        <v>307</v>
      </c>
      <c r="P16" s="260" t="s">
        <v>307</v>
      </c>
      <c r="Q16" s="77">
        <v>5</v>
      </c>
      <c r="R16" s="77"/>
      <c r="S16" s="254"/>
      <c r="T16" s="301" t="s">
        <v>307</v>
      </c>
      <c r="U16" s="262" t="s">
        <v>307</v>
      </c>
      <c r="V16" s="259" t="s">
        <v>307</v>
      </c>
      <c r="W16" s="285" t="s">
        <v>362</v>
      </c>
      <c r="X16" s="265" t="s">
        <v>307</v>
      </c>
      <c r="Y16" s="260" t="s">
        <v>307</v>
      </c>
      <c r="Z16" s="77">
        <v>5</v>
      </c>
    </row>
    <row r="17" spans="1:26" ht="18" customHeight="1" thickBot="1" x14ac:dyDescent="0.3">
      <c r="B17" s="277" t="s">
        <v>307</v>
      </c>
      <c r="C17" s="274" t="s">
        <v>307</v>
      </c>
      <c r="D17" s="287" t="s">
        <v>307</v>
      </c>
      <c r="E17" s="274" t="s">
        <v>307</v>
      </c>
      <c r="F17" s="274" t="s">
        <v>307</v>
      </c>
      <c r="G17" s="276" t="s">
        <v>307</v>
      </c>
      <c r="H17" s="77">
        <v>6</v>
      </c>
      <c r="I17" s="77"/>
      <c r="J17" s="77"/>
      <c r="K17" s="273" t="s">
        <v>307</v>
      </c>
      <c r="L17" s="274" t="s">
        <v>307</v>
      </c>
      <c r="M17" s="286" t="s">
        <v>362</v>
      </c>
      <c r="N17" s="274" t="s">
        <v>307</v>
      </c>
      <c r="O17" s="275" t="s">
        <v>307</v>
      </c>
      <c r="P17" s="276" t="s">
        <v>307</v>
      </c>
      <c r="Q17" s="77">
        <v>6</v>
      </c>
      <c r="R17" s="77"/>
      <c r="S17" s="77"/>
      <c r="T17" s="273" t="s">
        <v>307</v>
      </c>
      <c r="U17" s="275" t="s">
        <v>307</v>
      </c>
      <c r="V17" s="274" t="s">
        <v>307</v>
      </c>
      <c r="W17" s="274" t="s">
        <v>307</v>
      </c>
      <c r="X17" s="274" t="s">
        <v>307</v>
      </c>
      <c r="Y17" s="276" t="s">
        <v>307</v>
      </c>
      <c r="Z17" s="77">
        <v>6</v>
      </c>
    </row>
    <row r="18" spans="1:26" ht="18" customHeight="1" thickTop="1" x14ac:dyDescent="0.25">
      <c r="B18" s="465" t="str">
        <f>IF(mazesMethod&lt;&gt;"",IF(mazesMethod="עמודות","1   -   1","(1, 1)"),"1  -  1")</f>
        <v>1   -   1</v>
      </c>
      <c r="C18" s="465"/>
      <c r="D18" s="465"/>
      <c r="E18" s="465"/>
      <c r="F18" s="465"/>
      <c r="G18" s="465"/>
      <c r="H18" s="77"/>
      <c r="I18" s="77"/>
      <c r="J18" s="77"/>
      <c r="K18" s="465" t="str">
        <f>IF(mazesMethod&lt;&gt;"",IF(mazesMethod="עמודות","4   -   5","(4, 6)"),"4  -  5")</f>
        <v>4   -   5</v>
      </c>
      <c r="L18" s="465"/>
      <c r="M18" s="465"/>
      <c r="N18" s="465"/>
      <c r="O18" s="465"/>
      <c r="P18" s="465"/>
      <c r="Q18" s="77"/>
      <c r="R18" s="77"/>
      <c r="S18" s="77"/>
      <c r="T18" s="465" t="str">
        <f>IF(mazesMethod&lt;&gt;"",IF(mazesMethod="עמודות","3   -   5","(3, 5)"),"3  -  5")</f>
        <v>3   -   5</v>
      </c>
      <c r="U18" s="465"/>
      <c r="V18" s="465"/>
      <c r="W18" s="465"/>
      <c r="X18" s="465"/>
      <c r="Y18" s="465"/>
      <c r="Z18" s="77"/>
    </row>
    <row r="19" spans="1:26" ht="18" customHeight="1" x14ac:dyDescent="0.2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 ht="18" customHeight="1" thickBot="1" x14ac:dyDescent="0.3">
      <c r="B20" s="254">
        <v>6</v>
      </c>
      <c r="C20" s="254">
        <v>5</v>
      </c>
      <c r="D20" s="254">
        <v>4</v>
      </c>
      <c r="E20" s="254">
        <v>3</v>
      </c>
      <c r="F20" s="254">
        <v>2</v>
      </c>
      <c r="G20" s="254">
        <v>1</v>
      </c>
      <c r="H20" s="77"/>
      <c r="I20" s="77"/>
      <c r="J20" s="77"/>
      <c r="K20" s="254">
        <v>6</v>
      </c>
      <c r="L20" s="254">
        <v>5</v>
      </c>
      <c r="M20" s="254">
        <v>4</v>
      </c>
      <c r="N20" s="254">
        <v>3</v>
      </c>
      <c r="O20" s="254">
        <v>2</v>
      </c>
      <c r="P20" s="254">
        <v>1</v>
      </c>
      <c r="Q20" s="77"/>
      <c r="R20" s="77"/>
      <c r="S20" s="77"/>
      <c r="T20" s="254">
        <v>6</v>
      </c>
      <c r="U20" s="254">
        <v>5</v>
      </c>
      <c r="V20" s="254">
        <v>4</v>
      </c>
      <c r="W20" s="254">
        <v>3</v>
      </c>
      <c r="X20" s="254">
        <v>2</v>
      </c>
      <c r="Y20" s="77">
        <v>1</v>
      </c>
      <c r="Z20" s="77"/>
    </row>
    <row r="21" spans="1:26" ht="18" customHeight="1" thickTop="1" thickBot="1" x14ac:dyDescent="0.3">
      <c r="A21" s="296"/>
      <c r="B21" s="299" t="s">
        <v>307</v>
      </c>
      <c r="C21" s="278" t="s">
        <v>307</v>
      </c>
      <c r="D21" s="300" t="s">
        <v>307</v>
      </c>
      <c r="E21" s="261" t="s">
        <v>307</v>
      </c>
      <c r="F21" s="313" t="s">
        <v>362</v>
      </c>
      <c r="G21" s="280" t="s">
        <v>307</v>
      </c>
      <c r="H21" s="77">
        <v>1</v>
      </c>
      <c r="I21" s="77"/>
      <c r="J21" s="254"/>
      <c r="K21" s="299" t="s">
        <v>307</v>
      </c>
      <c r="L21" s="278" t="s">
        <v>307</v>
      </c>
      <c r="M21" s="279" t="s">
        <v>362</v>
      </c>
      <c r="N21" s="261" t="s">
        <v>307</v>
      </c>
      <c r="O21" s="278" t="s">
        <v>307</v>
      </c>
      <c r="P21" s="280" t="s">
        <v>307</v>
      </c>
      <c r="Q21" s="77">
        <v>1</v>
      </c>
      <c r="R21" s="77"/>
      <c r="S21" s="254"/>
      <c r="T21" s="299" t="s">
        <v>307</v>
      </c>
      <c r="U21" s="300" t="s">
        <v>307</v>
      </c>
      <c r="V21" s="261" t="s">
        <v>307</v>
      </c>
      <c r="W21" s="261" t="s">
        <v>307</v>
      </c>
      <c r="X21" s="278" t="s">
        <v>307</v>
      </c>
      <c r="Y21" s="280" t="s">
        <v>307</v>
      </c>
      <c r="Z21" s="77">
        <v>1</v>
      </c>
    </row>
    <row r="22" spans="1:26" ht="18" customHeight="1" thickBot="1" x14ac:dyDescent="0.3">
      <c r="A22" s="296"/>
      <c r="B22" s="270" t="s">
        <v>307</v>
      </c>
      <c r="C22" s="265" t="s">
        <v>307</v>
      </c>
      <c r="D22" s="262" t="s">
        <v>307</v>
      </c>
      <c r="E22" s="257" t="s">
        <v>307</v>
      </c>
      <c r="F22" s="258" t="s">
        <v>307</v>
      </c>
      <c r="G22" s="260" t="s">
        <v>307</v>
      </c>
      <c r="H22" s="77">
        <v>2</v>
      </c>
      <c r="I22" s="77"/>
      <c r="J22" s="254"/>
      <c r="K22" s="270" t="s">
        <v>307</v>
      </c>
      <c r="L22" s="257" t="s">
        <v>307</v>
      </c>
      <c r="M22" s="262" t="s">
        <v>307</v>
      </c>
      <c r="N22" s="257" t="s">
        <v>307</v>
      </c>
      <c r="O22" s="257" t="s">
        <v>307</v>
      </c>
      <c r="P22" s="260" t="s">
        <v>307</v>
      </c>
      <c r="Q22" s="77">
        <v>2</v>
      </c>
      <c r="R22" s="77"/>
      <c r="S22" s="254"/>
      <c r="T22" s="270" t="s">
        <v>307</v>
      </c>
      <c r="U22" s="258" t="s">
        <v>307</v>
      </c>
      <c r="V22" s="257" t="s">
        <v>307</v>
      </c>
      <c r="W22" s="311" t="s">
        <v>362</v>
      </c>
      <c r="X22" s="258" t="s">
        <v>307</v>
      </c>
      <c r="Y22" s="260" t="s">
        <v>307</v>
      </c>
      <c r="Z22" s="77">
        <v>2</v>
      </c>
    </row>
    <row r="23" spans="1:26" ht="18" customHeight="1" thickBot="1" x14ac:dyDescent="0.3">
      <c r="A23" s="296"/>
      <c r="B23" s="301" t="s">
        <v>307</v>
      </c>
      <c r="C23" s="283" t="s">
        <v>307</v>
      </c>
      <c r="D23" s="306" t="s">
        <v>307</v>
      </c>
      <c r="E23" s="264" t="s">
        <v>307</v>
      </c>
      <c r="F23" s="257" t="s">
        <v>307</v>
      </c>
      <c r="G23" s="282" t="s">
        <v>307</v>
      </c>
      <c r="H23" s="77">
        <v>3</v>
      </c>
      <c r="I23" s="77"/>
      <c r="J23" s="254"/>
      <c r="K23" s="270" t="s">
        <v>307</v>
      </c>
      <c r="L23" s="295" t="s">
        <v>307</v>
      </c>
      <c r="M23" s="267" t="s">
        <v>307</v>
      </c>
      <c r="N23" s="267" t="s">
        <v>307</v>
      </c>
      <c r="O23" s="264" t="s">
        <v>307</v>
      </c>
      <c r="P23" s="260" t="s">
        <v>307</v>
      </c>
      <c r="Q23" s="77">
        <v>3</v>
      </c>
      <c r="R23" s="77"/>
      <c r="S23" s="254"/>
      <c r="T23" s="270" t="s">
        <v>307</v>
      </c>
      <c r="U23" s="268" t="s">
        <v>307</v>
      </c>
      <c r="V23" s="258" t="s">
        <v>307</v>
      </c>
      <c r="W23" s="257" t="s">
        <v>307</v>
      </c>
      <c r="X23" s="257" t="s">
        <v>307</v>
      </c>
      <c r="Y23" s="260" t="s">
        <v>307</v>
      </c>
      <c r="Z23" s="77">
        <v>3</v>
      </c>
    </row>
    <row r="24" spans="1:26" ht="18" customHeight="1" thickBot="1" x14ac:dyDescent="0.3">
      <c r="B24" s="309" t="s">
        <v>307</v>
      </c>
      <c r="C24" s="257" t="s">
        <v>307</v>
      </c>
      <c r="D24" s="257" t="s">
        <v>307</v>
      </c>
      <c r="E24" s="258" t="s">
        <v>307</v>
      </c>
      <c r="F24" s="293" t="s">
        <v>307</v>
      </c>
      <c r="G24" s="260" t="s">
        <v>307</v>
      </c>
      <c r="H24" s="77">
        <v>4</v>
      </c>
      <c r="I24" s="77"/>
      <c r="J24" s="254"/>
      <c r="K24" s="308" t="s">
        <v>307</v>
      </c>
      <c r="L24" s="257" t="s">
        <v>307</v>
      </c>
      <c r="M24" s="272" t="s">
        <v>307</v>
      </c>
      <c r="N24" s="294" t="s">
        <v>362</v>
      </c>
      <c r="O24" s="262" t="s">
        <v>307</v>
      </c>
      <c r="P24" s="260" t="s">
        <v>307</v>
      </c>
      <c r="Q24" s="77">
        <v>4</v>
      </c>
      <c r="R24" s="77"/>
      <c r="S24" s="254"/>
      <c r="T24" s="301" t="s">
        <v>307</v>
      </c>
      <c r="U24" s="272" t="s">
        <v>307</v>
      </c>
      <c r="V24" s="265" t="s">
        <v>307</v>
      </c>
      <c r="W24" s="264" t="s">
        <v>307</v>
      </c>
      <c r="X24" s="258" t="s">
        <v>307</v>
      </c>
      <c r="Y24" s="260" t="s">
        <v>307</v>
      </c>
      <c r="Z24" s="77">
        <v>4</v>
      </c>
    </row>
    <row r="25" spans="1:26" ht="18" customHeight="1" thickBot="1" x14ac:dyDescent="0.3">
      <c r="B25" s="270" t="s">
        <v>307</v>
      </c>
      <c r="C25" s="293" t="s">
        <v>307</v>
      </c>
      <c r="D25" s="257" t="s">
        <v>307</v>
      </c>
      <c r="E25" s="262" t="s">
        <v>307</v>
      </c>
      <c r="F25" s="284" t="s">
        <v>307</v>
      </c>
      <c r="G25" s="260" t="s">
        <v>307</v>
      </c>
      <c r="H25" s="77">
        <v>5</v>
      </c>
      <c r="I25" s="77"/>
      <c r="J25" s="254"/>
      <c r="K25" s="308" t="s">
        <v>307</v>
      </c>
      <c r="L25" s="257" t="s">
        <v>307</v>
      </c>
      <c r="M25" s="257" t="s">
        <v>307</v>
      </c>
      <c r="N25" s="262" t="s">
        <v>307</v>
      </c>
      <c r="O25" s="258" t="s">
        <v>307</v>
      </c>
      <c r="P25" s="260" t="s">
        <v>307</v>
      </c>
      <c r="Q25" s="77">
        <v>5</v>
      </c>
      <c r="R25" s="77"/>
      <c r="S25" s="77"/>
      <c r="T25" s="310" t="s">
        <v>307</v>
      </c>
      <c r="U25" s="293" t="s">
        <v>307</v>
      </c>
      <c r="V25" s="264" t="s">
        <v>307</v>
      </c>
      <c r="W25" s="258" t="s">
        <v>307</v>
      </c>
      <c r="X25" s="258" t="s">
        <v>307</v>
      </c>
      <c r="Y25" s="269" t="s">
        <v>362</v>
      </c>
      <c r="Z25" s="77">
        <v>5</v>
      </c>
    </row>
    <row r="26" spans="1:26" ht="18" customHeight="1" thickBot="1" x14ac:dyDescent="0.3">
      <c r="B26" s="273" t="s">
        <v>307</v>
      </c>
      <c r="C26" s="274" t="s">
        <v>307</v>
      </c>
      <c r="D26" s="274" t="s">
        <v>307</v>
      </c>
      <c r="E26" s="274" t="s">
        <v>307</v>
      </c>
      <c r="F26" s="286" t="s">
        <v>362</v>
      </c>
      <c r="G26" s="276" t="s">
        <v>307</v>
      </c>
      <c r="H26" s="77">
        <v>6</v>
      </c>
      <c r="I26" s="77"/>
      <c r="J26" s="77"/>
      <c r="K26" s="273" t="s">
        <v>307</v>
      </c>
      <c r="L26" s="274" t="s">
        <v>307</v>
      </c>
      <c r="M26" s="274" t="s">
        <v>307</v>
      </c>
      <c r="N26" s="274" t="s">
        <v>307</v>
      </c>
      <c r="O26" s="274" t="s">
        <v>307</v>
      </c>
      <c r="P26" s="276" t="s">
        <v>307</v>
      </c>
      <c r="Q26" s="77">
        <v>6</v>
      </c>
      <c r="R26" s="77"/>
      <c r="S26" s="77"/>
      <c r="T26" s="273" t="s">
        <v>307</v>
      </c>
      <c r="U26" s="275" t="s">
        <v>307</v>
      </c>
      <c r="V26" s="274" t="s">
        <v>307</v>
      </c>
      <c r="W26" s="275" t="s">
        <v>307</v>
      </c>
      <c r="X26" s="274" t="s">
        <v>307</v>
      </c>
      <c r="Y26" s="276" t="s">
        <v>307</v>
      </c>
      <c r="Z26" s="77">
        <v>6</v>
      </c>
    </row>
    <row r="27" spans="1:26" ht="18" customHeight="1" thickTop="1" x14ac:dyDescent="0.25">
      <c r="B27" s="465" t="str">
        <f>IF(mazesMethod&lt;&gt;"",IF(mazesMethod="עמודות","2   -   2","(2, 1)"),"2  -  2")</f>
        <v>2   -   2</v>
      </c>
      <c r="C27" s="465"/>
      <c r="D27" s="465"/>
      <c r="E27" s="465"/>
      <c r="F27" s="465"/>
      <c r="G27" s="465"/>
      <c r="H27" s="77"/>
      <c r="I27" s="77"/>
      <c r="J27" s="77"/>
      <c r="K27" s="465" t="str">
        <f>IF(mazesMethod&lt;&gt;"",IF(mazesMethod="עמודות","3   -   4","(3, 4)"),"3  -  4")</f>
        <v>3   -   4</v>
      </c>
      <c r="L27" s="465"/>
      <c r="M27" s="465"/>
      <c r="N27" s="465"/>
      <c r="O27" s="465"/>
      <c r="P27" s="465"/>
      <c r="Q27" s="77"/>
      <c r="R27" s="77"/>
      <c r="S27" s="77"/>
      <c r="T27" s="465" t="str">
        <f>IF(mazesMethod&lt;&gt;"",IF(mazesMethod="עמודות","1  -   3","(3, 2)"),"1  -  3")</f>
        <v>1  -   3</v>
      </c>
      <c r="U27" s="465"/>
      <c r="V27" s="465"/>
      <c r="W27" s="465"/>
      <c r="X27" s="465"/>
      <c r="Y27" s="465"/>
      <c r="Z27" s="77"/>
    </row>
  </sheetData>
  <mergeCells count="9">
    <mergeCell ref="T27:Y27"/>
    <mergeCell ref="K27:P27"/>
    <mergeCell ref="B27:G27"/>
    <mergeCell ref="T9:Y9"/>
    <mergeCell ref="K9:P9"/>
    <mergeCell ref="B9:G9"/>
    <mergeCell ref="T18:Y18"/>
    <mergeCell ref="K18:P18"/>
    <mergeCell ref="B18:G18"/>
  </mergeCells>
  <conditionalFormatting sqref="V2 T2 O2 L2 G2 B2 W11 U11 L11:M11 G11 Y20 W20 M20:N20 F20">
    <cfRule type="expression" dxfId="67" priority="9">
      <formula>AND(mazesMethod="עמודות",mazesHighlights&lt;&gt;"לא")</formula>
    </cfRule>
  </conditionalFormatting>
  <conditionalFormatting sqref="V3:V5 T3:T5 O3:O5 L3 G3 B3:B4 W12:W15 M12:M16 L12:L13 G13:G14 Y21:Y24 W21 N21:N23 F22:F25">
    <cfRule type="expression" dxfId="66" priority="8">
      <formula>AND(mazesMethod="עמודות",mazesHighlights="כן")</formula>
    </cfRule>
  </conditionalFormatting>
  <conditionalFormatting sqref="V2 O2 G2 W11 M11 G11 Y20 N20 F20">
    <cfRule type="expression" dxfId="65" priority="6">
      <formula>AND(mazesMethod="קואורדינטות",mazesHighlights&lt;&gt;"לא")</formula>
    </cfRule>
  </conditionalFormatting>
  <conditionalFormatting sqref="Z6 Q6 H4 Z16 Q17 H12 Z25 Q24 H21">
    <cfRule type="expression" dxfId="64" priority="5">
      <formula>AND(mazesMethod="קואורדינטות",mazesHighlights&lt;&gt;"לא")</formula>
    </cfRule>
  </conditionalFormatting>
  <conditionalFormatting sqref="V3:V5 O3:O5 G3 W12:W15 M12:M16 Y21:Y24 N21:N23">
    <cfRule type="expression" dxfId="63" priority="4">
      <formula>AND(mazesMethod="קואורדינטות",mazesHighlights="כן")</formula>
    </cfRule>
  </conditionalFormatting>
  <conditionalFormatting sqref="W6:Y6 P6 X16:Y16 N17:P17 O24:P24 G21">
    <cfRule type="expression" dxfId="62" priority="3">
      <formula>AND(mazesMethod="קואורדינטות",mazesHighlights="כן")</formula>
    </cfRule>
  </conditionalFormatting>
  <conditionalFormatting sqref="V6 O6 G4 W16 M17 G12 Y25 N24 F21">
    <cfRule type="expression" dxfId="61" priority="2">
      <formula>AND(mazesMethod="קואורדינטות",mazesHighlights="כן")</formula>
    </cfRule>
  </conditionalFormatting>
  <conditionalFormatting sqref="V6 T6 O6 L4 G4 B5 W16 U12 M17 L14 G12 G15 Y25 W22 N24 M21 F21 F26">
    <cfRule type="expression" dxfId="60" priority="1">
      <formula>AND(mazesMethod="עמודות",mazesHighlights="כן")</formula>
    </cfRule>
  </conditionalFormatting>
  <dataValidations count="2">
    <dataValidation type="list" showInputMessage="1" showErrorMessage="1" sqref="AD4" xr:uid="{22408BB6-442D-494B-935A-B3F4638C0A9C}">
      <formula1>"קואורדינטות,עמודות"</formula1>
    </dataValidation>
    <dataValidation type="list" allowBlank="1" showInputMessage="1" showErrorMessage="1" sqref="AD5" xr:uid="{5BD5CB61-361C-4425-A2FA-4D2F72662E50}">
      <formula1>"כן,כותרות בלבד,לא"</formula1>
    </dataValidation>
  </dataValidations>
  <hyperlinks>
    <hyperlink ref="A1" location="הקדמה!A1" display="חזרה" xr:uid="{2F6BB450-97DC-4376-A8A4-A94B4B87C647}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D31-B679-41B8-8FBB-88F2620E303A}">
  <dimension ref="A1:O18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9" width="9.140625" style="5"/>
    <col min="10" max="10" width="3.7109375" style="5" customWidth="1"/>
    <col min="11" max="13" width="9.140625" style="5"/>
    <col min="14" max="14" width="3.7109375" style="5" customWidth="1"/>
    <col min="15" max="16384" width="9.140625" style="5"/>
  </cols>
  <sheetData>
    <row r="1" spans="1:15" ht="40.5" customHeight="1" thickBot="1" x14ac:dyDescent="0.3">
      <c r="A1" s="6" t="s">
        <v>158</v>
      </c>
    </row>
    <row r="2" spans="1:15" ht="15.75" thickBot="1" x14ac:dyDescent="0.3">
      <c r="A2" s="3" t="s">
        <v>4</v>
      </c>
      <c r="B2" s="158" t="str">
        <f>IF(passwords3rdLetter&lt;&gt;"",IF(AND(MID("ABOUT",3,1) = passwords3rdLetter,MID("ABOUT",5,1) = passwords5thLetter),"ABOUT",IF(AND(MID("ABOUT",3,1) = passwords3rdLetter,passwords5thLetter=""),"ABOUT","")),"ABOUT")</f>
        <v>ABOUT</v>
      </c>
      <c r="C2" s="158" t="str">
        <f>IF(passwords3rdLetter&lt;&gt;"",IF(AND(MID("AFTER",3,1) = passwords3rdLetter,MID("AFTER",5,1) = passwords5thLetter),"AFTER",IF(AND(MID("AFTER",3,1) = passwords3rdLetter,passwords5thLetter=""),"AFTER","")),"AFTER")</f>
        <v>AFTER</v>
      </c>
      <c r="D2" s="158" t="str">
        <f>IF(passwords3rdLetter&lt;&gt;"",IF(AND(MID("AGAIN",3,1) = passwords3rdLetter,MID("AGAIN",5,1) = passwords5thLetter),"AGAIN",IF(AND(MID("AGAIN",3,1) = passwords3rdLetter,passwords5thLetter=""),"AGAIN","")),"AGAIN")</f>
        <v>AGAIN</v>
      </c>
      <c r="E2" s="158"/>
      <c r="F2" s="158"/>
      <c r="G2" s="158"/>
      <c r="I2" s="142" t="s">
        <v>196</v>
      </c>
      <c r="K2" s="144"/>
      <c r="M2" s="142" t="s">
        <v>197</v>
      </c>
      <c r="O2" s="144"/>
    </row>
    <row r="3" spans="1:15" x14ac:dyDescent="0.25">
      <c r="A3" s="3" t="s">
        <v>3</v>
      </c>
      <c r="B3" s="158" t="str">
        <f>IF(passwords3rdLetter&lt;&gt;"",IF(AND(MID("BELOW",3,1) = passwords3rdLetter,MID("BELOW",5,1) = passwords5thLetter),"BELOW",IF(AND(MID("BELOW",3,1) = passwords3rdLetter,passwords5thLetter=""),"BELOW","")),"BELOW")</f>
        <v>BELOW</v>
      </c>
      <c r="C3" s="158"/>
      <c r="D3" s="158"/>
      <c r="E3" s="158"/>
      <c r="F3" s="158"/>
      <c r="G3" s="158"/>
    </row>
    <row r="4" spans="1:15" x14ac:dyDescent="0.25">
      <c r="A4" s="3" t="s">
        <v>2</v>
      </c>
      <c r="B4" s="158" t="str">
        <f>IF(passwords3rdLetter&lt;&gt;"",IF(AND(MID("COULD",3,1) = passwords3rdLetter,MID("COULD",5,1) = passwords5thLetter),"COULD",IF(AND(MID("COULD",3,1) = passwords3rdLetter,passwords5thLetter=""),"COULD","")),"COULD")</f>
        <v>COULD</v>
      </c>
      <c r="C4" s="158"/>
      <c r="D4" s="158"/>
      <c r="E4" s="158"/>
      <c r="F4" s="158"/>
      <c r="G4" s="158"/>
      <c r="I4" s="367" t="s">
        <v>478</v>
      </c>
      <c r="K4" s="292"/>
      <c r="M4" s="367" t="s">
        <v>478</v>
      </c>
      <c r="O4" s="292"/>
    </row>
    <row r="5" spans="1:15" x14ac:dyDescent="0.25">
      <c r="A5" s="3" t="s">
        <v>65</v>
      </c>
      <c r="B5" s="158" t="str">
        <f>IF(passwords3rdLetter&lt;&gt;"",IF(AND(MID("EVERY",3,1) = passwords3rdLetter,MID("EVERY",5,1) = passwords5thLetter),"EVERY",IF(AND(MID("EVERY",3,1) = passwords3rdLetter,passwords5thLetter=""),"EVERY","")),"EVERY")</f>
        <v>EVERY</v>
      </c>
      <c r="C5" s="158"/>
      <c r="D5" s="158"/>
      <c r="E5" s="158"/>
      <c r="F5" s="158"/>
      <c r="G5" s="158"/>
      <c r="K5" s="292"/>
      <c r="O5" s="292"/>
    </row>
    <row r="6" spans="1:15" x14ac:dyDescent="0.25">
      <c r="A6" s="3" t="s">
        <v>66</v>
      </c>
      <c r="B6" s="158" t="str">
        <f>IF(passwords3rdLetter&lt;&gt;"",IF(AND(MID("FIRST",3,1) = passwords3rdLetter,MID("FIRST",5,1) = passwords5thLetter),"FIRST",IF(AND(MID("FIRST",3,1) = passwords3rdLetter,passwords5thLetter=""),"FIRST","")),"FIRST")</f>
        <v>FIRST</v>
      </c>
      <c r="C6" s="158" t="str">
        <f>IF(passwords3rdLetter&lt;&gt;"",IF(AND(MID("FOUND",3,1) = passwords3rdLetter,MID("FOUND",5,1) = passwords5thLetter),"FOUND",IF(AND(MID("FOUND",3,1) = passwords3rdLetter,passwords5thLetter=""),"FOUND","")),"FOUND")</f>
        <v>FOUND</v>
      </c>
      <c r="D6" s="158"/>
      <c r="E6" s="158"/>
      <c r="F6" s="158"/>
      <c r="G6" s="158"/>
      <c r="K6" s="292"/>
      <c r="O6" s="292"/>
    </row>
    <row r="7" spans="1:15" x14ac:dyDescent="0.25">
      <c r="A7" s="3" t="s">
        <v>67</v>
      </c>
      <c r="B7" s="158" t="str">
        <f>IF(passwords3rdLetter&lt;&gt;"",IF(AND(MID("GREAT",3,1) = passwords3rdLetter,MID("GREAT",5,1) = passwords5thLetter),"GREAT",IF(AND(MID("GREAT",3,1) = passwords3rdLetter,passwords5thLetter=""),"GREAT","")),"GREAT")</f>
        <v>GREAT</v>
      </c>
      <c r="C7" s="158"/>
      <c r="D7" s="158"/>
      <c r="E7" s="158"/>
      <c r="F7" s="158"/>
      <c r="G7" s="158"/>
      <c r="K7" s="292"/>
      <c r="O7" s="292"/>
    </row>
    <row r="8" spans="1:15" x14ac:dyDescent="0.25">
      <c r="A8" s="3" t="s">
        <v>8</v>
      </c>
      <c r="B8" s="158" t="str">
        <f>IF(passwords3rdLetter&lt;&gt;"",IF(AND(MID("HOUSE",3,1) = passwords3rdLetter,MID("HOUSE",5,1) = passwords5thLetter),"HOUSE",IF(AND(MID("HOUSE",3,1) = passwords3rdLetter,passwords5thLetter=""),"HOUSE","")),"HOUSE")</f>
        <v>HOUSE</v>
      </c>
      <c r="C8" s="158"/>
      <c r="D8" s="158"/>
      <c r="E8" s="158"/>
      <c r="F8" s="158"/>
      <c r="G8" s="158"/>
      <c r="K8" s="292"/>
      <c r="O8" s="292"/>
    </row>
    <row r="9" spans="1:15" x14ac:dyDescent="0.25">
      <c r="A9" s="3" t="s">
        <v>68</v>
      </c>
      <c r="B9" s="158" t="str">
        <f>IF(passwords3rdLetter&lt;&gt;"",IF(AND(MID("LARGE",3,1) = passwords3rdLetter,MID("LARGE",5,1) = passwords5thLetter),"LARGE",IF(AND(MID("LARGE",3,1) = passwords3rdLetter,passwords5thLetter=""),"LARGE","")),"LARGE")</f>
        <v>LARGE</v>
      </c>
      <c r="C9" s="158" t="str">
        <f>IF(passwords3rdLetter&lt;&gt;"",IF(AND(MID("LEARN",3,1) = passwords3rdLetter,MID("LEARN",5,1) = passwords5thLetter),"LEARN",IF(AND(MID("LEARN",3,1) = passwords3rdLetter,passwords5thLetter=""),"LEARN","")),"LEARN")</f>
        <v>LEARN</v>
      </c>
      <c r="D9" s="158"/>
      <c r="E9" s="158"/>
      <c r="F9" s="158"/>
      <c r="G9" s="158"/>
      <c r="K9" s="292"/>
      <c r="O9" s="292"/>
    </row>
    <row r="10" spans="1:15" x14ac:dyDescent="0.25">
      <c r="A10" s="3" t="s">
        <v>69</v>
      </c>
      <c r="B10" s="158" t="str">
        <f>IF(passwords3rdLetter&lt;&gt;"",IF(AND(MID("NEVER",3,1) = passwords3rdLetter,MID("NEVER",5,1) = passwords5thLetter),"NEVER",IF(AND(MID("NEVER",3,1) = passwords3rdLetter,passwords5thLetter=""),"NEVER","")),"NEVER")</f>
        <v>NEVER</v>
      </c>
      <c r="C10" s="158"/>
      <c r="D10" s="158"/>
      <c r="E10" s="158"/>
      <c r="F10" s="158"/>
      <c r="G10" s="158"/>
    </row>
    <row r="11" spans="1:15" x14ac:dyDescent="0.25">
      <c r="A11" s="3" t="s">
        <v>70</v>
      </c>
      <c r="B11" s="158" t="str">
        <f>IF(passwords3rdLetter&lt;&gt;"",IF(AND(MID("OTHER",3,1) = passwords3rdLetter,MID("OTHER",5,1) = passwords5thLetter),"OTHER",IF(AND(MID("OTHER",3,1) = passwords3rdLetter,passwords5thLetter=""),"OTHER","")),"OTHER")</f>
        <v>OTHER</v>
      </c>
      <c r="C11" s="158"/>
      <c r="D11" s="158"/>
      <c r="E11" s="158"/>
      <c r="F11" s="158"/>
      <c r="G11" s="158"/>
    </row>
    <row r="12" spans="1:15" x14ac:dyDescent="0.25">
      <c r="A12" s="3" t="s">
        <v>71</v>
      </c>
      <c r="B12" s="158" t="str">
        <f>IF(passwords3rdLetter&lt;&gt;"",IF(AND(MID("PLACE",3,1) = passwords3rdLetter,MID("PLACE",5,1) = passwords5thLetter),"PLACE",IF(AND(MID("PLACE",3,1) = passwords3rdLetter,passwords5thLetter=""),"PLACE","")),"PLACE")</f>
        <v>PLACE</v>
      </c>
      <c r="C12" s="158" t="str">
        <f>IF(passwords3rdLetter&lt;&gt;"",IF(AND(MID("PLANT",3,1)=passwords3rdLetter,MID("PLANT",5,1) = passwords5thLetter),"PLANT",IF(AND(MID("PLANT",3,1) = passwords3rdLetter,passwords5thLetter=""),"PLANT","")),"PLANT")</f>
        <v>PLANT</v>
      </c>
      <c r="D12" s="158" t="str">
        <f>IF(passwords3rdLetter&lt;&gt;"",IF(AND(MID("POINT",3,1) = passwords3rdLetter,MID("POINT",5,1) = passwords5thLetter),"POINT",IF(AND(MID("POINT",3,1) = passwords3rdLetter,passwords5thLetter=""),"POINT","")),"POINT")</f>
        <v>POINT</v>
      </c>
      <c r="E12" s="158"/>
      <c r="F12" s="158"/>
      <c r="G12" s="158"/>
      <c r="I12" s="327" t="s">
        <v>368</v>
      </c>
    </row>
    <row r="13" spans="1:15" x14ac:dyDescent="0.25">
      <c r="A13" s="3" t="s">
        <v>7</v>
      </c>
      <c r="B13" s="158" t="str">
        <f>IF(passwords3rdLetter&lt;&gt;"",IF(AND(MID("RIGHT",3,1) = passwords3rdLetter,MID("RIGHT",5,1) = passwords5thLetter),"RIGHT",IF(AND(MID("RIGHT",3,1) = passwords3rdLetter,passwords5thLetter=""),"RIGHT","")),"RIGHT")</f>
        <v>RIGHT</v>
      </c>
      <c r="C13" s="158"/>
      <c r="D13" s="158"/>
      <c r="E13" s="158"/>
      <c r="F13" s="158"/>
      <c r="G13" s="158"/>
      <c r="I13" s="326" t="s">
        <v>369</v>
      </c>
    </row>
    <row r="14" spans="1:15" x14ac:dyDescent="0.25">
      <c r="A14" s="3" t="s">
        <v>72</v>
      </c>
      <c r="B14" s="158" t="str">
        <f>IF(passwords3rdLetter&lt;&gt;"",IF(AND(MID("SMALL",3,1) = passwords3rdLetter,MID("SMALL",5,1) = passwords5thLetter),"SMALL",IF(AND(MID("SMALL",3,1) = passwords3rdLetter,passwords5thLetter=""),"SMALL","")),"SMALL")</f>
        <v>SMALL</v>
      </c>
      <c r="C14" s="158" t="str">
        <f>IF(passwords3rdLetter&lt;&gt;"",IF(AND(MID("SOUND",3,1) = passwords3rdLetter,MID("SOUND",5,1) = passwords5thLetter),"SOUND",IF(AND(MID("SOUND",3,1) = passwords3rdLetter,passwords5thLetter=""),"SOUND","")),"SOUND")</f>
        <v>SOUND</v>
      </c>
      <c r="D14" s="158" t="str">
        <f>IF(passwords3rdLetter&lt;&gt;"",IF(AND(MID("SPELL",3,1) = passwords3rdLetter,MID("SPELL",5,1) = passwords5thLetter),"SPELL",IF(AND(MID("SPELL",3,1) = passwords3rdLetter,passwords5thLetter=""),"SPELL","")),"SPELL")</f>
        <v>SPELL</v>
      </c>
      <c r="E14" s="158" t="str">
        <f>IF(passwords3rdLetter&lt;&gt;"",IF(AND(MID("STILL",3,1) = passwords3rdLetter,MID("STILL",5,1) = passwords5thLetter),"STILL",IF(AND(MID("STILL",3,1) = passwords3rdLetter,passwords5thLetter=""),"STILL","")),"STILL")</f>
        <v>STILL</v>
      </c>
      <c r="F14" s="158" t="str">
        <f>IF(passwords3rdLetter&lt;&gt;"",IF(AND(MID("STUDY",3,1) = passwords3rdLetter,MID("STUDY",5,1) = passwords5thLetter),"STUDY",IF(AND(MID("STUDY",3,1) = passwords3rdLetter,passwords5thLetter=""),"STUDY","")),"STUDY")</f>
        <v>STUDY</v>
      </c>
      <c r="G14" s="158"/>
      <c r="I14" s="326" t="s">
        <v>370</v>
      </c>
    </row>
    <row r="15" spans="1:15" x14ac:dyDescent="0.25">
      <c r="A15" s="3" t="s">
        <v>73</v>
      </c>
      <c r="B15" s="158" t="str">
        <f>IF(passwords3rdLetter&lt;&gt;"",IF(AND(MID("THEIR",3,1) = passwords3rdLetter,MID("THEIR",5,1) = passwords5thLetter),"THEIR",IF(AND(MID("THEIR",3,1) = passwords3rdLetter,passwords5thLetter=""),"THEIR","")),"THEIR")</f>
        <v>THEIR</v>
      </c>
      <c r="C15" s="158" t="str">
        <f>IF(passwords3rdLetter&lt;&gt;"",IF(AND(MID("THERE",3,1) = passwords3rdLetter,MID("THERE",5,1) = passwords5thLetter),"THERE",IF(AND(MID("THERE",3,1) = passwords3rdLetter,passwords5thLetter=""),"THERE","")),"THERE")</f>
        <v>THERE</v>
      </c>
      <c r="D15" s="158" t="str">
        <f>IF(passwords3rdLetter&lt;&gt;"",IF(AND(MID("THESE",3,1) = passwords3rdLetter,MID("THESE",5,1) = passwords5thLetter),"THESE",IF(AND(MID("THESE",3,1) = passwords3rdLetter,passwords5thLetter=""),"THESE","")),"THESE")</f>
        <v>THESE</v>
      </c>
      <c r="E15" s="158" t="str">
        <f>IF(passwords3rdLetter&lt;&gt;"",IF(AND(MID("THING",3,1) = passwords3rdLetter,MID("THING",5,1) = passwords5thLetter),"THING",IF(AND(MID("THING",3,1) = passwords3rdLetter,passwords5thLetter=""),"THING","")),"THING")</f>
        <v>THING</v>
      </c>
      <c r="F15" s="158" t="str">
        <f>IF(passwords3rdLetter&lt;&gt;"",IF(AND(MID("THINK",3,1) = passwords3rdLetter,MID("THINK",5,1) = passwords5thLetter),"THINK",IF(AND(MID("THINK",3,1) = passwords3rdLetter,passwords5thLetter=""),"THINK","")),"THINK")</f>
        <v>THINK</v>
      </c>
      <c r="G15" s="158" t="str">
        <f>IF(passwords3rdLetter&lt;&gt;"",IF(AND(MID("THREE",3,1) = passwords3rdLetter,MID("THREE",5,1) = passwords5thLetter),"THREE",IF(AND(MID("THREE",3,1) = passwords3rdLetter,passwords5thLetter=""),"THREE","")),"THREE")</f>
        <v>THREE</v>
      </c>
      <c r="I15" s="326" t="s">
        <v>371</v>
      </c>
    </row>
    <row r="16" spans="1:15" x14ac:dyDescent="0.25">
      <c r="A16" s="3" t="s">
        <v>74</v>
      </c>
      <c r="B16" s="158" t="str">
        <f>IF(passwords3rdLetter&lt;&gt;"",IF(AND(MID("WATER",3,1) = passwords3rdLetter,MID("WATER",5,1) = passwords5thLetter),"WATER",IF(AND(MID("WATER",3,1) = passwords3rdLetter,passwords5thLetter=""),"WATER","")),"WATER")</f>
        <v>WATER</v>
      </c>
      <c r="C16" s="158" t="str">
        <f>IF(passwords3rdLetter&lt;&gt;"",IF(AND(MID("WHERE",3,1) = passwords3rdLetter,MID("WHERE",5,1) = passwords5thLetter),"WHERE",IF(AND(MID("WHERE",3,1) = passwords3rdLetter,passwords5thLetter=""),"WHERE","")),"WHERE")</f>
        <v>WHERE</v>
      </c>
      <c r="D16" s="158" t="str">
        <f>IF(passwords3rdLetter&lt;&gt;"",IF(AND(MID("WHICH",3,1) = passwords3rdLetter,MID("WHICH",5,1) = passwords5thLetter),"WHICH",IF(AND(MID("WHICH",3,1) = passwords3rdLetter,passwords5thLetter=""),"WHICH","")),"WHICH")</f>
        <v>WHICH</v>
      </c>
      <c r="E16" s="158" t="str">
        <f>IF(passwords3rdLetter&lt;&gt;"",IF(AND(MID("WORLD",3,1) = passwords3rdLetter,MID("WORLD",5,1) = passwords5thLetter),"WORLD",IF(AND(MID("WORLD",3,1) = passwords3rdLetter,passwords5thLetter=""),"WORLD","")),"WORLD")</f>
        <v>WORLD</v>
      </c>
      <c r="F16" s="158" t="str">
        <f>IF(passwords3rdLetter&lt;&gt;"",IF(AND(MID("WOULD",3,1) = passwords3rdLetter,MID("WOULD",5,1) = passwords5thLetter),"WOULD",IF(AND(MID("WOULD",3,1) = passwords3rdLetter,passwords5thLetter=""),"WOULD","")),"WOULD")</f>
        <v>WOULD</v>
      </c>
      <c r="G16" s="158" t="str">
        <f>IF(passwords3rdLetter&lt;&gt;"",IF(AND(MID("WRITE",3,1) = passwords3rdLetter,MID("WRITE",5,1) = passwords5thLetter),"WRITE",IF(AND(MID("WRITE",3,1) = passwords3rdLetter,passwords5thLetter=""),"WRITE","")),"WRITE")</f>
        <v>WRITE</v>
      </c>
    </row>
    <row r="18" spans="2:2" x14ac:dyDescent="0.25">
      <c r="B18" s="145" t="s">
        <v>118</v>
      </c>
    </row>
  </sheetData>
  <conditionalFormatting sqref="K4:K9">
    <cfRule type="cellIs" dxfId="59" priority="13" operator="equal">
      <formula>"Z"</formula>
    </cfRule>
    <cfRule type="cellIs" dxfId="58" priority="14" operator="equal">
      <formula>"X"</formula>
    </cfRule>
    <cfRule type="cellIs" dxfId="57" priority="15" operator="equal">
      <formula>"Q"</formula>
    </cfRule>
    <cfRule type="cellIs" dxfId="56" priority="16" operator="equal">
      <formula>"J"</formula>
    </cfRule>
  </conditionalFormatting>
  <conditionalFormatting sqref="O4:O9">
    <cfRule type="cellIs" dxfId="55" priority="9" operator="equal">
      <formula>"Z"</formula>
    </cfRule>
    <cfRule type="cellIs" dxfId="54" priority="10" operator="equal">
      <formula>"X"</formula>
    </cfRule>
    <cfRule type="cellIs" dxfId="53" priority="11" operator="equal">
      <formula>"Q"</formula>
    </cfRule>
    <cfRule type="cellIs" dxfId="52" priority="12" operator="equal">
      <formula>"J"</formula>
    </cfRule>
  </conditionalFormatting>
  <conditionalFormatting sqref="K2">
    <cfRule type="cellIs" dxfId="51" priority="5" operator="equal">
      <formula>"Z"</formula>
    </cfRule>
    <cfRule type="cellIs" dxfId="50" priority="6" operator="equal">
      <formula>"X"</formula>
    </cfRule>
    <cfRule type="cellIs" dxfId="49" priority="7" operator="equal">
      <formula>"Q"</formula>
    </cfRule>
    <cfRule type="cellIs" dxfId="48" priority="8" operator="equal">
      <formula>"J"</formula>
    </cfRule>
  </conditionalFormatting>
  <conditionalFormatting sqref="O2">
    <cfRule type="cellIs" dxfId="47" priority="1" operator="equal">
      <formula>"Z"</formula>
    </cfRule>
    <cfRule type="cellIs" dxfId="46" priority="2" operator="equal">
      <formula>"X"</formula>
    </cfRule>
    <cfRule type="cellIs" dxfId="45" priority="3" operator="equal">
      <formula>"Q"</formula>
    </cfRule>
    <cfRule type="cellIs" dxfId="44" priority="4" operator="equal">
      <formula>"J"</formula>
    </cfRule>
  </conditionalFormatting>
  <dataValidations count="3">
    <dataValidation type="textLength" operator="equal" allowBlank="1" showInputMessage="1" showErrorMessage="1" prompt="Enter an option" sqref="K4:K9 O4:O9" xr:uid="{37F756AC-5D1B-47BB-AE20-A674F62B6FBA}">
      <formula1>1</formula1>
    </dataValidation>
    <dataValidation type="list" allowBlank="1" showInputMessage="1" showErrorMessage="1" errorTitle="Error!" error="Please choose an option from the different ones you entered." prompt="Choose an option from the option list below" sqref="K2" xr:uid="{BD0E35F3-F899-432F-ADB5-F0BDC573D839}">
      <formula1>$K$4:$K$9</formula1>
    </dataValidation>
    <dataValidation type="list" showInputMessage="1" showErrorMessage="1" errorTitle="Error!" error="Please choose an option from the different ones you entered." prompt="Choose an option from the option list below" sqref="O2" xr:uid="{CEA350EF-5FC9-47B4-A9D1-93CCCDF767A7}">
      <formula1>$O$4:$O$9</formula1>
    </dataValidation>
  </dataValidations>
  <hyperlinks>
    <hyperlink ref="A1" location="הקדמה!A1" display="חזרה" xr:uid="{B0695B1C-145B-4C01-8BBB-D2ECD82D9A09}"/>
  </hyperlink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F58F-7C2E-4AAD-A762-7165E090B834}">
  <dimension ref="A1:Z22"/>
  <sheetViews>
    <sheetView showGridLines="0" rightToLeft="1" zoomScaleNormal="100" workbookViewId="0"/>
  </sheetViews>
  <sheetFormatPr defaultColWidth="9" defaultRowHeight="12.75" x14ac:dyDescent="0.25"/>
  <cols>
    <col min="1" max="1" width="9" style="25"/>
    <col min="2" max="2" width="19.42578125" style="25" customWidth="1"/>
    <col min="3" max="5" width="11.140625" style="25" customWidth="1"/>
    <col min="6" max="6" width="2.7109375" style="25" customWidth="1"/>
    <col min="7" max="9" width="11.140625" style="25" customWidth="1"/>
    <col min="10" max="10" width="2.7109375" style="25" customWidth="1"/>
    <col min="11" max="13" width="11.140625" style="25" customWidth="1"/>
    <col min="14" max="14" width="2.7109375" style="25" customWidth="1"/>
    <col min="15" max="17" width="11.140625" style="25" customWidth="1"/>
    <col min="18" max="16384" width="9" style="25"/>
  </cols>
  <sheetData>
    <row r="1" spans="1:26" ht="40.5" customHeight="1" x14ac:dyDescent="0.25">
      <c r="A1" s="6" t="s">
        <v>158</v>
      </c>
      <c r="B1" s="6"/>
    </row>
    <row r="2" spans="1:26" ht="16.5" customHeight="1" x14ac:dyDescent="0.25">
      <c r="A2" s="222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</row>
    <row r="3" spans="1:26" ht="16.5" customHeight="1" x14ac:dyDescent="0.25">
      <c r="A3" s="222"/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</row>
    <row r="4" spans="1:26" ht="16.5" customHeight="1" x14ac:dyDescent="0.25">
      <c r="A4" s="222"/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</row>
    <row r="5" spans="1:26" ht="12.75" customHeight="1" x14ac:dyDescent="0.25">
      <c r="A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</row>
    <row r="6" spans="1:26" ht="12.75" customHeight="1" x14ac:dyDescent="0.25">
      <c r="A6" s="222"/>
      <c r="B6" s="493" t="s">
        <v>505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</row>
    <row r="7" spans="1:26" ht="12.75" customHeight="1" x14ac:dyDescent="0.25">
      <c r="A7" s="222"/>
      <c r="B7" s="493"/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</row>
    <row r="8" spans="1:26" ht="12.75" customHeight="1" thickBot="1" x14ac:dyDescent="0.3">
      <c r="A8" s="222"/>
      <c r="C8" s="222"/>
      <c r="D8" s="223"/>
      <c r="E8" s="223"/>
      <c r="F8" s="223"/>
      <c r="G8" s="223"/>
      <c r="H8" s="223"/>
      <c r="I8" s="223"/>
      <c r="J8" s="222"/>
      <c r="K8" s="222"/>
      <c r="L8" s="222"/>
      <c r="M8" s="222"/>
      <c r="N8" s="222"/>
      <c r="O8" s="222"/>
      <c r="P8" s="222"/>
      <c r="Q8" s="222"/>
      <c r="R8" s="222"/>
      <c r="S8" s="222"/>
    </row>
    <row r="9" spans="1:26" ht="15" customHeight="1" thickBot="1" x14ac:dyDescent="0.3">
      <c r="B9" s="494" t="s">
        <v>506</v>
      </c>
      <c r="C9" s="466" t="s">
        <v>204</v>
      </c>
      <c r="D9" s="467"/>
      <c r="E9" s="468"/>
      <c r="G9" s="466" t="s">
        <v>200</v>
      </c>
      <c r="H9" s="467"/>
      <c r="I9" s="468"/>
      <c r="K9" s="466" t="s">
        <v>207</v>
      </c>
      <c r="L9" s="467"/>
      <c r="M9" s="468"/>
      <c r="O9" s="466" t="s">
        <v>208</v>
      </c>
      <c r="P9" s="467"/>
      <c r="Q9" s="468"/>
    </row>
    <row r="10" spans="1:26" ht="15" customHeight="1" thickBot="1" x14ac:dyDescent="0.3">
      <c r="B10" s="494"/>
      <c r="C10" s="161" t="s">
        <v>202</v>
      </c>
      <c r="D10" s="152" t="s">
        <v>205</v>
      </c>
      <c r="E10" s="167" t="s">
        <v>205</v>
      </c>
      <c r="F10" s="222"/>
      <c r="G10" s="161" t="s">
        <v>201</v>
      </c>
      <c r="H10" s="153" t="s">
        <v>201</v>
      </c>
      <c r="I10" s="163" t="s">
        <v>205</v>
      </c>
      <c r="J10" s="222"/>
      <c r="K10" s="162" t="s">
        <v>206</v>
      </c>
      <c r="L10" s="154" t="s">
        <v>206</v>
      </c>
      <c r="M10" s="163" t="s">
        <v>205</v>
      </c>
      <c r="N10" s="222"/>
      <c r="O10" s="495" t="s">
        <v>201</v>
      </c>
      <c r="P10" s="496" t="s">
        <v>205</v>
      </c>
      <c r="Q10" s="497" t="s">
        <v>201</v>
      </c>
      <c r="T10"/>
      <c r="U10"/>
      <c r="V10"/>
      <c r="W10"/>
      <c r="X10"/>
      <c r="Y10"/>
      <c r="Z10"/>
    </row>
    <row r="11" spans="1:26" ht="15" customHeight="1" thickBot="1" x14ac:dyDescent="0.3">
      <c r="B11" s="494"/>
      <c r="C11" s="168" t="s">
        <v>202</v>
      </c>
      <c r="D11" s="150" t="s">
        <v>205</v>
      </c>
      <c r="E11" s="169" t="s">
        <v>203</v>
      </c>
      <c r="F11" s="222"/>
      <c r="G11" s="149" t="s">
        <v>203</v>
      </c>
      <c r="H11" s="150" t="s">
        <v>205</v>
      </c>
      <c r="I11" s="166" t="s">
        <v>203</v>
      </c>
      <c r="J11" s="222"/>
      <c r="K11" s="164" t="s">
        <v>206</v>
      </c>
      <c r="L11" s="151" t="s">
        <v>206</v>
      </c>
      <c r="M11" s="165" t="s">
        <v>206</v>
      </c>
      <c r="N11" s="222"/>
      <c r="O11" s="222"/>
      <c r="P11" s="222"/>
      <c r="Q11" s="222"/>
      <c r="T11"/>
      <c r="U11"/>
      <c r="V11"/>
      <c r="W11"/>
      <c r="X11"/>
      <c r="Y11"/>
      <c r="Z11"/>
    </row>
    <row r="12" spans="1:26" ht="12.75" customHeight="1" x14ac:dyDescent="0.25">
      <c r="T12"/>
      <c r="U12"/>
      <c r="V12"/>
      <c r="W12"/>
      <c r="X12"/>
      <c r="Y12"/>
      <c r="Z12"/>
    </row>
    <row r="13" spans="1:26" ht="12.75" customHeight="1" x14ac:dyDescent="0.25">
      <c r="C13" s="146" t="s">
        <v>199</v>
      </c>
      <c r="D13" s="4"/>
      <c r="E13" s="4"/>
      <c r="F13" s="4"/>
      <c r="G13" s="4"/>
      <c r="H13" s="4"/>
      <c r="I13" s="4"/>
      <c r="T13"/>
      <c r="U13"/>
      <c r="V13"/>
      <c r="W13"/>
      <c r="X13"/>
      <c r="Y13"/>
      <c r="Z13"/>
    </row>
    <row r="14" spans="1:26" ht="12.75" customHeight="1" x14ac:dyDescent="0.25">
      <c r="C14" s="146" t="s">
        <v>223</v>
      </c>
      <c r="D14" s="4"/>
      <c r="E14" s="4"/>
      <c r="F14" s="4"/>
      <c r="G14" s="4"/>
      <c r="H14" s="4"/>
      <c r="I14" s="4"/>
      <c r="T14"/>
      <c r="U14"/>
      <c r="V14"/>
      <c r="W14"/>
      <c r="X14"/>
      <c r="Y14"/>
      <c r="Z14"/>
    </row>
    <row r="15" spans="1:26" ht="12.75" customHeight="1" x14ac:dyDescent="0.25">
      <c r="C15" s="147"/>
      <c r="D15" s="4"/>
      <c r="E15" s="4"/>
      <c r="F15" s="4"/>
      <c r="G15" s="4"/>
      <c r="H15" s="4"/>
      <c r="I15" s="4"/>
      <c r="T15"/>
      <c r="U15"/>
      <c r="V15"/>
      <c r="W15"/>
      <c r="X15"/>
      <c r="Y15"/>
      <c r="Z15"/>
    </row>
    <row r="16" spans="1:26" ht="12.75" customHeight="1" x14ac:dyDescent="0.25">
      <c r="C16" s="148"/>
      <c r="D16" s="4"/>
      <c r="E16" s="4"/>
      <c r="F16" s="4"/>
      <c r="G16" s="4"/>
      <c r="H16" s="4"/>
      <c r="I16" s="4"/>
      <c r="T16"/>
      <c r="U16"/>
      <c r="V16"/>
      <c r="W16"/>
      <c r="X16"/>
      <c r="Y16"/>
      <c r="Z16"/>
    </row>
    <row r="17" spans="3:26" ht="12.75" customHeight="1" x14ac:dyDescent="0.25">
      <c r="C17" s="146" t="s">
        <v>476</v>
      </c>
      <c r="D17" s="4"/>
      <c r="E17" s="4"/>
      <c r="F17" s="4"/>
      <c r="G17" s="4"/>
      <c r="H17" s="4"/>
      <c r="I17" s="4"/>
      <c r="T17"/>
      <c r="U17"/>
      <c r="V17"/>
      <c r="W17"/>
      <c r="X17"/>
      <c r="Y17"/>
      <c r="Z17"/>
    </row>
    <row r="18" spans="3:26" ht="12.75" customHeight="1" x14ac:dyDescent="0.25">
      <c r="C18" s="146" t="s">
        <v>475</v>
      </c>
      <c r="D18" s="4"/>
      <c r="E18" s="4"/>
      <c r="F18" s="4"/>
      <c r="G18" s="4"/>
      <c r="H18" s="4"/>
      <c r="I18" s="4"/>
      <c r="T18"/>
      <c r="U18"/>
      <c r="V18"/>
      <c r="W18"/>
      <c r="X18"/>
      <c r="Y18"/>
      <c r="Z18"/>
    </row>
    <row r="19" spans="3:26" ht="12.75" customHeight="1" x14ac:dyDescent="0.25">
      <c r="C19" s="146" t="s">
        <v>474</v>
      </c>
      <c r="D19" s="4"/>
      <c r="E19" s="4"/>
      <c r="F19" s="4"/>
      <c r="G19" s="4"/>
      <c r="H19" s="4"/>
      <c r="I19" s="4"/>
      <c r="T19"/>
      <c r="U19"/>
      <c r="V19"/>
      <c r="W19"/>
      <c r="X19"/>
      <c r="Y19"/>
      <c r="Z19"/>
    </row>
    <row r="20" spans="3:26" x14ac:dyDescent="0.25">
      <c r="C20" s="146" t="s">
        <v>477</v>
      </c>
      <c r="D20" s="4"/>
      <c r="E20" s="4"/>
      <c r="F20" s="4"/>
      <c r="G20" s="4"/>
      <c r="H20" s="4"/>
      <c r="I20" s="4"/>
    </row>
    <row r="21" spans="3:26" x14ac:dyDescent="0.25">
      <c r="C21" s="4"/>
      <c r="D21" s="4"/>
      <c r="E21" s="4"/>
      <c r="F21" s="4"/>
      <c r="G21" s="4"/>
      <c r="H21" s="4"/>
      <c r="I21" s="4"/>
    </row>
    <row r="22" spans="3:26" x14ac:dyDescent="0.25">
      <c r="C22" s="4"/>
      <c r="D22" s="4"/>
      <c r="E22" s="4"/>
      <c r="F22" s="4"/>
      <c r="G22" s="4"/>
      <c r="I22" s="4"/>
    </row>
  </sheetData>
  <mergeCells count="6">
    <mergeCell ref="B9:B11"/>
    <mergeCell ref="B6:B7"/>
    <mergeCell ref="C9:E9"/>
    <mergeCell ref="G9:I9"/>
    <mergeCell ref="K9:M9"/>
    <mergeCell ref="O9:Q9"/>
  </mergeCells>
  <conditionalFormatting sqref="C10:Q10 C11:N11">
    <cfRule type="containsText" dxfId="43" priority="1" operator="containsText" text="ללא">
      <formula>NOT(ISERROR(SEARCH("ללא",C10)))</formula>
    </cfRule>
    <cfRule type="containsText" dxfId="42" priority="2" operator="containsText" text="למעלה">
      <formula>NOT(ISERROR(SEARCH("למעלה",C10)))</formula>
    </cfRule>
    <cfRule type="containsText" dxfId="41" priority="3" operator="containsText" text="למטה">
      <formula>NOT(ISERROR(SEARCH("למטה",C10)))</formula>
    </cfRule>
    <cfRule type="containsText" dxfId="40" priority="4" operator="containsText" text="שתיהן">
      <formula>NOT(ISERROR(SEARCH("שתיהן",C10)))</formula>
    </cfRule>
  </conditionalFormatting>
  <hyperlinks>
    <hyperlink ref="A1" location="הקדמה!A1" display="חזרה" xr:uid="{57F3AF43-5B56-4E76-AB9D-77969541EDA3}"/>
  </hyperlink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EDBC-30A4-438A-AF0A-22A62D059D10}">
  <sheetPr>
    <tabColor theme="9" tint="0.39997558519241921"/>
  </sheetPr>
  <dimension ref="B2:N42"/>
  <sheetViews>
    <sheetView showGridLines="0" rightToLeft="1" tabSelected="1" zoomScaleNormal="100" workbookViewId="0">
      <selection activeCell="F13" sqref="F13"/>
    </sheetView>
  </sheetViews>
  <sheetFormatPr defaultRowHeight="15" x14ac:dyDescent="0.25"/>
  <cols>
    <col min="1" max="1" width="9.140625" style="8"/>
    <col min="2" max="2" width="2.140625" style="8" bestFit="1" customWidth="1"/>
    <col min="3" max="3" width="26" style="8" customWidth="1"/>
    <col min="4" max="4" width="10.42578125" style="8" customWidth="1"/>
    <col min="5" max="5" width="14.5703125" style="8" customWidth="1"/>
    <col min="6" max="6" width="10.7109375" style="8" customWidth="1"/>
    <col min="7" max="16384" width="9.140625" style="8"/>
  </cols>
  <sheetData>
    <row r="2" spans="2:14" x14ac:dyDescent="0.25">
      <c r="C2" s="72" t="s">
        <v>89</v>
      </c>
      <c r="D2" s="70"/>
      <c r="L2" s="362" t="s">
        <v>470</v>
      </c>
      <c r="M2" s="3"/>
      <c r="N2" s="3"/>
    </row>
    <row r="3" spans="2:14" x14ac:dyDescent="0.25">
      <c r="B3" s="3">
        <v>1</v>
      </c>
      <c r="C3" s="159" t="s">
        <v>211</v>
      </c>
      <c r="L3" s="159" t="s">
        <v>209</v>
      </c>
      <c r="M3" s="160"/>
    </row>
    <row r="4" spans="2:14" x14ac:dyDescent="0.25">
      <c r="B4" s="9" t="s">
        <v>63</v>
      </c>
      <c r="C4" s="159" t="s">
        <v>213</v>
      </c>
      <c r="D4" s="75" t="s">
        <v>90</v>
      </c>
      <c r="L4" s="159" t="s">
        <v>210</v>
      </c>
      <c r="M4" s="160"/>
    </row>
    <row r="5" spans="2:14" x14ac:dyDescent="0.25">
      <c r="B5" s="9" t="s">
        <v>63</v>
      </c>
      <c r="C5" s="159" t="s">
        <v>220</v>
      </c>
      <c r="D5" s="75" t="s">
        <v>90</v>
      </c>
      <c r="L5" s="159" t="s">
        <v>211</v>
      </c>
      <c r="M5" s="160"/>
    </row>
    <row r="6" spans="2:14" x14ac:dyDescent="0.25">
      <c r="B6" s="3">
        <v>2</v>
      </c>
      <c r="C6" s="159" t="s">
        <v>210</v>
      </c>
      <c r="L6" s="159" t="s">
        <v>220</v>
      </c>
      <c r="M6" s="160"/>
    </row>
    <row r="7" spans="2:14" x14ac:dyDescent="0.25">
      <c r="B7" s="3">
        <v>3</v>
      </c>
      <c r="C7" s="159" t="s">
        <v>214</v>
      </c>
      <c r="L7" s="159" t="s">
        <v>212</v>
      </c>
      <c r="M7" s="160"/>
    </row>
    <row r="8" spans="2:14" x14ac:dyDescent="0.25">
      <c r="B8" s="3">
        <v>4</v>
      </c>
      <c r="C8" s="159" t="s">
        <v>216</v>
      </c>
      <c r="L8" s="159" t="s">
        <v>213</v>
      </c>
      <c r="M8" s="160"/>
    </row>
    <row r="9" spans="2:14" x14ac:dyDescent="0.25">
      <c r="B9" s="3">
        <v>5</v>
      </c>
      <c r="C9" s="142" t="s">
        <v>219</v>
      </c>
      <c r="L9" s="159" t="s">
        <v>214</v>
      </c>
      <c r="M9" s="160"/>
    </row>
    <row r="10" spans="2:14" x14ac:dyDescent="0.25">
      <c r="L10" s="159" t="s">
        <v>221</v>
      </c>
      <c r="M10" s="160"/>
    </row>
    <row r="11" spans="2:14" x14ac:dyDescent="0.25">
      <c r="L11" s="159" t="s">
        <v>215</v>
      </c>
      <c r="M11" s="160"/>
    </row>
    <row r="12" spans="2:14" ht="19.5" customHeight="1" thickBot="1" x14ac:dyDescent="0.3">
      <c r="B12" s="70"/>
      <c r="C12" s="72" t="s">
        <v>85</v>
      </c>
      <c r="L12" s="159" t="s">
        <v>216</v>
      </c>
      <c r="M12" s="160"/>
    </row>
    <row r="13" spans="2:14" ht="19.5" customHeight="1" x14ac:dyDescent="0.25">
      <c r="B13" s="3">
        <v>1</v>
      </c>
      <c r="C13" s="507" t="s">
        <v>492</v>
      </c>
      <c r="F13" s="37"/>
      <c r="L13" s="159" t="s">
        <v>217</v>
      </c>
      <c r="M13" s="160"/>
    </row>
    <row r="14" spans="2:14" ht="19.5" customHeight="1" x14ac:dyDescent="0.25">
      <c r="B14" s="3">
        <v>2</v>
      </c>
      <c r="C14" s="69" t="s">
        <v>86</v>
      </c>
      <c r="F14" s="38"/>
      <c r="G14" s="63"/>
      <c r="L14" s="159" t="s">
        <v>218</v>
      </c>
      <c r="M14" s="160"/>
    </row>
    <row r="15" spans="2:14" ht="19.5" customHeight="1" x14ac:dyDescent="0.25">
      <c r="B15" s="3" t="s">
        <v>63</v>
      </c>
      <c r="C15" s="371" t="s">
        <v>493</v>
      </c>
      <c r="F15" s="372"/>
      <c r="G15" s="3" t="s">
        <v>64</v>
      </c>
      <c r="L15" s="70"/>
    </row>
    <row r="16" spans="2:14" ht="19.5" customHeight="1" x14ac:dyDescent="0.25">
      <c r="B16" s="3" t="s">
        <v>63</v>
      </c>
      <c r="C16" s="69" t="s">
        <v>87</v>
      </c>
      <c r="F16" s="372"/>
      <c r="G16" s="3" t="s">
        <v>64</v>
      </c>
      <c r="L16" s="70"/>
    </row>
    <row r="17" spans="2:12" ht="19.5" customHeight="1" thickBot="1" x14ac:dyDescent="0.3">
      <c r="B17" s="3" t="s">
        <v>63</v>
      </c>
      <c r="C17" s="142" t="s">
        <v>222</v>
      </c>
      <c r="F17" s="373"/>
      <c r="G17" s="3" t="s">
        <v>64</v>
      </c>
      <c r="L17" s="71" t="s">
        <v>373</v>
      </c>
    </row>
    <row r="18" spans="2:12" x14ac:dyDescent="0.25">
      <c r="B18" s="10"/>
      <c r="F18" s="10"/>
    </row>
    <row r="20" spans="2:12" x14ac:dyDescent="0.25">
      <c r="C20"/>
    </row>
    <row r="21" spans="2:12" x14ac:dyDescent="0.25">
      <c r="C21" s="73" t="s">
        <v>88</v>
      </c>
      <c r="E21" s="173" t="s">
        <v>76</v>
      </c>
    </row>
    <row r="22" spans="2:12" x14ac:dyDescent="0.25">
      <c r="C22" s="171" t="s">
        <v>230</v>
      </c>
      <c r="D22" s="171"/>
      <c r="E22" s="171" t="s">
        <v>231</v>
      </c>
    </row>
    <row r="23" spans="2:12" x14ac:dyDescent="0.25">
      <c r="E23"/>
    </row>
    <row r="24" spans="2:12" ht="18.75" x14ac:dyDescent="0.3">
      <c r="C24" s="74"/>
    </row>
    <row r="25" spans="2:12" x14ac:dyDescent="0.25">
      <c r="C25" s="364" t="s">
        <v>372</v>
      </c>
    </row>
    <row r="26" spans="2:12" ht="15.75" x14ac:dyDescent="0.25">
      <c r="C26" s="68"/>
    </row>
    <row r="27" spans="2:12" x14ac:dyDescent="0.25">
      <c r="C27" s="66"/>
      <c r="G27"/>
    </row>
    <row r="28" spans="2:12" x14ac:dyDescent="0.25">
      <c r="C28" s="66"/>
    </row>
    <row r="29" spans="2:12" x14ac:dyDescent="0.25">
      <c r="C29" s="66"/>
    </row>
    <row r="31" spans="2:12" x14ac:dyDescent="0.25">
      <c r="C31" s="66"/>
    </row>
    <row r="32" spans="2:12" x14ac:dyDescent="0.25">
      <c r="C32" s="66"/>
    </row>
    <row r="33" spans="3:3" x14ac:dyDescent="0.25">
      <c r="C33" s="66"/>
    </row>
    <row r="34" spans="3:3" x14ac:dyDescent="0.25">
      <c r="C34" s="66"/>
    </row>
    <row r="36" spans="3:3" x14ac:dyDescent="0.25">
      <c r="C36" s="66"/>
    </row>
    <row r="37" spans="3:3" x14ac:dyDescent="0.25">
      <c r="C37" s="66"/>
    </row>
    <row r="38" spans="3:3" x14ac:dyDescent="0.25">
      <c r="C38" s="66"/>
    </row>
    <row r="41" spans="3:3" ht="15.75" x14ac:dyDescent="0.25">
      <c r="C41" s="68"/>
    </row>
    <row r="42" spans="3:3" x14ac:dyDescent="0.25">
      <c r="C42" s="64"/>
    </row>
  </sheetData>
  <sortState xmlns:xlrd2="http://schemas.microsoft.com/office/spreadsheetml/2017/richdata2" ref="L3:L14">
    <sortCondition ref="L3"/>
  </sortState>
  <dataValidations count="3">
    <dataValidation type="whole" operator="greaterThanOrEqual" allowBlank="1" showInputMessage="1" showErrorMessage="1" sqref="F14" xr:uid="{BE536F87-FA9B-45C2-BD24-5CCF5893208E}">
      <formula1>0</formula1>
    </dataValidation>
    <dataValidation type="whole" allowBlank="1" showInputMessage="1" showErrorMessage="1" sqref="F13" xr:uid="{D11779DF-DAB7-4625-8EE0-E3A5F8E9AF99}">
      <formula1>0</formula1>
      <formula2>9</formula2>
    </dataValidation>
    <dataValidation type="list" allowBlank="1" showInputMessage="1" showErrorMessage="1" sqref="F15:F17" xr:uid="{359A726B-1B87-437E-BE89-9AE73A63838F}">
      <formula1>"V,X"</formula1>
    </dataValidation>
  </dataValidations>
  <hyperlinks>
    <hyperlink ref="L17" location="Defuser!A1" display="Defuser (self help print aids)" xr:uid="{E35B2961-288D-40E2-BD70-D8DEDF5D5DA0}"/>
    <hyperlink ref="E21" r:id="rId1" xr:uid="{64EE3239-AB92-4F95-9A57-3D1D631DD201}"/>
    <hyperlink ref="L5" location="חוטים!A1" display="חוטים" xr:uid="{8316CD61-0FE0-456A-91D3-AAA5021132D6}"/>
    <hyperlink ref="L8" location="כפתור!A1" display="כפתור" xr:uid="{328D330D-B35B-4B31-93E6-704DF344FF3A}"/>
    <hyperlink ref="L11" location="'לוח מקשים'!A1" display="מקשים (סמלים)" xr:uid="{5FCFF790-448D-4815-B58D-29681374F792}"/>
    <hyperlink ref="L3" location="'הרצל אמר (סיימון)'!A1" display="הרצל אמר (סיימון)" xr:uid="{9A1B4047-AF33-44B0-A954-7B6174301AAE}"/>
    <hyperlink ref="L10" location="'שעשועון מילים'!A1" display="משחק מילים" xr:uid="{4957F294-A3E0-4B92-9B49-23B6B2D4DD46}"/>
    <hyperlink ref="L4" location="זיכרון!A1" display="זיכרון" xr:uid="{87C84F65-80FD-4B82-A6E8-86755E9F198A}"/>
    <hyperlink ref="L13" location="'קוד מורס'!A1" display="קוד מורס" xr:uid="{714843AC-9E37-42F3-A63E-3483DC16104F}"/>
    <hyperlink ref="L6" location="'חוטים מסובכים'!A1" display="חוטים מורכבים" xr:uid="{BE218C37-4E73-412F-BA6B-661C8475B8EB}"/>
    <hyperlink ref="L14" location="'רצפי חוטים'!A1" display="רצפי חוטים" xr:uid="{D237A5FA-5B09-459B-A954-B7A26DEDD4AF}"/>
    <hyperlink ref="L9" location="מבוכים!A1" display="מבוכים" xr:uid="{E3A573F1-2439-417E-AB35-C5E526E0FCE3}"/>
    <hyperlink ref="L12" location="סיסמאות!A1" display="סיסמאות" xr:uid="{4B59C99B-529A-4D0F-B774-323ECB6F70F0}"/>
    <hyperlink ref="L7" location="ידיות!A1" display="ידיות" xr:uid="{7788450E-A8D6-420E-B08E-89F1BBC1BFCA}"/>
    <hyperlink ref="C6" location="זיכרון!A1" display="זיכרון" xr:uid="{A96E7868-C353-4B78-A778-2A6515E0A5AD}"/>
    <hyperlink ref="C7" location="מבוכים!A1" display="מבוכים" xr:uid="{3D5A5A78-3497-4F38-9290-410BB5C70408}"/>
    <hyperlink ref="C3" location="חוטים!A1" display="חוטים" xr:uid="{B4D01725-B555-404E-A10C-884E0DE38012}"/>
    <hyperlink ref="C8" location="סיסמאות!A1" display="סיסמאות" xr:uid="{5CA0AB22-9834-4046-BF1E-6F373FC5615B}"/>
    <hyperlink ref="C4" location="כפתור!A1" display="כפתור" xr:uid="{C601B766-5779-4103-9825-1B1073665CAB}"/>
    <hyperlink ref="C5" location="'חוטים מסובכים'!A1" display="חוטים מורכבים" xr:uid="{D2B900B9-6AEA-4208-B42B-5D29B83F166E}"/>
    <hyperlink ref="C25" r:id="rId2" xr:uid="{28CE19DE-10E9-4B26-A1E6-BE846E68921B}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77AA-FAF9-4BB9-9157-ACA8ED1B9704}">
  <dimension ref="A1:O28"/>
  <sheetViews>
    <sheetView showGridLines="0" rightToLeft="1" zoomScaleNormal="100" workbookViewId="0"/>
  </sheetViews>
  <sheetFormatPr defaultColWidth="9" defaultRowHeight="15" x14ac:dyDescent="0.25"/>
  <cols>
    <col min="1" max="1" width="9" style="2"/>
    <col min="2" max="2" width="20.140625" style="2" customWidth="1"/>
    <col min="3" max="8" width="17" style="2" customWidth="1"/>
    <col min="9" max="9" width="9" style="2"/>
    <col min="10" max="10" width="32.28515625" style="2" bestFit="1" customWidth="1"/>
    <col min="11" max="11" width="2.28515625" style="2" customWidth="1"/>
    <col min="12" max="12" width="22.7109375" style="2" customWidth="1"/>
    <col min="13" max="13" width="9" style="2"/>
    <col min="14" max="14" width="2.28515625" style="2" customWidth="1"/>
    <col min="15" max="15" width="31.28515625" style="2" bestFit="1" customWidth="1"/>
    <col min="16" max="16384" width="9" style="2"/>
  </cols>
  <sheetData>
    <row r="1" spans="1:15" ht="40.5" customHeight="1" thickBot="1" x14ac:dyDescent="0.3">
      <c r="A1" s="6" t="s">
        <v>158</v>
      </c>
    </row>
    <row r="2" spans="1:15" ht="18.75" x14ac:dyDescent="0.25">
      <c r="B2" s="72" t="s">
        <v>375</v>
      </c>
      <c r="C2" s="4"/>
      <c r="D2" s="92" t="s">
        <v>136</v>
      </c>
      <c r="E2" s="4"/>
      <c r="J2" s="103" t="s">
        <v>155</v>
      </c>
      <c r="K2" s="18"/>
      <c r="L2" s="379" t="s">
        <v>156</v>
      </c>
      <c r="M2" s="380"/>
      <c r="N2" s="18"/>
      <c r="O2" s="104" t="s">
        <v>157</v>
      </c>
    </row>
    <row r="3" spans="1:15" ht="15.75" thickBot="1" x14ac:dyDescent="0.3">
      <c r="B3" s="19"/>
      <c r="D3" s="4"/>
      <c r="E3" s="4"/>
      <c r="J3" s="20"/>
      <c r="K3" s="21"/>
      <c r="L3" s="21"/>
      <c r="M3" s="21"/>
      <c r="N3" s="21"/>
      <c r="O3" s="22"/>
    </row>
    <row r="4" spans="1:15" ht="15.75" thickBot="1" x14ac:dyDescent="0.3">
      <c r="A4" s="89">
        <v>1</v>
      </c>
      <c r="B4" s="12"/>
      <c r="J4" s="107" t="str">
        <f>IF(introductionSerialLast&lt;&gt;"","הוזנה ספרה אחרונה במספר הסידורי","לא הוזנה ספרה אחרונה במספר הסידורי")</f>
        <v>לא הוזנה ספרה אחרונה במספר הסידורי</v>
      </c>
      <c r="K4" s="23"/>
      <c r="L4" s="108" t="s">
        <v>494</v>
      </c>
      <c r="M4" s="106"/>
      <c r="N4" s="23"/>
      <c r="O4" s="105" t="str">
        <f>IF(M4&lt;&gt;"",M4,IF(introductionSerialLast&lt;&gt;"",introductionSerialLast,"יש להזין ספרה אחרונה במספר הסידורי"))</f>
        <v>יש להזין ספרה אחרונה במספר הסידורי</v>
      </c>
    </row>
    <row r="5" spans="1:15" ht="15.75" thickBot="1" x14ac:dyDescent="0.3">
      <c r="A5" s="89">
        <v>2</v>
      </c>
      <c r="B5" s="14"/>
    </row>
    <row r="6" spans="1:15" x14ac:dyDescent="0.25">
      <c r="A6" s="89">
        <v>3</v>
      </c>
      <c r="B6" s="14"/>
      <c r="D6" s="32" t="str">
        <f>IF(wiresSerialLast&lt;&gt;"יש להזין ספרה אחרונה במספר הסידורי",IF(wiresSum=3,IF(COUNTIF(wiresRange3,"א")=0,"לחתוך חוט שני","לא מתקיים"),""),"חסרים נתונים")</f>
        <v>חסרים נתונים</v>
      </c>
      <c r="E6" s="28" t="str">
        <f>IF(wiresSerialLast&lt;&gt;"יש להזין ספרה אחרונה במספר הסידורי",IF(AND(D6&lt;&gt;"",ISNUMBER(SEARCH("לא מתקיים",D6))),IF(COUNTIF(wiresRange3,"כ")&gt;=2,"לחתוך חוט כחול אחרון","לא מתקיים"),""),"חסרים נתונים")</f>
        <v>חסרים נתונים</v>
      </c>
      <c r="F6" s="28" t="str">
        <f>IF(wiresSerialLast&lt;&gt;"יש להזין ספרה אחרונה במספר הסידורי",IF(AND(E6&lt;&gt;"",ISNUMBER(SEARCH("לא מתקיים",E6))),"לחתוך חוט אחרון",""),"חסרים נתונים")</f>
        <v>חסרים נתונים</v>
      </c>
      <c r="G6" s="28"/>
      <c r="H6" s="29"/>
    </row>
    <row r="7" spans="1:15" x14ac:dyDescent="0.25">
      <c r="A7" s="89">
        <v>4</v>
      </c>
      <c r="B7" s="14"/>
      <c r="D7" s="33" t="str">
        <f>IF(wiresSerialLast&lt;&gt;"יש להזין ספרה אחרונה במספר הסידורי",IF(wiresSum=4,IF(AND(COUNTIF(wiresRange4,"א")&gt;=2,wiresSerialLast&lt;&gt;"",NOT(ISEVEN(wiresSerialLast))),"לחתוך חוט אדום אחרון","לא מתקיים"),""),"חסרים נתונים")</f>
        <v>חסרים נתונים</v>
      </c>
      <c r="E7" s="34" t="str">
        <f>IF(wiresSerialLast&lt;&gt;"יש להזין ספרה אחרונה במספר הסידורי",IF(AND(D7&lt;&gt;"",ISNUMBER(SEARCH("לא מתקיים",D7))),IF(AND(COUNTIF(wiresRange4,"א")=0,forthWire="צ"),"לחתוך חוט ראשון","לא מתקיים"),""),"חסרים נתונים")</f>
        <v>חסרים נתונים</v>
      </c>
      <c r="F7" s="34" t="str">
        <f>IF(wiresSerialLast&lt;&gt;"יש להזין ספרה אחרונה במספר הסידורי",IF(AND(E7&lt;&gt;"",ISNUMBER(SEARCH("לא מתקיים",E7))),IF(COUNTIF(wiresRange4,"כ")=1,"לחתוך חוט ראשון","לא מתקיים"),""),"חסרים נתונים")</f>
        <v>חסרים נתונים</v>
      </c>
      <c r="G7" s="34" t="str">
        <f>IF(wiresSerialLast&lt;&gt;"יש להזין ספרה אחרונה במספר הסידורי",IF(AND(F7&lt;&gt;"",ISNUMBER(SEARCH("לא מתקיים",F7))),IF(COUNTIF(wiresRange4,"צ")&gt;=2,"לחתוך חוט אחרון","לא מתקיים"),""),"חסרים נתונים")</f>
        <v>חסרים נתונים</v>
      </c>
      <c r="H7" s="30" t="str">
        <f>IF(wiresSerialLast&lt;&gt;"יש להזין ספרה אחרונה במספר הסידורי",IF(AND(G7&lt;&gt;"",ISNUMBER(SEARCH("לא מתקיים",G7))),"לחתוך חוט שני",""),"חסרים נתונים")</f>
        <v>חסרים נתונים</v>
      </c>
    </row>
    <row r="8" spans="1:15" x14ac:dyDescent="0.25">
      <c r="A8" s="89">
        <v>5</v>
      </c>
      <c r="B8" s="14"/>
      <c r="D8" s="33" t="str">
        <f>IF(wiresSerialLast&lt;&gt;"יש להזין ספרה אחרונה במספר הסידורי",IF(wiresSum=5,IF(AND(fifthWire="ש",wiresSerialLast&lt;&gt;"",NOT(ISEVEN(wiresSerialLast))),"לחתוך חוט רביעי","לא מתקיים"),""),"חסרים נתונים")</f>
        <v>חסרים נתונים</v>
      </c>
      <c r="E8" s="34" t="str">
        <f>IF(wiresSerialLast&lt;&gt;"יש להזין ספרה אחרונה במספר הסידורי",IF(AND(D8&lt;&gt;"",ISNUMBER(SEARCH("לא מתקיים",D8))),IF(AND(COUNTIF(wiresRange5,"צ")&gt;=2,COUNTIF(wiresRange5,"א")=1),"לחתוך חוט ראשון","לא מתקיים"),""),"חסרים נתונים")</f>
        <v>חסרים נתונים</v>
      </c>
      <c r="F8" s="34" t="str">
        <f>IF(wiresSerialLast&lt;&gt;"יש להזין ספרה אחרונה במספר הסידורי",IF(AND(E8&lt;&gt;"",ISNUMBER(SEARCH("לא מתקיים",E8))),IF(COUNTIF(wiresRange5,"ש")=0,"לחתוך חוט שני","לא מתקיים"),""),"חסרים נתונים")</f>
        <v>חסרים נתונים</v>
      </c>
      <c r="G8" s="34" t="str">
        <f>IF(wiresSerialLast&lt;&gt;"יש להזין ספרה אחרונה במספר הסידורי",IF(AND(F8&lt;&gt;"",ISNUMBER(SEARCH("לא מתקיים",F8))),"לחתוך חוט ראשון",""),"חסרים נתונים")</f>
        <v>חסרים נתונים</v>
      </c>
      <c r="H8" s="30"/>
    </row>
    <row r="9" spans="1:15" ht="15.75" thickBot="1" x14ac:dyDescent="0.3">
      <c r="A9" s="90">
        <v>6</v>
      </c>
      <c r="B9" s="15"/>
      <c r="D9" s="35" t="str">
        <f>IF(wiresSerialLast&lt;&gt;"יש להזין ספרה אחרונה במספר הסידורי",IF(wiresSum=6,IF(AND(COUNTIF(wiresRange6,"צ")=0,wiresSerialLast&lt;&gt;"",NOT(ISEVEN(wiresSerialLast))),"לחתוך חוט שלישי","לא מתקיים"),""),"חסרים נתונים")</f>
        <v>חסרים נתונים</v>
      </c>
      <c r="E9" s="36" t="str">
        <f>IF(wiresSerialLast&lt;&gt;"יש להזין ספרה אחרונה במספר הסידורי",IF(AND(D9&lt;&gt;"",ISNUMBER(SEARCH("לא מתקיים",D9))),IF(AND(COUNTIF(wiresRange6,"ל")&gt;=2,COUNTIF(wiresRange6,"צ")=1),"לחתוך חוט רביעי","לא מתקיים"),""),"חסרים נתונים")</f>
        <v>חסרים נתונים</v>
      </c>
      <c r="F9" s="36" t="str">
        <f>IF(wiresSerialLast&lt;&gt;"יש להזין ספרה אחרונה במספר הסידורי",IF(AND(E9&lt;&gt;"",ISNUMBER(SEARCH("לא מתקיים",E9))),IF(COUNTIF(wiresRange6,"א")=0,"לחתוך חוט אחרון","לא מתקיים"),""),"חסרים נתונים")</f>
        <v>חסרים נתונים</v>
      </c>
      <c r="G9" s="36" t="str">
        <f>IF(wiresSerialLast&lt;&gt;"יש להזין ספרה אחרונה במספר הסידורי",IF(AND(F9&lt;&gt;"",ISNUMBER(SEARCH("לא מתקיים",F9))),"לחתוך חוט רביעי",""),"חסרים נתונים")</f>
        <v>חסרים נתונים</v>
      </c>
      <c r="H9" s="31"/>
    </row>
    <row r="11" spans="1:15" x14ac:dyDescent="0.25">
      <c r="B11" s="91" t="s">
        <v>135</v>
      </c>
      <c r="C11" s="109">
        <f>COUNTIF(wiresRange,"&lt;&gt;")</f>
        <v>0</v>
      </c>
      <c r="I11" s="24"/>
    </row>
    <row r="21" spans="2:7" x14ac:dyDescent="0.25">
      <c r="B21" s="76" t="s">
        <v>148</v>
      </c>
    </row>
    <row r="22" spans="2:7" ht="15.75" thickBot="1" x14ac:dyDescent="0.3"/>
    <row r="23" spans="2:7" ht="15.75" thickBot="1" x14ac:dyDescent="0.3">
      <c r="B23" s="93" t="s">
        <v>137</v>
      </c>
      <c r="C23" s="93" t="s">
        <v>138</v>
      </c>
      <c r="D23" s="93" t="s">
        <v>139</v>
      </c>
      <c r="E23" s="93" t="s">
        <v>140</v>
      </c>
      <c r="G23" s="98" t="s">
        <v>495</v>
      </c>
    </row>
    <row r="24" spans="2:7" ht="38.25" x14ac:dyDescent="0.25">
      <c r="B24" s="94" t="s">
        <v>227</v>
      </c>
      <c r="C24" s="94" t="s">
        <v>498</v>
      </c>
      <c r="D24" s="94" t="s">
        <v>499</v>
      </c>
      <c r="E24" s="94" t="s">
        <v>500</v>
      </c>
    </row>
    <row r="25" spans="2:7" ht="38.25" x14ac:dyDescent="0.25">
      <c r="B25" s="95" t="s">
        <v>228</v>
      </c>
      <c r="C25" s="95" t="s">
        <v>226</v>
      </c>
      <c r="D25" s="96" t="s">
        <v>141</v>
      </c>
      <c r="E25" s="96" t="s">
        <v>142</v>
      </c>
    </row>
    <row r="26" spans="2:7" ht="25.5" x14ac:dyDescent="0.25">
      <c r="B26" s="95"/>
      <c r="C26" s="95" t="s">
        <v>225</v>
      </c>
      <c r="D26" s="95" t="s">
        <v>143</v>
      </c>
      <c r="E26" s="95" t="s">
        <v>224</v>
      </c>
    </row>
    <row r="27" spans="2:7" ht="25.5" x14ac:dyDescent="0.25">
      <c r="B27" s="95"/>
      <c r="C27" s="95" t="s">
        <v>144</v>
      </c>
      <c r="D27" s="95"/>
      <c r="E27" s="95"/>
    </row>
    <row r="28" spans="2:7" ht="15.75" thickBot="1" x14ac:dyDescent="0.3">
      <c r="B28" s="97" t="s">
        <v>229</v>
      </c>
      <c r="C28" s="97" t="s">
        <v>145</v>
      </c>
      <c r="D28" s="97" t="s">
        <v>146</v>
      </c>
      <c r="E28" s="97" t="s">
        <v>147</v>
      </c>
    </row>
  </sheetData>
  <mergeCells count="1">
    <mergeCell ref="L2:M2"/>
  </mergeCells>
  <conditionalFormatting sqref="D6:H9">
    <cfRule type="containsText" dxfId="127" priority="11" operator="containsText" text="לא">
      <formula>NOT(ISERROR(SEARCH("לא",D6)))</formula>
    </cfRule>
    <cfRule type="containsText" dxfId="126" priority="12" operator="containsText" text="לחתוך">
      <formula>NOT(ISERROR(SEARCH("לחתוך",D6)))</formula>
    </cfRule>
  </conditionalFormatting>
  <conditionalFormatting sqref="J4">
    <cfRule type="beginsWith" dxfId="125" priority="4" operator="beginsWith" text="לא">
      <formula>LEFT(J4,LEN("לא"))="לא"</formula>
    </cfRule>
    <cfRule type="beginsWith" dxfId="124" priority="5" operator="beginsWith" text="הוזנה">
      <formula>LEFT(J4,LEN("הוזנה"))="הוזנה"</formula>
    </cfRule>
  </conditionalFormatting>
  <conditionalFormatting sqref="O4">
    <cfRule type="notContainsText" dxfId="123" priority="2" operator="notContains" text="יש">
      <formula>ISERROR(SEARCH("יש",O4))</formula>
    </cfRule>
    <cfRule type="beginsWith" dxfId="122" priority="3" operator="beginsWith" text="יש">
      <formula>LEFT(O4,LEN("יש"))="יש"</formula>
    </cfRule>
  </conditionalFormatting>
  <conditionalFormatting sqref="D6:F6 D7:H7 D8:G9">
    <cfRule type="containsText" dxfId="121" priority="1" operator="containsText" text="חסרים">
      <formula>NOT(ISERROR(SEARCH("חסרים",D6)))</formula>
    </cfRule>
  </conditionalFormatting>
  <dataValidations count="2">
    <dataValidation type="list" allowBlank="1" showInputMessage="1" showErrorMessage="1" sqref="B4:B9" xr:uid="{F95474D7-65F6-4BDA-83B3-8A72FB010EF9}">
      <formula1>"א,כ,ל,צ,ש"</formula1>
    </dataValidation>
    <dataValidation type="whole" allowBlank="1" showInputMessage="1" showErrorMessage="1" sqref="M4" xr:uid="{5DF24F79-CB59-422B-94C6-EB2F410DD456}">
      <formula1>0</formula1>
      <formula2>9</formula2>
    </dataValidation>
  </dataValidations>
  <hyperlinks>
    <hyperlink ref="J2" location="Introduction!A1" display="Automatic  (using 'Introduction')" xr:uid="{984A9A43-D081-4CCD-91C6-BD63E53C21E4}"/>
    <hyperlink ref="A1" location="הקדמה!A1" display="חזרה" xr:uid="{02B135FA-3BF9-4F87-A7D2-E247D6FE678F}"/>
  </hyperlink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0DD6-EBD6-41D2-8EB4-DBA98E7CD046}">
  <dimension ref="A1:O20"/>
  <sheetViews>
    <sheetView showGridLines="0" rightToLeft="1" zoomScaleNormal="100" workbookViewId="0"/>
  </sheetViews>
  <sheetFormatPr defaultColWidth="9" defaultRowHeight="15" x14ac:dyDescent="0.25"/>
  <cols>
    <col min="1" max="1" width="9" style="5"/>
    <col min="2" max="2" width="2.42578125" style="5" customWidth="1"/>
    <col min="3" max="3" width="18.5703125" style="5" customWidth="1"/>
    <col min="4" max="4" width="9" style="5"/>
    <col min="5" max="7" width="18.5703125" style="5" customWidth="1"/>
    <col min="8" max="8" width="9" style="5"/>
    <col min="9" max="9" width="30.7109375" style="5" customWidth="1"/>
    <col min="10" max="10" width="2.28515625" style="5" customWidth="1"/>
    <col min="11" max="11" width="20.7109375" style="5" customWidth="1"/>
    <col min="12" max="13" width="10.5703125" style="5" customWidth="1"/>
    <col min="14" max="14" width="2.28515625" style="5" customWidth="1"/>
    <col min="15" max="15" width="30.7109375" style="5" customWidth="1"/>
    <col min="16" max="16384" width="9" style="5"/>
  </cols>
  <sheetData>
    <row r="1" spans="1:15" ht="40.5" customHeight="1" thickBot="1" x14ac:dyDescent="0.3">
      <c r="A1" s="6" t="s">
        <v>158</v>
      </c>
    </row>
    <row r="2" spans="1:15" ht="29.25" customHeight="1" x14ac:dyDescent="0.25">
      <c r="B2" s="100" t="s">
        <v>149</v>
      </c>
      <c r="I2" s="103" t="s">
        <v>155</v>
      </c>
      <c r="J2" s="18"/>
      <c r="K2" s="381" t="s">
        <v>156</v>
      </c>
      <c r="L2" s="382"/>
      <c r="M2" s="383"/>
      <c r="N2" s="18"/>
      <c r="O2" s="11" t="s">
        <v>157</v>
      </c>
    </row>
    <row r="3" spans="1:15" ht="18.75" customHeight="1" x14ac:dyDescent="0.25">
      <c r="B3" s="3">
        <v>1</v>
      </c>
      <c r="C3" s="77" t="str">
        <f>IF(buttonBatteries&lt;&gt;"יש להזין מספר סוללות",IF(buttonBatteries&gt;=2,"2 סוללות או יותר","לא מתקיים"),"יש 2 סוללות?")</f>
        <v>יש 2 סוללות?</v>
      </c>
      <c r="D3" s="77" t="s">
        <v>94</v>
      </c>
      <c r="E3" s="98" t="s">
        <v>0</v>
      </c>
      <c r="F3" s="98"/>
      <c r="G3" s="98"/>
      <c r="I3" s="20"/>
      <c r="J3" s="21"/>
      <c r="K3" s="21"/>
      <c r="L3" s="21"/>
      <c r="M3" s="21"/>
      <c r="N3" s="21"/>
      <c r="O3" s="22"/>
    </row>
    <row r="4" spans="1:15" ht="18.75" customHeight="1" x14ac:dyDescent="0.25">
      <c r="B4" s="3">
        <v>2</v>
      </c>
      <c r="C4" s="102" t="s">
        <v>97</v>
      </c>
      <c r="D4" s="77" t="s">
        <v>94</v>
      </c>
      <c r="E4" s="98" t="s">
        <v>1</v>
      </c>
      <c r="F4" s="98"/>
      <c r="G4" s="98"/>
      <c r="I4" s="112" t="str">
        <f>IF(introductionBatteries&lt;&gt;"","מספר סוללות הוזן","לא הוזן מספר סוללות")</f>
        <v>לא הוזן מספר סוללות</v>
      </c>
      <c r="J4" s="21"/>
      <c r="K4" s="111" t="s">
        <v>159</v>
      </c>
      <c r="L4" s="16"/>
      <c r="M4" s="27"/>
      <c r="N4" s="21"/>
      <c r="O4" s="110" t="str">
        <f>IF(L4&lt;&gt;"",L4,IF(introductionBatteries&lt;&gt;"",introductionBatteries,"יש להזין מספר סוללות"))</f>
        <v>יש להזין מספר סוללות</v>
      </c>
    </row>
    <row r="5" spans="1:15" ht="18.75" customHeight="1" thickBot="1" x14ac:dyDescent="0.3">
      <c r="B5" s="3"/>
      <c r="C5" s="102"/>
      <c r="D5" s="77"/>
      <c r="E5" s="98"/>
      <c r="F5" s="174" t="s">
        <v>232</v>
      </c>
      <c r="G5" s="175" t="s">
        <v>233</v>
      </c>
      <c r="I5" s="107" t="str">
        <f>IF(introductionFRK&lt;&gt;"","הוזן אם קיימת תווית FRK","לא הוזן אם קיימת תווית FRK")</f>
        <v>לא הוזן אם קיימת תווית FRK</v>
      </c>
      <c r="J5" s="23"/>
      <c r="K5" s="108" t="s">
        <v>160</v>
      </c>
      <c r="L5" s="13"/>
      <c r="M5" s="17" t="s">
        <v>64</v>
      </c>
      <c r="N5" s="23"/>
      <c r="O5" s="105" t="str">
        <f>IF(L5&lt;&gt;"",L5,IF(introductionFRK&lt;&gt;"",introductionFRK,"יש להזין אם קיימת תווית FRK"))</f>
        <v>יש להזין אם קיימת תווית FRK</v>
      </c>
    </row>
    <row r="6" spans="1:15" ht="18.75" customHeight="1" x14ac:dyDescent="0.25">
      <c r="B6" s="3">
        <v>3</v>
      </c>
      <c r="C6" s="77" t="str">
        <f>IF(buttonBatteries&lt;&gt;"יש להזין מספר סוללות",IF(buttonBatteries&gt;=3,"3 סוללות או יותר","לא מתקיים"),"יש 3 סוללות?")</f>
        <v>יש 3 סוללות?</v>
      </c>
      <c r="D6" s="77" t="s">
        <v>94</v>
      </c>
      <c r="E6" s="77" t="str">
        <f>IF(buttonFRK&lt;&gt;"יש להזין אם קיימת תווית FRK",IF(ISNUMBER(SEARCH("V",buttonFRK)),"יש תווית FRK","לא מתקיים"),"יש תווית FRK?")</f>
        <v>יש תווית FRK?</v>
      </c>
      <c r="F6" s="7" t="s">
        <v>94</v>
      </c>
      <c r="G6" s="176" t="s">
        <v>182</v>
      </c>
    </row>
    <row r="7" spans="1:15" x14ac:dyDescent="0.25">
      <c r="C7" s="1"/>
      <c r="D7" s="1"/>
      <c r="E7" s="1"/>
      <c r="F7" s="1"/>
      <c r="G7" s="469" t="s">
        <v>501</v>
      </c>
    </row>
    <row r="8" spans="1:15" x14ac:dyDescent="0.25">
      <c r="C8" s="1"/>
      <c r="D8" s="1"/>
      <c r="E8" s="1"/>
    </row>
    <row r="9" spans="1:15" x14ac:dyDescent="0.25">
      <c r="B9" s="101" t="s">
        <v>150</v>
      </c>
    </row>
    <row r="10" spans="1:15" x14ac:dyDescent="0.25">
      <c r="B10" s="99" t="s">
        <v>154</v>
      </c>
    </row>
    <row r="11" spans="1:15" x14ac:dyDescent="0.25">
      <c r="B11" s="177" t="s">
        <v>77</v>
      </c>
      <c r="C11" s="78" t="s">
        <v>151</v>
      </c>
    </row>
    <row r="12" spans="1:15" x14ac:dyDescent="0.25">
      <c r="B12" s="177" t="s">
        <v>77</v>
      </c>
      <c r="C12" s="79" t="s">
        <v>152</v>
      </c>
    </row>
    <row r="13" spans="1:15" x14ac:dyDescent="0.25">
      <c r="B13" s="177" t="s">
        <v>77</v>
      </c>
      <c r="C13" s="80" t="s">
        <v>153</v>
      </c>
    </row>
    <row r="14" spans="1:15" x14ac:dyDescent="0.25">
      <c r="B14" s="99"/>
      <c r="C14" s="81"/>
      <c r="E14"/>
      <c r="F14"/>
      <c r="G14"/>
    </row>
    <row r="15" spans="1:15" ht="15.75" thickBot="1" x14ac:dyDescent="0.3"/>
    <row r="16" spans="1:15" x14ac:dyDescent="0.25">
      <c r="B16" s="384" t="s">
        <v>232</v>
      </c>
      <c r="C16" s="182" t="s">
        <v>234</v>
      </c>
      <c r="D16" s="178"/>
      <c r="E16" s="178"/>
      <c r="F16" s="178"/>
      <c r="G16" s="65"/>
    </row>
    <row r="17" spans="2:7" x14ac:dyDescent="0.25">
      <c r="B17" s="385"/>
      <c r="C17" s="99" t="s">
        <v>235</v>
      </c>
      <c r="G17" s="179"/>
    </row>
    <row r="18" spans="2:7" x14ac:dyDescent="0.25">
      <c r="B18" s="385"/>
      <c r="C18" s="470" t="s">
        <v>502</v>
      </c>
      <c r="G18" s="179"/>
    </row>
    <row r="19" spans="2:7" x14ac:dyDescent="0.25">
      <c r="B19" s="385"/>
      <c r="C19" s="470" t="s">
        <v>503</v>
      </c>
      <c r="G19" s="179"/>
    </row>
    <row r="20" spans="2:7" ht="15.75" thickBot="1" x14ac:dyDescent="0.3">
      <c r="B20" s="386"/>
      <c r="C20" s="183" t="s">
        <v>236</v>
      </c>
      <c r="D20" s="180"/>
      <c r="E20" s="180"/>
      <c r="F20" s="180"/>
      <c r="G20" s="181"/>
    </row>
  </sheetData>
  <mergeCells count="2">
    <mergeCell ref="K2:M2"/>
    <mergeCell ref="B16:B20"/>
  </mergeCells>
  <conditionalFormatting sqref="O4:O5">
    <cfRule type="notContainsText" dxfId="120" priority="23" operator="notContains" text="יש">
      <formula>ISERROR(SEARCH("יש",O4))</formula>
    </cfRule>
    <cfRule type="beginsWith" dxfId="119" priority="24" operator="beginsWith" text="יש">
      <formula>LEFT(O4,LEN("יש"))="יש"</formula>
    </cfRule>
  </conditionalFormatting>
  <conditionalFormatting sqref="I4:I5">
    <cfRule type="beginsWith" dxfId="118" priority="25" operator="beginsWith" text="לא">
      <formula>LEFT(I4,LEN("לא"))="לא"</formula>
    </cfRule>
    <cfRule type="endsWith" dxfId="117" priority="26" operator="endsWith" text="הוזן">
      <formula>RIGHT(I4,LEN("הוזן"))="הוזן"</formula>
    </cfRule>
  </conditionalFormatting>
  <conditionalFormatting sqref="O5">
    <cfRule type="notContainsText" dxfId="116" priority="15" operator="notContains" text="יש">
      <formula>ISERROR(SEARCH("יש",O5))</formula>
    </cfRule>
    <cfRule type="beginsWith" dxfId="115" priority="16" operator="beginsWith" text="יש">
      <formula>LEFT(O5,LEN("יש"))="יש"</formula>
    </cfRule>
  </conditionalFormatting>
  <conditionalFormatting sqref="I5">
    <cfRule type="beginsWith" dxfId="114" priority="19" operator="beginsWith" text="לא">
      <formula>LEFT(I5,LEN("לא"))="לא"</formula>
    </cfRule>
    <cfRule type="beginsWith" dxfId="113" priority="20" operator="beginsWith" text="הוזן">
      <formula>LEFT(I5,LEN("הוזן"))="הוזן"</formula>
    </cfRule>
  </conditionalFormatting>
  <conditionalFormatting sqref="E6">
    <cfRule type="endsWith" dxfId="112" priority="7" operator="endsWith" text="?">
      <formula>RIGHT(E6,LEN("?"))="?"</formula>
    </cfRule>
    <cfRule type="containsText" dxfId="111" priority="9" operator="containsText" text="יש">
      <formula>NOT(ISERROR(SEARCH("יש",E6)))</formula>
    </cfRule>
    <cfRule type="containsText" dxfId="110" priority="11" operator="containsText" text="לא">
      <formula>NOT(ISERROR(SEARCH("לא",E6)))</formula>
    </cfRule>
  </conditionalFormatting>
  <conditionalFormatting sqref="F6">
    <cfRule type="containsText" dxfId="109" priority="4" operator="containsText" text="Is there">
      <formula>NOT(ISERROR(SEARCH("Is there",F6)))</formula>
    </cfRule>
    <cfRule type="containsText" dxfId="108" priority="5" operator="containsText" text="There's">
      <formula>NOT(ISERROR(SEARCH("There's",F6)))</formula>
    </cfRule>
    <cfRule type="containsText" dxfId="107" priority="6" operator="containsText" text="False">
      <formula>NOT(ISERROR(SEARCH("False",F6)))</formula>
    </cfRule>
  </conditionalFormatting>
  <conditionalFormatting sqref="C3 C6">
    <cfRule type="endsWith" dxfId="106" priority="1" operator="endsWith" text="?">
      <formula>RIGHT(C3,LEN("?"))="?"</formula>
    </cfRule>
    <cfRule type="endsWith" dxfId="105" priority="2" operator="endsWith" text="יותר">
      <formula>RIGHT(C3,LEN("יותר"))="יותר"</formula>
    </cfRule>
    <cfRule type="containsText" dxfId="104" priority="3" operator="containsText" text="לא">
      <formula>NOT(ISERROR(SEARCH("לא",C3)))</formula>
    </cfRule>
  </conditionalFormatting>
  <dataValidations count="2">
    <dataValidation type="whole" operator="greaterThanOrEqual" allowBlank="1" showInputMessage="1" showErrorMessage="1" sqref="M4:M5 L4" xr:uid="{ED6A6D2C-C2CA-43A2-B3D2-4FF610C62312}">
      <formula1>0</formula1>
    </dataValidation>
    <dataValidation type="list" operator="greaterThanOrEqual" allowBlank="1" showInputMessage="1" showErrorMessage="1" sqref="L5" xr:uid="{B810D9F6-0A91-4FB2-ACE6-60A6EE3DB9F1}">
      <formula1>"V,X"</formula1>
    </dataValidation>
  </dataValidations>
  <hyperlinks>
    <hyperlink ref="I2" location="Introduction!A1" display="Automatic  (using 'Introduction')" xr:uid="{19AC880A-DC67-4F49-A928-E1F8A73B9770}"/>
    <hyperlink ref="A1" location="הקדמה!A1" display="חזרה" xr:uid="{1C07AE52-1CD0-4E53-876D-A9E49BF7DDE3}"/>
  </hyperlink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AC50-52B2-4FEE-AABC-89C625005C8A}">
  <dimension ref="A1:AB16"/>
  <sheetViews>
    <sheetView showGridLines="0" rightToLeft="1" zoomScaleNormal="100" workbookViewId="0"/>
  </sheetViews>
  <sheetFormatPr defaultRowHeight="15" x14ac:dyDescent="0.25"/>
  <cols>
    <col min="1" max="1" width="9" style="135" customWidth="1"/>
    <col min="2" max="2" width="8.5703125" style="135" customWidth="1"/>
    <col min="3" max="3" width="2.7109375" style="135" customWidth="1"/>
    <col min="4" max="4" width="8.5703125" style="135" customWidth="1"/>
    <col min="5" max="5" width="2.7109375" style="135" customWidth="1"/>
    <col min="6" max="6" width="8.5703125" style="135" customWidth="1"/>
    <col min="7" max="7" width="2.7109375" style="135" customWidth="1"/>
    <col min="8" max="8" width="8.5703125" style="135" customWidth="1"/>
    <col min="9" max="9" width="2.7109375" style="135" customWidth="1"/>
    <col min="10" max="10" width="8.5703125" style="135" customWidth="1"/>
    <col min="11" max="11" width="2.7109375" style="135" customWidth="1"/>
    <col min="12" max="12" width="8.5703125" style="135" customWidth="1"/>
    <col min="13" max="18" width="9.140625" style="135"/>
    <col min="19" max="19" width="2.7109375" style="135" customWidth="1"/>
    <col min="20" max="20" width="9.140625" style="135"/>
    <col min="21" max="21" width="2.7109375" style="135" customWidth="1"/>
    <col min="22" max="22" width="9.140625" style="135"/>
    <col min="23" max="23" width="2.7109375" style="135" customWidth="1"/>
    <col min="24" max="24" width="9.140625" style="135"/>
    <col min="25" max="25" width="2.7109375" style="135" customWidth="1"/>
    <col min="26" max="26" width="9.140625" style="135"/>
    <col min="27" max="27" width="2.7109375" style="135" customWidth="1"/>
    <col min="28" max="16384" width="9.140625" style="135"/>
  </cols>
  <sheetData>
    <row r="1" spans="1:28" ht="40.5" customHeight="1" x14ac:dyDescent="0.25">
      <c r="A1" s="6" t="s">
        <v>158</v>
      </c>
      <c r="B1" s="134">
        <v>6</v>
      </c>
      <c r="C1" s="134"/>
      <c r="D1" s="134">
        <v>5</v>
      </c>
      <c r="E1" s="134"/>
      <c r="F1" s="134">
        <v>4</v>
      </c>
      <c r="G1" s="134"/>
      <c r="H1" s="134">
        <v>3</v>
      </c>
      <c r="I1" s="134"/>
      <c r="J1" s="134">
        <v>2</v>
      </c>
      <c r="K1" s="134"/>
      <c r="L1" s="134">
        <v>1</v>
      </c>
      <c r="R1" s="184">
        <v>6</v>
      </c>
      <c r="S1" s="184"/>
      <c r="T1" s="184">
        <v>5</v>
      </c>
      <c r="U1" s="184"/>
      <c r="V1" s="184">
        <v>4</v>
      </c>
      <c r="W1" s="184"/>
      <c r="X1" s="184">
        <v>3</v>
      </c>
      <c r="Y1" s="184"/>
      <c r="Z1" s="184">
        <v>2</v>
      </c>
      <c r="AA1" s="184"/>
      <c r="AB1" s="184">
        <v>1</v>
      </c>
    </row>
    <row r="2" spans="1:28" ht="45.6" customHeight="1" x14ac:dyDescent="0.25">
      <c r="B2" s="202" t="s">
        <v>240</v>
      </c>
      <c r="C2" s="187"/>
      <c r="D2" s="206" t="s">
        <v>241</v>
      </c>
      <c r="E2" s="187"/>
      <c r="F2" s="202" t="s">
        <v>240</v>
      </c>
      <c r="G2" s="187"/>
      <c r="H2" s="188" t="s">
        <v>239</v>
      </c>
      <c r="I2" s="187"/>
      <c r="J2" s="197" t="s">
        <v>238</v>
      </c>
      <c r="K2" s="187"/>
      <c r="L2" s="192" t="s">
        <v>237</v>
      </c>
      <c r="O2" s="136" t="s">
        <v>172</v>
      </c>
      <c r="R2" s="185"/>
      <c r="S2"/>
      <c r="T2" s="185"/>
      <c r="U2"/>
      <c r="V2" s="185"/>
      <c r="W2"/>
      <c r="X2" s="185"/>
      <c r="Y2"/>
      <c r="Z2" s="185"/>
      <c r="AA2"/>
      <c r="AB2" s="185"/>
    </row>
    <row r="3" spans="1:28" ht="45.6" customHeight="1" x14ac:dyDescent="0.25">
      <c r="B3" s="197" t="s">
        <v>238</v>
      </c>
      <c r="C3" s="187"/>
      <c r="D3" s="205" t="s">
        <v>245</v>
      </c>
      <c r="E3" s="187"/>
      <c r="F3" s="203" t="s">
        <v>244</v>
      </c>
      <c r="G3" s="187"/>
      <c r="H3" s="190" t="s">
        <v>243</v>
      </c>
      <c r="I3" s="187"/>
      <c r="J3" s="192" t="s">
        <v>237</v>
      </c>
      <c r="K3" s="187"/>
      <c r="L3" s="189" t="s">
        <v>242</v>
      </c>
      <c r="O3" s="136" t="s">
        <v>173</v>
      </c>
      <c r="R3" s="185"/>
      <c r="S3"/>
      <c r="T3" s="185"/>
      <c r="U3"/>
      <c r="V3" s="185"/>
      <c r="W3"/>
      <c r="X3" s="185"/>
      <c r="Y3"/>
      <c r="Z3" s="185"/>
      <c r="AA3"/>
      <c r="AB3" s="185"/>
    </row>
    <row r="4" spans="1:28" ht="45.6" customHeight="1" x14ac:dyDescent="0.25">
      <c r="B4" s="191" t="s">
        <v>250</v>
      </c>
      <c r="C4" s="187"/>
      <c r="D4" s="204" t="s">
        <v>249</v>
      </c>
      <c r="E4" s="187"/>
      <c r="F4" s="204" t="s">
        <v>249</v>
      </c>
      <c r="G4" s="187"/>
      <c r="H4" s="198" t="s">
        <v>248</v>
      </c>
      <c r="I4" s="187"/>
      <c r="J4" s="196" t="s">
        <v>247</v>
      </c>
      <c r="K4" s="187"/>
      <c r="L4" s="193" t="s">
        <v>246</v>
      </c>
      <c r="O4" s="136" t="s">
        <v>174</v>
      </c>
      <c r="R4" s="185"/>
      <c r="S4"/>
      <c r="T4" s="185"/>
      <c r="U4"/>
      <c r="V4" s="185"/>
      <c r="W4"/>
      <c r="X4" s="185"/>
      <c r="Y4"/>
      <c r="Z4" s="185"/>
      <c r="AA4"/>
      <c r="AB4" s="185"/>
    </row>
    <row r="5" spans="1:28" ht="45.6" customHeight="1" x14ac:dyDescent="0.25">
      <c r="B5" s="189" t="s">
        <v>255</v>
      </c>
      <c r="C5" s="187"/>
      <c r="D5" s="186" t="s">
        <v>254</v>
      </c>
      <c r="E5" s="187"/>
      <c r="F5" s="194" t="s">
        <v>253</v>
      </c>
      <c r="G5" s="187"/>
      <c r="H5" s="201" t="s">
        <v>252</v>
      </c>
      <c r="I5" s="187"/>
      <c r="J5" s="198" t="s">
        <v>248</v>
      </c>
      <c r="K5" s="187"/>
      <c r="L5" s="186" t="s">
        <v>251</v>
      </c>
      <c r="R5" s="185"/>
      <c r="S5"/>
      <c r="T5" s="185"/>
      <c r="U5"/>
      <c r="V5" s="185"/>
      <c r="W5"/>
      <c r="X5" s="185"/>
      <c r="Y5"/>
      <c r="Z5" s="185"/>
      <c r="AA5"/>
      <c r="AB5" s="185"/>
    </row>
    <row r="6" spans="1:28" ht="45.6" customHeight="1" x14ac:dyDescent="0.25">
      <c r="B6" s="206" t="s">
        <v>241</v>
      </c>
      <c r="C6" s="187"/>
      <c r="D6" s="203" t="s">
        <v>244</v>
      </c>
      <c r="E6" s="187"/>
      <c r="F6" s="201" t="s">
        <v>252</v>
      </c>
      <c r="G6" s="187"/>
      <c r="H6" s="188" t="s">
        <v>257</v>
      </c>
      <c r="I6" s="187"/>
      <c r="J6" s="199" t="s">
        <v>256</v>
      </c>
      <c r="K6" s="187"/>
      <c r="L6" s="194" t="s">
        <v>253</v>
      </c>
      <c r="R6" s="185"/>
      <c r="S6"/>
      <c r="T6" s="185"/>
      <c r="U6"/>
      <c r="V6" s="185"/>
      <c r="W6"/>
      <c r="X6" s="185"/>
      <c r="Y6"/>
      <c r="Z6" s="185"/>
      <c r="AA6"/>
      <c r="AB6" s="185"/>
    </row>
    <row r="7" spans="1:28" ht="45.6" customHeight="1" x14ac:dyDescent="0.25">
      <c r="B7" s="188" t="s">
        <v>261</v>
      </c>
      <c r="C7" s="187"/>
      <c r="D7" s="186" t="s">
        <v>260</v>
      </c>
      <c r="E7" s="187"/>
      <c r="F7" s="200" t="s">
        <v>259</v>
      </c>
      <c r="G7" s="187"/>
      <c r="H7" s="193" t="s">
        <v>246</v>
      </c>
      <c r="I7" s="187"/>
      <c r="J7" s="195" t="s">
        <v>258</v>
      </c>
      <c r="K7" s="187"/>
      <c r="L7" s="195" t="s">
        <v>258</v>
      </c>
      <c r="R7" s="185"/>
      <c r="S7"/>
      <c r="T7" s="185"/>
      <c r="U7"/>
      <c r="V7" s="185"/>
      <c r="W7"/>
      <c r="X7" s="185"/>
      <c r="Y7"/>
      <c r="Z7" s="185"/>
      <c r="AA7"/>
      <c r="AB7" s="185"/>
    </row>
    <row r="8" spans="1:28" ht="45" customHeight="1" x14ac:dyDescent="0.25">
      <c r="B8" s="188" t="s">
        <v>262</v>
      </c>
      <c r="C8" s="187"/>
      <c r="D8" s="186" t="s">
        <v>75</v>
      </c>
      <c r="E8" s="187"/>
      <c r="F8" s="205" t="s">
        <v>245</v>
      </c>
      <c r="G8" s="187"/>
      <c r="H8" s="199" t="s">
        <v>256</v>
      </c>
      <c r="I8" s="187"/>
      <c r="J8" s="200" t="s">
        <v>259</v>
      </c>
      <c r="K8" s="187"/>
      <c r="L8" s="196" t="s">
        <v>247</v>
      </c>
      <c r="R8" s="185"/>
      <c r="S8"/>
      <c r="T8" s="185"/>
      <c r="U8"/>
      <c r="V8" s="185"/>
      <c r="W8"/>
      <c r="X8" s="185"/>
      <c r="Y8"/>
      <c r="Z8" s="185"/>
      <c r="AA8"/>
      <c r="AB8" s="185"/>
    </row>
    <row r="9" spans="1:28" x14ac:dyDescent="0.25">
      <c r="R9"/>
      <c r="S9"/>
      <c r="T9"/>
      <c r="U9"/>
      <c r="V9"/>
      <c r="W9"/>
      <c r="X9"/>
      <c r="Y9"/>
      <c r="Z9"/>
      <c r="AA9"/>
      <c r="AB9"/>
    </row>
    <row r="10" spans="1:28" x14ac:dyDescent="0.25">
      <c r="B10" s="140" t="s">
        <v>485</v>
      </c>
      <c r="D10" s="137" t="s">
        <v>133</v>
      </c>
      <c r="F10" s="140" t="s">
        <v>485</v>
      </c>
      <c r="H10" s="139" t="s">
        <v>126</v>
      </c>
      <c r="J10" s="137" t="s">
        <v>123</v>
      </c>
      <c r="L10" s="137" t="s">
        <v>488</v>
      </c>
      <c r="R10" s="387" t="s">
        <v>263</v>
      </c>
      <c r="S10" s="387"/>
      <c r="T10" s="387"/>
      <c r="U10" s="387"/>
      <c r="V10" s="387"/>
      <c r="W10" s="387"/>
      <c r="X10" s="387"/>
      <c r="Y10" s="387"/>
      <c r="Z10" s="387"/>
      <c r="AA10" s="387"/>
      <c r="AB10" s="387"/>
    </row>
    <row r="11" spans="1:28" x14ac:dyDescent="0.25">
      <c r="B11" s="137" t="s">
        <v>123</v>
      </c>
      <c r="D11" s="137" t="s">
        <v>132</v>
      </c>
      <c r="F11" s="137" t="s">
        <v>6</v>
      </c>
      <c r="H11" s="138" t="s">
        <v>127</v>
      </c>
      <c r="J11" s="137" t="s">
        <v>488</v>
      </c>
      <c r="L11" s="138" t="s">
        <v>489</v>
      </c>
    </row>
    <row r="12" spans="1:28" x14ac:dyDescent="0.25">
      <c r="B12" s="138" t="s">
        <v>491</v>
      </c>
      <c r="D12" s="137" t="s">
        <v>131</v>
      </c>
      <c r="F12" s="137" t="s">
        <v>131</v>
      </c>
      <c r="H12" s="137" t="s">
        <v>124</v>
      </c>
      <c r="J12" s="137" t="s">
        <v>487</v>
      </c>
      <c r="L12" s="137" t="s">
        <v>479</v>
      </c>
    </row>
    <row r="13" spans="1:28" x14ac:dyDescent="0.25">
      <c r="B13" s="138" t="s">
        <v>5</v>
      </c>
      <c r="D13" s="138" t="s">
        <v>2</v>
      </c>
      <c r="F13" s="137" t="s">
        <v>480</v>
      </c>
      <c r="H13" s="137" t="s">
        <v>128</v>
      </c>
      <c r="J13" s="137" t="s">
        <v>124</v>
      </c>
      <c r="L13" s="138" t="s">
        <v>122</v>
      </c>
    </row>
    <row r="14" spans="1:28" x14ac:dyDescent="0.25">
      <c r="B14" s="137" t="s">
        <v>133</v>
      </c>
      <c r="D14" s="137" t="s">
        <v>6</v>
      </c>
      <c r="F14" s="137" t="s">
        <v>128</v>
      </c>
      <c r="H14" s="138" t="s">
        <v>486</v>
      </c>
      <c r="J14" s="137" t="s">
        <v>125</v>
      </c>
      <c r="L14" s="137" t="s">
        <v>480</v>
      </c>
    </row>
    <row r="15" spans="1:28" x14ac:dyDescent="0.25">
      <c r="B15" s="138" t="s">
        <v>130</v>
      </c>
      <c r="D15" s="138" t="s">
        <v>482</v>
      </c>
      <c r="F15" s="137" t="s">
        <v>259</v>
      </c>
      <c r="H15" s="137" t="s">
        <v>479</v>
      </c>
      <c r="J15" s="137" t="s">
        <v>481</v>
      </c>
      <c r="L15" s="137" t="s">
        <v>481</v>
      </c>
    </row>
    <row r="16" spans="1:28" x14ac:dyDescent="0.25">
      <c r="B16" s="141" t="s">
        <v>134</v>
      </c>
      <c r="D16" s="141" t="s">
        <v>129</v>
      </c>
      <c r="F16" s="137" t="s">
        <v>132</v>
      </c>
      <c r="H16" s="137" t="s">
        <v>125</v>
      </c>
      <c r="J16" s="137" t="s">
        <v>259</v>
      </c>
      <c r="L16" s="137" t="s">
        <v>487</v>
      </c>
    </row>
  </sheetData>
  <mergeCells count="1">
    <mergeCell ref="R10:AB10"/>
  </mergeCells>
  <hyperlinks>
    <hyperlink ref="A1" location="הקדמה!A1" display="חזרה" xr:uid="{24CCDA36-2B12-4473-A481-EFD16BDFF9D3}"/>
  </hyperlink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0425-6F3A-4945-8ABB-61B75A7B46AA}">
  <dimension ref="A1:G15"/>
  <sheetViews>
    <sheetView showGridLines="0" rightToLeft="1" zoomScaleNormal="100" workbookViewId="0"/>
  </sheetViews>
  <sheetFormatPr defaultRowHeight="15" x14ac:dyDescent="0.25"/>
  <cols>
    <col min="1" max="2" width="9" style="5" customWidth="1"/>
    <col min="3" max="3" width="9.140625" style="5"/>
    <col min="4" max="4" width="10.5703125" style="5" customWidth="1"/>
    <col min="5" max="5" width="10" style="5" customWidth="1"/>
    <col min="6" max="6" width="11.28515625" style="5" customWidth="1"/>
    <col min="7" max="7" width="11" style="5" customWidth="1"/>
    <col min="8" max="8" width="9.140625" style="5"/>
    <col min="9" max="9" width="9.140625" style="5" customWidth="1"/>
    <col min="10" max="16384" width="9.140625" style="5"/>
  </cols>
  <sheetData>
    <row r="1" spans="1:7" ht="40.5" customHeight="1" thickBot="1" x14ac:dyDescent="0.3">
      <c r="A1" s="6" t="s">
        <v>158</v>
      </c>
      <c r="B1" s="6"/>
    </row>
    <row r="2" spans="1:7" ht="15.75" customHeight="1" x14ac:dyDescent="0.25">
      <c r="A2" s="6"/>
      <c r="B2" s="6"/>
      <c r="C2" s="471" t="str">
        <f>IF(introductionSerialVowel&lt;&gt;"",IF(ISNUMBER(SEARCH("V",introductionSerialVowel)),"השתמש בטבלה זו",""),"האם יש אות ניקוד במספר הסידורי?")</f>
        <v>האם יש אות ניקוד במספר הסידורי?</v>
      </c>
      <c r="D2" s="472"/>
      <c r="E2" s="472"/>
      <c r="F2" s="472"/>
      <c r="G2" s="473"/>
    </row>
    <row r="3" spans="1:7" x14ac:dyDescent="0.25">
      <c r="C3" s="391" t="s">
        <v>496</v>
      </c>
      <c r="D3" s="392"/>
      <c r="E3" s="392"/>
      <c r="F3" s="392"/>
      <c r="G3" s="393"/>
    </row>
    <row r="4" spans="1:7" x14ac:dyDescent="0.25">
      <c r="C4" s="325"/>
      <c r="D4" s="82" t="s">
        <v>104</v>
      </c>
      <c r="E4" s="83" t="s">
        <v>105</v>
      </c>
      <c r="F4" s="84" t="s">
        <v>106</v>
      </c>
      <c r="G4" s="314" t="s">
        <v>107</v>
      </c>
    </row>
    <row r="5" spans="1:7" ht="20.100000000000001" customHeight="1" x14ac:dyDescent="0.25">
      <c r="C5" s="315" t="s">
        <v>108</v>
      </c>
      <c r="D5" s="85" t="s">
        <v>109</v>
      </c>
      <c r="E5" s="86" t="s">
        <v>110</v>
      </c>
      <c r="F5" s="87" t="s">
        <v>111</v>
      </c>
      <c r="G5" s="316" t="s">
        <v>112</v>
      </c>
    </row>
    <row r="6" spans="1:7" ht="20.100000000000001" customHeight="1" x14ac:dyDescent="0.25">
      <c r="C6" s="315" t="s">
        <v>113</v>
      </c>
      <c r="D6" s="87" t="s">
        <v>111</v>
      </c>
      <c r="E6" s="88" t="s">
        <v>112</v>
      </c>
      <c r="F6" s="85" t="s">
        <v>109</v>
      </c>
      <c r="G6" s="317" t="s">
        <v>110</v>
      </c>
    </row>
    <row r="7" spans="1:7" ht="20.100000000000001" customHeight="1" thickBot="1" x14ac:dyDescent="0.3">
      <c r="C7" s="318" t="s">
        <v>114</v>
      </c>
      <c r="D7" s="319" t="s">
        <v>112</v>
      </c>
      <c r="E7" s="320" t="s">
        <v>110</v>
      </c>
      <c r="F7" s="321" t="s">
        <v>111</v>
      </c>
      <c r="G7" s="322" t="s">
        <v>109</v>
      </c>
    </row>
    <row r="8" spans="1:7" x14ac:dyDescent="0.25">
      <c r="C8"/>
      <c r="D8"/>
      <c r="E8"/>
      <c r="F8"/>
      <c r="G8"/>
    </row>
    <row r="9" spans="1:7" ht="15.75" thickBot="1" x14ac:dyDescent="0.3">
      <c r="C9"/>
      <c r="D9"/>
      <c r="E9"/>
      <c r="F9"/>
      <c r="G9"/>
    </row>
    <row r="10" spans="1:7" x14ac:dyDescent="0.25">
      <c r="C10" s="471" t="str">
        <f>IF(introductionSerialVowel&lt;&gt;"",IF(ISNUMBER(SEARCH("X",introductionSerialVowel)),"השתמש בטבלה זו",""),"האם אין אות ניקוד במספר הסידורי?")</f>
        <v>האם אין אות ניקוד במספר הסידורי?</v>
      </c>
      <c r="D10" s="472"/>
      <c r="E10" s="472"/>
      <c r="F10" s="472"/>
      <c r="G10" s="473"/>
    </row>
    <row r="11" spans="1:7" x14ac:dyDescent="0.25">
      <c r="C11" s="388" t="s">
        <v>497</v>
      </c>
      <c r="D11" s="389"/>
      <c r="E11" s="389"/>
      <c r="F11" s="389"/>
      <c r="G11" s="390"/>
    </row>
    <row r="12" spans="1:7" x14ac:dyDescent="0.25">
      <c r="C12" s="325"/>
      <c r="D12" s="82" t="s">
        <v>104</v>
      </c>
      <c r="E12" s="83" t="s">
        <v>105</v>
      </c>
      <c r="F12" s="84" t="s">
        <v>106</v>
      </c>
      <c r="G12" s="314" t="s">
        <v>107</v>
      </c>
    </row>
    <row r="13" spans="1:7" ht="20.100000000000001" customHeight="1" x14ac:dyDescent="0.25">
      <c r="C13" s="315" t="s">
        <v>108</v>
      </c>
      <c r="D13" s="85" t="s">
        <v>109</v>
      </c>
      <c r="E13" s="87" t="s">
        <v>111</v>
      </c>
      <c r="F13" s="88" t="s">
        <v>112</v>
      </c>
      <c r="G13" s="317" t="s">
        <v>110</v>
      </c>
    </row>
    <row r="14" spans="1:7" ht="20.100000000000001" customHeight="1" x14ac:dyDescent="0.25">
      <c r="C14" s="315" t="s">
        <v>113</v>
      </c>
      <c r="D14" s="86" t="s">
        <v>110</v>
      </c>
      <c r="E14" s="85" t="s">
        <v>109</v>
      </c>
      <c r="F14" s="87" t="s">
        <v>111</v>
      </c>
      <c r="G14" s="316" t="s">
        <v>112</v>
      </c>
    </row>
    <row r="15" spans="1:7" ht="20.100000000000001" customHeight="1" thickBot="1" x14ac:dyDescent="0.3">
      <c r="C15" s="318" t="s">
        <v>114</v>
      </c>
      <c r="D15" s="321" t="s">
        <v>111</v>
      </c>
      <c r="E15" s="319" t="s">
        <v>112</v>
      </c>
      <c r="F15" s="323" t="s">
        <v>109</v>
      </c>
      <c r="G15" s="324" t="s">
        <v>110</v>
      </c>
    </row>
  </sheetData>
  <mergeCells count="4">
    <mergeCell ref="C11:G11"/>
    <mergeCell ref="C3:G3"/>
    <mergeCell ref="C2:G2"/>
    <mergeCell ref="C10:G10"/>
  </mergeCells>
  <conditionalFormatting sqref="C10 C2">
    <cfRule type="containsText" dxfId="103" priority="1" operator="containsText" text="האם">
      <formula>NOT(ISERROR(SEARCH("האם",C2)))</formula>
    </cfRule>
    <cfRule type="containsText" dxfId="102" priority="2" operator="containsText" text="השתמש">
      <formula>NOT(ISERROR(SEARCH("השתמש",C2)))</formula>
    </cfRule>
  </conditionalFormatting>
  <hyperlinks>
    <hyperlink ref="A1" location="הקדמה!A1" display="חזרה" xr:uid="{7103D3DE-873D-4FFD-9F77-485C6E190E0A}"/>
  </hyperlink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A3B5-4E7D-4A83-BB9A-DC709BCE98C6}">
  <dimension ref="A1:W38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2" width="9.5703125" style="5" customWidth="1"/>
    <col min="3" max="4" width="9.140625" style="5"/>
    <col min="5" max="5" width="2.28515625" style="5" customWidth="1"/>
    <col min="6" max="6" width="9.5703125" style="5" bestFit="1" customWidth="1"/>
    <col min="7" max="9" width="12" style="5" bestFit="1" customWidth="1"/>
    <col min="10" max="10" width="10.28515625" style="5" bestFit="1" customWidth="1"/>
    <col min="11" max="11" width="10.140625" style="5" bestFit="1" customWidth="1"/>
    <col min="12" max="12" width="9.5703125" style="5" bestFit="1" customWidth="1"/>
    <col min="13" max="13" width="10.28515625" style="5" bestFit="1" customWidth="1"/>
    <col min="14" max="14" width="9.28515625" style="5" bestFit="1" customWidth="1"/>
    <col min="15" max="15" width="12" style="5" bestFit="1" customWidth="1"/>
    <col min="16" max="16" width="10.140625" style="5" bestFit="1" customWidth="1"/>
    <col min="17" max="17" width="10.28515625" style="5" bestFit="1" customWidth="1"/>
    <col min="18" max="18" width="12" style="5" bestFit="1" customWidth="1"/>
    <col min="19" max="19" width="9.28515625" style="5" bestFit="1" customWidth="1"/>
    <col min="20" max="20" width="12" style="5" bestFit="1" customWidth="1"/>
    <col min="21" max="22" width="9.140625" style="5"/>
    <col min="23" max="23" width="18.7109375" style="5" bestFit="1" customWidth="1"/>
    <col min="24" max="16384" width="9.140625" style="5"/>
  </cols>
  <sheetData>
    <row r="1" spans="1:23" ht="40.5" customHeight="1" x14ac:dyDescent="0.25">
      <c r="A1" s="6" t="s">
        <v>158</v>
      </c>
      <c r="B1"/>
      <c r="C1"/>
      <c r="D1"/>
      <c r="E1"/>
      <c r="F1"/>
      <c r="G1"/>
      <c r="H1"/>
    </row>
    <row r="2" spans="1:23" ht="15" customHeight="1" thickBot="1" x14ac:dyDescent="0.3">
      <c r="A2" s="6"/>
      <c r="B2" s="101" t="s">
        <v>507</v>
      </c>
      <c r="E2"/>
      <c r="F2" s="101" t="s">
        <v>508</v>
      </c>
      <c r="G2" s="498">
        <v>1</v>
      </c>
      <c r="H2" s="498">
        <v>2</v>
      </c>
      <c r="I2" s="499">
        <v>3</v>
      </c>
      <c r="J2" s="498">
        <v>4</v>
      </c>
      <c r="K2" s="498">
        <v>5</v>
      </c>
      <c r="L2" s="499">
        <v>6</v>
      </c>
      <c r="M2" s="498">
        <v>7</v>
      </c>
      <c r="N2" s="498">
        <v>8</v>
      </c>
      <c r="O2" s="499">
        <v>9</v>
      </c>
      <c r="P2" s="498">
        <v>10</v>
      </c>
      <c r="Q2" s="498">
        <v>11</v>
      </c>
      <c r="R2" s="499">
        <v>12</v>
      </c>
      <c r="S2" s="498">
        <v>13</v>
      </c>
      <c r="T2" s="498">
        <v>14</v>
      </c>
    </row>
    <row r="3" spans="1:23" ht="15" customHeight="1" thickBot="1" x14ac:dyDescent="0.3">
      <c r="A3" s="6"/>
      <c r="B3" s="500"/>
      <c r="C3" s="155" t="str">
        <f>IF(B3="","שמאל ←",VLOOKUP("*"&amp;B3&amp;"*",$B$5:$D$32,2,FALSE))</f>
        <v>שמאל ←</v>
      </c>
      <c r="D3" s="155" t="str">
        <f>IF(B3="","למטה ↓",VLOOKUP("*"&amp;B3&amp;"*",$B$5:$D$32,3,FALSE))</f>
        <v>למטה ↓</v>
      </c>
      <c r="E3"/>
      <c r="F3" s="501"/>
      <c r="G3" s="502" t="str">
        <f>IF($F$3="","",IF(INDEX(G5:G32,MATCH($F$3,$F$5:$F$32))=0,"",INDEX(G5:G32,MATCH($F$3,$F$5:$F$32))))</f>
        <v/>
      </c>
      <c r="H3" s="503" t="str">
        <f>IF($F$3="","",IF(INDEX(H5:H32,MATCH($F$3,$F$5:$F$32))=0,"",INDEX(H5:H32,MATCH($F$3,$F$5:$F$32))))</f>
        <v/>
      </c>
      <c r="I3" s="503" t="str">
        <f>IF($F$3="","",IF(INDEX(I5:I32,MATCH($F$3,$F$5:$F$32))=0,"",INDEX(I5:I32,MATCH($F$3,$F$5:$F$32))))</f>
        <v/>
      </c>
      <c r="J3" s="503" t="str">
        <f>IF($F$3="","",IF(INDEX(J5:J32,MATCH($F$3,$F$5:$F$32))=0,"",INDEX(J5:J32,MATCH($F$3,$F$5:$F$32))))</f>
        <v/>
      </c>
      <c r="K3" s="503" t="str">
        <f>IF($F$3="","",IF(INDEX(K5:K32,MATCH($F$3,$F$5:$F$32))=0,"",INDEX(K5:K32,MATCH($F$3,$F$5:$F$32))))</f>
        <v/>
      </c>
      <c r="L3" s="503" t="str">
        <f>IF($F$3="","",IF(INDEX(L5:L32,MATCH($F$3,$F$5:$F$32))=0,"",INDEX(L5:L32,MATCH($F$3,$F$5:$F$32))))</f>
        <v/>
      </c>
      <c r="M3" s="503" t="str">
        <f>IF($F$3="","",IF(INDEX(M5:M32,MATCH($F$3,$F$5:$F$32))=0,"",INDEX(M5:M32,MATCH($F$3,$F$5:$F$32))))</f>
        <v/>
      </c>
      <c r="N3" s="503" t="str">
        <f>IF($F$3="","",IF(INDEX(N5:N32,MATCH($F$3,$F$5:$F$32))=0,"",INDEX(N5:N32,MATCH($F$3,$F$5:$F$32))))</f>
        <v/>
      </c>
      <c r="O3" s="503" t="str">
        <f>IF($F$3="","",IF(INDEX(O5:O32,MATCH($F$3,$F$5:$F$32))=0,"",INDEX(O5:O32,MATCH($F$3,$F$5:$F$32))))</f>
        <v/>
      </c>
      <c r="P3" s="503" t="str">
        <f>IF($F$3="","",IF(INDEX(P5:P32,MATCH($F$3,$F$5:$F$32))=0,"",INDEX(P5:P32,MATCH($F$3,$F$5:$F$32))))</f>
        <v/>
      </c>
      <c r="Q3" s="503" t="str">
        <f>IF($F$3="","",IF(INDEX(Q5:Q32,MATCH($F$3,$F$5:$F$32))=0,"",INDEX(Q5:Q32,MATCH($F$3,$F$5:$F$32))))</f>
        <v/>
      </c>
      <c r="R3" s="503" t="str">
        <f>IF($F$3="","",IF(INDEX(R5:R32,MATCH($F$3,$F$5:$F$32))=0,"",INDEX(R5:R32,MATCH($F$3,$F$5:$F$32))))</f>
        <v/>
      </c>
      <c r="S3" s="503" t="str">
        <f>IF($F$3="","",IF(INDEX(S5:S32,MATCH($F$3,$F$5:$F$32))=0,"",INDEX(S5:S32,MATCH($F$3,$F$5:$F$32))))</f>
        <v/>
      </c>
      <c r="T3" s="504" t="str">
        <f>IF($F$3="","",IF(INDEX(T5:T32,MATCH($F$3,$F$5:$F$32))=0,"",INDEX(T5:T32,MATCH($F$3,$F$5:$F$32))))</f>
        <v/>
      </c>
    </row>
    <row r="4" spans="1:23" ht="15" customHeight="1" thickBot="1" x14ac:dyDescent="0.3">
      <c r="A4" s="6"/>
      <c r="B4"/>
      <c r="C4"/>
      <c r="D4"/>
      <c r="E4"/>
      <c r="F4"/>
      <c r="G4"/>
      <c r="H4"/>
    </row>
    <row r="5" spans="1:23" ht="15.75" thickBot="1" x14ac:dyDescent="0.3">
      <c r="B5" s="401" t="s">
        <v>185</v>
      </c>
      <c r="C5" s="402"/>
      <c r="D5" s="403"/>
      <c r="E5"/>
      <c r="F5" s="398" t="s">
        <v>186</v>
      </c>
      <c r="G5" s="399"/>
      <c r="H5" s="399"/>
      <c r="I5" s="399"/>
      <c r="J5" s="399"/>
      <c r="K5" s="399"/>
      <c r="L5" s="399"/>
      <c r="M5" s="399"/>
      <c r="N5" s="399"/>
      <c r="O5" s="399"/>
      <c r="P5" s="399"/>
      <c r="Q5" s="399"/>
      <c r="R5" s="399"/>
      <c r="S5" s="399"/>
      <c r="T5" s="400"/>
      <c r="V5" s="396" t="s">
        <v>353</v>
      </c>
      <c r="W5" s="397"/>
    </row>
    <row r="6" spans="1:23" ht="15.75" thickBot="1" x14ac:dyDescent="0.3">
      <c r="B6" s="328"/>
      <c r="C6" s="505" t="s">
        <v>191</v>
      </c>
      <c r="D6" s="155" t="s">
        <v>187</v>
      </c>
      <c r="E6"/>
      <c r="F6" s="210" t="s">
        <v>264</v>
      </c>
      <c r="G6" s="215" t="s">
        <v>27</v>
      </c>
      <c r="H6" s="216" t="s">
        <v>25</v>
      </c>
      <c r="I6" s="216" t="s">
        <v>12</v>
      </c>
      <c r="J6" s="216" t="s">
        <v>21</v>
      </c>
      <c r="K6" s="216" t="s">
        <v>9</v>
      </c>
      <c r="L6" s="216"/>
      <c r="M6" s="216"/>
      <c r="N6" s="216"/>
      <c r="O6" s="216"/>
      <c r="P6" s="216"/>
      <c r="Q6" s="216"/>
      <c r="R6" s="216"/>
      <c r="S6" s="216"/>
      <c r="T6" s="217"/>
      <c r="V6" s="394" t="s">
        <v>352</v>
      </c>
      <c r="W6" s="395"/>
    </row>
    <row r="7" spans="1:23" ht="15.75" thickBot="1" x14ac:dyDescent="0.3">
      <c r="B7" s="329" t="s">
        <v>378</v>
      </c>
      <c r="C7" s="506" t="s">
        <v>190</v>
      </c>
      <c r="D7" s="156" t="s">
        <v>189</v>
      </c>
      <c r="E7"/>
      <c r="F7" s="211" t="s">
        <v>265</v>
      </c>
      <c r="G7" s="218" t="s">
        <v>26</v>
      </c>
      <c r="H7" s="219" t="str">
        <f>IF(_xlfn.SINGLE(whosFirstEasierToRead)="כן",VLOOKUP("UH HUH",whosFirstEasierToReadStep2,2,FALSE),"UH HUH")</f>
        <v>U, H     H, U, H</v>
      </c>
      <c r="I7" s="219" t="s">
        <v>22</v>
      </c>
      <c r="J7" s="219" t="str">
        <f>IF(_xlfn.SINGLE(whosFirstEasierToRead)="כן",VLOOKUP("WHAT?",whosFirstEasierToReadStep2,2,FALSE),"WHAT?")</f>
        <v>WHAT עם ?</v>
      </c>
      <c r="K7" s="219" t="str">
        <f>IF(_xlfn.SINGLE(whosFirstEasierToRead)="כן",VLOOKUP("your",whosFirstEasierToReadStep2,2,FALSE),"YOUR")</f>
        <v>YOUR ללא E</v>
      </c>
      <c r="L7" s="219" t="str">
        <f>IF(_xlfn.SINGLE(whosFirstEasierToRead)="כן",VLOOKUP("UR",whosFirstEasierToReadStep2,2,FALSE),"UR")</f>
        <v>UR (2 אותיות)</v>
      </c>
      <c r="M7" s="219" t="str">
        <f>IF(_xlfn.SINGLE(whosFirstEasierToRead)="כן",VLOOKUP("you're",whosFirstEasierToReadStep2,2,FALSE),"YOU'RE")</f>
        <v>YOU'RE עם גרש</v>
      </c>
      <c r="N7" s="219" t="s">
        <v>1</v>
      </c>
      <c r="O7" s="219" t="s">
        <v>20</v>
      </c>
      <c r="P7" s="219" t="str">
        <f>IF(_xlfn.SINGLE(whosFirstEasierToRead)="כן",VLOOKUP("YOU",whosFirstEasierToReadStep2,2,FALSE),"YOU")</f>
        <v>YOU (3 אותיות)</v>
      </c>
      <c r="Q7" s="219" t="str">
        <f>IF(_xlfn.SINGLE(whosFirstEasierToRead)="כן",VLOOKUP("U",whosFirstEasierToReadStep2,2,FALSE),"U")</f>
        <v>U (אות אחת)</v>
      </c>
      <c r="R7" s="219" t="str">
        <f>IF(_xlfn.SINGLE(whosFirstEasierToRead)="כן",VLOOKUP("you are",whosFirstEasierToReadStep2,2,FALSE),"YOU ARE")</f>
        <v>YOU ARE (2 מילים)</v>
      </c>
      <c r="S7" s="219" t="str">
        <f>IF(_xlfn.SINGLE(whosFirstEasierToRead)="כן",VLOOKUP("UH UH",whosFirstEasierToReadStep2,2,FALSE),"UH UH")</f>
        <v>U, H     U, H</v>
      </c>
      <c r="T7" s="220" t="s">
        <v>17</v>
      </c>
      <c r="V7" s="246" t="s">
        <v>266</v>
      </c>
      <c r="W7" s="247" t="s">
        <v>267</v>
      </c>
    </row>
    <row r="8" spans="1:23" ht="15.75" thickBot="1" x14ac:dyDescent="0.3">
      <c r="B8" s="330" t="s">
        <v>2</v>
      </c>
      <c r="C8" s="506" t="s">
        <v>190</v>
      </c>
      <c r="D8" s="157" t="s">
        <v>188</v>
      </c>
      <c r="E8"/>
      <c r="F8" s="210" t="s">
        <v>268</v>
      </c>
      <c r="G8" s="215" t="s">
        <v>19</v>
      </c>
      <c r="H8" s="216" t="s">
        <v>12</v>
      </c>
      <c r="I8" s="216" t="s">
        <v>13</v>
      </c>
      <c r="J8" s="216" t="s">
        <v>21</v>
      </c>
      <c r="K8" s="216" t="s">
        <v>14</v>
      </c>
      <c r="L8" s="216" t="s">
        <v>25</v>
      </c>
      <c r="M8" s="216" t="s">
        <v>10</v>
      </c>
      <c r="N8" s="216" t="str">
        <f>IF(_xlfn.SINGLE(whosFirstEasierToRead)="כן",VLOOKUP("UHHH",whosFirstEasierToReadStep2,2,FALSE),"UHHH")</f>
        <v>UHHH (3xH)</v>
      </c>
      <c r="O8" s="216" t="s">
        <v>27</v>
      </c>
      <c r="P8" s="216" t="s">
        <v>24</v>
      </c>
      <c r="Q8" s="216" t="s">
        <v>9</v>
      </c>
      <c r="R8" s="216" t="str">
        <f>IF(_xlfn.SINGLE(whosFirstEasierToRead)="כן",VLOOKUP("WHAT",whosFirstEasierToReadStep2,2,FALSE),"WHAT")</f>
        <v>WHAT ללא ?</v>
      </c>
      <c r="S8" s="216" t="s">
        <v>23</v>
      </c>
      <c r="T8" s="217" t="s">
        <v>11</v>
      </c>
      <c r="V8" s="241" t="s">
        <v>269</v>
      </c>
      <c r="W8" s="242" t="s">
        <v>270</v>
      </c>
    </row>
    <row r="9" spans="1:23" ht="15.75" thickBot="1" x14ac:dyDescent="0.3">
      <c r="B9" s="331" t="s">
        <v>379</v>
      </c>
      <c r="C9" s="506" t="s">
        <v>190</v>
      </c>
      <c r="D9" s="155" t="s">
        <v>187</v>
      </c>
      <c r="E9"/>
      <c r="F9" s="211" t="s">
        <v>271</v>
      </c>
      <c r="G9" s="218" t="str">
        <f>IF(_xlfn.SINGLE(whosFirstEasierToRead)="כן",VLOOKUP("you are",whosFirstEasierToReadStep2,2,FALSE),"YOU ARE")</f>
        <v>YOU ARE (2 מילים)</v>
      </c>
      <c r="H9" s="219" t="str">
        <f>IF(_xlfn.SINGLE(whosFirstEasierToRead)="כן",VLOOKUP("U",whosFirstEasierToReadStep2,2,FALSE),"U")</f>
        <v>U (אות אחת)</v>
      </c>
      <c r="I9" s="219" t="s">
        <v>17</v>
      </c>
      <c r="J9" s="219" t="str">
        <f>IF(_xlfn.SINGLE(whosFirstEasierToRead)="כן",VLOOKUP("UH UH",whosFirstEasierToReadStep2,2,FALSE),"UH UH")</f>
        <v>U, H     U, H</v>
      </c>
      <c r="K9" s="219" t="str">
        <f>IF(_xlfn.SINGLE(whosFirstEasierToRead)="כן",VLOOKUP("YOU",whosFirstEasierToReadStep2,2,FALSE),"YOU")</f>
        <v>YOU (3 אותיות)</v>
      </c>
      <c r="L9" s="219" t="str">
        <f>IF(_xlfn.SINGLE(whosFirstEasierToRead)="כן",VLOOKUP("UR",whosFirstEasierToReadStep2,2,FALSE),"UR")</f>
        <v>UR (2 אותיות)</v>
      </c>
      <c r="M9" s="219" t="s">
        <v>26</v>
      </c>
      <c r="N9" s="219" t="str">
        <f>IF(_xlfn.SINGLE(whosFirstEasierToRead)="כן",VLOOKUP("WHAT?",whosFirstEasierToReadStep2,2,FALSE),"WHAT?")</f>
        <v>WHAT עם ?</v>
      </c>
      <c r="O9" s="219" t="str">
        <f>IF(_xlfn.SINGLE(whosFirstEasierToRead)="כן",VLOOKUP("you're",whosFirstEasierToReadStep2,2,FALSE),"YOU'RE")</f>
        <v>YOU'RE עם גרש</v>
      </c>
      <c r="P9" s="219" t="s">
        <v>22</v>
      </c>
      <c r="Q9" s="219" t="s">
        <v>1</v>
      </c>
      <c r="R9" s="219"/>
      <c r="S9" s="219"/>
      <c r="T9" s="220"/>
      <c r="V9" s="248" t="s">
        <v>272</v>
      </c>
      <c r="W9" s="245" t="s">
        <v>273</v>
      </c>
    </row>
    <row r="10" spans="1:23" ht="15.75" thickBot="1" x14ac:dyDescent="0.3">
      <c r="B10" s="329" t="s">
        <v>380</v>
      </c>
      <c r="C10" s="506" t="s">
        <v>190</v>
      </c>
      <c r="D10" s="155" t="s">
        <v>187</v>
      </c>
      <c r="E10"/>
      <c r="F10" s="210" t="s">
        <v>274</v>
      </c>
      <c r="G10" s="215" t="s">
        <v>25</v>
      </c>
      <c r="H10" s="216" t="s">
        <v>19</v>
      </c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7"/>
      <c r="V10" s="207"/>
      <c r="W10" s="239"/>
    </row>
    <row r="11" spans="1:23" ht="15.75" thickBot="1" x14ac:dyDescent="0.3">
      <c r="B11" s="329" t="s">
        <v>381</v>
      </c>
      <c r="C11" s="506" t="s">
        <v>190</v>
      </c>
      <c r="D11" s="157" t="s">
        <v>188</v>
      </c>
      <c r="E11"/>
      <c r="F11" s="211" t="s">
        <v>275</v>
      </c>
      <c r="G11" s="218" t="s">
        <v>15</v>
      </c>
      <c r="H11" s="219" t="s">
        <v>22</v>
      </c>
      <c r="I11" s="219" t="str">
        <f>IF(_xlfn.SINGLE(whosFirstEasierToRead)="כן",VLOOKUP("U",whosFirstEasierToReadStep2,2,FALSE),"U")</f>
        <v>U (אות אחת)</v>
      </c>
      <c r="J11" s="219" t="str">
        <f>IF(_xlfn.SINGLE(whosFirstEasierToRead)="כן",VLOOKUP("UR",whosFirstEasierToReadStep2,2,FALSE),"UR")</f>
        <v>UR (2 אותיות)</v>
      </c>
      <c r="K11" s="219" t="s">
        <v>1</v>
      </c>
      <c r="L11" s="219" t="s">
        <v>17</v>
      </c>
      <c r="M11" s="219" t="str">
        <f>IF(_xlfn.SINGLE(whosFirstEasierToRead)="כן",VLOOKUP("UH UH",whosFirstEasierToReadStep2,2,FALSE),"UH UH")</f>
        <v>U, H     U, H</v>
      </c>
      <c r="N11" s="219" t="str">
        <f>IF(_xlfn.SINGLE(whosFirstEasierToRead)="כן",VLOOKUP("WHAT?",whosFirstEasierToReadStep2,2,FALSE),"WHAT?")</f>
        <v>WHAT עם ?</v>
      </c>
      <c r="O11" s="219" t="str">
        <f>IF(_xlfn.SINGLE(whosFirstEasierToRead)="כן",VLOOKUP("UH HUH",whosFirstEasierToReadStep2,2,FALSE),"UH HUH")</f>
        <v>U, H     H, U, H</v>
      </c>
      <c r="P11" s="219" t="str">
        <f>IF(_xlfn.SINGLE(whosFirstEasierToRead)="כן",VLOOKUP("YOU",whosFirstEasierToReadStep2,2,FALSE),"YOU")</f>
        <v>YOU (3 אותיות)</v>
      </c>
      <c r="Q11" s="219" t="s">
        <v>20</v>
      </c>
      <c r="R11" s="219"/>
      <c r="S11" s="219"/>
      <c r="T11" s="220"/>
      <c r="V11" s="249" t="s">
        <v>276</v>
      </c>
      <c r="W11" s="247" t="s">
        <v>354</v>
      </c>
    </row>
    <row r="12" spans="1:23" ht="15.75" thickBot="1" x14ac:dyDescent="0.3">
      <c r="B12" s="329" t="s">
        <v>382</v>
      </c>
      <c r="C12" s="506" t="s">
        <v>190</v>
      </c>
      <c r="D12" s="155" t="s">
        <v>187</v>
      </c>
      <c r="E12"/>
      <c r="F12" s="210" t="s">
        <v>277</v>
      </c>
      <c r="G12" s="215" t="s">
        <v>9</v>
      </c>
      <c r="H12" s="216" t="s">
        <v>24</v>
      </c>
      <c r="I12" s="216" t="s">
        <v>12</v>
      </c>
      <c r="J12" s="216" t="str">
        <f>IF(_xlfn.SINGLE(whosFirstEasierToRead)="כן",VLOOKUP("WHAT",whosFirstEasierToReadStep2,2,FALSE),"WHAT")</f>
        <v>WHAT ללא ?</v>
      </c>
      <c r="K12" s="216" t="s">
        <v>10</v>
      </c>
      <c r="L12" s="216" t="s">
        <v>23</v>
      </c>
      <c r="M12" s="216" t="s">
        <v>14</v>
      </c>
      <c r="N12" s="216" t="s">
        <v>27</v>
      </c>
      <c r="O12" s="216" t="s">
        <v>19</v>
      </c>
      <c r="P12" s="216" t="s">
        <v>21</v>
      </c>
      <c r="Q12" s="216"/>
      <c r="R12" s="216"/>
      <c r="S12" s="216"/>
      <c r="T12" s="217"/>
      <c r="V12" s="250" t="s">
        <v>278</v>
      </c>
      <c r="W12" s="245" t="s">
        <v>355</v>
      </c>
    </row>
    <row r="13" spans="1:23" ht="15.75" thickBot="1" x14ac:dyDescent="0.3">
      <c r="B13" s="331" t="s">
        <v>383</v>
      </c>
      <c r="C13" s="506" t="s">
        <v>190</v>
      </c>
      <c r="D13" s="155" t="s">
        <v>187</v>
      </c>
      <c r="E13"/>
      <c r="F13" s="211" t="s">
        <v>279</v>
      </c>
      <c r="G13" s="218" t="str">
        <f>IF(_xlfn.SINGLE(whosFirstEasierToRead)="כן",VLOOKUP("WHAT?",whosFirstEasierToReadStep2,2,FALSE),"WHAT?")</f>
        <v>WHAT עם ?</v>
      </c>
      <c r="H13" s="219" t="str">
        <f>IF(_xlfn.SINGLE(whosFirstEasierToRead)="כן",VLOOKUP("UH HUH",whosFirstEasierToReadStep2,2,FALSE),"UH HUH")</f>
        <v>U, H     H, U, H</v>
      </c>
      <c r="I13" s="219" t="str">
        <f>IF(_xlfn.SINGLE(whosFirstEasierToRead)="כן",VLOOKUP("UH UH",whosFirstEasierToReadStep2,2,FALSE),"UH UH")</f>
        <v>U, H     U, H</v>
      </c>
      <c r="J13" s="219" t="str">
        <f>IF(_xlfn.SINGLE(whosFirstEasierToRead)="כן",VLOOKUP("your",whosFirstEasierToReadStep2,2,FALSE),"YOUR")</f>
        <v>YOUR ללא E</v>
      </c>
      <c r="K13" s="219" t="s">
        <v>1</v>
      </c>
      <c r="L13" s="219" t="s">
        <v>26</v>
      </c>
      <c r="M13" s="219" t="s">
        <v>22</v>
      </c>
      <c r="N13" s="219"/>
      <c r="O13" s="219"/>
      <c r="P13" s="219"/>
      <c r="Q13" s="219"/>
      <c r="R13" s="219"/>
      <c r="S13" s="219"/>
      <c r="T13" s="220"/>
      <c r="V13" s="208"/>
      <c r="W13" s="240"/>
    </row>
    <row r="14" spans="1:23" ht="15.75" thickBot="1" x14ac:dyDescent="0.3">
      <c r="B14" s="331" t="s">
        <v>384</v>
      </c>
      <c r="C14" s="505" t="s">
        <v>191</v>
      </c>
      <c r="D14" s="156" t="s">
        <v>189</v>
      </c>
      <c r="E14"/>
      <c r="F14" s="210" t="s">
        <v>280</v>
      </c>
      <c r="G14" s="215" t="s">
        <v>9</v>
      </c>
      <c r="H14" s="216" t="str">
        <f>IF(_xlfn.SINGLE(whosFirstEasierToRead)="כן",VLOOKUP("UHHH",whosFirstEasierToReadStep2,2,FALSE),"UHHH")</f>
        <v>UHHH (3xH)</v>
      </c>
      <c r="I14" s="216" t="s">
        <v>27</v>
      </c>
      <c r="J14" s="216" t="s">
        <v>11</v>
      </c>
      <c r="K14" s="216" t="str">
        <f>IF(_xlfn.SINGLE(whosFirstEasierToRead)="כן",VLOOKUP("WHAT",whosFirstEasierToReadStep2,2,FALSE),"WHAT")</f>
        <v>WHAT ללא ?</v>
      </c>
      <c r="L14" s="216" t="s">
        <v>24</v>
      </c>
      <c r="M14" s="216" t="s">
        <v>25</v>
      </c>
      <c r="N14" s="216" t="s">
        <v>13</v>
      </c>
      <c r="O14" s="216" t="s">
        <v>10</v>
      </c>
      <c r="P14" s="216" t="s">
        <v>19</v>
      </c>
      <c r="Q14" s="216" t="s">
        <v>23</v>
      </c>
      <c r="R14" s="216" t="s">
        <v>12</v>
      </c>
      <c r="S14" s="216" t="s">
        <v>14</v>
      </c>
      <c r="T14" s="217"/>
      <c r="V14" s="251" t="s">
        <v>18</v>
      </c>
      <c r="W14" s="247" t="s">
        <v>356</v>
      </c>
    </row>
    <row r="15" spans="1:23" ht="15.75" thickBot="1" x14ac:dyDescent="0.3">
      <c r="B15" s="331" t="s">
        <v>385</v>
      </c>
      <c r="C15" s="505" t="s">
        <v>191</v>
      </c>
      <c r="D15" s="155" t="s">
        <v>187</v>
      </c>
      <c r="F15" s="211" t="s">
        <v>281</v>
      </c>
      <c r="G15" s="218" t="str">
        <f>IF(_xlfn.SINGLE(whosFirstEasierToRead)="כן",VLOOKUP("UHHH",whosFirstEasierToReadStep2,2,FALSE),"UHHH")</f>
        <v>UHHH (3xH)</v>
      </c>
      <c r="H15" s="219" t="s">
        <v>25</v>
      </c>
      <c r="I15" s="219" t="s">
        <v>12</v>
      </c>
      <c r="J15" s="219" t="s">
        <v>21</v>
      </c>
      <c r="K15" s="219" t="s">
        <v>13</v>
      </c>
      <c r="L15" s="219" t="s">
        <v>9</v>
      </c>
      <c r="M15" s="219" t="s">
        <v>14</v>
      </c>
      <c r="N15" s="219" t="s">
        <v>23</v>
      </c>
      <c r="O15" s="219" t="s">
        <v>19</v>
      </c>
      <c r="P15" s="219" t="str">
        <f>IF(_xlfn.SINGLE(whosFirstEasierToRead)="כן",VLOOKUP("WHAT",whosFirstEasierToReadStep2,2,FALSE),"WHAT")</f>
        <v>WHAT ללא ?</v>
      </c>
      <c r="Q15" s="219" t="s">
        <v>27</v>
      </c>
      <c r="R15" s="219" t="s">
        <v>11</v>
      </c>
      <c r="S15" s="219" t="s">
        <v>10</v>
      </c>
      <c r="T15" s="220"/>
      <c r="V15" s="252" t="s">
        <v>282</v>
      </c>
      <c r="W15" s="245" t="s">
        <v>357</v>
      </c>
    </row>
    <row r="16" spans="1:23" ht="15.75" thickBot="1" x14ac:dyDescent="0.3">
      <c r="B16" s="329" t="s">
        <v>386</v>
      </c>
      <c r="C16" s="506" t="s">
        <v>190</v>
      </c>
      <c r="D16" s="155" t="s">
        <v>187</v>
      </c>
      <c r="F16" s="212" t="s">
        <v>283</v>
      </c>
      <c r="G16" s="215" t="s">
        <v>21</v>
      </c>
      <c r="H16" s="216" t="s">
        <v>14</v>
      </c>
      <c r="I16" s="216" t="s">
        <v>11</v>
      </c>
      <c r="J16" s="216" t="s">
        <v>13</v>
      </c>
      <c r="K16" s="216" t="str">
        <f>IF(_xlfn.SINGLE(whosFirstEasierToRead)="כן",VLOOKUP("UHHH",whosFirstEasierToReadStep2,2,FALSE),"UHHH")</f>
        <v>UHHH (3xH)</v>
      </c>
      <c r="L16" s="216" t="s">
        <v>10</v>
      </c>
      <c r="M16" s="216" t="s">
        <v>27</v>
      </c>
      <c r="N16" s="216" t="s">
        <v>12</v>
      </c>
      <c r="O16" s="216"/>
      <c r="P16" s="216"/>
      <c r="Q16" s="216"/>
      <c r="R16" s="216"/>
      <c r="S16" s="216"/>
      <c r="T16" s="217"/>
      <c r="V16" s="209"/>
      <c r="W16" s="239"/>
    </row>
    <row r="17" spans="2:23" ht="15.75" thickBot="1" x14ac:dyDescent="0.3">
      <c r="B17" s="329" t="s">
        <v>387</v>
      </c>
      <c r="C17" s="505" t="s">
        <v>191</v>
      </c>
      <c r="D17" s="156" t="s">
        <v>189</v>
      </c>
      <c r="F17" s="211" t="s">
        <v>284</v>
      </c>
      <c r="G17" s="218" t="s">
        <v>25</v>
      </c>
      <c r="H17" s="219" t="s">
        <v>21</v>
      </c>
      <c r="I17" s="219" t="s">
        <v>13</v>
      </c>
      <c r="J17" s="219" t="s">
        <v>24</v>
      </c>
      <c r="K17" s="219" t="s">
        <v>23</v>
      </c>
      <c r="L17" s="219"/>
      <c r="M17" s="219"/>
      <c r="N17" s="219"/>
      <c r="O17" s="219"/>
      <c r="P17" s="219"/>
      <c r="Q17" s="219"/>
      <c r="R17" s="219"/>
      <c r="S17" s="219"/>
      <c r="T17" s="220"/>
      <c r="V17" s="253" t="s">
        <v>285</v>
      </c>
      <c r="W17" s="247" t="s">
        <v>358</v>
      </c>
    </row>
    <row r="18" spans="2:23" ht="15.75" thickBot="1" x14ac:dyDescent="0.3">
      <c r="B18" s="329" t="s">
        <v>388</v>
      </c>
      <c r="C18" s="506" t="s">
        <v>190</v>
      </c>
      <c r="D18" s="157" t="s">
        <v>188</v>
      </c>
      <c r="F18" s="210" t="s">
        <v>286</v>
      </c>
      <c r="G18" s="215" t="s">
        <v>13</v>
      </c>
      <c r="H18" s="216" t="s">
        <v>12</v>
      </c>
      <c r="I18" s="216" t="str">
        <f>IF(_xlfn.SINGLE(whosFirstEasierToRead)="כן",VLOOKUP("WHAT",whosFirstEasierToReadStep2,2,FALSE),"WHAT")</f>
        <v>WHAT ללא ?</v>
      </c>
      <c r="J18" s="216" t="s">
        <v>21</v>
      </c>
      <c r="K18" s="216" t="s">
        <v>19</v>
      </c>
      <c r="L18" s="216" t="s">
        <v>23</v>
      </c>
      <c r="M18" s="216" t="s">
        <v>25</v>
      </c>
      <c r="N18" s="216" t="s">
        <v>9</v>
      </c>
      <c r="O18" s="216" t="s">
        <v>24</v>
      </c>
      <c r="P18" s="216"/>
      <c r="Q18" s="216"/>
      <c r="R18" s="216"/>
      <c r="S18" s="216"/>
      <c r="T18" s="217"/>
      <c r="V18" s="243" t="s">
        <v>287</v>
      </c>
      <c r="W18" s="242" t="s">
        <v>359</v>
      </c>
    </row>
    <row r="19" spans="2:23" ht="15.75" thickBot="1" x14ac:dyDescent="0.3">
      <c r="B19" s="331" t="s">
        <v>389</v>
      </c>
      <c r="C19" s="506" t="s">
        <v>190</v>
      </c>
      <c r="D19" s="156" t="s">
        <v>189</v>
      </c>
      <c r="F19" s="211" t="s">
        <v>288</v>
      </c>
      <c r="G19" s="218" t="s">
        <v>13</v>
      </c>
      <c r="H19" s="219" t="s">
        <v>10</v>
      </c>
      <c r="I19" s="219" t="s">
        <v>24</v>
      </c>
      <c r="J19" s="219" t="s">
        <v>23</v>
      </c>
      <c r="K19" s="219" t="s">
        <v>14</v>
      </c>
      <c r="L19" s="219" t="s">
        <v>27</v>
      </c>
      <c r="M19" s="219" t="str">
        <f>IF(_xlfn.SINGLE(whosFirstEasierToRead)="כן",VLOOKUP("WHAT",whosFirstEasierToReadStep2,2,FALSE),"WHAT")</f>
        <v>WHAT ללא ?</v>
      </c>
      <c r="N19" s="219" t="s">
        <v>25</v>
      </c>
      <c r="O19" s="219"/>
      <c r="P19" s="219"/>
      <c r="Q19" s="219"/>
      <c r="R19" s="219"/>
      <c r="S19" s="219"/>
      <c r="T19" s="220"/>
      <c r="V19" s="243" t="s">
        <v>289</v>
      </c>
      <c r="W19" s="242" t="s">
        <v>361</v>
      </c>
    </row>
    <row r="20" spans="2:23" ht="15.75" thickBot="1" x14ac:dyDescent="0.3">
      <c r="B20" s="331" t="s">
        <v>390</v>
      </c>
      <c r="C20" s="506" t="s">
        <v>190</v>
      </c>
      <c r="D20" s="156" t="s">
        <v>189</v>
      </c>
      <c r="F20" s="210" t="s">
        <v>290</v>
      </c>
      <c r="G20" s="215" t="str">
        <f>IF(_xlfn.SINGLE(whosFirstEasierToRead)="כן",VLOOKUP("you are",whosFirstEasierToReadStep2,2,FALSE),"YOU ARE")</f>
        <v>YOU ARE (2 מילים)</v>
      </c>
      <c r="H20" s="216" t="s">
        <v>17</v>
      </c>
      <c r="I20" s="216" t="s">
        <v>20</v>
      </c>
      <c r="J20" s="221" t="str">
        <f>IF(_xlfn.SINGLE(whosFirstEasierToRead)="כן",VLOOKUP("you're",whosFirstEasierToReadStep2,2,FALSE),"YOU'RE")</f>
        <v>YOU'RE עם גרש</v>
      </c>
      <c r="K20" s="216" t="str">
        <f>IF(_xlfn.SINGLE(whosFirstEasierToRead)="כן",VLOOKUP("YOU",whosFirstEasierToReadStep2,2,FALSE),"YOU")</f>
        <v>YOU (3 אותיות)</v>
      </c>
      <c r="L20" s="216" t="s">
        <v>1</v>
      </c>
      <c r="M20" s="216" t="str">
        <f>IF(_xlfn.SINGLE(whosFirstEasierToRead)="כן",VLOOKUP("UH HUH",whosFirstEasierToReadStep2,2,FALSE),"UH HUH")</f>
        <v>U, H     H, U, H</v>
      </c>
      <c r="N20" s="216" t="str">
        <f>IF(_xlfn.SINGLE(whosFirstEasierToRead)="כן",VLOOKUP("UR",whosFirstEasierToReadStep2,2,FALSE),"UR")</f>
        <v>UR (2 אותיות)</v>
      </c>
      <c r="O20" s="216" t="s">
        <v>26</v>
      </c>
      <c r="P20" s="216"/>
      <c r="Q20" s="216"/>
      <c r="R20" s="216"/>
      <c r="S20" s="216"/>
      <c r="T20" s="217"/>
      <c r="V20" s="244" t="s">
        <v>291</v>
      </c>
      <c r="W20" s="245" t="s">
        <v>360</v>
      </c>
    </row>
    <row r="21" spans="2:23" ht="15.75" thickBot="1" x14ac:dyDescent="0.3">
      <c r="B21" s="331" t="s">
        <v>391</v>
      </c>
      <c r="C21" s="505" t="s">
        <v>191</v>
      </c>
      <c r="D21" s="155" t="s">
        <v>187</v>
      </c>
      <c r="F21" s="213" t="s">
        <v>18</v>
      </c>
      <c r="G21" s="218" t="str">
        <f>IF(_xlfn.SINGLE(whosFirstEasierToRead)="כן",VLOOKUP("UH HUH",whosFirstEasierToReadStep2,2,FALSE),"UH HUH")</f>
        <v>U, H     H, U, H</v>
      </c>
      <c r="H21" s="219" t="s">
        <v>26</v>
      </c>
      <c r="I21" s="219" t="s">
        <v>22</v>
      </c>
      <c r="J21" s="219" t="str">
        <f>IF(_xlfn.SINGLE(whosFirstEasierToRead)="כן",VLOOKUP("WHAT?",whosFirstEasierToReadStep2,2,FALSE),"WHAT?")</f>
        <v>WHAT עם ?</v>
      </c>
      <c r="K21" s="219" t="s">
        <v>15</v>
      </c>
      <c r="L21" s="219" t="str">
        <f>IF(_xlfn.SINGLE(whosFirstEasierToRead)="כן",VLOOKUP("UR",whosFirstEasierToReadStep2,2,FALSE),"UR")</f>
        <v>UR (2 אותיות)</v>
      </c>
      <c r="M21" s="219" t="str">
        <f>IF(_xlfn.SINGLE(whosFirstEasierToRead)="כן",VLOOKUP("UH UH",whosFirstEasierToReadStep2,2,FALSE),"UH UH")</f>
        <v>U, H     U, H</v>
      </c>
      <c r="N21" s="219" t="s">
        <v>17</v>
      </c>
      <c r="O21" s="219" t="str">
        <f>IF(_xlfn.SINGLE(whosFirstEasierToRead)="כן",VLOOKUP("U",whosFirstEasierToReadStep2,2,FALSE),"U")</f>
        <v>U (אות אחת)</v>
      </c>
      <c r="P21" s="219"/>
      <c r="Q21" s="219"/>
      <c r="R21" s="219"/>
      <c r="S21" s="219"/>
      <c r="T21" s="220"/>
    </row>
    <row r="22" spans="2:23" ht="15.75" thickBot="1" x14ac:dyDescent="0.3">
      <c r="B22" s="329" t="s">
        <v>392</v>
      </c>
      <c r="C22" s="506" t="s">
        <v>190</v>
      </c>
      <c r="D22" s="155" t="s">
        <v>187</v>
      </c>
      <c r="E22"/>
      <c r="F22" s="212" t="s">
        <v>292</v>
      </c>
      <c r="G22" s="215" t="str">
        <f>IF(_xlfn.SINGLE(whosFirstEasierToRead)="כן",VLOOKUP("UH HUH",whosFirstEasierToReadStep2,2,FALSE),"UH HUH")</f>
        <v>U, H     H, U, H</v>
      </c>
      <c r="H22" s="216"/>
      <c r="I22" s="216"/>
      <c r="J22" s="216"/>
      <c r="K22" s="216"/>
      <c r="L22" s="216"/>
      <c r="M22" s="216"/>
      <c r="N22" s="216"/>
      <c r="O22" s="216"/>
      <c r="P22" s="216"/>
      <c r="Q22" s="216"/>
      <c r="R22" s="216"/>
      <c r="S22" s="216"/>
      <c r="T22" s="217"/>
    </row>
    <row r="23" spans="2:23" ht="15.75" thickBot="1" x14ac:dyDescent="0.3">
      <c r="B23" s="330" t="s">
        <v>393</v>
      </c>
      <c r="C23" s="506" t="s">
        <v>190</v>
      </c>
      <c r="D23" s="155" t="s">
        <v>187</v>
      </c>
      <c r="E23"/>
      <c r="F23" s="214" t="s">
        <v>293</v>
      </c>
      <c r="G23" s="218" t="str">
        <f>IF(_xlfn.SINGLE(whosFirstEasierToRead)="כן",VLOOKUP("UR",whosFirstEasierToReadStep2,2,FALSE),"UR")</f>
        <v>UR (2 אותיות)</v>
      </c>
      <c r="H23" s="219" t="str">
        <f>IF(_xlfn.SINGLE(whosFirstEasierToRead)="כן",VLOOKUP("U",whosFirstEasierToReadStep2,2,FALSE),"U")</f>
        <v>U (אות אחת)</v>
      </c>
      <c r="I23" s="219" t="str">
        <f>IF(_xlfn.SINGLE(whosFirstEasierToRead)="כן",VLOOKUP("you are",whosFirstEasierToReadStep2,2,FALSE),"YOU ARE")</f>
        <v>YOU ARE (2 מילים)</v>
      </c>
      <c r="J23" s="219" t="str">
        <f>IF(_xlfn.SINGLE(whosFirstEasierToRead)="כן",VLOOKUP("you're",whosFirstEasierToReadStep2,2,FALSE),"YOU'RE")</f>
        <v>YOU'RE עם גרש</v>
      </c>
      <c r="K23" s="219" t="s">
        <v>22</v>
      </c>
      <c r="L23" s="219" t="str">
        <f>IF(_xlfn.SINGLE(whosFirstEasierToRead)="כן",VLOOKUP("UH UH",whosFirstEasierToReadStep2,2,FALSE),"UH UH")</f>
        <v>U, H     U, H</v>
      </c>
      <c r="M23" s="219"/>
      <c r="N23" s="219"/>
      <c r="O23" s="219"/>
      <c r="P23" s="219"/>
      <c r="Q23" s="219"/>
      <c r="R23" s="219"/>
      <c r="S23" s="219"/>
      <c r="T23" s="220"/>
    </row>
    <row r="24" spans="2:23" ht="15.75" thickBot="1" x14ac:dyDescent="0.3">
      <c r="B24" s="331" t="s">
        <v>394</v>
      </c>
      <c r="C24" s="506" t="s">
        <v>190</v>
      </c>
      <c r="D24" s="156" t="s">
        <v>189</v>
      </c>
      <c r="E24"/>
      <c r="F24" s="212" t="s">
        <v>294</v>
      </c>
      <c r="G24" s="215" t="s">
        <v>24</v>
      </c>
      <c r="H24" s="216" t="s">
        <v>10</v>
      </c>
      <c r="I24" s="216" t="s">
        <v>19</v>
      </c>
      <c r="J24" s="216" t="str">
        <f>IF(_xlfn.SINGLE(whosFirstEasierToRead)="כן",VLOOKUP("WHAT",whosFirstEasierToReadStep2,2,FALSE),"WHAT")</f>
        <v>WHAT ללא ?</v>
      </c>
      <c r="K24" s="216" t="s">
        <v>12</v>
      </c>
      <c r="L24" s="216" t="s">
        <v>13</v>
      </c>
      <c r="M24" s="216" t="s">
        <v>25</v>
      </c>
      <c r="N24" s="216" t="s">
        <v>14</v>
      </c>
      <c r="O24" s="216" t="s">
        <v>23</v>
      </c>
      <c r="P24" s="216" t="s">
        <v>9</v>
      </c>
      <c r="Q24" s="216" t="str">
        <f>IF(_xlfn.SINGLE(whosFirstEasierToRead)="כן",VLOOKUP("UHHH",whosFirstEasierToReadStep2,2,FALSE),"UHHH")</f>
        <v>UHHH (3xH)</v>
      </c>
      <c r="R24" s="216"/>
      <c r="S24" s="216"/>
      <c r="T24" s="217"/>
    </row>
    <row r="25" spans="2:23" ht="15.75" thickBot="1" x14ac:dyDescent="0.3">
      <c r="B25" s="331" t="s">
        <v>395</v>
      </c>
      <c r="C25" s="506" t="s">
        <v>190</v>
      </c>
      <c r="D25" s="155" t="s">
        <v>187</v>
      </c>
      <c r="F25" s="214" t="s">
        <v>295</v>
      </c>
      <c r="G25" s="218" t="s">
        <v>17</v>
      </c>
      <c r="H25" s="219" t="str">
        <f>IF(_xlfn.SINGLE(whosFirstEasierToRead)="כן",VLOOKUP("U",whosFirstEasierToReadStep2,2,FALSE),"U")</f>
        <v>U (אות אחת)</v>
      </c>
      <c r="I25" s="219" t="str">
        <f>IF(_xlfn.SINGLE(whosFirstEasierToRead)="כן",VLOOKUP("UR",whosFirstEasierToReadStep2,2,FALSE),"UR")</f>
        <v>UR (2 אותיות)</v>
      </c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20"/>
    </row>
    <row r="26" spans="2:23" ht="15.75" thickBot="1" x14ac:dyDescent="0.3">
      <c r="B26" s="331" t="s">
        <v>396</v>
      </c>
      <c r="C26" s="505" t="s">
        <v>191</v>
      </c>
      <c r="D26" s="156" t="s">
        <v>189</v>
      </c>
      <c r="F26" s="210" t="s">
        <v>296</v>
      </c>
      <c r="G26" s="215" t="str">
        <f>IF(_xlfn.SINGLE(whosFirstEasierToRead)="כן",VLOOKUP("UHHH",whosFirstEasierToReadStep2,2,FALSE),"UHHH")</f>
        <v>UHHH (3xH)</v>
      </c>
      <c r="H26" s="216" t="s">
        <v>14</v>
      </c>
      <c r="I26" s="216" t="s">
        <v>9</v>
      </c>
      <c r="J26" s="216" t="s">
        <v>12</v>
      </c>
      <c r="K26" s="216" t="s">
        <v>13</v>
      </c>
      <c r="L26" s="216" t="s">
        <v>19</v>
      </c>
      <c r="M26" s="216" t="s">
        <v>11</v>
      </c>
      <c r="N26" s="216" t="s">
        <v>23</v>
      </c>
      <c r="O26" s="216" t="str">
        <f>IF(_xlfn.SINGLE(whosFirstEasierToRead)="כן",VLOOKUP("WHAT",whosFirstEasierToReadStep2,2,FALSE),"WHAT")</f>
        <v>WHAT ללא ?</v>
      </c>
      <c r="P26" s="216" t="s">
        <v>27</v>
      </c>
      <c r="Q26" s="216"/>
      <c r="R26" s="216"/>
      <c r="S26" s="216"/>
      <c r="T26" s="217"/>
    </row>
    <row r="27" spans="2:23" ht="15.75" thickBot="1" x14ac:dyDescent="0.3">
      <c r="B27" s="331" t="s">
        <v>397</v>
      </c>
      <c r="C27" s="505" t="s">
        <v>191</v>
      </c>
      <c r="D27" s="155" t="s">
        <v>187</v>
      </c>
      <c r="F27" s="214" t="s">
        <v>297</v>
      </c>
      <c r="G27" s="218" t="str">
        <f>IF(_xlfn.SINGLE(whosFirstEasierToRead)="כן",VLOOKUP("UHHH",whosFirstEasierToReadStep2,2,FALSE),"UHHH")</f>
        <v>UHHH (3xH)</v>
      </c>
      <c r="H27" s="219" t="str">
        <f>IF(_xlfn.SINGLE(whosFirstEasierToRead)="כן",VLOOKUP("WHAT",whosFirstEasierToReadStep2,2,FALSE),"WHAT")</f>
        <v>WHAT ללא ?</v>
      </c>
      <c r="I27" s="219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20"/>
    </row>
    <row r="28" spans="2:23" ht="15.75" thickBot="1" x14ac:dyDescent="0.3">
      <c r="B28" s="331" t="s">
        <v>295</v>
      </c>
      <c r="C28" s="505" t="s">
        <v>191</v>
      </c>
      <c r="D28" s="157" t="s">
        <v>188</v>
      </c>
      <c r="F28" s="212" t="s">
        <v>298</v>
      </c>
      <c r="G28" s="215" t="str">
        <f>IF(_xlfn.SINGLE(whosFirstEasierToRead)="כן",VLOOKUP("YOU",whosFirstEasierToReadStep2,2,FALSE),"YOU")</f>
        <v>YOU (3 אותיות)</v>
      </c>
      <c r="H28" s="216" t="s">
        <v>1</v>
      </c>
      <c r="I28" s="221" t="str">
        <f>IF(_xlfn.SINGLE(whosFirstEasierToRead)="כן",VLOOKUP("you're",whosFirstEasierToReadStep2,2,FALSE),"YOU'RE")</f>
        <v>YOU'RE עם גרש</v>
      </c>
      <c r="J28" s="216" t="str">
        <f>IF(_xlfn.SINGLE(whosFirstEasierToRead)="כן",VLOOKUP("your",whosFirstEasierToReadStep2,2,FALSE),"YOUR")</f>
        <v>YOUR ללא E</v>
      </c>
      <c r="K28" s="216" t="str">
        <f>IF(_xlfn.SINGLE(whosFirstEasierToRead)="כן",VLOOKUP("U",whosFirstEasierToReadStep2,2,FALSE),"U")</f>
        <v>U (אות אחת)</v>
      </c>
      <c r="L28" s="216" t="s">
        <v>17</v>
      </c>
      <c r="M28" s="216" t="str">
        <f>IF(_xlfn.SINGLE(whosFirstEasierToRead)="כן",VLOOKUP("UH UH",whosFirstEasierToReadStep2,2,FALSE),"UH UH")</f>
        <v>U, H     U, H</v>
      </c>
      <c r="N28" s="216" t="s">
        <v>20</v>
      </c>
      <c r="O28" s="216" t="str">
        <f>IF(_xlfn.SINGLE(whosFirstEasierToRead)="כן",VLOOKUP("you are",whosFirstEasierToReadStep2,2,FALSE),"YOU ARE")</f>
        <v>YOU ARE (2 מילים)</v>
      </c>
      <c r="P28" s="216" t="str">
        <f>IF(_xlfn.SINGLE(whosFirstEasierToRead)="כן",VLOOKUP("UH HUH",whosFirstEasierToReadStep2,2,FALSE),"UH HUH")</f>
        <v>U, H     H, U, H</v>
      </c>
      <c r="Q28" s="216" t="str">
        <f>IF(_xlfn.SINGLE(whosFirstEasierToRead)="כן",VLOOKUP("UR",whosFirstEasierToReadStep2,2,FALSE),"UR")</f>
        <v>UR (2 אותיות)</v>
      </c>
      <c r="R28" s="216" t="s">
        <v>22</v>
      </c>
      <c r="S28" s="216" t="str">
        <f>IF(_xlfn.SINGLE(whosFirstEasierToRead)="כן",VLOOKUP("WHAT?",whosFirstEasierToReadStep2,2,FALSE),"WHAT?")</f>
        <v>WHAT עם ?</v>
      </c>
      <c r="T28" s="217"/>
    </row>
    <row r="29" spans="2:23" ht="15.75" thickBot="1" x14ac:dyDescent="0.3">
      <c r="B29" s="329" t="s">
        <v>398</v>
      </c>
      <c r="C29" s="505" t="s">
        <v>191</v>
      </c>
      <c r="D29" s="156" t="s">
        <v>189</v>
      </c>
      <c r="F29" s="211" t="s">
        <v>299</v>
      </c>
      <c r="G29" s="218" t="s">
        <v>12</v>
      </c>
      <c r="H29" s="219" t="s">
        <v>25</v>
      </c>
      <c r="I29" s="219" t="str">
        <f>IF(_xlfn.SINGLE(whosFirstEasierToRead)="כן",VLOOKUP("UHHH",whosFirstEasierToReadStep2,2,FALSE),"UHHH")</f>
        <v>UHHH (3xH)</v>
      </c>
      <c r="J29" s="219" t="s">
        <v>21</v>
      </c>
      <c r="K29" s="219" t="s">
        <v>11</v>
      </c>
      <c r="L29" s="219" t="str">
        <f>IF(_xlfn.SINGLE(whosFirstEasierToRead)="כן",VLOOKUP("WHAT",whosFirstEasierToReadStep2,2,FALSE),"WHAT")</f>
        <v>WHAT ללא ?</v>
      </c>
      <c r="M29" s="219" t="s">
        <v>23</v>
      </c>
      <c r="N29" s="219" t="s">
        <v>24</v>
      </c>
      <c r="O29" s="219" t="s">
        <v>10</v>
      </c>
      <c r="P29" s="219" t="s">
        <v>13</v>
      </c>
      <c r="Q29" s="219"/>
      <c r="R29" s="219"/>
      <c r="S29" s="219"/>
      <c r="T29" s="220"/>
    </row>
    <row r="30" spans="2:23" ht="15.75" thickBot="1" x14ac:dyDescent="0.3">
      <c r="B30" s="329" t="s">
        <v>399</v>
      </c>
      <c r="C30" s="506" t="s">
        <v>190</v>
      </c>
      <c r="D30" s="156" t="s">
        <v>189</v>
      </c>
      <c r="F30" s="212" t="s">
        <v>300</v>
      </c>
      <c r="G30" s="215" t="s">
        <v>26</v>
      </c>
      <c r="H30" s="216" t="str">
        <f>IF(_xlfn.SINGLE(whosFirstEasierToRead)="כן",VLOOKUP("you are",whosFirstEasierToReadStep2,2,FALSE),"YOU ARE")</f>
        <v>YOU ARE (2 מילים)</v>
      </c>
      <c r="I30" s="216" t="str">
        <f>IF(_xlfn.SINGLE(whosFirstEasierToRead)="כן",VLOOKUP("your",whosFirstEasierToReadStep2,2,FALSE),"YOUR")</f>
        <v>YOUR ללא E</v>
      </c>
      <c r="J30" s="221" t="str">
        <f>IF(_xlfn.SINGLE(whosFirstEasierToRead)="כן",VLOOKUP("you're",whosFirstEasierToReadStep2,2,FALSE),"YOU'RE")</f>
        <v>YOU'RE עם גרש</v>
      </c>
      <c r="K30" s="216" t="s">
        <v>22</v>
      </c>
      <c r="L30" s="216" t="str">
        <f>IF(_xlfn.SINGLE(whosFirstEasierToRead)="כן",VLOOKUP("UH HUH",whosFirstEasierToReadStep2,2,FALSE),"UH HUH")</f>
        <v>U, H     H, U, H</v>
      </c>
      <c r="M30" s="216" t="str">
        <f>IF(_xlfn.SINGLE(whosFirstEasierToRead)="כן",VLOOKUP("UR",whosFirstEasierToReadStep2,2,FALSE),"UR")</f>
        <v>UR (2 אותיות)</v>
      </c>
      <c r="N30" s="216" t="s">
        <v>1</v>
      </c>
      <c r="O30" s="216" t="str">
        <f>IF(_xlfn.SINGLE(whosFirstEasierToRead)="כן",VLOOKUP("WHAT?",whosFirstEasierToReadStep2,2,FALSE),"WHAT?")</f>
        <v>WHAT עם ?</v>
      </c>
      <c r="P30" s="216" t="str">
        <f>IF(_xlfn.SINGLE(whosFirstEasierToRead)="כן",VLOOKUP("YOU",whosFirstEasierToReadStep2,2,FALSE),"YOU")</f>
        <v>YOU (3 אותיות)</v>
      </c>
      <c r="Q30" s="216"/>
      <c r="R30" s="216"/>
      <c r="S30" s="216"/>
      <c r="T30" s="217"/>
    </row>
    <row r="31" spans="2:23" ht="15.75" thickBot="1" x14ac:dyDescent="0.3">
      <c r="B31" s="331" t="s">
        <v>301</v>
      </c>
      <c r="C31" s="506" t="s">
        <v>190</v>
      </c>
      <c r="D31" s="155" t="s">
        <v>187</v>
      </c>
      <c r="F31" s="214" t="s">
        <v>301</v>
      </c>
      <c r="G31" s="218" t="str">
        <f>IF(_xlfn.SINGLE(whosFirstEasierToRead)="כן",VLOOKUP("your",whosFirstEasierToReadStep2,2,FALSE),"YOUR")</f>
        <v>YOUR ללא E</v>
      </c>
      <c r="H31" s="219" t="s">
        <v>22</v>
      </c>
      <c r="I31" s="219" t="s">
        <v>20</v>
      </c>
      <c r="J31" s="219" t="str">
        <f>IF(_xlfn.SINGLE(whosFirstEasierToRead)="כן",VLOOKUP("UH HUH",whosFirstEasierToReadStep2,2,FALSE),"UH HUH")</f>
        <v>U, H     H, U, H</v>
      </c>
      <c r="K31" s="219" t="str">
        <f>IF(_xlfn.SINGLE(whosFirstEasierToRead)="כן",VLOOKUP("WHAT?",whosFirstEasierToReadStep2,2,FALSE),"WHAT?")</f>
        <v>WHAT עם ?</v>
      </c>
      <c r="L31" s="219" t="s">
        <v>17</v>
      </c>
      <c r="M31" s="219" t="str">
        <f>IF(_xlfn.SINGLE(whosFirstEasierToRead)="כן",VLOOKUP("UH UH",whosFirstEasierToReadStep2,2,FALSE),"UH UH")</f>
        <v>U, H     U, H</v>
      </c>
      <c r="N31" s="219" t="s">
        <v>1</v>
      </c>
      <c r="O31" s="219" t="str">
        <f>IF(_xlfn.SINGLE(whosFirstEasierToRead)="כן",VLOOKUP("YOU",whosFirstEasierToReadStep2,2,FALSE),"YOU")</f>
        <v>YOU (3 אותיות)</v>
      </c>
      <c r="P31" s="219" t="str">
        <f>IF(_xlfn.SINGLE(whosFirstEasierToRead)="כן",VLOOKUP("U",whosFirstEasierToReadStep2,2,FALSE),"U")</f>
        <v>U (אות אחת)</v>
      </c>
      <c r="Q31" s="219" t="str">
        <f>IF(_xlfn.SINGLE(whosFirstEasierToRead)="כן",VLOOKUP("you're",whosFirstEasierToReadStep2,2,FALSE),"YOU'RE")</f>
        <v>YOU'RE עם גרש</v>
      </c>
      <c r="R31" s="219" t="s">
        <v>26</v>
      </c>
      <c r="S31" s="219" t="str">
        <f>IF(_xlfn.SINGLE(whosFirstEasierToRead)="כן",VLOOKUP("UR",whosFirstEasierToReadStep2,2,FALSE),"UR")</f>
        <v>UR (2 אותיות)</v>
      </c>
      <c r="T31" s="220" t="str">
        <f>IF(_xlfn.SINGLE(whosFirstEasierToRead)="כן",VLOOKUP("you are",whosFirstEasierToReadStep2,2,FALSE),"YOU ARE")</f>
        <v>YOU ARE (2 מילים)</v>
      </c>
    </row>
    <row r="32" spans="2:23" ht="15.75" thickBot="1" x14ac:dyDescent="0.3">
      <c r="B32" s="331" t="s">
        <v>302</v>
      </c>
      <c r="C32" s="506" t="s">
        <v>190</v>
      </c>
      <c r="D32" s="156" t="s">
        <v>189</v>
      </c>
      <c r="F32" s="212" t="s">
        <v>302</v>
      </c>
      <c r="G32" s="215" t="str">
        <f>IF(_xlfn.SINGLE(whosFirstEasierToRead)="כן",VLOOKUP("YOU",whosFirstEasierToReadStep2,2,FALSE),"YOU")</f>
        <v>YOU (3 אותיות)</v>
      </c>
      <c r="H32" s="221" t="str">
        <f>IF(_xlfn.SINGLE(whosFirstEasierToRead)="כן",VLOOKUP("you're",whosFirstEasierToReadStep2,2,FALSE),"YOU'RE")</f>
        <v>YOU'RE עם גרש</v>
      </c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7"/>
    </row>
    <row r="33" spans="2:20" ht="15.75" thickBot="1" x14ac:dyDescent="0.3">
      <c r="B33" s="331" t="s">
        <v>303</v>
      </c>
      <c r="C33" s="506" t="s">
        <v>190</v>
      </c>
      <c r="D33" s="156" t="s">
        <v>189</v>
      </c>
      <c r="F33" s="214" t="s">
        <v>303</v>
      </c>
      <c r="G33" s="218" t="str">
        <f>IF(_xlfn.SINGLE(whosFirstEasierToRead)="כן",VLOOKUP("UH UH",whosFirstEasierToReadStep2,2,FALSE),"UH UH")</f>
        <v>U, H     U, H</v>
      </c>
      <c r="H33" s="219" t="str">
        <f>IF(_xlfn.SINGLE(whosFirstEasierToRead)="כן",VLOOKUP("you are",whosFirstEasierToReadStep2,2,FALSE),"YOU ARE")</f>
        <v>YOU ARE (2 מילים)</v>
      </c>
      <c r="I33" s="219" t="str">
        <f>IF(_xlfn.SINGLE(whosFirstEasierToRead)="כן",VLOOKUP("UH HUH",whosFirstEasierToReadStep2,2,FALSE),"UH HUH")</f>
        <v>U, H     H, U, H</v>
      </c>
      <c r="J33" s="219" t="str">
        <f>IF(_xlfn.SINGLE(whosFirstEasierToRead)="כן",VLOOKUP("your",whosFirstEasierToReadStep2,2,FALSE),"YOUR")</f>
        <v>YOUR ללא E</v>
      </c>
      <c r="K33" s="219"/>
      <c r="L33" s="219"/>
      <c r="M33" s="219"/>
      <c r="N33" s="219"/>
      <c r="O33" s="219"/>
      <c r="P33" s="219"/>
      <c r="Q33" s="219"/>
      <c r="R33" s="219"/>
      <c r="S33" s="219"/>
      <c r="T33" s="220"/>
    </row>
    <row r="34" spans="2:20" ht="15.75" thickBot="1" x14ac:dyDescent="0.3"/>
    <row r="35" spans="2:20" x14ac:dyDescent="0.25">
      <c r="B35" s="91" t="s">
        <v>431</v>
      </c>
      <c r="N35" s="172" t="s">
        <v>350</v>
      </c>
      <c r="Q35" s="12" t="s">
        <v>367</v>
      </c>
    </row>
    <row r="36" spans="2:20" ht="15.75" thickBot="1" x14ac:dyDescent="0.3">
      <c r="B36" s="343" t="s">
        <v>471</v>
      </c>
      <c r="N36" s="172" t="s">
        <v>351</v>
      </c>
      <c r="Q36" s="15" t="s">
        <v>367</v>
      </c>
    </row>
    <row r="37" spans="2:20" x14ac:dyDescent="0.25">
      <c r="B37" s="99" t="s">
        <v>403</v>
      </c>
    </row>
    <row r="38" spans="2:20" x14ac:dyDescent="0.25">
      <c r="B38" s="99" t="s">
        <v>401</v>
      </c>
    </row>
  </sheetData>
  <sortState xmlns:xlrd2="http://schemas.microsoft.com/office/spreadsheetml/2017/richdata2" ref="D7:D9">
    <sortCondition ref="D6"/>
  </sortState>
  <mergeCells count="4">
    <mergeCell ref="V6:W6"/>
    <mergeCell ref="V5:W5"/>
    <mergeCell ref="F5:T5"/>
    <mergeCell ref="B5:D5"/>
  </mergeCells>
  <conditionalFormatting sqref="F22:F24">
    <cfRule type="expression" dxfId="101" priority="29">
      <formula>whosFirstHighlights="כן"</formula>
    </cfRule>
  </conditionalFormatting>
  <conditionalFormatting sqref="F27:F28">
    <cfRule type="expression" dxfId="100" priority="28">
      <formula>whosFirstHighlights="כן"</formula>
    </cfRule>
  </conditionalFormatting>
  <conditionalFormatting sqref="F21 F30">
    <cfRule type="expression" dxfId="99" priority="27">
      <formula>whosFirstHighlights="כן"</formula>
    </cfRule>
  </conditionalFormatting>
  <conditionalFormatting sqref="F31:F33 F25">
    <cfRule type="expression" dxfId="98" priority="26">
      <formula>whosFirstHighlights="כן"</formula>
    </cfRule>
  </conditionalFormatting>
  <conditionalFormatting sqref="B8:B9 B23">
    <cfRule type="expression" dxfId="97" priority="25">
      <formula>whosFirstHighlights="כן"</formula>
    </cfRule>
  </conditionalFormatting>
  <conditionalFormatting sqref="B13:B15">
    <cfRule type="expression" dxfId="96" priority="24">
      <formula>whosFirstHighlights="כן"</formula>
    </cfRule>
  </conditionalFormatting>
  <conditionalFormatting sqref="B24:B27">
    <cfRule type="expression" dxfId="95" priority="23">
      <formula>whosFirstHighlights="כן"</formula>
    </cfRule>
  </conditionalFormatting>
  <conditionalFormatting sqref="B28 B31:B33">
    <cfRule type="expression" dxfId="94" priority="22">
      <formula>whosFirstHighlights="כן"</formula>
    </cfRule>
  </conditionalFormatting>
  <conditionalFormatting sqref="B19:B21">
    <cfRule type="expression" dxfId="93" priority="21">
      <formula>whosFirstHighlights="כן"</formula>
    </cfRule>
  </conditionalFormatting>
  <conditionalFormatting sqref="C3:D3">
    <cfRule type="containsText" dxfId="92" priority="16" operator="containsText" text="אמצע">
      <formula>NOT(ISERROR(SEARCH("אמצע",C3)))</formula>
    </cfRule>
    <cfRule type="containsText" dxfId="91" priority="17" operator="containsText" text="שמאל">
      <formula>NOT(ISERROR(SEARCH("שמאל",C3)))</formula>
    </cfRule>
    <cfRule type="containsText" dxfId="90" priority="18" operator="containsText" text="ימין">
      <formula>NOT(ISERROR(SEARCH("ימין",C3)))</formula>
    </cfRule>
    <cfRule type="containsText" dxfId="89" priority="19" operator="containsText" text="למעלה">
      <formula>NOT(ISERROR(SEARCH("למעלה",C3)))</formula>
    </cfRule>
    <cfRule type="containsText" dxfId="88" priority="20" operator="containsText" text="למטה">
      <formula>NOT(ISERROR(SEARCH("למטה",C3)))</formula>
    </cfRule>
  </conditionalFormatting>
  <conditionalFormatting sqref="C2:D3">
    <cfRule type="containsText" dxfId="87" priority="11" operator="containsText" text="אמצע">
      <formula>NOT(ISERROR(SEARCH("אמצע",C2)))</formula>
    </cfRule>
    <cfRule type="containsText" dxfId="86" priority="12" operator="containsText" text="שמאל">
      <formula>NOT(ISERROR(SEARCH("שמאל",C2)))</formula>
    </cfRule>
    <cfRule type="containsText" dxfId="85" priority="13" operator="containsText" text="ימין">
      <formula>NOT(ISERROR(SEARCH("ימין",C2)))</formula>
    </cfRule>
    <cfRule type="containsText" dxfId="84" priority="14" operator="containsText" text="למעלה">
      <formula>NOT(ISERROR(SEARCH("למעלה",C2)))</formula>
    </cfRule>
    <cfRule type="containsText" dxfId="83" priority="15" operator="containsText" text="למטה">
      <formula>NOT(ISERROR(SEARCH("למטה",C2)))</formula>
    </cfRule>
  </conditionalFormatting>
  <conditionalFormatting sqref="C6:D33">
    <cfRule type="containsText" dxfId="9" priority="6" operator="containsText" text="אמצע">
      <formula>NOT(ISERROR(SEARCH("אמצע",C6)))</formula>
    </cfRule>
    <cfRule type="containsText" dxfId="8" priority="7" operator="containsText" text="שמאל">
      <formula>NOT(ISERROR(SEARCH("שמאל",C6)))</formula>
    </cfRule>
    <cfRule type="containsText" dxfId="7" priority="8" operator="containsText" text="ימין">
      <formula>NOT(ISERROR(SEARCH("ימין",C6)))</formula>
    </cfRule>
    <cfRule type="containsText" dxfId="6" priority="9" operator="containsText" text="למעלה">
      <formula>NOT(ISERROR(SEARCH("למעלה",C6)))</formula>
    </cfRule>
    <cfRule type="containsText" dxfId="5" priority="10" operator="containsText" text="למטה">
      <formula>NOT(ISERROR(SEARCH("למטה",C6)))</formula>
    </cfRule>
  </conditionalFormatting>
  <conditionalFormatting sqref="C6:D33">
    <cfRule type="containsText" dxfId="4" priority="1" operator="containsText" text="אמצע">
      <formula>NOT(ISERROR(SEARCH("אמצע",C6)))</formula>
    </cfRule>
    <cfRule type="containsText" dxfId="3" priority="2" operator="containsText" text="שמאל">
      <formula>NOT(ISERROR(SEARCH("שמאל",C6)))</formula>
    </cfRule>
    <cfRule type="containsText" dxfId="2" priority="3" operator="containsText" text="ימין">
      <formula>NOT(ISERROR(SEARCH("ימין",C6)))</formula>
    </cfRule>
    <cfRule type="containsText" dxfId="1" priority="4" operator="containsText" text="למעלה">
      <formula>NOT(ISERROR(SEARCH("למעלה",C6)))</formula>
    </cfRule>
    <cfRule type="containsText" dxfId="0" priority="5" operator="containsText" text="למטה">
      <formula>NOT(ISERROR(SEARCH("למטה",C6)))</formula>
    </cfRule>
  </conditionalFormatting>
  <dataValidations disablePrompts="1" count="4">
    <dataValidation type="list" allowBlank="1" showInputMessage="1" showErrorMessage="1" sqref="Q35:Q36" xr:uid="{C2657792-C719-4217-B162-E7863D3EDF35}">
      <formula1>"כן,לא"</formula1>
    </dataValidation>
    <dataValidation type="list" allowBlank="1" showInputMessage="1" showErrorMessage="1" sqref="W19" xr:uid="{291BB003-55EA-452B-959F-763E78BDBBFE}">
      <formula1>"YOU'RE עם E,YOU ARE (מילה אחת),YOU'RE עם גרש"</formula1>
    </dataValidation>
    <dataValidation type="list" allowBlank="1" showInputMessage="1" showErrorMessage="1" sqref="F3" xr:uid="{97A4E883-7038-4577-8606-AB540868C93D}">
      <formula1>"BLANK,DONE,FIRST,HOLD,LEFT,LIKE,MIDDLE,NEXT,NO,NOTHING,OKAY,PRESS,READY,RIGHT,SURE,U,UH HUH,UH UH,UHHH,UR,WAIT,WHAT,WHAT?,YES,YOU,YOU ARE,YOU'RE,YOUR"</formula1>
    </dataValidation>
    <dataValidation type="list" allowBlank="1" showInputMessage="1" showErrorMessage="1" sqref="B3" xr:uid="{DEEBF122-3688-41FC-BEBA-1DEB1176A7A2}">
      <formula1>"BLANK,C,CEE,DISPLAY,FIRST,HOLD ON,LEAD,LED,LEED,NO,NOTHING,OKAY,READ,RED,REED,SAYS,SEE,THEIR,THERE,THEY ARE,THEY’RE,UR,YES,YOU,YOU ARE,YOU'RE,YOUR"</formula1>
    </dataValidation>
  </dataValidations>
  <hyperlinks>
    <hyperlink ref="A1" location="הקדמה!A1" display="חזרה" xr:uid="{7D44B476-5403-41CF-882B-1AB03284A468}"/>
  </hyperlink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6305-76DF-4954-8F95-69D13BF66C96}">
  <dimension ref="A1:O16"/>
  <sheetViews>
    <sheetView showGridLines="0" rightToLeft="1" zoomScaleNormal="100" workbookViewId="0"/>
  </sheetViews>
  <sheetFormatPr defaultColWidth="9" defaultRowHeight="15" x14ac:dyDescent="0.25"/>
  <cols>
    <col min="1" max="3" width="9" style="39"/>
    <col min="4" max="4" width="17.140625" style="39" customWidth="1"/>
    <col min="5" max="5" width="17.42578125" style="39" customWidth="1"/>
    <col min="6" max="6" width="15.85546875" style="39" customWidth="1"/>
    <col min="7" max="7" width="14.85546875" style="39" customWidth="1"/>
    <col min="8" max="8" width="21.5703125" style="39" customWidth="1"/>
    <col min="9" max="9" width="10.140625" style="39" customWidth="1"/>
    <col min="10" max="10" width="14.28515625" style="39" customWidth="1"/>
    <col min="11" max="11" width="15.28515625" style="39" customWidth="1"/>
    <col min="12" max="13" width="15.5703125" style="39" customWidth="1"/>
    <col min="14" max="14" width="15.42578125" style="39" customWidth="1"/>
    <col min="15" max="15" width="14.85546875" style="39" customWidth="1"/>
    <col min="16" max="16384" width="9" style="39"/>
  </cols>
  <sheetData>
    <row r="1" spans="1:15" ht="40.5" customHeight="1" thickBot="1" x14ac:dyDescent="0.3">
      <c r="A1" s="6" t="s">
        <v>158</v>
      </c>
    </row>
    <row r="2" spans="1:15" x14ac:dyDescent="0.25">
      <c r="B2" s="40"/>
      <c r="C2" s="41"/>
      <c r="D2" s="437" t="s">
        <v>184</v>
      </c>
      <c r="E2" s="438"/>
      <c r="F2" s="438"/>
      <c r="G2" s="439"/>
      <c r="H2" s="435" t="s">
        <v>182</v>
      </c>
      <c r="I2" s="42"/>
      <c r="J2" s="43"/>
      <c r="K2" s="425" t="s">
        <v>183</v>
      </c>
      <c r="L2" s="426"/>
      <c r="M2" s="426"/>
      <c r="N2" s="426"/>
      <c r="O2" s="427"/>
    </row>
    <row r="3" spans="1:15" ht="15.75" thickBot="1" x14ac:dyDescent="0.3">
      <c r="B3" s="44"/>
      <c r="C3" s="45"/>
      <c r="D3" s="46">
        <v>1</v>
      </c>
      <c r="E3" s="47">
        <v>2</v>
      </c>
      <c r="F3" s="47">
        <v>3</v>
      </c>
      <c r="G3" s="48">
        <v>4</v>
      </c>
      <c r="H3" s="435"/>
      <c r="I3" s="49"/>
      <c r="J3" s="50"/>
      <c r="K3" s="51">
        <v>1</v>
      </c>
      <c r="L3" s="47">
        <v>2</v>
      </c>
      <c r="M3" s="47">
        <v>3</v>
      </c>
      <c r="N3" s="47">
        <v>4</v>
      </c>
      <c r="O3" s="48">
        <v>5</v>
      </c>
    </row>
    <row r="4" spans="1:15" x14ac:dyDescent="0.25">
      <c r="B4" s="404" t="s">
        <v>183</v>
      </c>
      <c r="C4" s="52">
        <v>1</v>
      </c>
      <c r="D4" s="474" t="s">
        <v>175</v>
      </c>
      <c r="E4" s="474" t="s">
        <v>175</v>
      </c>
      <c r="F4" s="474" t="s">
        <v>176</v>
      </c>
      <c r="G4" s="474" t="s">
        <v>177</v>
      </c>
      <c r="H4" s="435"/>
      <c r="I4" s="428" t="s">
        <v>184</v>
      </c>
      <c r="J4" s="53">
        <v>1</v>
      </c>
      <c r="K4" s="474" t="s">
        <v>175</v>
      </c>
      <c r="L4" s="482" t="s">
        <v>180</v>
      </c>
      <c r="M4" s="483" t="str">
        <f>"ספרה "&amp;IF(L13&lt;&gt;"",L13,"(שלב 2)")</f>
        <v>ספרה (שלב 2)</v>
      </c>
      <c r="N4" s="484" t="str">
        <f>"מיקום "&amp;IF(K15&lt;&gt;"",
IF(K15=1,"ראשון",
IF(K15=2,"שני",
IF(K15=3,"שלישי",
IF(K15=4,"רביעי","…")))),"(שלב 1)")</f>
        <v>מיקום (שלב 1)</v>
      </c>
      <c r="O4" s="485" t="str">
        <f>"ספרה "&amp;IF(K13&lt;&gt;"",K13,"(שלב 1)")</f>
        <v>ספרה (שלב 1)</v>
      </c>
    </row>
    <row r="5" spans="1:15" x14ac:dyDescent="0.25">
      <c r="B5" s="405"/>
      <c r="C5" s="54">
        <v>2</v>
      </c>
      <c r="D5" s="475" t="s">
        <v>179</v>
      </c>
      <c r="E5" s="349" t="str">
        <f>"מיקום "&amp;IF(D15&lt;&gt;"",
IF(D15=1,"ראשון",
IF(D15=2,"שני",
IF(D15=3,"שלישי",
IF(D15=4,"רביעי","…")))),"(שלב 1)")</f>
        <v>מיקום (שלב 1)</v>
      </c>
      <c r="F5" s="474" t="s">
        <v>178</v>
      </c>
      <c r="G5" s="476" t="str">
        <f>"מיקום "&amp;IF(D15&lt;&gt;"",
IF(D15=1,"ראשון",
IF(D15=2,"שני",
IF(D15=3,"שלישי",
IF(D15=4,"רביעי","…")))),"(שלב 1)")</f>
        <v>מיקום (שלב 1)</v>
      </c>
      <c r="H5" s="435"/>
      <c r="I5" s="405"/>
      <c r="J5" s="54">
        <v>2</v>
      </c>
      <c r="K5" s="486" t="s">
        <v>175</v>
      </c>
      <c r="L5" s="349" t="str">
        <f>"מיקום "&amp;IF(K15&lt;&gt;"",
IF(K15=1,"ראשון",
IF(K15=2,"שני",
IF(K15=3,"שלישי",
IF(K15=4,"רביעי","…")))),"(שלב 1)")</f>
        <v>מיקום (שלב 1)</v>
      </c>
      <c r="M5" s="351" t="str">
        <f>"ספרה "&amp;IF(K13&lt;&gt;"",K13,"(שלב 1)")</f>
        <v>ספרה (שלב 1)</v>
      </c>
      <c r="N5" s="487" t="s">
        <v>181</v>
      </c>
      <c r="O5" s="488" t="str">
        <f>"ספרה "&amp;IF(L13&lt;&gt;"",L13,"(שלב 2)")</f>
        <v>ספרה (שלב 2)</v>
      </c>
    </row>
    <row r="6" spans="1:15" x14ac:dyDescent="0.25">
      <c r="B6" s="405"/>
      <c r="C6" s="54">
        <v>3</v>
      </c>
      <c r="D6" s="475" t="str">
        <f>"ספרה "&amp;IF(E13&lt;&gt;"",E13,"(שלב 2)")</f>
        <v>ספרה (שלב 2)</v>
      </c>
      <c r="E6" s="351" t="str">
        <f>"ספרה "&amp;IF(D13&lt;&gt;"",D13,"(שלב 1)")</f>
        <v>ספרה (שלב 1)</v>
      </c>
      <c r="F6" s="474" t="s">
        <v>176</v>
      </c>
      <c r="G6" s="477" t="s">
        <v>180</v>
      </c>
      <c r="H6" s="435"/>
      <c r="I6" s="405"/>
      <c r="J6" s="54">
        <v>3</v>
      </c>
      <c r="K6" s="486" t="s">
        <v>176</v>
      </c>
      <c r="L6" s="474" t="s">
        <v>178</v>
      </c>
      <c r="M6" s="474" t="s">
        <v>176</v>
      </c>
      <c r="N6" s="349" t="str">
        <f>"מיקום "&amp;IF(L15&lt;&gt;"",
IF(L15=1,"ראשון",
IF(L15=2,"שני",
IF(L15=3,"שלישי",
IF(L15=4,"רביעי","…")))),"(שלב 2)")</f>
        <v>מיקום (שלב 2)</v>
      </c>
      <c r="O6" s="488" t="str">
        <f>"ספרה "&amp;IF(N13&lt;&gt;"",N13,"(שלב 4)")</f>
        <v>ספרה (שלב 4)</v>
      </c>
    </row>
    <row r="7" spans="1:15" ht="15.75" thickBot="1" x14ac:dyDescent="0.3">
      <c r="B7" s="405"/>
      <c r="C7" s="55">
        <v>4</v>
      </c>
      <c r="D7" s="478" t="str">
        <f>"מיקום "&amp;IF(D15&lt;&gt;"",
IF(D15=1,"ראשון",
IF(D15=2,"שני",
IF(D15=3,"שלישי",
IF(D15=4,"רביעי","…")))),"(שלב 1)")</f>
        <v>מיקום (שלב 1)</v>
      </c>
      <c r="E7" s="474" t="s">
        <v>178</v>
      </c>
      <c r="F7" s="349" t="str">
        <f>"מיקום "&amp;IF(E15&lt;&gt;"",
IF(E15=1,"ראשון",
IF(E15=2,"שני",
IF(E15=3,"שלישי",
IF(E15=4,"רביעי","…")))),"(שלב 2)")</f>
        <v>מיקום (שלב 2)</v>
      </c>
      <c r="G7" s="476" t="str">
        <f>"מיקום "&amp;IF(E15&lt;&gt;"",
IF(E15=1,"ראשון",
IF(E15=2,"שני",
IF(E15=3,"שלישי",
IF(E15=4,"רביעי","…")))),"(שלב 2)")</f>
        <v>מיקום (שלב 2)</v>
      </c>
      <c r="H7" s="435"/>
      <c r="I7" s="406"/>
      <c r="J7" s="56">
        <v>4</v>
      </c>
      <c r="K7" s="489" t="s">
        <v>177</v>
      </c>
      <c r="L7" s="490" t="str">
        <f>"מיקום "&amp;IF(K15&lt;&gt;"",
IF(K15=1,"ראשון",
IF(K15=2,"שני",
IF(K15=3,"שלישי",
IF(K15=4,"רביעי","…")))),"(שלב 1)")</f>
        <v>מיקום (שלב 1)</v>
      </c>
      <c r="M7" s="491" t="s">
        <v>180</v>
      </c>
      <c r="N7" s="492" t="str">
        <f>"מיקום "&amp;IF(L15&lt;&gt;"",
IF(L15=1,"ראשון",
IF(L15=2,"שני",
IF(L15=3,"שלישי",
IF(L15=4,"רביעי","…")))),"(שלב 2)")</f>
        <v>מיקום (שלב 2)</v>
      </c>
      <c r="O7" s="481" t="str">
        <f>"ספרה "&amp;IF(M13&lt;&gt;"",M13,"(שלב 3)")</f>
        <v>ספרה (שלב 3)</v>
      </c>
    </row>
    <row r="8" spans="1:15" ht="15.75" thickBot="1" x14ac:dyDescent="0.3">
      <c r="B8" s="406"/>
      <c r="C8" s="48">
        <v>5</v>
      </c>
      <c r="D8" s="479" t="str">
        <f>"ספרה "&amp;IF(D13&lt;&gt;"",D13,"(שלב 1)")</f>
        <v>ספרה (שלב 1)</v>
      </c>
      <c r="E8" s="480" t="str">
        <f>"ספרה "&amp;IF(E13&lt;&gt;"",E13,"(שלב 2)")</f>
        <v>ספרה (שלב 2)</v>
      </c>
      <c r="F8" s="480" t="str">
        <f>"ספרה "&amp;IF(G13&lt;&gt;"",G13,"(שלב 4)")</f>
        <v>ספרה (שלב 4)</v>
      </c>
      <c r="G8" s="481" t="str">
        <f>"ספרה "&amp;IF(F13&lt;&gt;"",F13,"(שלב 3)")</f>
        <v>ספרה (שלב 3)</v>
      </c>
      <c r="H8" s="435"/>
    </row>
    <row r="10" spans="1:15" ht="15.75" thickBot="1" x14ac:dyDescent="0.3"/>
    <row r="11" spans="1:15" x14ac:dyDescent="0.25">
      <c r="B11" s="42"/>
      <c r="C11" s="43"/>
      <c r="D11" s="434" t="s">
        <v>183</v>
      </c>
      <c r="E11" s="432"/>
      <c r="F11" s="432"/>
      <c r="G11" s="433"/>
      <c r="H11" s="436" t="s">
        <v>182</v>
      </c>
      <c r="I11" s="42"/>
      <c r="J11" s="43"/>
      <c r="K11" s="431" t="s">
        <v>183</v>
      </c>
      <c r="L11" s="432"/>
      <c r="M11" s="432"/>
      <c r="N11" s="433"/>
    </row>
    <row r="12" spans="1:15" ht="15.75" thickBot="1" x14ac:dyDescent="0.3">
      <c r="B12" s="57"/>
      <c r="C12" s="58"/>
      <c r="D12" s="59">
        <v>1</v>
      </c>
      <c r="E12" s="60">
        <v>2</v>
      </c>
      <c r="F12" s="60">
        <v>3</v>
      </c>
      <c r="G12" s="61">
        <v>4</v>
      </c>
      <c r="H12" s="436"/>
      <c r="I12" s="49"/>
      <c r="J12" s="50"/>
      <c r="K12" s="62">
        <v>1</v>
      </c>
      <c r="L12" s="60">
        <v>2</v>
      </c>
      <c r="M12" s="60">
        <v>3</v>
      </c>
      <c r="N12" s="61">
        <v>4</v>
      </c>
    </row>
    <row r="13" spans="1:15" ht="14.25" customHeight="1" x14ac:dyDescent="0.25">
      <c r="B13" s="413" t="s">
        <v>376</v>
      </c>
      <c r="C13" s="414"/>
      <c r="D13" s="417"/>
      <c r="E13" s="411"/>
      <c r="F13" s="411"/>
      <c r="G13" s="429"/>
      <c r="H13" s="436"/>
      <c r="I13" s="413" t="s">
        <v>376</v>
      </c>
      <c r="J13" s="414"/>
      <c r="K13" s="407"/>
      <c r="L13" s="411"/>
      <c r="M13" s="411"/>
      <c r="N13" s="429"/>
    </row>
    <row r="14" spans="1:15" x14ac:dyDescent="0.25">
      <c r="B14" s="415"/>
      <c r="C14" s="416"/>
      <c r="D14" s="409"/>
      <c r="E14" s="412"/>
      <c r="F14" s="412"/>
      <c r="G14" s="430"/>
      <c r="H14" s="436"/>
      <c r="I14" s="415"/>
      <c r="J14" s="416"/>
      <c r="K14" s="408"/>
      <c r="L14" s="412"/>
      <c r="M14" s="412"/>
      <c r="N14" s="430"/>
    </row>
    <row r="15" spans="1:15" ht="15" customHeight="1" x14ac:dyDescent="0.25">
      <c r="B15" s="418" t="s">
        <v>377</v>
      </c>
      <c r="C15" s="419"/>
      <c r="D15" s="409"/>
      <c r="E15" s="412"/>
      <c r="F15" s="423"/>
      <c r="G15" s="423"/>
      <c r="H15" s="436"/>
      <c r="I15" s="418" t="s">
        <v>377</v>
      </c>
      <c r="J15" s="419"/>
      <c r="K15" s="409"/>
      <c r="L15" s="412"/>
      <c r="M15" s="423"/>
      <c r="N15" s="423"/>
    </row>
    <row r="16" spans="1:15" ht="15.75" thickBot="1" x14ac:dyDescent="0.3">
      <c r="B16" s="420"/>
      <c r="C16" s="421"/>
      <c r="D16" s="410"/>
      <c r="E16" s="422"/>
      <c r="F16" s="424"/>
      <c r="G16" s="424"/>
      <c r="H16" s="436"/>
      <c r="I16" s="420"/>
      <c r="J16" s="421"/>
      <c r="K16" s="410"/>
      <c r="L16" s="422"/>
      <c r="M16" s="424"/>
      <c r="N16" s="424"/>
    </row>
  </sheetData>
  <mergeCells count="28">
    <mergeCell ref="K2:O2"/>
    <mergeCell ref="I4:I7"/>
    <mergeCell ref="N13:N14"/>
    <mergeCell ref="E13:E14"/>
    <mergeCell ref="F13:F14"/>
    <mergeCell ref="G13:G14"/>
    <mergeCell ref="K11:N11"/>
    <mergeCell ref="D11:G11"/>
    <mergeCell ref="I13:J14"/>
    <mergeCell ref="H2:H8"/>
    <mergeCell ref="H11:H16"/>
    <mergeCell ref="D2:G2"/>
    <mergeCell ref="L15:L16"/>
    <mergeCell ref="M15:M16"/>
    <mergeCell ref="N15:N16"/>
    <mergeCell ref="D15:D16"/>
    <mergeCell ref="B4:B8"/>
    <mergeCell ref="K13:K14"/>
    <mergeCell ref="K15:K16"/>
    <mergeCell ref="L13:L14"/>
    <mergeCell ref="M13:M14"/>
    <mergeCell ref="B13:C14"/>
    <mergeCell ref="D13:D14"/>
    <mergeCell ref="B15:C16"/>
    <mergeCell ref="E15:E16"/>
    <mergeCell ref="F15:F16"/>
    <mergeCell ref="G15:G16"/>
    <mergeCell ref="I15:J16"/>
  </mergeCells>
  <dataValidations count="1">
    <dataValidation type="whole" allowBlank="1" showInputMessage="1" showErrorMessage="1" sqref="D13:G14 K15:L16 K13:N14 D15:E16" xr:uid="{1B97884B-4576-480D-B5E1-63255C2FDC80}">
      <formula1>1</formula1>
      <formula2>4</formula2>
    </dataValidation>
  </dataValidations>
  <hyperlinks>
    <hyperlink ref="A1" location="הקדמה!A1" display="חזרה" xr:uid="{F6198822-A0A5-4761-9D46-349F0995A3EA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94BB-09D8-4E94-98A5-1B51ECBEB0EA}">
  <dimension ref="A1:V31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15" width="4.7109375" style="5" customWidth="1"/>
    <col min="16" max="19" width="9.140625" style="5"/>
    <col min="20" max="20" width="11" style="5" customWidth="1"/>
    <col min="21" max="21" width="10.7109375" style="5" customWidth="1"/>
    <col min="22" max="22" width="31.5703125" style="5" customWidth="1"/>
    <col min="23" max="16384" width="9.140625" style="5"/>
  </cols>
  <sheetData>
    <row r="1" spans="1:22" ht="40.5" customHeight="1" thickBot="1" x14ac:dyDescent="0.3">
      <c r="A1" s="6" t="s">
        <v>158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" customHeight="1" thickBot="1" x14ac:dyDescent="0.3">
      <c r="B2"/>
      <c r="C2"/>
      <c r="D2"/>
      <c r="E2"/>
      <c r="F2"/>
      <c r="G2"/>
      <c r="H2" s="444" t="s">
        <v>346</v>
      </c>
      <c r="I2" s="445"/>
      <c r="J2"/>
      <c r="K2"/>
      <c r="L2"/>
      <c r="M2"/>
      <c r="N2"/>
      <c r="O2"/>
      <c r="P2"/>
      <c r="Q2" s="446" t="s">
        <v>198</v>
      </c>
      <c r="R2" s="447"/>
      <c r="T2" s="332" t="s">
        <v>347</v>
      </c>
      <c r="U2" s="224" t="s">
        <v>348</v>
      </c>
      <c r="V2" s="332" t="s">
        <v>349</v>
      </c>
    </row>
    <row r="3" spans="1:22" ht="15" customHeight="1" x14ac:dyDescent="0.25">
      <c r="B3"/>
      <c r="C3"/>
      <c r="D3"/>
      <c r="E3"/>
      <c r="F3"/>
      <c r="G3"/>
      <c r="H3" s="225"/>
      <c r="I3"/>
      <c r="J3"/>
      <c r="K3"/>
      <c r="L3"/>
      <c r="M3"/>
      <c r="N3"/>
      <c r="O3"/>
      <c r="P3"/>
      <c r="Q3" s="226" t="s">
        <v>3</v>
      </c>
      <c r="R3" s="227" t="s">
        <v>304</v>
      </c>
      <c r="T3" s="333" t="s">
        <v>306</v>
      </c>
      <c r="U3" s="228" t="s">
        <v>305</v>
      </c>
      <c r="V3" s="334" t="s">
        <v>404</v>
      </c>
    </row>
    <row r="4" spans="1:22" ht="15" customHeight="1" x14ac:dyDescent="0.25">
      <c r="B4" s="229"/>
      <c r="C4" s="230"/>
      <c r="D4" s="231"/>
      <c r="E4" s="230"/>
      <c r="F4" s="231"/>
      <c r="G4" s="230"/>
      <c r="H4" s="231"/>
      <c r="I4" s="230"/>
      <c r="J4" s="231"/>
      <c r="K4" s="230"/>
      <c r="L4" s="231"/>
      <c r="M4" s="230"/>
      <c r="N4" s="231"/>
      <c r="O4"/>
      <c r="P4"/>
      <c r="Q4" s="226" t="s">
        <v>65</v>
      </c>
      <c r="R4" s="232" t="s">
        <v>307</v>
      </c>
      <c r="T4" s="335" t="s">
        <v>309</v>
      </c>
      <c r="U4" s="233" t="s">
        <v>308</v>
      </c>
      <c r="V4" s="336" t="s">
        <v>405</v>
      </c>
    </row>
    <row r="5" spans="1:22" ht="15" customHeight="1" x14ac:dyDescent="0.25">
      <c r="B5" s="440" t="s">
        <v>78</v>
      </c>
      <c r="C5" s="440"/>
      <c r="D5" s="441" t="s">
        <v>310</v>
      </c>
      <c r="E5" s="441"/>
      <c r="F5" s="443" t="s">
        <v>311</v>
      </c>
      <c r="G5" s="443"/>
      <c r="H5" s="441" t="s">
        <v>312</v>
      </c>
      <c r="I5" s="441"/>
      <c r="J5" s="440" t="s">
        <v>313</v>
      </c>
      <c r="K5" s="440"/>
      <c r="L5" s="440" t="s">
        <v>304</v>
      </c>
      <c r="M5" s="440"/>
      <c r="N5" s="441" t="s">
        <v>314</v>
      </c>
      <c r="O5" s="441"/>
      <c r="P5"/>
      <c r="Q5" s="226" t="s">
        <v>66</v>
      </c>
      <c r="R5" s="232" t="s">
        <v>312</v>
      </c>
      <c r="T5" s="368" t="s">
        <v>316</v>
      </c>
      <c r="U5" s="369" t="s">
        <v>315</v>
      </c>
      <c r="V5" s="370" t="s">
        <v>406</v>
      </c>
    </row>
    <row r="6" spans="1:22" ht="15" customHeight="1" x14ac:dyDescent="0.25">
      <c r="B6" s="387">
        <v>3.532</v>
      </c>
      <c r="C6" s="387"/>
      <c r="D6" s="387">
        <v>3.5150000000000001</v>
      </c>
      <c r="E6" s="387"/>
      <c r="F6" s="452">
        <v>3.5950000000000002</v>
      </c>
      <c r="G6" s="452"/>
      <c r="H6" s="387">
        <v>3.5550000000000002</v>
      </c>
      <c r="I6" s="387"/>
      <c r="J6" s="387">
        <v>3.5419999999999998</v>
      </c>
      <c r="K6" s="387"/>
      <c r="L6" s="229"/>
      <c r="M6"/>
      <c r="N6" s="229"/>
      <c r="O6"/>
      <c r="P6"/>
      <c r="Q6" s="226" t="s">
        <v>8</v>
      </c>
      <c r="R6" s="232" t="s">
        <v>310</v>
      </c>
      <c r="T6" s="368" t="s">
        <v>318</v>
      </c>
      <c r="U6" s="369" t="s">
        <v>317</v>
      </c>
      <c r="V6" s="370" t="s">
        <v>407</v>
      </c>
    </row>
    <row r="7" spans="1:22" ht="15" customHeight="1" x14ac:dyDescent="0.25">
      <c r="B7" s="442" t="s">
        <v>73</v>
      </c>
      <c r="C7" s="442"/>
      <c r="D7" s="442" t="s">
        <v>8</v>
      </c>
      <c r="E7" s="442"/>
      <c r="F7" s="442" t="s">
        <v>83</v>
      </c>
      <c r="G7" s="442"/>
      <c r="H7" s="442" t="s">
        <v>66</v>
      </c>
      <c r="I7" s="442"/>
      <c r="J7" s="442" t="s">
        <v>68</v>
      </c>
      <c r="K7" s="442"/>
      <c r="L7" s="442" t="s">
        <v>3</v>
      </c>
      <c r="M7" s="442"/>
      <c r="N7" s="442" t="s">
        <v>72</v>
      </c>
      <c r="O7" s="442"/>
      <c r="P7"/>
      <c r="Q7" s="226" t="s">
        <v>79</v>
      </c>
      <c r="R7" s="232" t="s">
        <v>319</v>
      </c>
      <c r="T7" s="368" t="s">
        <v>321</v>
      </c>
      <c r="U7" s="369" t="s">
        <v>320</v>
      </c>
      <c r="V7" s="370" t="s">
        <v>408</v>
      </c>
    </row>
    <row r="8" spans="1:22" ht="15" customHeight="1" x14ac:dyDescent="0.25">
      <c r="B8"/>
      <c r="C8" s="234"/>
      <c r="D8" s="234"/>
      <c r="E8" s="234"/>
      <c r="F8" s="234"/>
      <c r="G8" s="234"/>
      <c r="H8" s="234"/>
      <c r="I8" s="234"/>
      <c r="J8" s="234"/>
      <c r="K8" s="234"/>
      <c r="L8" s="225"/>
      <c r="M8"/>
      <c r="N8" s="229"/>
      <c r="O8"/>
      <c r="P8"/>
      <c r="Q8" s="226" t="s">
        <v>68</v>
      </c>
      <c r="R8" s="232" t="s">
        <v>313</v>
      </c>
      <c r="T8" s="368" t="s">
        <v>323</v>
      </c>
      <c r="U8" s="369" t="s">
        <v>322</v>
      </c>
      <c r="V8" s="370" t="s">
        <v>409</v>
      </c>
    </row>
    <row r="9" spans="1:22" ht="15" customHeight="1" x14ac:dyDescent="0.25">
      <c r="B9" s="229"/>
      <c r="C9"/>
      <c r="D9"/>
      <c r="E9" s="231"/>
      <c r="F9"/>
      <c r="G9"/>
      <c r="H9"/>
      <c r="I9" s="231"/>
      <c r="J9"/>
      <c r="K9"/>
      <c r="L9" s="229"/>
      <c r="M9"/>
      <c r="N9" s="229"/>
      <c r="O9"/>
      <c r="P9"/>
      <c r="Q9" s="226" t="s">
        <v>82</v>
      </c>
      <c r="R9" s="232" t="s">
        <v>80</v>
      </c>
      <c r="T9" s="368" t="s">
        <v>325</v>
      </c>
      <c r="U9" s="369" t="s">
        <v>324</v>
      </c>
      <c r="V9" s="370" t="s">
        <v>410</v>
      </c>
    </row>
    <row r="10" spans="1:22" ht="15" customHeight="1" x14ac:dyDescent="0.25">
      <c r="B10" s="440" t="s">
        <v>307</v>
      </c>
      <c r="C10" s="440"/>
      <c r="D10"/>
      <c r="E10" s="441" t="s">
        <v>326</v>
      </c>
      <c r="F10" s="441"/>
      <c r="G10"/>
      <c r="H10" s="235"/>
      <c r="I10" s="443" t="s">
        <v>319</v>
      </c>
      <c r="J10" s="443"/>
      <c r="K10" s="235"/>
      <c r="L10" s="440" t="s">
        <v>81</v>
      </c>
      <c r="M10" s="440"/>
      <c r="N10" s="229"/>
      <c r="O10"/>
      <c r="P10"/>
      <c r="Q10" s="226" t="s">
        <v>70</v>
      </c>
      <c r="R10" s="232" t="s">
        <v>81</v>
      </c>
      <c r="T10" s="368" t="s">
        <v>328</v>
      </c>
      <c r="U10" s="369" t="s">
        <v>327</v>
      </c>
      <c r="V10" s="370" t="s">
        <v>411</v>
      </c>
    </row>
    <row r="11" spans="1:22" ht="15" customHeight="1" x14ac:dyDescent="0.25">
      <c r="B11" s="450">
        <v>3.6</v>
      </c>
      <c r="C11" s="450"/>
      <c r="D11"/>
      <c r="E11" s="229"/>
      <c r="F11"/>
      <c r="G11"/>
      <c r="H11"/>
      <c r="I11" s="451">
        <v>3.552</v>
      </c>
      <c r="J11" s="451"/>
      <c r="K11"/>
      <c r="L11" s="229"/>
      <c r="M11"/>
      <c r="N11" s="229"/>
      <c r="O11"/>
      <c r="P11"/>
      <c r="Q11" s="226" t="s">
        <v>7</v>
      </c>
      <c r="R11" s="232" t="s">
        <v>326</v>
      </c>
      <c r="T11" s="368" t="s">
        <v>330</v>
      </c>
      <c r="U11" s="369" t="s">
        <v>329</v>
      </c>
      <c r="V11" s="370" t="s">
        <v>412</v>
      </c>
    </row>
    <row r="12" spans="1:22" ht="15" customHeight="1" x14ac:dyDescent="0.25">
      <c r="B12" s="442" t="s">
        <v>65</v>
      </c>
      <c r="C12" s="442"/>
      <c r="D12"/>
      <c r="E12" s="442" t="s">
        <v>7</v>
      </c>
      <c r="F12" s="442"/>
      <c r="G12"/>
      <c r="H12"/>
      <c r="I12" s="442" t="s">
        <v>79</v>
      </c>
      <c r="J12" s="442"/>
      <c r="K12"/>
      <c r="L12" s="442" t="s">
        <v>70</v>
      </c>
      <c r="M12" s="442"/>
      <c r="N12" s="229"/>
      <c r="O12"/>
      <c r="P12"/>
      <c r="Q12" s="226" t="s">
        <v>72</v>
      </c>
      <c r="R12" s="232" t="s">
        <v>314</v>
      </c>
      <c r="T12" s="368" t="s">
        <v>332</v>
      </c>
      <c r="U12" s="369" t="s">
        <v>331</v>
      </c>
      <c r="V12" s="370" t="s">
        <v>413</v>
      </c>
    </row>
    <row r="13" spans="1:22" ht="15" customHeight="1" x14ac:dyDescent="0.25">
      <c r="B13"/>
      <c r="C13"/>
      <c r="D13"/>
      <c r="E13" s="229"/>
      <c r="F13"/>
      <c r="G13"/>
      <c r="H13"/>
      <c r="I13"/>
      <c r="J13"/>
      <c r="K13" s="234"/>
      <c r="L13" s="225"/>
      <c r="M13"/>
      <c r="N13" s="229"/>
      <c r="O13"/>
      <c r="P13"/>
      <c r="Q13" s="226" t="s">
        <v>73</v>
      </c>
      <c r="R13" s="232" t="s">
        <v>78</v>
      </c>
      <c r="T13" s="368" t="s">
        <v>334</v>
      </c>
      <c r="U13" s="369" t="s">
        <v>333</v>
      </c>
      <c r="V13" s="370" t="s">
        <v>414</v>
      </c>
    </row>
    <row r="14" spans="1:22" ht="15" customHeight="1" x14ac:dyDescent="0.25">
      <c r="B14"/>
      <c r="C14"/>
      <c r="D14" s="229"/>
      <c r="E14" s="230"/>
      <c r="F14" s="231"/>
      <c r="G14"/>
      <c r="H14"/>
      <c r="I14"/>
      <c r="J14" s="229"/>
      <c r="K14"/>
      <c r="L14" s="229"/>
      <c r="M14"/>
      <c r="N14" s="229"/>
      <c r="O14"/>
      <c r="P14"/>
      <c r="Q14" s="226" t="s">
        <v>83</v>
      </c>
      <c r="R14" s="232" t="s">
        <v>311</v>
      </c>
      <c r="T14" s="368" t="s">
        <v>336</v>
      </c>
      <c r="U14" s="369" t="s">
        <v>335</v>
      </c>
      <c r="V14" s="370" t="s">
        <v>415</v>
      </c>
    </row>
    <row r="15" spans="1:22" ht="15" customHeight="1" thickBot="1" x14ac:dyDescent="0.3">
      <c r="B15"/>
      <c r="C15"/>
      <c r="D15" s="440" t="s">
        <v>307</v>
      </c>
      <c r="E15" s="440"/>
      <c r="F15" s="441" t="s">
        <v>319</v>
      </c>
      <c r="G15" s="441"/>
      <c r="H15"/>
      <c r="I15"/>
      <c r="J15" s="440" t="s">
        <v>80</v>
      </c>
      <c r="K15" s="440"/>
      <c r="L15" s="440" t="s">
        <v>337</v>
      </c>
      <c r="M15" s="440"/>
      <c r="N15" s="229"/>
      <c r="O15"/>
      <c r="P15"/>
      <c r="Q15" s="236" t="s">
        <v>84</v>
      </c>
      <c r="R15" s="237" t="s">
        <v>337</v>
      </c>
      <c r="T15" s="368" t="s">
        <v>339</v>
      </c>
      <c r="U15" s="369" t="s">
        <v>338</v>
      </c>
      <c r="V15" s="370" t="s">
        <v>416</v>
      </c>
    </row>
    <row r="16" spans="1:22" ht="15" customHeight="1" x14ac:dyDescent="0.25">
      <c r="B16"/>
      <c r="C16"/>
      <c r="D16" s="387">
        <v>3.5720000000000001</v>
      </c>
      <c r="E16" s="387"/>
      <c r="F16" s="387">
        <v>3.5750000000000002</v>
      </c>
      <c r="G16" s="387"/>
      <c r="H16"/>
      <c r="I16"/>
      <c r="J16" s="387">
        <v>3.5649999999999999</v>
      </c>
      <c r="K16" s="387"/>
      <c r="L16" s="387">
        <v>3.5350000000000001</v>
      </c>
      <c r="M16" s="387"/>
      <c r="N16" s="229"/>
      <c r="O16"/>
      <c r="P16"/>
      <c r="Q16"/>
      <c r="R16"/>
      <c r="T16" s="335" t="s">
        <v>341</v>
      </c>
      <c r="U16" s="233" t="s">
        <v>340</v>
      </c>
      <c r="V16" s="336" t="s">
        <v>417</v>
      </c>
    </row>
    <row r="17" spans="2:22" ht="15" customHeight="1" x14ac:dyDescent="0.25">
      <c r="B17"/>
      <c r="C17"/>
      <c r="D17" s="442" t="s">
        <v>65</v>
      </c>
      <c r="E17" s="442"/>
      <c r="F17" s="442" t="s">
        <v>79</v>
      </c>
      <c r="G17" s="442"/>
      <c r="H17"/>
      <c r="I17"/>
      <c r="J17" s="442" t="s">
        <v>82</v>
      </c>
      <c r="K17" s="442"/>
      <c r="L17" s="442" t="s">
        <v>84</v>
      </c>
      <c r="M17" s="442"/>
      <c r="N17" s="229"/>
      <c r="O17"/>
      <c r="P17"/>
      <c r="Q17"/>
      <c r="R17"/>
      <c r="T17" s="335" t="s">
        <v>343</v>
      </c>
      <c r="U17" s="233" t="s">
        <v>342</v>
      </c>
      <c r="V17" s="336" t="s">
        <v>418</v>
      </c>
    </row>
    <row r="18" spans="2:22" ht="15" customHeight="1" thickBot="1" x14ac:dyDescent="0.3">
      <c r="B18"/>
      <c r="C18"/>
      <c r="D18"/>
      <c r="E18"/>
      <c r="F18"/>
      <c r="G18"/>
      <c r="H18"/>
      <c r="I18"/>
      <c r="J18"/>
      <c r="K18"/>
      <c r="L18"/>
      <c r="M18"/>
      <c r="N18" s="225"/>
      <c r="O18"/>
      <c r="P18"/>
      <c r="Q18"/>
      <c r="R18"/>
      <c r="T18" s="337" t="s">
        <v>345</v>
      </c>
      <c r="U18" s="238" t="s">
        <v>344</v>
      </c>
      <c r="V18" s="338" t="s">
        <v>419</v>
      </c>
    </row>
    <row r="19" spans="2:22" ht="15" customHeight="1" x14ac:dyDescent="0.25">
      <c r="B19"/>
      <c r="C19"/>
      <c r="D19"/>
      <c r="E19"/>
      <c r="F19" s="229"/>
      <c r="G19" s="230"/>
      <c r="H19" s="230"/>
      <c r="I19" s="230"/>
      <c r="J19" s="231"/>
      <c r="K19" s="230"/>
      <c r="L19" s="230"/>
      <c r="M19" s="230"/>
      <c r="N19" s="229"/>
      <c r="O19"/>
      <c r="P19"/>
      <c r="Q19"/>
      <c r="R19"/>
      <c r="S19"/>
      <c r="T19"/>
      <c r="U19"/>
      <c r="V19"/>
    </row>
    <row r="20" spans="2:22" ht="15" customHeight="1" x14ac:dyDescent="0.25">
      <c r="B20"/>
      <c r="C20"/>
      <c r="D20"/>
      <c r="E20"/>
      <c r="F20" s="440" t="s">
        <v>310</v>
      </c>
      <c r="G20" s="440"/>
      <c r="H20"/>
      <c r="I20"/>
      <c r="J20" s="440" t="s">
        <v>78</v>
      </c>
      <c r="K20" s="440"/>
      <c r="L20"/>
      <c r="M20"/>
      <c r="N20" s="440" t="s">
        <v>313</v>
      </c>
      <c r="O20" s="440"/>
      <c r="P20"/>
      <c r="Q20"/>
      <c r="R20"/>
      <c r="S20"/>
      <c r="T20"/>
      <c r="U20"/>
      <c r="V20"/>
    </row>
    <row r="21" spans="2:22" ht="15" customHeight="1" x14ac:dyDescent="0.25">
      <c r="B21"/>
      <c r="C21"/>
      <c r="D21"/>
      <c r="E21"/>
      <c r="F21" s="387">
        <v>3.5049999999999999</v>
      </c>
      <c r="G21" s="387"/>
      <c r="H21"/>
      <c r="I21"/>
      <c r="J21" s="229"/>
      <c r="K21"/>
      <c r="L21"/>
      <c r="M21"/>
      <c r="N21" s="387">
        <v>3.5219999999999998</v>
      </c>
      <c r="O21" s="387"/>
      <c r="P21"/>
      <c r="Q21"/>
      <c r="R21"/>
      <c r="S21"/>
      <c r="T21"/>
      <c r="U21"/>
      <c r="V21"/>
    </row>
    <row r="22" spans="2:22" ht="15" customHeight="1" x14ac:dyDescent="0.25">
      <c r="B22"/>
      <c r="C22"/>
      <c r="D22"/>
      <c r="E22"/>
      <c r="F22" s="442" t="s">
        <v>8</v>
      </c>
      <c r="G22" s="442"/>
      <c r="H22"/>
      <c r="I22"/>
      <c r="J22" s="442" t="s">
        <v>73</v>
      </c>
      <c r="K22" s="442"/>
      <c r="L22"/>
      <c r="M22"/>
      <c r="N22" s="442" t="s">
        <v>68</v>
      </c>
      <c r="O22" s="442"/>
      <c r="P22"/>
      <c r="Q22"/>
      <c r="R22"/>
      <c r="S22"/>
      <c r="T22"/>
      <c r="U22"/>
      <c r="V22"/>
    </row>
    <row r="23" spans="2:22" ht="15" customHeight="1" x14ac:dyDescent="0.25">
      <c r="B23"/>
      <c r="C23"/>
      <c r="D23"/>
      <c r="E23"/>
      <c r="F23"/>
      <c r="G23"/>
      <c r="H23"/>
      <c r="I23"/>
      <c r="J23" s="229"/>
      <c r="K23"/>
      <c r="L23"/>
      <c r="M23"/>
      <c r="N23"/>
      <c r="O23"/>
      <c r="P23"/>
      <c r="Q23"/>
      <c r="R23"/>
      <c r="S23"/>
      <c r="T23"/>
      <c r="U23"/>
      <c r="V23"/>
    </row>
    <row r="24" spans="2:22" ht="15" customHeight="1" x14ac:dyDescent="0.25">
      <c r="B24"/>
      <c r="C24"/>
      <c r="D24"/>
      <c r="E24"/>
      <c r="F24"/>
      <c r="G24"/>
      <c r="H24" s="229"/>
      <c r="I24" s="230"/>
      <c r="J24" s="231"/>
      <c r="K24" s="230"/>
      <c r="L24" s="231"/>
      <c r="M24"/>
      <c r="N24"/>
      <c r="O24"/>
      <c r="P24"/>
      <c r="Q24"/>
      <c r="R24"/>
      <c r="S24"/>
      <c r="T24"/>
      <c r="U24"/>
      <c r="V24"/>
    </row>
    <row r="25" spans="2:22" ht="15" customHeight="1" x14ac:dyDescent="0.25">
      <c r="B25"/>
      <c r="C25"/>
      <c r="D25"/>
      <c r="E25"/>
      <c r="F25"/>
      <c r="G25"/>
      <c r="H25" s="441" t="s">
        <v>307</v>
      </c>
      <c r="I25" s="441"/>
      <c r="J25" s="441" t="s">
        <v>319</v>
      </c>
      <c r="K25" s="441"/>
      <c r="L25" s="448" t="s">
        <v>326</v>
      </c>
      <c r="M25" s="448"/>
      <c r="N25"/>
      <c r="O25"/>
      <c r="P25"/>
      <c r="Q25"/>
      <c r="R25"/>
      <c r="S25"/>
      <c r="T25"/>
      <c r="U25"/>
      <c r="V25"/>
    </row>
    <row r="26" spans="2:22" ht="15" customHeight="1" x14ac:dyDescent="0.25">
      <c r="B26"/>
      <c r="C26"/>
      <c r="D26"/>
      <c r="E26"/>
      <c r="F26"/>
      <c r="G26"/>
      <c r="H26" s="387">
        <v>3.5819999999999999</v>
      </c>
      <c r="I26" s="387"/>
      <c r="J26" s="387">
        <v>3.5920000000000001</v>
      </c>
      <c r="K26" s="387"/>
      <c r="L26" s="449">
        <v>3.5449999999999999</v>
      </c>
      <c r="M26" s="449"/>
      <c r="N26"/>
      <c r="O26"/>
      <c r="P26"/>
      <c r="Q26"/>
      <c r="R26"/>
      <c r="S26"/>
      <c r="T26"/>
      <c r="U26"/>
      <c r="V26"/>
    </row>
    <row r="27" spans="2:22" ht="15" customHeight="1" x14ac:dyDescent="0.25">
      <c r="B27"/>
      <c r="C27"/>
      <c r="D27"/>
      <c r="E27"/>
      <c r="F27"/>
      <c r="G27"/>
      <c r="H27" s="442" t="s">
        <v>65</v>
      </c>
      <c r="I27" s="442"/>
      <c r="J27" s="442" t="s">
        <v>79</v>
      </c>
      <c r="K27" s="442"/>
      <c r="L27" s="442" t="s">
        <v>7</v>
      </c>
      <c r="M27" s="442"/>
      <c r="N27"/>
      <c r="O27"/>
      <c r="P27"/>
      <c r="Q27"/>
      <c r="R27"/>
      <c r="S27"/>
      <c r="T27"/>
      <c r="U27"/>
      <c r="V27"/>
    </row>
    <row r="28" spans="2:22" ht="15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2:22" ht="15" customHeight="1" x14ac:dyDescent="0.25"/>
    <row r="30" spans="2:22" ht="15" customHeight="1" x14ac:dyDescent="0.25"/>
    <row r="31" spans="2:22" ht="15" customHeight="1" x14ac:dyDescent="0.25"/>
  </sheetData>
  <autoFilter ref="T2:V18" xr:uid="{41337FE1-FFB4-4E9D-8AE1-8681AF3103E2}"/>
  <mergeCells count="60">
    <mergeCell ref="L5:M5"/>
    <mergeCell ref="B12:C12"/>
    <mergeCell ref="I12:J12"/>
    <mergeCell ref="E12:F12"/>
    <mergeCell ref="L12:M12"/>
    <mergeCell ref="B11:C11"/>
    <mergeCell ref="I11:J11"/>
    <mergeCell ref="L7:M7"/>
    <mergeCell ref="B6:C6"/>
    <mergeCell ref="D6:E6"/>
    <mergeCell ref="F6:G6"/>
    <mergeCell ref="H6:I6"/>
    <mergeCell ref="B5:C5"/>
    <mergeCell ref="D5:E5"/>
    <mergeCell ref="F5:G5"/>
    <mergeCell ref="L26:M26"/>
    <mergeCell ref="F22:G22"/>
    <mergeCell ref="F21:G21"/>
    <mergeCell ref="N20:O20"/>
    <mergeCell ref="J22:K22"/>
    <mergeCell ref="H27:I27"/>
    <mergeCell ref="J27:K27"/>
    <mergeCell ref="L27:M27"/>
    <mergeCell ref="H2:I2"/>
    <mergeCell ref="Q2:R2"/>
    <mergeCell ref="N5:O5"/>
    <mergeCell ref="N7:O7"/>
    <mergeCell ref="H25:I25"/>
    <mergeCell ref="J25:K25"/>
    <mergeCell ref="L25:M25"/>
    <mergeCell ref="N21:O21"/>
    <mergeCell ref="N22:O22"/>
    <mergeCell ref="J17:K17"/>
    <mergeCell ref="L17:M17"/>
    <mergeCell ref="H26:I26"/>
    <mergeCell ref="J26:K26"/>
    <mergeCell ref="H5:I5"/>
    <mergeCell ref="J5:K5"/>
    <mergeCell ref="B10:C10"/>
    <mergeCell ref="E10:F10"/>
    <mergeCell ref="I10:J10"/>
    <mergeCell ref="J6:K6"/>
    <mergeCell ref="L10:M10"/>
    <mergeCell ref="B7:C7"/>
    <mergeCell ref="D7:E7"/>
    <mergeCell ref="F7:G7"/>
    <mergeCell ref="H7:I7"/>
    <mergeCell ref="J7:K7"/>
    <mergeCell ref="D15:E15"/>
    <mergeCell ref="F15:G15"/>
    <mergeCell ref="J15:K15"/>
    <mergeCell ref="L15:M15"/>
    <mergeCell ref="F20:G20"/>
    <mergeCell ref="J20:K20"/>
    <mergeCell ref="D16:E16"/>
    <mergeCell ref="F16:G16"/>
    <mergeCell ref="J16:K16"/>
    <mergeCell ref="D17:E17"/>
    <mergeCell ref="F17:G17"/>
    <mergeCell ref="L16:M16"/>
  </mergeCells>
  <hyperlinks>
    <hyperlink ref="A1" location="הקדמה!A1" display="חזרה" xr:uid="{52B1D4FD-1CD9-4381-9BAF-2117B37E531F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מנטרל.ת</vt:lpstr>
      <vt:lpstr>הקדמה</vt:lpstr>
      <vt:lpstr>חוטים</vt:lpstr>
      <vt:lpstr>כפתור</vt:lpstr>
      <vt:lpstr>לוח מקשים</vt:lpstr>
      <vt:lpstr>הרצל אמר (סיימון)</vt:lpstr>
      <vt:lpstr>שעשועון מילים</vt:lpstr>
      <vt:lpstr>זיכרון</vt:lpstr>
      <vt:lpstr>קוד מורס</vt:lpstr>
      <vt:lpstr>חוטים מסובכים</vt:lpstr>
      <vt:lpstr>רצפי חוטים</vt:lpstr>
      <vt:lpstr>מבוכים</vt:lpstr>
      <vt:lpstr>סיסמאות</vt:lpstr>
      <vt:lpstr>ידיות</vt:lpstr>
      <vt:lpstr>buttonBatteries</vt:lpstr>
      <vt:lpstr>buttonFRK</vt:lpstr>
      <vt:lpstr>complicatedWiresBatteries</vt:lpstr>
      <vt:lpstr>complicatedWiresParallel</vt:lpstr>
      <vt:lpstr>complicatedWiresSerialLast</vt:lpstr>
      <vt:lpstr>fifthWire</vt:lpstr>
      <vt:lpstr>forthWire</vt:lpstr>
      <vt:lpstr>introductionBatteries</vt:lpstr>
      <vt:lpstr>introductionFRK</vt:lpstr>
      <vt:lpstr>introductionParallel</vt:lpstr>
      <vt:lpstr>introductionSerialLast</vt:lpstr>
      <vt:lpstr>introductionSerialVowel</vt:lpstr>
      <vt:lpstr>mazesHighlights</vt:lpstr>
      <vt:lpstr>mazesMethod</vt:lpstr>
      <vt:lpstr>passwords3rdLetter</vt:lpstr>
      <vt:lpstr>passwords5thLetter</vt:lpstr>
      <vt:lpstr>whosFirstEasierToRead</vt:lpstr>
      <vt:lpstr>whosFirstEasierToReadStep2</vt:lpstr>
      <vt:lpstr>whosFirstHighlights</vt:lpstr>
      <vt:lpstr>wiresRange</vt:lpstr>
      <vt:lpstr>wiresRange3</vt:lpstr>
      <vt:lpstr>wiresRange4</vt:lpstr>
      <vt:lpstr>wiresRange5</vt:lpstr>
      <vt:lpstr>wiresRange6</vt:lpstr>
      <vt:lpstr>wiresSerialLast</vt:lpstr>
      <vt:lpstr>wiresSum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אראל</dc:creator>
  <cp:lastModifiedBy>Erel</cp:lastModifiedBy>
  <cp:lastPrinted>2020-02-26T10:46:43Z</cp:lastPrinted>
  <dcterms:created xsi:type="dcterms:W3CDTF">2019-09-21T15:37:35Z</dcterms:created>
  <dcterms:modified xsi:type="dcterms:W3CDTF">2021-03-17T14:00:51Z</dcterms:modified>
</cp:coreProperties>
</file>