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esktop\"/>
    </mc:Choice>
  </mc:AlternateContent>
  <xr:revisionPtr revIDLastSave="0" documentId="13_ncr:1_{DAA5F7DA-258B-4ECE-81DA-6BD05ED49812}" xr6:coauthVersionLast="45" xr6:coauthVersionMax="45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מורס'!$Y$2:$Y$18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1stLetter">סיסמאות!$K$2</definedName>
    <definedName name="passwords2ndLetter">סיסמאות!$O$2</definedName>
    <definedName name="whosFirstEasierToRead">'שעשועון מילים'!$Q$34</definedName>
    <definedName name="whosFirstEasierToReadStep1">'שעשועון מילים'!$V$5:$W$24</definedName>
    <definedName name="whosFirstEasierToReadStep2">'שעשועון מילים'!$X$5:$Y$19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8" l="1"/>
  <c r="I31" i="8"/>
  <c r="L30" i="8"/>
  <c r="Q23" i="8"/>
  <c r="J18" i="8"/>
  <c r="L10" i="8"/>
  <c r="L13" i="8"/>
  <c r="N11" i="8"/>
  <c r="M9" i="8"/>
  <c r="G4" i="8"/>
  <c r="O30" i="8"/>
  <c r="H31" i="8"/>
  <c r="K23" i="8"/>
  <c r="I18" i="8"/>
  <c r="Q10" i="8"/>
  <c r="P8" i="8"/>
  <c r="H13" i="8"/>
  <c r="H4" i="8"/>
  <c r="J10" i="8"/>
  <c r="G14" i="8"/>
  <c r="J30" i="8"/>
  <c r="N18" i="8"/>
  <c r="S23" i="8"/>
  <c r="N13" i="8"/>
  <c r="O9" i="8"/>
  <c r="K8" i="8"/>
  <c r="R27" i="8"/>
  <c r="K20" i="8"/>
  <c r="H22" i="8"/>
  <c r="I24" i="8"/>
  <c r="M16" i="8"/>
  <c r="L19" i="8"/>
  <c r="P17" i="8"/>
  <c r="O15" i="8"/>
  <c r="J7" i="8"/>
  <c r="J6" i="8"/>
  <c r="T27" i="8"/>
  <c r="R17" i="8"/>
  <c r="J20" i="8"/>
  <c r="K19" i="8"/>
  <c r="M15" i="8"/>
  <c r="I12" i="8"/>
  <c r="S27" i="8"/>
  <c r="Q20" i="8"/>
  <c r="L24" i="8"/>
  <c r="K21" i="8"/>
  <c r="J16" i="8"/>
  <c r="M19" i="8"/>
  <c r="N17" i="8"/>
  <c r="N15" i="8"/>
  <c r="L7" i="8"/>
  <c r="O6" i="8"/>
  <c r="G18" i="8"/>
  <c r="Q8" i="8"/>
  <c r="K30" i="8"/>
  <c r="H26" i="8"/>
  <c r="I23" i="8"/>
  <c r="J11" i="8"/>
  <c r="O13" i="8"/>
  <c r="M10" i="8"/>
  <c r="J9" i="8"/>
  <c r="J4" i="8"/>
  <c r="J23" i="8"/>
  <c r="J25" i="8"/>
  <c r="J14" i="8"/>
  <c r="K10" i="8"/>
  <c r="I9" i="8"/>
  <c r="G8" i="8"/>
  <c r="H25" i="8"/>
  <c r="G11" i="8"/>
  <c r="G13" i="8"/>
  <c r="O23" i="8"/>
  <c r="R10" i="8"/>
  <c r="T8" i="8"/>
  <c r="H9" i="8"/>
  <c r="I4" i="8"/>
  <c r="H10" i="8"/>
  <c r="H14" i="8"/>
  <c r="G30" i="8"/>
  <c r="I25" i="8"/>
  <c r="O18" i="8"/>
  <c r="P23" i="8"/>
  <c r="M11" i="8"/>
  <c r="L9" i="8"/>
  <c r="J8" i="8"/>
  <c r="G5" i="8"/>
  <c r="G25" i="8"/>
  <c r="M30" i="8"/>
  <c r="M23" i="8"/>
  <c r="M18" i="8"/>
  <c r="I14" i="8"/>
  <c r="J13" i="8"/>
  <c r="S10" i="8"/>
  <c r="M8" i="8"/>
  <c r="L4" i="8"/>
  <c r="B28" i="8"/>
  <c r="B26" i="8"/>
  <c r="B25" i="8"/>
  <c r="B23" i="8"/>
  <c r="B21" i="8"/>
  <c r="B20" i="8"/>
  <c r="B18" i="8"/>
  <c r="B15" i="8"/>
  <c r="B14" i="8"/>
  <c r="B11" i="8"/>
  <c r="B10" i="8"/>
  <c r="B9" i="8"/>
  <c r="B8" i="8"/>
  <c r="B7" i="8"/>
  <c r="B5" i="8"/>
  <c r="W8" i="4" l="1"/>
  <c r="F18" i="4" s="1"/>
  <c r="Q8" i="4"/>
  <c r="C10" i="9"/>
  <c r="C2" i="9"/>
  <c r="O4" i="1"/>
  <c r="F9" i="1" s="1"/>
  <c r="J4" i="1"/>
  <c r="D16" i="11"/>
  <c r="C16" i="11"/>
  <c r="B16" i="11"/>
  <c r="F15" i="11"/>
  <c r="E15" i="11"/>
  <c r="D15" i="11"/>
  <c r="C15" i="11"/>
  <c r="B15" i="11"/>
  <c r="C14" i="11"/>
  <c r="B14" i="11"/>
  <c r="C13" i="11"/>
  <c r="B13" i="11"/>
  <c r="B12" i="11"/>
  <c r="C11" i="11"/>
  <c r="B11" i="11"/>
  <c r="C10" i="11"/>
  <c r="B10" i="11"/>
  <c r="C9" i="11"/>
  <c r="B9" i="11"/>
  <c r="C8" i="11"/>
  <c r="B8" i="11"/>
  <c r="B7" i="11"/>
  <c r="B6" i="11"/>
  <c r="C5" i="11"/>
  <c r="B5" i="11"/>
  <c r="C4" i="11"/>
  <c r="B4" i="11"/>
  <c r="D3" i="11"/>
  <c r="C3" i="11"/>
  <c r="B3" i="11"/>
  <c r="F2" i="11"/>
  <c r="E2" i="11"/>
  <c r="D2" i="11"/>
  <c r="C2" i="11"/>
  <c r="B2" i="11"/>
  <c r="M8" i="4" l="1"/>
  <c r="M4" i="4"/>
  <c r="F8" i="4"/>
  <c r="D7" i="1"/>
  <c r="H7" i="1"/>
  <c r="G8" i="1"/>
  <c r="G9" i="1"/>
  <c r="D6" i="1"/>
  <c r="E7" i="1"/>
  <c r="D8" i="1"/>
  <c r="D9" i="1"/>
  <c r="E6" i="1"/>
  <c r="F7" i="1"/>
  <c r="E8" i="1"/>
  <c r="E9" i="1"/>
  <c r="F6" i="1"/>
  <c r="G7" i="1"/>
  <c r="F8" i="1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E8" i="7" l="1"/>
  <c r="D8" i="7"/>
  <c r="O7" i="7"/>
  <c r="O6" i="7"/>
  <c r="O5" i="7"/>
  <c r="M5" i="7"/>
  <c r="O4" i="7"/>
  <c r="M4" i="7"/>
  <c r="F8" i="7"/>
  <c r="G8" i="7"/>
  <c r="E6" i="7"/>
  <c r="D6" i="7"/>
  <c r="Q6" i="4"/>
  <c r="Q4" i="4"/>
  <c r="W4" i="4"/>
  <c r="W6" i="4"/>
  <c r="F2" i="4" l="1"/>
  <c r="M12" i="4"/>
  <c r="M6" i="4"/>
  <c r="F12" i="4"/>
  <c r="I5" i="2"/>
  <c r="I4" i="2"/>
  <c r="O5" i="2"/>
  <c r="E6" i="2" s="1"/>
  <c r="O4" i="2"/>
  <c r="C6" i="2" l="1"/>
  <c r="C3" i="2"/>
  <c r="C11" i="1" l="1"/>
</calcChain>
</file>

<file path=xl/sharedStrings.xml><?xml version="1.0" encoding="utf-8"?>
<sst xmlns="http://schemas.openxmlformats.org/spreadsheetml/2006/main" count="1350" uniqueCount="517">
  <si>
    <t>DETONATE</t>
  </si>
  <si>
    <t>HOLD</t>
  </si>
  <si>
    <t>C</t>
  </si>
  <si>
    <t>B</t>
  </si>
  <si>
    <t>A</t>
  </si>
  <si>
    <t>AE</t>
  </si>
  <si>
    <t>R</t>
  </si>
  <si>
    <t>H</t>
  </si>
  <si>
    <t>FIRST</t>
  </si>
  <si>
    <t>THERE</t>
  </si>
  <si>
    <t>RIGHT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</si>
  <si>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</si>
  <si>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</si>
  <si>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</si>
  <si>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</si>
  <si>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</si>
  <si>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</si>
  <si>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</si>
  <si>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</si>
  <si>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</si>
  <si>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</si>
  <si>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</si>
  <si>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</si>
  <si>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</si>
  <si>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</si>
  <si>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</si>
  <si>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</si>
  <si>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</si>
  <si>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</si>
  <si>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</si>
  <si>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</si>
  <si>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</si>
  <si>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</si>
  <si>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</si>
  <si>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</si>
  <si>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</si>
  <si>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</si>
  <si>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</si>
  <si>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</si>
  <si>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</si>
  <si>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</si>
  <si>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</si>
  <si>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</si>
  <si>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</si>
  <si>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</si>
  <si>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</si>
  <si>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</si>
  <si>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</si>
  <si>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</si>
  <si>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</si>
  <si>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</si>
  <si>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</si>
  <si>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</si>
  <si>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</si>
  <si>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</si>
  <si>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</si>
  <si>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</si>
  <si>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</si>
  <si>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</si>
  <si>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</si>
  <si>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</si>
  <si>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</si>
  <si>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− −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</si>
  <si>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</si>
  <si>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</si>
  <si>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</si>
  <si>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</si>
  <si>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</si>
  <si>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</si>
  <si>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</si>
  <si>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</si>
  <si>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</si>
  <si>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</si>
  <si>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</si>
  <si>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</si>
  <si>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</si>
  <si>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</si>
  <si>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</si>
  <si>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</si>
  <si>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</si>
  <si>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</si>
  <si>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</si>
  <si>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</si>
  <si>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</si>
  <si>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</si>
  <si>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</si>
  <si>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</si>
  <si>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</si>
  <si>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</si>
  <si>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</si>
  <si>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</si>
  <si>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</si>
  <si>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</si>
  <si>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</si>
  <si>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</si>
  <si>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</si>
  <si>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</si>
  <si>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</si>
  <si>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</si>
  <si>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</si>
  <si>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</si>
  <si>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</si>
  <si>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</si>
  <si>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</si>
  <si>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</si>
  <si>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</si>
  <si>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</si>
  <si>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</si>
  <si>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</si>
  <si>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</si>
  <si>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</si>
  <si>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</si>
  <si>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</si>
  <si>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</si>
  <si>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</si>
  <si>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</si>
  <si>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</si>
  <si>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</si>
  <si>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</si>
  <si>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</si>
  <si>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</si>
  <si>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</si>
  <si>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</si>
  <si>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</si>
  <si>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</si>
  <si>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</si>
  <si>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</si>
  <si>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</si>
  <si>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</si>
  <si>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</si>
  <si>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</si>
  <si>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</si>
  <si>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</si>
  <si>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</si>
  <si>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</si>
  <si>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</si>
  <si>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</si>
  <si>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</si>
  <si>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</si>
  <si>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</si>
  <si>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</si>
  <si>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</si>
  <si>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</si>
  <si>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</si>
  <si>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</si>
  <si>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</si>
  <si>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</si>
  <si>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</si>
  <si>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</si>
  <si>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</si>
  <si>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</si>
  <si>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</si>
  <si>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</si>
  <si>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</si>
  <si>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</si>
  <si>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</si>
  <si>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</si>
  <si>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</si>
  <si>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</si>
  <si>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</si>
  <si>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</si>
  <si>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</si>
  <si>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</si>
  <si>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</si>
  <si>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</si>
  <si>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</si>
  <si>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</si>
  <si>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</si>
  <si>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</si>
  <si>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</si>
  <si>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</si>
  <si>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</si>
  <si>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</si>
  <si>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</si>
  <si>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</si>
  <si>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</si>
  <si>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</si>
  <si>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</si>
  <si>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</si>
  <si>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</si>
  <si>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</si>
  <si>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</si>
  <si>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</si>
  <si>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</si>
  <si>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</si>
  <si>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</si>
  <si>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</si>
  <si>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</si>
  <si>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</si>
  <si>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</si>
  <si>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</si>
  <si>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</si>
  <si>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</si>
  <si>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</si>
  <si>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</si>
  <si>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</si>
  <si>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</si>
  <si>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</si>
  <si>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</si>
  <si>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</si>
  <si>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</si>
  <si>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</si>
  <si>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</si>
  <si>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</si>
  <si>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</si>
  <si>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</si>
  <si>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</si>
  <si>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</si>
  <si>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</si>
  <si>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</si>
  <si>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</si>
  <si>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</si>
  <si>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</si>
  <si>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</si>
  <si>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</si>
  <si>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</si>
  <si>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</si>
  <si>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</si>
  <si>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</si>
  <si>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</si>
  <si>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</si>
  <si>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</si>
  <si>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</si>
  <si>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</si>
  <si>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</si>
  <si>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</si>
  <si>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</si>
  <si>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</si>
  <si>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</si>
  <si>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</si>
  <si>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</si>
  <si>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</si>
  <si>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</si>
  <si>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</si>
  <si>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</si>
  <si>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</si>
  <si>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</si>
  <si>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</si>
  <si>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</si>
  <si>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</si>
  <si>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</si>
  <si>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</si>
  <si>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</si>
  <si>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t>− · · ·</t>
  </si>
  <si>
    <t>3.515 MHz</t>
  </si>
  <si>
    <t>·</t>
  </si>
  <si>
    <t>3.505 MHz</t>
  </si>
  <si>
    <t>· · · ·</t>
  </si>
  <si>
    <t>· − · ·</t>
  </si>
  <si>
    <t>· · ·</t>
  </si>
  <si>
    <t>3.555 MHz</t>
  </si>
  <si>
    <t>3.522 MHz</t>
  </si>
  <si>
    <t>· ·</t>
  </si>
  <si>
    <t>3.552 MHz</t>
  </si>
  <si>
    <t>3.575 MHz</t>
  </si>
  <si>
    <t>3.572 MHz</t>
  </si>
  <si>
    <t>· − ·</t>
  </si>
  <si>
    <t>3.595 MHz</t>
  </si>
  <si>
    <t>3.542 MHz</t>
  </si>
  <si>
    <t>3.600 MHz</t>
  </si>
  <si>
    <t>3.535 MHz</t>
  </si>
  <si>
    <t>3.592 MHz</t>
  </si>
  <si>
    <t>3.545 MHz</t>
  </si>
  <si>
    <t>3.582 MHz</t>
  </si>
  <si>
    <t>3.565 MHz</t>
  </si>
  <si>
    <t>3.532 MHz</t>
  </si>
  <si>
    <t>התחלה</t>
  </si>
  <si>
    <t>תדר</t>
  </si>
  <si>
    <t>מילה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</si>
  <si>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</si>
  <si>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</si>
  <si>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</si>
  <si>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</si>
  <si>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</si>
  <si>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</si>
  <si>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</si>
  <si>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</si>
  <si>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</si>
  <si>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</si>
  <si>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</si>
  <si>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</si>
  <si>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</si>
  <si>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</si>
  <si>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</si>
  <si>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</si>
  <si>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</si>
  <si>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</si>
  <si>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</si>
  <si>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</si>
  <si>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</si>
  <si>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</si>
  <si>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</si>
  <si>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</si>
  <si>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</si>
  <si>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</si>
  <si>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</si>
  <si>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</si>
  <si>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</si>
  <si>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</si>
  <si>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</si>
  <si>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</si>
  <si>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</si>
  <si>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</si>
  <si>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</si>
  <si>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</si>
  <si>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</si>
  <si>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</si>
  <si>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</si>
  <si>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</si>
  <si>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</si>
  <si>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</si>
  <si>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</si>
  <si>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</si>
  <si>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</si>
  <si>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</si>
  <si>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</si>
  <si>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</si>
  <si>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</si>
  <si>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</si>
  <si>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</si>
  <si>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</si>
  <si>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</si>
  <si>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</si>
  <si>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</si>
  <si>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</si>
  <si>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</si>
  <si>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</si>
  <si>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</si>
  <si>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</si>
  <si>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</si>
  <si>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</si>
  <si>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</si>
  <si>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</si>
  <si>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</si>
  <si>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</si>
  <si>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</si>
  <si>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</si>
  <si>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</si>
  <si>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</si>
  <si>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</si>
  <si>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</si>
  <si>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</si>
  <si>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</si>
  <si>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</si>
  <si>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</si>
  <si>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</si>
  <si>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</si>
  <si>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</si>
  <si>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</si>
  <si>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</si>
  <si>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</si>
  <si>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</si>
  <si>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</si>
  <si>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</si>
  <si>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</si>
  <si>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</si>
  <si>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שש (6)</t>
  </si>
  <si>
    <t>דל"ת</t>
  </si>
  <si>
    <t>כ"ף</t>
  </si>
  <si>
    <t>בלון</t>
  </si>
  <si>
    <t>AT</t>
  </si>
  <si>
    <t>פסקה</t>
  </si>
  <si>
    <t>− − · −</t>
  </si>
  <si>
    <t>− ·</t>
  </si>
  <si>
    <t>· − −</t>
  </si>
  <si>
    <t>ק</t>
  </si>
  <si>
    <t>מ</t>
  </si>
  <si>
    <t>ב</t>
  </si>
  <si>
    <t>נ</t>
  </si>
  <si>
    <t>צ</t>
  </si>
  <si>
    <t>א</t>
  </si>
  <si>
    <t>ח</t>
  </si>
  <si>
    <t>ש</t>
  </si>
  <si>
    <t>י</t>
  </si>
  <si>
    <t>ו</t>
  </si>
  <si>
    <t>ר</t>
  </si>
  <si>
    <t>· − − ·</t>
  </si>
  <si>
    <t>ט</t>
  </si>
  <si>
    <t>פ</t>
  </si>
  <si>
    <t>ת</t>
  </si>
  <si>
    <t>ל</t>
  </si>
  <si>
    <t>· · −</t>
  </si>
  <si>
    <t xml:space="preserve">· − </t>
  </si>
  <si>
    <t>אתמול</t>
  </si>
  <si>
    <t>קופסה</t>
  </si>
  <si>
    <t>שבלול</t>
  </si>
  <si>
    <t>קיפוד</t>
  </si>
  <si>
    <t>קקטוס</t>
  </si>
  <si>
    <t>שרביט</t>
  </si>
  <si>
    <t>שבתאי</t>
  </si>
  <si>
    <t>ממחטה</t>
  </si>
  <si>
    <t>שרשרת</t>
  </si>
  <si>
    <t>נקניק</t>
  </si>
  <si>
    <t>קיטור</t>
  </si>
  <si>
    <t>קוביה</t>
  </si>
  <si>
    <t>שיפוע</t>
  </si>
  <si>
    <t>ברווז</t>
  </si>
  <si>
    <t>ציפור</t>
  </si>
  <si>
    <t>חלקיק</t>
  </si>
  <si>
    <t>·− − −−· · − · ·</t>
  </si>
  <si>
    <t>−−·− · ·−−· −·−· −−−</t>
  </si>
  <si>
    <t>··· −··· ·−·· · ·−··</t>
  </si>
  <si>
    <t>−−·− ·· ·−−· · −··</t>
  </si>
  <si>
    <t>−−·− −−·− ··− · −·−·</t>
  </si>
  <si>
    <t>··· ·−· −··· ·· ··−</t>
  </si>
  <si>
    <t>··· −··· − ·− ··</t>
  </si>
  <si>
    <t>−− −− ···· ··− −−−</t>
  </si>
  <si>
    <t>··· ·−· ··· ·−· −</t>
  </si>
  <si>
    <t>נקודה−קו</t>
  </si>
  <si>
    <t>−· −−·− −· ·· −−·−</t>
  </si>
  <si>
    <t>−−·− ·· ··− · ·−·</t>
  </si>
  <si>
    <t>−−·− · −··· ·· −−−</t>
  </si>
  <si>
    <t>··· ·· ·−−· · ·−−−</t>
  </si>
  <si>
    <t>−··· ·−· · · −−··</t>
  </si>
  <si>
    <t>·−− ·· ·−−· · ·−·</t>
  </si>
  <si>
    <t>···· ·−·· −−·− ·· −−·−</t>
  </si>
  <si>
    <t>· −</t>
  </si>
  <si>
    <t>ד</t>
  </si>
  <si>
    <t>כ</t>
  </si>
  <si>
    <t>ס</t>
  </si>
  <si>
    <t>ז</t>
  </si>
  <si>
    <r>
      <t xml:space="preserve">האותיות </t>
    </r>
    <r>
      <rPr>
        <u/>
        <sz val="10"/>
        <color theme="1"/>
        <rFont val="Calibri"/>
        <family val="2"/>
        <scheme val="minor"/>
      </rPr>
      <t>ו"ו</t>
    </r>
    <r>
      <rPr>
        <sz val="10"/>
        <color theme="1"/>
        <rFont val="Calibri"/>
        <family val="2"/>
        <scheme val="minor"/>
      </rPr>
      <t xml:space="preserve"> ו</t>
    </r>
    <r>
      <rPr>
        <u/>
        <sz val="10"/>
        <color theme="1"/>
        <rFont val="Calibri"/>
        <family val="2"/>
        <scheme val="minor"/>
      </rPr>
      <t>למ"ד</t>
    </r>
    <r>
      <rPr>
        <sz val="10"/>
        <color theme="1"/>
        <rFont val="Calibri"/>
        <family val="2"/>
        <scheme val="minor"/>
      </rPr>
      <t xml:space="preserve"> יכולות להופיע רק באות השנייה</t>
    </r>
  </si>
  <si>
    <t>להתעלם מאותיות גימ"ל, ה"א, טי"ת, עי"ן, קו"ף</t>
  </si>
  <si>
    <t>אות ראשונה:</t>
  </si>
  <si>
    <t>אות שנייה:</t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</si>
  <si>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הראשונה והן לאות השנייה (השתמשו ב-Enter כדי להגיע לתא הבא)</t>
    </r>
  </si>
  <si>
    <t>אי שוויון</t>
  </si>
  <si>
    <t>מזלג</t>
  </si>
  <si>
    <t># = ספרה אחרונה במספר סידורי</t>
  </si>
  <si>
    <t>ספרה אחרונה במספר סידורי</t>
  </si>
  <si>
    <r>
      <t xml:space="preserve">יש אות ניקוד במספר 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</si>
  <si>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</si>
  <si>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יש אות ניקוד (A / E / I / O / U) במספר הסידורי</t>
  </si>
  <si>
    <t>אין אות ניקוד במספר הסידורי</t>
  </si>
  <si>
    <t>תואם למדריך לנטרול פצצות גרסה 2-he</t>
  </si>
  <si>
    <t>קוד אימות: 614</t>
  </si>
  <si>
    <t>ראשון</t>
  </si>
  <si>
    <t>צג</t>
  </si>
  <si>
    <t>בסדר</t>
  </si>
  <si>
    <t>אומר</t>
  </si>
  <si>
    <t>כלום</t>
  </si>
  <si>
    <t>ריק</t>
  </si>
  <si>
    <t>לא</t>
  </si>
  <si>
    <t>קרה</t>
  </si>
  <si>
    <t>קרע</t>
  </si>
  <si>
    <t>קרא</t>
  </si>
  <si>
    <t>קריאה</t>
  </si>
  <si>
    <t>כרה</t>
  </si>
  <si>
    <t>משימה</t>
  </si>
  <si>
    <t>רגע</t>
  </si>
  <si>
    <t>אתה</t>
  </si>
  <si>
    <t>מכר</t>
  </si>
  <si>
    <t>מחר</t>
  </si>
  <si>
    <t>הבא</t>
  </si>
  <si>
    <t>אבא</t>
  </si>
  <si>
    <t>היא</t>
  </si>
  <si>
    <t>אי</t>
  </si>
  <si>
    <t>עם</t>
  </si>
  <si>
    <t>אם</t>
  </si>
  <si>
    <t>אח</t>
  </si>
  <si>
    <t>אך</t>
  </si>
  <si>
    <t>איך</t>
  </si>
  <si>
    <t>מוכן</t>
  </si>
  <si>
    <t>רחץ</t>
  </si>
  <si>
    <t>מה</t>
  </si>
  <si>
    <t>אמממ</t>
  </si>
  <si>
    <t>שמאל</t>
  </si>
  <si>
    <t>ימין</t>
  </si>
  <si>
    <t>אמצע</t>
  </si>
  <si>
    <t>חכה</t>
  </si>
  <si>
    <t>לחץ</t>
  </si>
  <si>
    <t>את</t>
  </si>
  <si>
    <t>עט</t>
  </si>
  <si>
    <t>עת</t>
  </si>
  <si>
    <t>תא</t>
  </si>
  <si>
    <t>אהא</t>
  </si>
  <si>
    <t>מה?</t>
  </si>
  <si>
    <t>בוצע</t>
  </si>
  <si>
    <t>המשך</t>
  </si>
  <si>
    <t>החזק</t>
  </si>
  <si>
    <t>בטח</t>
  </si>
  <si>
    <t>כמו</t>
  </si>
  <si>
    <t>אה אה</t>
  </si>
  <si>
    <r>
      <t>מה</t>
    </r>
    <r>
      <rPr>
        <b/>
        <u/>
        <sz val="11"/>
        <rFont val="Calibri"/>
        <family val="2"/>
        <scheme val="minor"/>
      </rPr>
      <t>?</t>
    </r>
  </si>
  <si>
    <r>
      <t>ע</t>
    </r>
    <r>
      <rPr>
        <b/>
        <u/>
        <sz val="11"/>
        <rFont val="Calibri"/>
        <family val="2"/>
        <scheme val="minor"/>
      </rPr>
      <t>ט</t>
    </r>
  </si>
  <si>
    <r>
      <t>ע</t>
    </r>
    <r>
      <rPr>
        <b/>
        <u/>
        <sz val="11"/>
        <rFont val="Calibri"/>
        <family val="2"/>
        <scheme val="minor"/>
      </rPr>
      <t>ת</t>
    </r>
  </si>
  <si>
    <r>
      <rPr>
        <b/>
        <u/>
        <sz val="11"/>
        <color theme="1"/>
        <rFont val="Calibri"/>
        <family val="2"/>
        <scheme val="minor"/>
      </rPr>
      <t>אה</t>
    </r>
    <r>
      <rPr>
        <b/>
        <sz val="11"/>
        <color theme="1"/>
        <rFont val="Calibri"/>
        <family val="2"/>
        <scheme val="minor"/>
      </rPr>
      <t xml:space="preserve"> אה</t>
    </r>
  </si>
  <si>
    <r>
      <rPr>
        <b/>
        <u/>
        <sz val="11"/>
        <color theme="1"/>
        <rFont val="Calibri"/>
        <family val="2"/>
        <scheme val="minor"/>
      </rPr>
      <t>ר</t>
    </r>
    <r>
      <rPr>
        <b/>
        <sz val="11"/>
        <color theme="1"/>
        <rFont val="Calibri"/>
        <family val="2"/>
        <scheme val="minor"/>
      </rPr>
      <t>חץ</t>
    </r>
  </si>
  <si>
    <r>
      <rPr>
        <b/>
        <u/>
        <sz val="11"/>
        <rFont val="Calibri"/>
        <family val="2"/>
        <scheme val="minor"/>
      </rPr>
      <t>ל</t>
    </r>
    <r>
      <rPr>
        <b/>
        <sz val="11"/>
        <rFont val="Calibri"/>
        <family val="2"/>
        <scheme val="minor"/>
      </rPr>
      <t>חץ</t>
    </r>
  </si>
  <si>
    <r>
      <t>ת</t>
    </r>
    <r>
      <rPr>
        <b/>
        <u/>
        <sz val="11"/>
        <rFont val="Calibri"/>
        <family val="2"/>
        <scheme val="minor"/>
      </rPr>
      <t>א</t>
    </r>
  </si>
  <si>
    <t>שלב 1</t>
  </si>
  <si>
    <t>אבא (אל"ף)</t>
  </si>
  <si>
    <t>הבא (ה"א)</t>
  </si>
  <si>
    <t>אח (חי"ת)</t>
  </si>
  <si>
    <t>איך (שאלה)</t>
  </si>
  <si>
    <t>אך (כ"ף סופית)</t>
  </si>
  <si>
    <t>אי (מים)</t>
  </si>
  <si>
    <t>היא (ה"א)</t>
  </si>
  <si>
    <t>אם (אל"ף)</t>
  </si>
  <si>
    <t>עם (עי"ן)</t>
  </si>
  <si>
    <t>כרה (כ"ף, ה"א)</t>
  </si>
  <si>
    <t>קרא (קו"ף, אל"ף)</t>
  </si>
  <si>
    <t>קרה (קו"ף, ה"א)</t>
  </si>
  <si>
    <t>קרע (קו"ף, עי"ן)</t>
  </si>
  <si>
    <t>מחר (חי"ת)</t>
  </si>
  <si>
    <t>מכר (כ"ף)</t>
  </si>
  <si>
    <t>אה אה (2 מילים)</t>
  </si>
  <si>
    <t>אהא (מילה אחת)</t>
  </si>
  <si>
    <t>את (אל"ף)</t>
  </si>
  <si>
    <t>עט (כתיבה)</t>
  </si>
  <si>
    <t>עת (זמן)</t>
  </si>
  <si>
    <t>לחץ (למ"ד)</t>
  </si>
  <si>
    <t>רחץ (רי"ש)</t>
  </si>
  <si>
    <t>מה (בלי ?)</t>
  </si>
  <si>
    <t>מה (עם ?)</t>
  </si>
  <si>
    <t>ת (אות אחת)</t>
  </si>
  <si>
    <t>תא (2 אותיות)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</si>
</sst>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  <font>
      <b/>
      <sz val="11"/>
      <color rgb="FF0099FF"/>
      <name val="Calibri"/>
      <family val="2"/>
      <scheme val="minor"/>
    </font>
    <font>
      <b/>
      <sz val="11"/>
      <color rgb="FFFF999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FFF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536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5" fillId="0" borderId="0" xfId="0" applyFont="1" applyAlignment="1">
      <alignment horizontal="left" readingOrder="1"/>
    </xf>
    <xf numFmtId="0" fontId="16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1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4" fillId="0" borderId="0" xfId="0" applyFont="1" applyAlignment="1">
      <alignment horizontal="left" readingOrder="1"/>
    </xf>
    <xf numFmtId="0" fontId="60" fillId="0" borderId="0" xfId="0" applyFont="1" applyAlignment="1">
      <alignment horizontal="left" readingOrder="1"/>
    </xf>
    <xf numFmtId="0" fontId="14" fillId="0" borderId="0" xfId="0" applyFont="1" applyAlignment="1">
      <alignment horizontal="left" vertical="center" readingOrder="1"/>
    </xf>
    <xf numFmtId="0" fontId="57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5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7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7" fillId="0" borderId="0" xfId="0" applyFont="1" applyAlignment="1">
      <alignment horizontal="left" vertical="center" readingOrder="1"/>
    </xf>
    <xf numFmtId="0" fontId="16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4" fillId="0" borderId="12" xfId="0" applyFont="1" applyBorder="1" applyAlignment="1">
      <alignment horizontal="center" vertical="center" readingOrder="1"/>
    </xf>
    <xf numFmtId="0" fontId="14" fillId="0" borderId="13" xfId="0" applyFont="1" applyBorder="1" applyAlignment="1">
      <alignment horizontal="center" vertical="center" readingOrder="1"/>
    </xf>
    <xf numFmtId="0" fontId="13" fillId="0" borderId="14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3" fillId="0" borderId="8" xfId="0" applyFont="1" applyBorder="1" applyAlignment="1" applyProtection="1">
      <alignment horizontal="center" vertical="center" readingOrder="1"/>
    </xf>
    <xf numFmtId="0" fontId="43" fillId="0" borderId="9" xfId="0" applyFont="1" applyBorder="1" applyAlignment="1" applyProtection="1">
      <alignment horizontal="center" vertical="center" readingOrder="1"/>
    </xf>
    <xf numFmtId="0" fontId="43" fillId="0" borderId="10" xfId="0" applyFont="1" applyBorder="1" applyAlignment="1" applyProtection="1">
      <alignment horizontal="center" vertical="center" readingOrder="1"/>
    </xf>
    <xf numFmtId="0" fontId="43" fillId="0" borderId="24" xfId="0" applyFont="1" applyBorder="1" applyAlignment="1" applyProtection="1">
      <alignment horizontal="center" vertical="center" readingOrder="1"/>
    </xf>
    <xf numFmtId="0" fontId="12" fillId="0" borderId="0" xfId="0" applyFont="1" applyAlignment="1">
      <alignment horizontal="left" readingOrder="1"/>
    </xf>
    <xf numFmtId="0" fontId="11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2" fillId="0" borderId="0" xfId="0" applyFont="1" applyAlignment="1">
      <alignment horizontal="left" readingOrder="1"/>
    </xf>
    <xf numFmtId="0" fontId="9" fillId="0" borderId="0" xfId="0" applyFont="1"/>
    <xf numFmtId="0" fontId="14" fillId="0" borderId="0" xfId="0" applyFont="1" applyAlignment="1">
      <alignment horizontal="right" readingOrder="1"/>
    </xf>
    <xf numFmtId="0" fontId="59" fillId="0" borderId="0" xfId="1" applyFont="1" applyFill="1" applyAlignment="1">
      <alignment horizontal="right"/>
    </xf>
    <xf numFmtId="0" fontId="25" fillId="0" borderId="0" xfId="0" applyFont="1"/>
    <xf numFmtId="0" fontId="63" fillId="0" borderId="0" xfId="0" applyFont="1" applyAlignment="1">
      <alignment horizontal="right" readingOrder="2"/>
    </xf>
    <xf numFmtId="0" fontId="46" fillId="0" borderId="0" xfId="0" applyFont="1" applyAlignment="1">
      <alignment horizontal="right" readingOrder="2"/>
    </xf>
    <xf numFmtId="0" fontId="61" fillId="0" borderId="0" xfId="0" applyFont="1" applyAlignment="1">
      <alignment horizontal="right"/>
    </xf>
    <xf numFmtId="0" fontId="32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6" fillId="0" borderId="0" xfId="0" applyFont="1" applyAlignment="1">
      <alignment horizontal="right" readingOrder="2"/>
    </xf>
    <xf numFmtId="0" fontId="27" fillId="0" borderId="0" xfId="0" applyFont="1" applyAlignment="1">
      <alignment horizontal="right" readingOrder="2"/>
    </xf>
    <xf numFmtId="0" fontId="42" fillId="0" borderId="0" xfId="0" applyFont="1" applyAlignment="1">
      <alignment horizontal="right" readingOrder="2"/>
    </xf>
    <xf numFmtId="0" fontId="28" fillId="0" borderId="0" xfId="0" applyFont="1" applyAlignment="1">
      <alignment horizontal="right" readingOrder="2"/>
    </xf>
    <xf numFmtId="0" fontId="35" fillId="3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left" vertical="center" readingOrder="1"/>
    </xf>
    <xf numFmtId="0" fontId="22" fillId="0" borderId="0" xfId="0" applyFont="1" applyAlignment="1">
      <alignment horizontal="left" vertical="center" readingOrder="1"/>
    </xf>
    <xf numFmtId="0" fontId="25" fillId="0" borderId="0" xfId="0" applyFont="1" applyAlignment="1">
      <alignment horizontal="right" vertical="center" readingOrder="2"/>
    </xf>
    <xf numFmtId="0" fontId="46" fillId="0" borderId="0" xfId="0" applyFont="1" applyAlignment="1">
      <alignment horizontal="right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right" vertical="center" wrapText="1" readingOrder="2"/>
    </xf>
    <xf numFmtId="0" fontId="16" fillId="0" borderId="13" xfId="0" applyFont="1" applyBorder="1" applyAlignment="1">
      <alignment horizontal="right" vertical="center" wrapText="1" readingOrder="2"/>
    </xf>
    <xf numFmtId="0" fontId="17" fillId="0" borderId="13" xfId="0" applyFont="1" applyBorder="1" applyAlignment="1">
      <alignment horizontal="right" vertical="center" wrapText="1" readingOrder="2"/>
    </xf>
    <xf numFmtId="0" fontId="18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5" fillId="0" borderId="0" xfId="0" applyFont="1" applyAlignment="1">
      <alignment horizontal="right" vertical="top" readingOrder="2"/>
    </xf>
    <xf numFmtId="0" fontId="25" fillId="0" borderId="0" xfId="0" applyFont="1" applyAlignment="1">
      <alignment horizontal="right" readingOrder="2"/>
    </xf>
    <xf numFmtId="0" fontId="69" fillId="0" borderId="0" xfId="0" applyFont="1" applyAlignment="1">
      <alignment horizontal="center" vertical="center" readingOrder="2"/>
    </xf>
    <xf numFmtId="0" fontId="58" fillId="7" borderId="3" xfId="1" applyFont="1" applyFill="1" applyBorder="1" applyAlignment="1">
      <alignment horizontal="center" vertical="center" readingOrder="2"/>
    </xf>
    <xf numFmtId="0" fontId="57" fillId="8" borderId="5" xfId="1" applyFont="1" applyFill="1" applyBorder="1" applyAlignment="1">
      <alignment horizontal="center" vertical="center" readingOrder="2"/>
    </xf>
    <xf numFmtId="0" fontId="15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8" fillId="0" borderId="13" xfId="0" applyFont="1" applyBorder="1" applyAlignment="1">
      <alignment horizontal="center" vertical="center" readingOrder="1"/>
    </xf>
    <xf numFmtId="0" fontId="15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5" fillId="3" borderId="12" xfId="0" applyFont="1" applyFill="1" applyBorder="1" applyAlignment="1">
      <alignment horizontal="center" vertical="center" wrapText="1"/>
    </xf>
    <xf numFmtId="0" fontId="35" fillId="14" borderId="1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4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5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5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6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66" fillId="0" borderId="0" xfId="0" applyFont="1" applyAlignment="1">
      <alignment horizontal="center" readingOrder="2"/>
    </xf>
    <xf numFmtId="0" fontId="73" fillId="0" borderId="0" xfId="0" applyFont="1" applyAlignment="1">
      <alignment horizontal="center" readingOrder="2"/>
    </xf>
    <xf numFmtId="0" fontId="33" fillId="0" borderId="0" xfId="0" applyFont="1" applyAlignment="1">
      <alignment horizontal="center" readingOrder="2"/>
    </xf>
    <xf numFmtId="0" fontId="20" fillId="0" borderId="27" xfId="0" applyFont="1" applyBorder="1" applyAlignment="1" applyProtection="1">
      <alignment horizontal="center" vertical="center" wrapText="1" readingOrder="2"/>
    </xf>
    <xf numFmtId="0" fontId="30" fillId="0" borderId="19" xfId="0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 wrapText="1" readingOrder="2"/>
    </xf>
    <xf numFmtId="0" fontId="29" fillId="0" borderId="7" xfId="0" applyFont="1" applyBorder="1" applyAlignment="1" applyProtection="1">
      <alignment horizontal="center" vertical="center" wrapText="1" readingOrder="2"/>
    </xf>
    <xf numFmtId="0" fontId="30" fillId="0" borderId="1" xfId="0" applyFont="1" applyBorder="1" applyAlignment="1" applyProtection="1">
      <alignment horizontal="center" vertical="center" wrapText="1" readingOrder="2"/>
    </xf>
    <xf numFmtId="0" fontId="21" fillId="0" borderId="7" xfId="0" applyFont="1" applyBorder="1" applyAlignment="1" applyProtection="1">
      <alignment horizontal="center" vertical="center" wrapText="1" readingOrder="2"/>
    </xf>
    <xf numFmtId="0" fontId="29" fillId="0" borderId="19" xfId="0" applyFont="1" applyBorder="1" applyAlignment="1" applyProtection="1">
      <alignment horizontal="center" vertical="center" wrapText="1" readingOrder="2"/>
    </xf>
    <xf numFmtId="0" fontId="30" fillId="0" borderId="24" xfId="0" applyFont="1" applyBorder="1" applyAlignment="1" applyProtection="1">
      <alignment horizontal="center" vertical="center" wrapText="1" readingOrder="2"/>
    </xf>
    <xf numFmtId="0" fontId="30" fillId="0" borderId="9" xfId="0" applyFont="1" applyBorder="1" applyAlignment="1" applyProtection="1">
      <alignment horizontal="center" vertical="center" wrapText="1" readingOrder="2"/>
    </xf>
    <xf numFmtId="0" fontId="30" fillId="0" borderId="10" xfId="0" applyFont="1" applyBorder="1" applyAlignment="1" applyProtection="1">
      <alignment horizontal="center" vertical="center" wrapText="1" readingOrder="2"/>
    </xf>
    <xf numFmtId="0" fontId="30" fillId="0" borderId="4" xfId="0" applyFont="1" applyBorder="1" applyAlignment="1" applyProtection="1">
      <alignment horizontal="center" vertical="center" wrapText="1" readingOrder="2"/>
    </xf>
    <xf numFmtId="0" fontId="29" fillId="0" borderId="4" xfId="0" applyFont="1" applyBorder="1" applyAlignment="1" applyProtection="1">
      <alignment horizontal="center" vertical="center" wrapText="1" readingOrder="2"/>
    </xf>
    <xf numFmtId="0" fontId="30" fillId="0" borderId="5" xfId="0" applyFont="1" applyBorder="1" applyAlignment="1" applyProtection="1">
      <alignment horizontal="center" vertical="center" wrapText="1" readingOrder="2"/>
    </xf>
    <xf numFmtId="0" fontId="29" fillId="0" borderId="27" xfId="0" applyFont="1" applyBorder="1" applyAlignment="1" applyProtection="1">
      <alignment horizontal="center" vertical="center" wrapText="1" readingOrder="2"/>
    </xf>
    <xf numFmtId="0" fontId="30" fillId="0" borderId="7" xfId="0" applyFont="1" applyFill="1" applyBorder="1" applyAlignment="1" applyProtection="1">
      <alignment horizontal="center" vertical="center" wrapText="1" readingOrder="2"/>
    </xf>
    <xf numFmtId="0" fontId="30" fillId="0" borderId="7" xfId="0" applyFont="1" applyBorder="1" applyAlignment="1" applyProtection="1">
      <alignment horizontal="center" vertical="center" wrapText="1" readingOrder="2"/>
    </xf>
    <xf numFmtId="0" fontId="29" fillId="0" borderId="24" xfId="0" applyFont="1" applyBorder="1" applyAlignment="1" applyProtection="1">
      <alignment horizontal="center" vertical="center" wrapText="1" readingOrder="2"/>
    </xf>
    <xf numFmtId="0" fontId="29" fillId="0" borderId="9" xfId="0" applyFont="1" applyBorder="1" applyAlignment="1" applyProtection="1">
      <alignment horizontal="center" vertical="center" wrapText="1" readingOrder="2"/>
    </xf>
    <xf numFmtId="0" fontId="20" fillId="0" borderId="30" xfId="0" applyFont="1" applyBorder="1" applyAlignment="1" applyProtection="1">
      <alignment horizontal="center" vertical="center" wrapText="1" readingOrder="2"/>
    </xf>
    <xf numFmtId="0" fontId="20" fillId="0" borderId="43" xfId="0" applyFont="1" applyBorder="1" applyAlignment="1" applyProtection="1">
      <alignment horizontal="center" vertical="center" wrapText="1" readingOrder="2"/>
    </xf>
    <xf numFmtId="0" fontId="21" fillId="0" borderId="9" xfId="0" applyFont="1" applyBorder="1" applyAlignment="1" applyProtection="1">
      <alignment horizontal="center" vertical="center" wrapText="1" readingOrder="2"/>
    </xf>
    <xf numFmtId="0" fontId="21" fillId="0" borderId="4" xfId="0" applyFont="1" applyBorder="1" applyAlignment="1" applyProtection="1">
      <alignment horizontal="center" vertical="center" wrapText="1" readingOrder="2"/>
    </xf>
    <xf numFmtId="0" fontId="7" fillId="0" borderId="0" xfId="0" applyFont="1"/>
    <xf numFmtId="0" fontId="37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7" fillId="0" borderId="13" xfId="0" applyFont="1" applyBorder="1" applyAlignment="1">
      <alignment horizontal="center" vertical="center" readingOrder="1"/>
    </xf>
    <xf numFmtId="0" fontId="18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68" fillId="0" borderId="9" xfId="0" applyFont="1" applyBorder="1" applyAlignment="1">
      <alignment horizontal="center" vertical="center" wrapText="1" readingOrder="2"/>
    </xf>
    <xf numFmtId="0" fontId="11" fillId="0" borderId="9" xfId="0" applyFont="1" applyBorder="1" applyAlignment="1">
      <alignment horizontal="left" vertical="center" readingOrder="2"/>
    </xf>
    <xf numFmtId="0" fontId="11" fillId="0" borderId="10" xfId="0" applyFont="1" applyBorder="1" applyAlignment="1">
      <alignment horizontal="left" vertical="center" readingOrder="2"/>
    </xf>
    <xf numFmtId="0" fontId="67" fillId="0" borderId="25" xfId="0" applyFont="1" applyBorder="1" applyAlignment="1">
      <alignment horizontal="center" vertical="center" wrapText="1" readingOrder="2"/>
    </xf>
    <xf numFmtId="0" fontId="45" fillId="0" borderId="25" xfId="0" applyFont="1" applyBorder="1" applyAlignment="1">
      <alignment horizontal="center" vertical="center" wrapText="1" readingOrder="2"/>
    </xf>
    <xf numFmtId="0" fontId="68" fillId="0" borderId="25" xfId="0" applyFont="1" applyBorder="1" applyAlignment="1">
      <alignment horizontal="center" vertical="center" wrapText="1" readingOrder="2"/>
    </xf>
    <xf numFmtId="0" fontId="45" fillId="0" borderId="26" xfId="0" applyFont="1" applyBorder="1" applyAlignment="1">
      <alignment horizontal="center" vertical="center" wrapText="1" readingOrder="2"/>
    </xf>
    <xf numFmtId="0" fontId="66" fillId="15" borderId="46" xfId="0" applyFont="1" applyFill="1" applyBorder="1" applyAlignment="1">
      <alignment horizontal="center" vertical="center"/>
    </xf>
    <xf numFmtId="0" fontId="23" fillId="15" borderId="46" xfId="0" applyFont="1" applyFill="1" applyBorder="1" applyAlignment="1">
      <alignment horizontal="center" vertical="center"/>
    </xf>
    <xf numFmtId="0" fontId="30" fillId="15" borderId="4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 readingOrder="1"/>
    </xf>
    <xf numFmtId="0" fontId="74" fillId="0" borderId="0" xfId="1" applyFont="1"/>
    <xf numFmtId="0" fontId="75" fillId="0" borderId="0" xfId="0" applyFont="1"/>
    <xf numFmtId="0" fontId="45" fillId="0" borderId="30" xfId="0" applyFont="1" applyBorder="1" applyAlignment="1">
      <alignment horizontal="center" vertical="center" wrapText="1" readingOrder="2"/>
    </xf>
    <xf numFmtId="0" fontId="11" fillId="0" borderId="8" xfId="0" applyFont="1" applyBorder="1" applyAlignment="1">
      <alignment horizontal="left" vertical="center" readingOrder="2"/>
    </xf>
    <xf numFmtId="0" fontId="68" fillId="0" borderId="30" xfId="0" applyFont="1" applyBorder="1" applyAlignment="1">
      <alignment horizontal="center" vertical="center" wrapText="1" readingOrder="2"/>
    </xf>
    <xf numFmtId="0" fontId="67" fillId="0" borderId="26" xfId="0" applyFont="1" applyBorder="1" applyAlignment="1">
      <alignment horizontal="center" vertical="center" wrapText="1" readingOrder="2"/>
    </xf>
    <xf numFmtId="0" fontId="68" fillId="0" borderId="8" xfId="0" applyFont="1" applyBorder="1" applyAlignment="1">
      <alignment horizontal="center" vertical="center" wrapText="1" readingOrder="2"/>
    </xf>
    <xf numFmtId="0" fontId="68" fillId="0" borderId="10" xfId="0" applyFont="1" applyBorder="1" applyAlignment="1">
      <alignment horizontal="center" vertical="center" wrapText="1" readingOrder="2"/>
    </xf>
    <xf numFmtId="0" fontId="26" fillId="0" borderId="10" xfId="0" applyFont="1" applyBorder="1" applyAlignment="1">
      <alignment horizontal="center" vertical="center" wrapText="1" readingOrder="2"/>
    </xf>
    <xf numFmtId="0" fontId="67" fillId="0" borderId="23" xfId="0" applyFont="1" applyBorder="1" applyAlignment="1">
      <alignment horizontal="center" vertical="center" wrapText="1" readingOrder="2"/>
    </xf>
    <xf numFmtId="0" fontId="45" fillId="0" borderId="8" xfId="0" applyFont="1" applyBorder="1" applyAlignment="1">
      <alignment horizontal="center" vertical="center" wrapText="1" readingOrder="2"/>
    </xf>
    <xf numFmtId="0" fontId="26" fillId="0" borderId="14" xfId="0" applyFont="1" applyBorder="1" applyAlignment="1">
      <alignment horizontal="center" vertical="center" wrapText="1" readingOrder="2"/>
    </xf>
    <xf numFmtId="0" fontId="18" fillId="16" borderId="12" xfId="0" applyFont="1" applyFill="1" applyBorder="1" applyAlignment="1">
      <alignment horizontal="center" vertical="center" wrapText="1"/>
    </xf>
    <xf numFmtId="14" fontId="6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64" fillId="0" borderId="0" xfId="1" applyFont="1" applyAlignment="1">
      <alignment horizontal="right" readingOrder="1"/>
    </xf>
    <xf numFmtId="0" fontId="47" fillId="0" borderId="0" xfId="0" applyFont="1" applyAlignment="1">
      <alignment horizontal="center" vertical="center" readingOrder="1"/>
    </xf>
    <xf numFmtId="0" fontId="43" fillId="0" borderId="28" xfId="0" applyFont="1" applyBorder="1" applyAlignment="1">
      <alignment horizontal="center" readingOrder="2"/>
    </xf>
    <xf numFmtId="0" fontId="6" fillId="0" borderId="40" xfId="0" applyFont="1" applyBorder="1" applyAlignment="1">
      <alignment horizontal="center" vertical="center" readingOrder="2"/>
    </xf>
    <xf numFmtId="0" fontId="78" fillId="0" borderId="38" xfId="0" applyFont="1" applyBorder="1" applyAlignment="1">
      <alignment horizontal="center" vertical="center" readingOrder="2"/>
    </xf>
    <xf numFmtId="0" fontId="25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80" fillId="0" borderId="35" xfId="0" applyFont="1" applyBorder="1" applyAlignment="1">
      <alignment horizontal="right" readingOrder="2"/>
    </xf>
    <xf numFmtId="0" fontId="25" fillId="0" borderId="0" xfId="0" applyFont="1" applyAlignment="1">
      <alignment horizontal="center"/>
    </xf>
    <xf numFmtId="0" fontId="0" fillId="0" borderId="1" xfId="0" applyBorder="1"/>
    <xf numFmtId="0" fontId="81" fillId="0" borderId="1" xfId="0" applyFont="1" applyBorder="1" applyAlignment="1">
      <alignment horizontal="center" vertical="center"/>
    </xf>
    <xf numFmtId="0" fontId="82" fillId="0" borderId="0" xfId="0" applyFont="1"/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0" fontId="84" fillId="18" borderId="1" xfId="0" applyFont="1" applyFill="1" applyBorder="1" applyAlignment="1">
      <alignment horizontal="center" vertical="center"/>
    </xf>
    <xf numFmtId="0" fontId="81" fillId="19" borderId="1" xfId="0" applyFont="1" applyFill="1" applyBorder="1" applyAlignment="1">
      <alignment horizontal="center" vertical="center"/>
    </xf>
    <xf numFmtId="0" fontId="83" fillId="20" borderId="1" xfId="0" applyFont="1" applyFill="1" applyBorder="1" applyAlignment="1">
      <alignment horizontal="center" vertical="center"/>
    </xf>
    <xf numFmtId="0" fontId="81" fillId="21" borderId="1" xfId="0" applyFont="1" applyFill="1" applyBorder="1" applyAlignment="1">
      <alignment horizontal="center" vertical="center"/>
    </xf>
    <xf numFmtId="0" fontId="81" fillId="22" borderId="1" xfId="0" applyFont="1" applyFill="1" applyBorder="1" applyAlignment="1">
      <alignment horizontal="center" vertical="center"/>
    </xf>
    <xf numFmtId="0" fontId="84" fillId="23" borderId="1" xfId="0" applyFont="1" applyFill="1" applyBorder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81" fillId="25" borderId="1" xfId="0" applyFont="1" applyFill="1" applyBorder="1" applyAlignment="1">
      <alignment horizontal="center" vertical="top"/>
    </xf>
    <xf numFmtId="0" fontId="81" fillId="26" borderId="1" xfId="0" applyFont="1" applyFill="1" applyBorder="1" applyAlignment="1">
      <alignment horizontal="center" vertical="center"/>
    </xf>
    <xf numFmtId="0" fontId="81" fillId="27" borderId="1" xfId="0" applyFont="1" applyFill="1" applyBorder="1" applyAlignment="1">
      <alignment horizontal="center" vertical="center"/>
    </xf>
    <xf numFmtId="0" fontId="84" fillId="28" borderId="1" xfId="0" applyFont="1" applyFill="1" applyBorder="1" applyAlignment="1">
      <alignment horizontal="center" vertical="center"/>
    </xf>
    <xf numFmtId="0" fontId="84" fillId="29" borderId="1" xfId="0" applyFont="1" applyFill="1" applyBorder="1" applyAlignment="1">
      <alignment horizontal="center" vertical="center"/>
    </xf>
    <xf numFmtId="0" fontId="85" fillId="30" borderId="1" xfId="0" applyFont="1" applyFill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1"/>
    </xf>
    <xf numFmtId="0" fontId="16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wrapText="1" readingOrder="1"/>
    </xf>
    <xf numFmtId="0" fontId="15" fillId="8" borderId="20" xfId="0" applyFont="1" applyFill="1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2"/>
    </xf>
    <xf numFmtId="0" fontId="0" fillId="0" borderId="10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3" fillId="0" borderId="35" xfId="0" applyFont="1" applyBorder="1" applyAlignment="1">
      <alignment horizontal="center" vertical="center" readingOrder="2"/>
    </xf>
    <xf numFmtId="0" fontId="93" fillId="0" borderId="33" xfId="0" applyFont="1" applyBorder="1" applyAlignment="1">
      <alignment horizontal="center" vertical="center" readingOrder="2"/>
    </xf>
    <xf numFmtId="0" fontId="93" fillId="0" borderId="31" xfId="0" applyFont="1" applyBorder="1" applyAlignment="1">
      <alignment horizontal="center" vertical="center" readingOrder="2"/>
    </xf>
    <xf numFmtId="0" fontId="93" fillId="0" borderId="53" xfId="0" applyFont="1" applyBorder="1" applyAlignment="1">
      <alignment horizontal="center" vertical="center" readingOrder="2"/>
    </xf>
    <xf numFmtId="0" fontId="93" fillId="0" borderId="54" xfId="0" applyFont="1" applyBorder="1" applyAlignment="1">
      <alignment horizontal="center" vertical="center" readingOrder="2"/>
    </xf>
    <xf numFmtId="0" fontId="93" fillId="0" borderId="36" xfId="0" applyFont="1" applyBorder="1" applyAlignment="1">
      <alignment horizontal="center" vertical="center" readingOrder="2"/>
    </xf>
    <xf numFmtId="0" fontId="93" fillId="0" borderId="55" xfId="0" applyFont="1" applyBorder="1" applyAlignment="1">
      <alignment horizontal="center" vertical="center" readingOrder="2"/>
    </xf>
    <xf numFmtId="0" fontId="93" fillId="0" borderId="32" xfId="0" applyFont="1" applyBorder="1" applyAlignment="1">
      <alignment horizontal="center" vertical="center" readingOrder="2"/>
    </xf>
    <xf numFmtId="0" fontId="93" fillId="0" borderId="34" xfId="0" applyFont="1" applyBorder="1" applyAlignment="1">
      <alignment horizontal="center" vertical="center" readingOrder="2"/>
    </xf>
    <xf numFmtId="0" fontId="94" fillId="0" borderId="33" xfId="0" applyFont="1" applyBorder="1" applyAlignment="1">
      <alignment horizontal="center" vertical="center" readingOrder="2"/>
    </xf>
    <xf numFmtId="0" fontId="93" fillId="0" borderId="45" xfId="0" applyFont="1" applyBorder="1" applyAlignment="1">
      <alignment horizontal="center" vertical="center" readingOrder="2"/>
    </xf>
    <xf numFmtId="0" fontId="95" fillId="0" borderId="34" xfId="0" applyFont="1" applyBorder="1" applyAlignment="1">
      <alignment horizontal="center" vertical="center" readingOrder="2"/>
    </xf>
    <xf numFmtId="0" fontId="94" fillId="0" borderId="53" xfId="0" applyFont="1" applyBorder="1" applyAlignment="1">
      <alignment horizontal="center" vertical="center" readingOrder="2"/>
    </xf>
    <xf numFmtId="0" fontId="93" fillId="0" borderId="56" xfId="0" applyFont="1" applyBorder="1" applyAlignment="1">
      <alignment horizontal="center" vertical="center" readingOrder="2"/>
    </xf>
    <xf numFmtId="0" fontId="94" fillId="0" borderId="36" xfId="0" applyFont="1" applyBorder="1" applyAlignment="1">
      <alignment horizontal="center" vertical="center" readingOrder="2"/>
    </xf>
    <xf numFmtId="0" fontId="93" fillId="0" borderId="46" xfId="0" applyFont="1" applyBorder="1" applyAlignment="1">
      <alignment horizontal="center" vertical="center" readingOrder="2"/>
    </xf>
    <xf numFmtId="0" fontId="93" fillId="0" borderId="57" xfId="0" applyFont="1" applyBorder="1" applyAlignment="1">
      <alignment horizontal="center" vertical="center" readingOrder="2"/>
    </xf>
    <xf numFmtId="0" fontId="93" fillId="0" borderId="51" xfId="0" applyFont="1" applyBorder="1" applyAlignment="1">
      <alignment horizontal="center" vertical="center" readingOrder="2"/>
    </xf>
    <xf numFmtId="0" fontId="93" fillId="0" borderId="58" xfId="0" applyFont="1" applyBorder="1" applyAlignment="1">
      <alignment horizontal="center" vertical="center" readingOrder="2"/>
    </xf>
    <xf numFmtId="0" fontId="93" fillId="0" borderId="59" xfId="0" applyFont="1" applyBorder="1" applyAlignment="1">
      <alignment horizontal="center" vertical="center" readingOrder="2"/>
    </xf>
    <xf numFmtId="0" fontId="93" fillId="0" borderId="60" xfId="0" applyFont="1" applyBorder="1" applyAlignment="1">
      <alignment horizontal="center" vertical="center" readingOrder="2"/>
    </xf>
    <xf numFmtId="0" fontId="93" fillId="0" borderId="61" xfId="0" applyFont="1" applyBorder="1" applyAlignment="1">
      <alignment horizontal="center" vertical="center" readingOrder="2"/>
    </xf>
    <xf numFmtId="0" fontId="94" fillId="0" borderId="66" xfId="0" applyFont="1" applyBorder="1" applyAlignment="1">
      <alignment horizontal="center" vertical="center" readingOrder="2"/>
    </xf>
    <xf numFmtId="0" fontId="93" fillId="0" borderId="52" xfId="0" applyFont="1" applyBorder="1" applyAlignment="1">
      <alignment horizontal="center" vertical="center" readingOrder="2"/>
    </xf>
    <xf numFmtId="0" fontId="93" fillId="0" borderId="62" xfId="0" applyFont="1" applyBorder="1" applyAlignment="1">
      <alignment horizontal="center" vertical="center" readingOrder="2"/>
    </xf>
    <xf numFmtId="0" fontId="93" fillId="0" borderId="63" xfId="0" applyFont="1" applyBorder="1" applyAlignment="1">
      <alignment horizontal="center" vertical="center" readingOrder="2"/>
    </xf>
    <xf numFmtId="0" fontId="95" fillId="0" borderId="32" xfId="0" applyFont="1" applyBorder="1" applyAlignment="1">
      <alignment horizontal="center" vertical="center" readingOrder="2"/>
    </xf>
    <xf numFmtId="0" fontId="93" fillId="0" borderId="64" xfId="0" applyFont="1" applyBorder="1" applyAlignment="1">
      <alignment horizontal="center" vertical="center" readingOrder="2"/>
    </xf>
    <xf numFmtId="0" fontId="94" fillId="0" borderId="64" xfId="0" applyFont="1" applyBorder="1" applyAlignment="1">
      <alignment horizontal="center" vertical="center" readingOrder="2"/>
    </xf>
    <xf numFmtId="0" fontId="94" fillId="0" borderId="51" xfId="0" applyFont="1" applyBorder="1" applyAlignment="1">
      <alignment horizontal="center" vertical="center" readingOrder="2"/>
    </xf>
    <xf numFmtId="0" fontId="93" fillId="0" borderId="65" xfId="0" applyFont="1" applyBorder="1" applyAlignment="1">
      <alignment horizontal="center" vertical="center" readingOrder="2"/>
    </xf>
    <xf numFmtId="0" fontId="94" fillId="0" borderId="35" xfId="0" applyFont="1" applyBorder="1" applyAlignment="1">
      <alignment horizontal="center" vertical="center" readingOrder="2"/>
    </xf>
    <xf numFmtId="0" fontId="95" fillId="0" borderId="35" xfId="0" applyFont="1" applyBorder="1" applyAlignment="1">
      <alignment horizontal="center" vertical="center" readingOrder="2"/>
    </xf>
    <xf numFmtId="0" fontId="7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3" fillId="0" borderId="0" xfId="0" applyFont="1" applyBorder="1" applyAlignment="1">
      <alignment horizontal="center" vertical="center" readingOrder="2"/>
    </xf>
    <xf numFmtId="0" fontId="94" fillId="0" borderId="0" xfId="0" applyFont="1" applyBorder="1" applyAlignment="1">
      <alignment horizontal="center" vertical="center" readingOrder="2"/>
    </xf>
    <xf numFmtId="0" fontId="95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6" fillId="0" borderId="51" xfId="0" applyFont="1" applyBorder="1" applyAlignment="1">
      <alignment horizontal="center" vertical="center" readingOrder="2"/>
    </xf>
    <xf numFmtId="0" fontId="94" fillId="0" borderId="56" xfId="0" applyFont="1" applyBorder="1" applyAlignment="1">
      <alignment horizontal="center" vertical="center" readingOrder="2"/>
    </xf>
    <xf numFmtId="0" fontId="93" fillId="0" borderId="67" xfId="0" applyFont="1" applyBorder="1" applyAlignment="1">
      <alignment horizontal="center" vertical="center" readingOrder="2"/>
    </xf>
    <xf numFmtId="0" fontId="93" fillId="0" borderId="66" xfId="0" applyFont="1" applyBorder="1" applyAlignment="1">
      <alignment horizontal="center" vertical="center" readingOrder="2"/>
    </xf>
    <xf numFmtId="0" fontId="93" fillId="0" borderId="68" xfId="0" applyFont="1" applyBorder="1" applyAlignment="1">
      <alignment horizontal="center" vertical="center" readingOrder="2"/>
    </xf>
    <xf numFmtId="0" fontId="94" fillId="0" borderId="68" xfId="0" applyFont="1" applyBorder="1" applyAlignment="1">
      <alignment horizontal="center" vertical="center" readingOrder="2"/>
    </xf>
    <xf numFmtId="0" fontId="94" fillId="0" borderId="52" xfId="0" applyFont="1" applyBorder="1" applyAlignment="1">
      <alignment horizontal="center" vertical="center" readingOrder="2"/>
    </xf>
    <xf numFmtId="0" fontId="93" fillId="0" borderId="69" xfId="0" applyFont="1" applyBorder="1" applyAlignment="1">
      <alignment horizontal="center" vertical="center" readingOrder="2"/>
    </xf>
    <xf numFmtId="0" fontId="95" fillId="0" borderId="45" xfId="0" applyFont="1" applyBorder="1" applyAlignment="1">
      <alignment horizontal="center" vertical="center" readingOrder="2"/>
    </xf>
    <xf numFmtId="0" fontId="93" fillId="0" borderId="44" xfId="0" applyFont="1" applyBorder="1" applyAlignment="1">
      <alignment horizontal="center" vertical="center" readingOrder="2"/>
    </xf>
    <xf numFmtId="0" fontId="93" fillId="0" borderId="70" xfId="0" applyFont="1" applyBorder="1" applyAlignment="1">
      <alignment horizontal="center" vertical="center" readingOrder="2"/>
    </xf>
    <xf numFmtId="0" fontId="93" fillId="0" borderId="71" xfId="0" applyFont="1" applyBorder="1" applyAlignment="1">
      <alignment horizontal="center" vertical="center" readingOrder="2"/>
    </xf>
    <xf numFmtId="0" fontId="93" fillId="0" borderId="72" xfId="0" applyFont="1" applyBorder="1" applyAlignment="1">
      <alignment horizontal="center" vertical="center" readingOrder="2"/>
    </xf>
    <xf numFmtId="0" fontId="93" fillId="0" borderId="73" xfId="0" applyFont="1" applyBorder="1" applyAlignment="1">
      <alignment horizontal="center" vertical="center" readingOrder="2"/>
    </xf>
    <xf numFmtId="0" fontId="94" fillId="0" borderId="32" xfId="0" applyFont="1" applyBorder="1" applyAlignment="1">
      <alignment horizontal="center" vertical="center" readingOrder="2"/>
    </xf>
    <xf numFmtId="0" fontId="95" fillId="0" borderId="44" xfId="0" applyFont="1" applyBorder="1" applyAlignment="1">
      <alignment horizontal="center" vertical="center" readingOrder="2"/>
    </xf>
    <xf numFmtId="0" fontId="94" fillId="0" borderId="54" xfId="0" applyFont="1" applyBorder="1" applyAlignment="1">
      <alignment horizontal="center" vertical="center" readingOrder="2"/>
    </xf>
    <xf numFmtId="0" fontId="35" fillId="4" borderId="7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 readingOrder="2"/>
    </xf>
    <xf numFmtId="0" fontId="33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 readingOrder="2"/>
    </xf>
    <xf numFmtId="0" fontId="33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6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15" fillId="8" borderId="2" xfId="0" applyFont="1" applyFill="1" applyBorder="1" applyAlignment="1">
      <alignment horizontal="center" vertical="center" readingOrder="1"/>
    </xf>
    <xf numFmtId="0" fontId="91" fillId="0" borderId="23" xfId="0" applyFont="1" applyBorder="1" applyAlignment="1">
      <alignment horizontal="center" vertical="center" wrapText="1"/>
    </xf>
    <xf numFmtId="0" fontId="9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readingOrder="1"/>
    </xf>
    <xf numFmtId="0" fontId="5" fillId="0" borderId="0" xfId="0" applyFont="1" applyAlignment="1">
      <alignment horizontal="right" readingOrder="2"/>
    </xf>
    <xf numFmtId="0" fontId="16" fillId="0" borderId="0" xfId="0" applyFont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5" fillId="0" borderId="0" xfId="0" applyFont="1" applyAlignment="1">
      <alignment horizontal="right" vertical="center" readingOrder="2"/>
    </xf>
    <xf numFmtId="0" fontId="35" fillId="3" borderId="1" xfId="0" applyFont="1" applyFill="1" applyBorder="1" applyAlignment="1">
      <alignment horizontal="center" vertical="center" wrapText="1" readingOrder="2"/>
    </xf>
    <xf numFmtId="0" fontId="36" fillId="2" borderId="1" xfId="0" applyFont="1" applyFill="1" applyBorder="1" applyAlignment="1">
      <alignment horizontal="center" vertical="center" wrapText="1" readingOrder="2"/>
    </xf>
    <xf numFmtId="0" fontId="35" fillId="10" borderId="1" xfId="0" applyFont="1" applyFill="1" applyBorder="1" applyAlignment="1">
      <alignment horizontal="center" vertical="center" wrapText="1" readingOrder="2"/>
    </xf>
    <xf numFmtId="0" fontId="35" fillId="4" borderId="1" xfId="0" applyFont="1" applyFill="1" applyBorder="1" applyAlignment="1">
      <alignment horizontal="center" vertical="center" wrapText="1" readingOrder="2"/>
    </xf>
    <xf numFmtId="0" fontId="29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vertical="center" wrapText="1" readingOrder="2"/>
    </xf>
    <xf numFmtId="0" fontId="30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9" fillId="0" borderId="0" xfId="0" applyFont="1" applyAlignment="1">
      <alignment horizontal="right" vertical="center" readingOrder="2"/>
    </xf>
    <xf numFmtId="0" fontId="80" fillId="0" borderId="0" xfId="0" applyFont="1" applyAlignment="1">
      <alignment horizontal="right" vertical="center" readingOrder="2"/>
    </xf>
    <xf numFmtId="0" fontId="62" fillId="0" borderId="0" xfId="0" applyFont="1" applyAlignment="1">
      <alignment horizontal="right" vertical="center" readingOrder="2"/>
    </xf>
    <xf numFmtId="0" fontId="18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6" fillId="0" borderId="0" xfId="0" applyFont="1" applyBorder="1" applyAlignment="1">
      <alignment horizontal="right" vertical="center" wrapText="1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vertical="center" readingOrder="2"/>
    </xf>
    <xf numFmtId="0" fontId="32" fillId="0" borderId="0" xfId="0" applyFont="1" applyAlignment="1">
      <alignment horizontal="right" readingOrder="2"/>
    </xf>
    <xf numFmtId="0" fontId="5" fillId="0" borderId="0" xfId="0" applyFont="1" applyAlignment="1">
      <alignment horizontal="right" vertical="center" readingOrder="1"/>
    </xf>
    <xf numFmtId="0" fontId="97" fillId="0" borderId="0" xfId="1" applyFont="1" applyAlignment="1">
      <alignment horizontal="right" readingOrder="1"/>
    </xf>
    <xf numFmtId="0" fontId="4" fillId="0" borderId="0" xfId="0" applyFont="1"/>
    <xf numFmtId="0" fontId="16" fillId="0" borderId="1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right" readingOrder="2"/>
    </xf>
    <xf numFmtId="0" fontId="0" fillId="0" borderId="16" xfId="0" applyBorder="1" applyAlignment="1">
      <alignment horizontal="center" vertical="center" readingOrder="1"/>
    </xf>
    <xf numFmtId="0" fontId="91" fillId="0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readingOrder="1"/>
    </xf>
    <xf numFmtId="0" fontId="0" fillId="0" borderId="0" xfId="0" applyBorder="1"/>
    <xf numFmtId="0" fontId="0" fillId="0" borderId="77" xfId="0" applyBorder="1" applyAlignment="1">
      <alignment horizontal="right" readingOrder="2"/>
    </xf>
    <xf numFmtId="0" fontId="0" fillId="0" borderId="28" xfId="0" applyBorder="1" applyAlignment="1">
      <alignment horizontal="right" readingOrder="2"/>
    </xf>
    <xf numFmtId="0" fontId="0" fillId="0" borderId="50" xfId="0" applyBorder="1" applyAlignment="1">
      <alignment horizontal="right" readingOrder="2"/>
    </xf>
    <xf numFmtId="0" fontId="0" fillId="0" borderId="37" xfId="0" applyBorder="1" applyAlignment="1">
      <alignment horizontal="right" readingOrder="2"/>
    </xf>
    <xf numFmtId="0" fontId="90" fillId="0" borderId="0" xfId="0" applyFont="1" applyAlignment="1">
      <alignment horizontal="center" vertical="center" readingOrder="2"/>
    </xf>
    <xf numFmtId="0" fontId="0" fillId="0" borderId="39" xfId="0" applyBorder="1" applyAlignment="1">
      <alignment readingOrder="2"/>
    </xf>
    <xf numFmtId="0" fontId="39" fillId="0" borderId="0" xfId="0" applyFont="1" applyAlignment="1">
      <alignment horizontal="center" readingOrder="2"/>
    </xf>
    <xf numFmtId="0" fontId="0" fillId="0" borderId="39" xfId="0" applyBorder="1" applyAlignment="1">
      <alignment horizontal="right" readingOrder="2"/>
    </xf>
    <xf numFmtId="0" fontId="90" fillId="0" borderId="0" xfId="0" applyFont="1" applyAlignment="1">
      <alignment vertical="center" readingOrder="2"/>
    </xf>
    <xf numFmtId="0" fontId="90" fillId="0" borderId="0" xfId="0" quotePrefix="1" applyFont="1" applyAlignment="1">
      <alignment vertical="center" readingOrder="2"/>
    </xf>
    <xf numFmtId="0" fontId="0" fillId="0" borderId="0" xfId="0" applyAlignment="1">
      <alignment horizontal="right" readingOrder="1"/>
    </xf>
    <xf numFmtId="0" fontId="90" fillId="0" borderId="33" xfId="0" applyFont="1" applyBorder="1" applyAlignment="1">
      <alignment horizontal="center" vertical="center" readingOrder="2"/>
    </xf>
    <xf numFmtId="0" fontId="90" fillId="0" borderId="33" xfId="0" quotePrefix="1" applyFont="1" applyBorder="1" applyAlignment="1">
      <alignment horizontal="center" vertical="center" readingOrder="2"/>
    </xf>
    <xf numFmtId="0" fontId="90" fillId="0" borderId="36" xfId="0" quotePrefix="1" applyFont="1" applyBorder="1" applyAlignment="1">
      <alignment horizontal="center" vertical="center" readingOrder="2"/>
    </xf>
    <xf numFmtId="0" fontId="0" fillId="0" borderId="18" xfId="0" applyBorder="1" applyAlignment="1">
      <alignment horizontal="center" vertical="center"/>
    </xf>
    <xf numFmtId="0" fontId="90" fillId="0" borderId="32" xfId="0" quotePrefix="1" applyFont="1" applyBorder="1" applyAlignment="1">
      <alignment horizontal="center" vertical="center" readingOrder="2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0" fillId="0" borderId="0" xfId="0" quotePrefix="1" applyFont="1" applyBorder="1" applyAlignment="1">
      <alignment horizontal="center" vertical="center" readingOrder="2"/>
    </xf>
    <xf numFmtId="0" fontId="90" fillId="0" borderId="0" xfId="0" applyFont="1" applyBorder="1" applyAlignment="1">
      <alignment horizontal="center" vertical="center" readingOrder="2"/>
    </xf>
    <xf numFmtId="0" fontId="91" fillId="0" borderId="14" xfId="0" applyFont="1" applyFill="1" applyBorder="1" applyAlignment="1">
      <alignment horizontal="center" vertical="center" wrapText="1"/>
    </xf>
    <xf numFmtId="0" fontId="91" fillId="0" borderId="40" xfId="0" applyFont="1" applyBorder="1" applyAlignment="1">
      <alignment horizontal="center" vertical="center" wrapText="1"/>
    </xf>
    <xf numFmtId="0" fontId="91" fillId="0" borderId="11" xfId="0" applyFont="1" applyBorder="1" applyAlignment="1">
      <alignment horizontal="center" vertical="center" wrapText="1"/>
    </xf>
    <xf numFmtId="0" fontId="91" fillId="0" borderId="11" xfId="0" applyFont="1" applyFill="1" applyBorder="1" applyAlignment="1">
      <alignment horizontal="center" vertical="center" wrapText="1"/>
    </xf>
    <xf numFmtId="0" fontId="91" fillId="0" borderId="78" xfId="0" applyFont="1" applyFill="1" applyBorder="1" applyAlignment="1">
      <alignment horizontal="center" vertical="center" wrapText="1"/>
    </xf>
    <xf numFmtId="0" fontId="15" fillId="8" borderId="79" xfId="0" applyFont="1" applyFill="1" applyBorder="1" applyAlignment="1">
      <alignment horizontal="center" vertical="center" readingOrder="1"/>
    </xf>
    <xf numFmtId="0" fontId="90" fillId="0" borderId="12" xfId="0" applyFont="1" applyBorder="1" applyAlignment="1">
      <alignment horizontal="center" vertical="center" readingOrder="2"/>
    </xf>
    <xf numFmtId="0" fontId="90" fillId="0" borderId="13" xfId="0" applyFont="1" applyBorder="1" applyAlignment="1">
      <alignment horizontal="center" vertical="center" readingOrder="2"/>
    </xf>
    <xf numFmtId="0" fontId="90" fillId="0" borderId="14" xfId="0" applyFont="1" applyBorder="1" applyAlignment="1">
      <alignment horizontal="center" vertical="center" readingOrder="2"/>
    </xf>
    <xf numFmtId="0" fontId="32" fillId="0" borderId="0" xfId="0" applyFont="1" applyAlignment="1">
      <alignment horizontal="left" readingOrder="1"/>
    </xf>
    <xf numFmtId="0" fontId="2" fillId="0" borderId="0" xfId="0" applyFont="1"/>
    <xf numFmtId="0" fontId="9" fillId="0" borderId="0" xfId="0" applyFont="1" applyAlignment="1">
      <alignment horizontal="center" vertical="center" wrapText="1" readingOrder="2"/>
    </xf>
    <xf numFmtId="0" fontId="31" fillId="6" borderId="15" xfId="0" applyFont="1" applyFill="1" applyBorder="1" applyAlignment="1">
      <alignment horizontal="center" vertical="center" readingOrder="2"/>
    </xf>
    <xf numFmtId="0" fontId="31" fillId="6" borderId="11" xfId="0" applyFont="1" applyFill="1" applyBorder="1" applyAlignment="1">
      <alignment horizontal="center" vertical="center" readingOrder="2"/>
    </xf>
    <xf numFmtId="0" fontId="31" fillId="6" borderId="47" xfId="0" applyFont="1" applyFill="1" applyBorder="1" applyAlignment="1">
      <alignment horizontal="center" vertical="center" readingOrder="2"/>
    </xf>
    <xf numFmtId="0" fontId="31" fillId="6" borderId="19" xfId="0" applyFont="1" applyFill="1" applyBorder="1" applyAlignment="1">
      <alignment horizontal="center" vertical="center" readingOrder="2"/>
    </xf>
    <xf numFmtId="0" fontId="55" fillId="7" borderId="41" xfId="1" applyFont="1" applyFill="1" applyBorder="1" applyAlignment="1">
      <alignment horizontal="center" vertical="center"/>
    </xf>
    <xf numFmtId="0" fontId="55" fillId="7" borderId="29" xfId="1" applyFont="1" applyFill="1" applyBorder="1" applyAlignment="1">
      <alignment horizontal="center" vertical="center"/>
    </xf>
    <xf numFmtId="0" fontId="55" fillId="7" borderId="41" xfId="1" applyFont="1" applyFill="1" applyBorder="1" applyAlignment="1">
      <alignment horizontal="center" vertical="center" readingOrder="1"/>
    </xf>
    <xf numFmtId="0" fontId="55" fillId="7" borderId="42" xfId="1" applyFont="1" applyFill="1" applyBorder="1" applyAlignment="1">
      <alignment horizontal="center" vertical="center" readingOrder="1"/>
    </xf>
    <xf numFmtId="0" fontId="55" fillId="7" borderId="29" xfId="1" applyFont="1" applyFill="1" applyBorder="1" applyAlignment="1">
      <alignment horizontal="center" vertical="center" readingOrder="1"/>
    </xf>
    <xf numFmtId="0" fontId="47" fillId="0" borderId="3" xfId="0" applyFont="1" applyBorder="1" applyAlignment="1">
      <alignment horizontal="center" vertical="center" readingOrder="1"/>
    </xf>
    <xf numFmtId="0" fontId="47" fillId="0" borderId="6" xfId="0" applyFont="1" applyBorder="1" applyAlignment="1">
      <alignment horizontal="center" vertical="center" readingOrder="1"/>
    </xf>
    <xf numFmtId="0" fontId="47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1" fillId="6" borderId="76" xfId="0" applyFont="1" applyFill="1" applyBorder="1" applyAlignment="1">
      <alignment horizontal="center"/>
    </xf>
    <xf numFmtId="0" fontId="31" fillId="6" borderId="47" xfId="0" applyFont="1" applyFill="1" applyBorder="1" applyAlignment="1">
      <alignment horizontal="center"/>
    </xf>
    <xf numFmtId="0" fontId="31" fillId="6" borderId="49" xfId="0" applyFont="1" applyFill="1" applyBorder="1" applyAlignment="1">
      <alignment horizontal="center"/>
    </xf>
    <xf numFmtId="0" fontId="31" fillId="6" borderId="74" xfId="0" applyFont="1" applyFill="1" applyBorder="1" applyAlignment="1">
      <alignment horizontal="center"/>
    </xf>
    <xf numFmtId="0" fontId="31" fillId="6" borderId="15" xfId="0" applyFont="1" applyFill="1" applyBorder="1" applyAlignment="1">
      <alignment horizontal="center"/>
    </xf>
    <xf numFmtId="0" fontId="31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15" fillId="8" borderId="16" xfId="0" applyFont="1" applyFill="1" applyBorder="1" applyAlignment="1">
      <alignment horizontal="center"/>
    </xf>
    <xf numFmtId="0" fontId="15" fillId="8" borderId="44" xfId="0" applyFont="1" applyFill="1" applyBorder="1" applyAlignment="1">
      <alignment horizontal="center" vertical="center" readingOrder="2"/>
    </xf>
    <xf numFmtId="0" fontId="15" fillId="8" borderId="45" xfId="0" applyFont="1" applyFill="1" applyBorder="1" applyAlignment="1">
      <alignment horizontal="center" vertical="center" readingOrder="2"/>
    </xf>
    <xf numFmtId="0" fontId="15" fillId="8" borderId="46" xfId="0" applyFont="1" applyFill="1" applyBorder="1" applyAlignment="1">
      <alignment horizontal="center" vertical="center" readingOrder="2"/>
    </xf>
    <xf numFmtId="0" fontId="15" fillId="8" borderId="44" xfId="0" applyFont="1" applyFill="1" applyBorder="1" applyAlignment="1">
      <alignment horizontal="center"/>
    </xf>
    <xf numFmtId="0" fontId="15" fillId="8" borderId="45" xfId="0" applyFont="1" applyFill="1" applyBorder="1" applyAlignment="1">
      <alignment horizontal="center"/>
    </xf>
    <xf numFmtId="0" fontId="15" fillId="8" borderId="46" xfId="0" applyFont="1" applyFill="1" applyBorder="1" applyAlignment="1">
      <alignment horizontal="center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9" fillId="0" borderId="26" xfId="0" applyFont="1" applyBorder="1" applyAlignment="1" applyProtection="1">
      <alignment horizontal="center" vertical="center" wrapText="1" readingOrder="1"/>
    </xf>
    <xf numFmtId="0" fontId="19" fillId="0" borderId="7" xfId="0" applyFont="1" applyBorder="1" applyAlignment="1" applyProtection="1">
      <alignment horizontal="center" vertical="center" wrapText="1" readingOrder="1"/>
    </xf>
    <xf numFmtId="0" fontId="19" fillId="0" borderId="25" xfId="0" applyFont="1" applyBorder="1" applyAlignment="1" applyProtection="1">
      <alignment horizontal="center" vertical="center" wrapText="1" readingOrder="1"/>
    </xf>
    <xf numFmtId="0" fontId="19" fillId="0" borderId="1" xfId="0" applyFont="1" applyBorder="1" applyAlignment="1" applyProtection="1">
      <alignment horizontal="center" vertical="center" wrapText="1" readingOrder="1"/>
    </xf>
    <xf numFmtId="0" fontId="15" fillId="8" borderId="29" xfId="0" applyFont="1" applyFill="1" applyBorder="1" applyAlignment="1" applyProtection="1">
      <alignment horizontal="center" vertical="center" readingOrder="1"/>
    </xf>
    <xf numFmtId="0" fontId="15" fillId="8" borderId="4" xfId="0" applyFont="1" applyFill="1" applyBorder="1" applyAlignment="1" applyProtection="1">
      <alignment horizontal="center" vertical="center" readingOrder="1"/>
    </xf>
    <xf numFmtId="0" fontId="15" fillId="8" borderId="5" xfId="0" applyFont="1" applyFill="1" applyBorder="1" applyAlignment="1" applyProtection="1">
      <alignment horizontal="center" vertical="center" readingOrder="1"/>
    </xf>
    <xf numFmtId="0" fontId="15" fillId="8" borderId="3" xfId="0" applyFont="1" applyFill="1" applyBorder="1" applyAlignment="1" applyProtection="1">
      <alignment horizontal="center" vertical="center" readingOrder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 applyProtection="1">
      <alignment horizontal="center" vertical="center" readingOrder="1"/>
    </xf>
    <xf numFmtId="0" fontId="44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19" fillId="0" borderId="9" xfId="0" applyFont="1" applyBorder="1" applyAlignment="1" applyProtection="1">
      <alignment horizontal="center" vertical="center" wrapText="1" readingOrder="1"/>
    </xf>
    <xf numFmtId="0" fontId="19" fillId="6" borderId="7" xfId="0" applyFont="1" applyFill="1" applyBorder="1" applyAlignment="1" applyProtection="1">
      <alignment horizontal="center" vertical="center" wrapText="1" readingOrder="1"/>
    </xf>
    <xf numFmtId="0" fontId="19" fillId="6" borderId="10" xfId="0" applyFont="1" applyFill="1" applyBorder="1" applyAlignment="1" applyProtection="1">
      <alignment horizontal="center" vertical="center" wrapText="1" readingOrder="1"/>
    </xf>
    <xf numFmtId="0" fontId="19" fillId="0" borderId="19" xfId="0" applyFont="1" applyBorder="1" applyAlignment="1" applyProtection="1">
      <alignment horizontal="center" vertical="center" wrapText="1" readingOrder="1"/>
    </xf>
    <xf numFmtId="0" fontId="19" fillId="0" borderId="24" xfId="0" applyFont="1" applyBorder="1" applyAlignment="1" applyProtection="1">
      <alignment horizontal="center" vertical="center" wrapText="1" readingOrder="1"/>
    </xf>
    <xf numFmtId="0" fontId="0" fillId="7" borderId="3" xfId="0" applyFill="1" applyBorder="1" applyAlignment="1" applyProtection="1">
      <alignment horizontal="center" vertical="center" readingOrder="1"/>
    </xf>
    <xf numFmtId="0" fontId="19" fillId="0" borderId="27" xfId="0" applyNumberFormat="1" applyFont="1" applyBorder="1" applyAlignment="1" applyProtection="1">
      <alignment horizontal="center" vertical="center" wrapText="1" readingOrder="1"/>
    </xf>
    <xf numFmtId="0" fontId="19" fillId="0" borderId="19" xfId="0" applyNumberFormat="1" applyFont="1" applyBorder="1" applyAlignment="1" applyProtection="1">
      <alignment horizontal="center" vertical="center" wrapText="1" readingOrder="1"/>
    </xf>
    <xf numFmtId="0" fontId="19" fillId="0" borderId="27" xfId="0" applyFont="1" applyBorder="1" applyAlignment="1" applyProtection="1">
      <alignment horizontal="center" vertical="center" wrapText="1" readingOrder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readingOrder="2"/>
    </xf>
    <xf numFmtId="0" fontId="90" fillId="0" borderId="0" xfId="0" quotePrefix="1" applyFont="1" applyAlignment="1">
      <alignment horizontal="center" vertical="center" readingOrder="2"/>
    </xf>
    <xf numFmtId="0" fontId="90" fillId="0" borderId="0" xfId="0" applyFont="1" applyAlignment="1">
      <alignment horizontal="center" vertical="center" readingOrder="2"/>
    </xf>
    <xf numFmtId="0" fontId="0" fillId="0" borderId="0" xfId="0" applyAlignment="1">
      <alignment horizontal="center" readingOrder="2"/>
    </xf>
    <xf numFmtId="0" fontId="43" fillId="0" borderId="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0" fillId="0" borderId="0" xfId="0" quotePrefix="1" applyFont="1" applyBorder="1" applyAlignment="1">
      <alignment horizontal="center" vertical="center"/>
    </xf>
    <xf numFmtId="0" fontId="25" fillId="0" borderId="44" xfId="0" applyFont="1" applyBorder="1" applyAlignment="1">
      <alignment horizontal="center" readingOrder="2"/>
    </xf>
    <xf numFmtId="0" fontId="25" fillId="0" borderId="46" xfId="0" applyFont="1" applyBorder="1" applyAlignment="1">
      <alignment horizontal="center" readingOrder="2"/>
    </xf>
    <xf numFmtId="0" fontId="25" fillId="0" borderId="44" xfId="0" applyFont="1" applyBorder="1" applyAlignment="1">
      <alignment horizontal="center" vertical="center" readingOrder="2"/>
    </xf>
    <xf numFmtId="0" fontId="25" fillId="0" borderId="46" xfId="0" applyFont="1" applyBorder="1" applyAlignment="1">
      <alignment horizontal="center" vertical="center" readingOrder="2"/>
    </xf>
    <xf numFmtId="0" fontId="90" fillId="0" borderId="0" xfId="0" applyFont="1" applyBorder="1" applyAlignment="1">
      <alignment horizontal="center" vertical="center"/>
    </xf>
    <xf numFmtId="0" fontId="92" fillId="0" borderId="0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 readingOrder="2"/>
    </xf>
    <xf numFmtId="0" fontId="51" fillId="2" borderId="1" xfId="0" applyFont="1" applyFill="1" applyBorder="1" applyAlignment="1">
      <alignment horizontal="center" vertical="center" readingOrder="2"/>
    </xf>
    <xf numFmtId="0" fontId="40" fillId="0" borderId="11" xfId="0" applyFont="1" applyBorder="1" applyAlignment="1">
      <alignment horizontal="center" vertical="center" readingOrder="2"/>
    </xf>
    <xf numFmtId="0" fontId="40" fillId="0" borderId="19" xfId="0" applyFont="1" applyBorder="1" applyAlignment="1">
      <alignment horizontal="center" vertical="center" readingOrder="2"/>
    </xf>
    <xf numFmtId="0" fontId="51" fillId="11" borderId="1" xfId="0" applyFont="1" applyFill="1" applyBorder="1" applyAlignment="1">
      <alignment horizontal="center" vertical="center" wrapText="1" readingOrder="2"/>
    </xf>
    <xf numFmtId="0" fontId="52" fillId="12" borderId="1" xfId="0" applyFont="1" applyFill="1" applyBorder="1" applyAlignment="1">
      <alignment horizontal="center" vertical="center" wrapText="1" readingOrder="2"/>
    </xf>
    <xf numFmtId="0" fontId="40" fillId="0" borderId="28" xfId="0" applyFont="1" applyBorder="1" applyAlignment="1">
      <alignment horizontal="center" vertical="center" readingOrder="2"/>
    </xf>
    <xf numFmtId="0" fontId="40" fillId="0" borderId="37" xfId="0" applyFont="1" applyBorder="1" applyAlignment="1">
      <alignment horizontal="center" vertical="center" readingOrder="2"/>
    </xf>
    <xf numFmtId="0" fontId="40" fillId="0" borderId="38" xfId="0" applyFont="1" applyBorder="1" applyAlignment="1">
      <alignment horizontal="center" vertical="center" readingOrder="2"/>
    </xf>
    <xf numFmtId="0" fontId="40" fillId="0" borderId="39" xfId="0" applyFont="1" applyBorder="1" applyAlignment="1">
      <alignment horizontal="center" vertical="center" readingOrder="2"/>
    </xf>
    <xf numFmtId="0" fontId="40" fillId="0" borderId="40" xfId="0" applyFont="1" applyBorder="1" applyAlignment="1">
      <alignment horizontal="center" vertical="center" readingOrder="2"/>
    </xf>
    <xf numFmtId="0" fontId="40" fillId="0" borderId="27" xfId="0" applyFont="1" applyBorder="1" applyAlignment="1">
      <alignment horizontal="center" vertical="center" readingOrder="2"/>
    </xf>
    <xf numFmtId="0" fontId="25" fillId="0" borderId="0" xfId="0" applyFont="1" applyAlignment="1">
      <alignment horizontal="center" vertical="center" readingOrder="1"/>
    </xf>
    <xf numFmtId="0" fontId="31" fillId="13" borderId="48" xfId="0" applyFont="1" applyFill="1" applyBorder="1" applyAlignment="1">
      <alignment horizontal="center" vertical="center" wrapText="1" readingOrder="2"/>
    </xf>
    <xf numFmtId="0" fontId="31" fillId="13" borderId="20" xfId="0" applyFont="1" applyFill="1" applyBorder="1" applyAlignment="1">
      <alignment horizontal="center" vertical="center" wrapText="1" readingOrder="2"/>
    </xf>
    <xf numFmtId="0" fontId="31" fillId="13" borderId="21" xfId="0" applyFont="1" applyFill="1" applyBorder="1" applyAlignment="1">
      <alignment horizontal="center" vertical="center" wrapText="1" readingOrder="2"/>
    </xf>
    <xf numFmtId="0" fontId="71" fillId="0" borderId="46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2"/>
    </xf>
    <xf numFmtId="0" fontId="25" fillId="9" borderId="2" xfId="0" applyFont="1" applyFill="1" applyBorder="1" applyAlignment="1">
      <alignment horizontal="center" vertical="center" readingOrder="2"/>
    </xf>
    <xf numFmtId="0" fontId="53" fillId="0" borderId="2" xfId="0" applyFont="1" applyBorder="1" applyAlignment="1">
      <alignment horizontal="center" vertical="center" readingOrder="2"/>
    </xf>
    <xf numFmtId="0" fontId="53" fillId="9" borderId="2" xfId="0" applyFont="1" applyFill="1" applyBorder="1" applyAlignment="1">
      <alignment horizontal="center" vertical="center" readingOrder="2"/>
    </xf>
    <xf numFmtId="0" fontId="32" fillId="0" borderId="2" xfId="0" applyFont="1" applyBorder="1" applyAlignment="1">
      <alignment horizontal="center" vertical="center" readingOrder="2"/>
    </xf>
    <xf numFmtId="0" fontId="32" fillId="9" borderId="64" xfId="0" applyFont="1" applyFill="1" applyBorder="1" applyAlignment="1">
      <alignment horizontal="center" vertical="center" readingOrder="2"/>
    </xf>
    <xf numFmtId="0" fontId="56" fillId="0" borderId="2" xfId="0" applyFont="1" applyBorder="1" applyAlignment="1">
      <alignment horizontal="center" vertical="center" readingOrder="2"/>
    </xf>
    <xf numFmtId="0" fontId="15" fillId="8" borderId="8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100" fillId="0" borderId="3" xfId="0" applyFont="1" applyBorder="1" applyAlignment="1">
      <alignment horizontal="center" vertical="center" readingOrder="1"/>
    </xf>
    <xf numFmtId="0" fontId="100" fillId="0" borderId="8" xfId="0" applyFont="1" applyBorder="1" applyAlignment="1">
      <alignment horizontal="center" vertical="center" readingOrder="1"/>
    </xf>
    <xf numFmtId="0" fontId="89" fillId="0" borderId="3" xfId="0" applyFont="1" applyBorder="1" applyAlignment="1">
      <alignment horizontal="center" vertical="center" readingOrder="1"/>
    </xf>
    <xf numFmtId="0" fontId="89" fillId="0" borderId="6" xfId="0" applyFont="1" applyBorder="1" applyAlignment="1">
      <alignment horizontal="center" vertical="center" readingOrder="1"/>
    </xf>
    <xf numFmtId="0" fontId="89" fillId="0" borderId="8" xfId="0" applyFont="1" applyBorder="1" applyAlignment="1">
      <alignment horizontal="center" vertical="center" readingOrder="1"/>
    </xf>
    <xf numFmtId="0" fontId="28" fillId="0" borderId="3" xfId="0" applyFont="1" applyBorder="1" applyAlignment="1">
      <alignment horizontal="center" vertical="center" readingOrder="1"/>
    </xf>
    <xf numFmtId="0" fontId="28" fillId="0" borderId="8" xfId="0" applyFont="1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1"/>
    </xf>
    <xf numFmtId="0" fontId="88" fillId="0" borderId="8" xfId="0" applyFont="1" applyBorder="1" applyAlignment="1">
      <alignment horizontal="center" vertical="center" readingOrder="1"/>
    </xf>
    <xf numFmtId="0" fontId="98" fillId="0" borderId="3" xfId="0" applyFont="1" applyBorder="1" applyAlignment="1">
      <alignment horizontal="center" vertical="center" readingOrder="1"/>
    </xf>
    <xf numFmtId="0" fontId="98" fillId="0" borderId="6" xfId="0" applyFont="1" applyBorder="1" applyAlignment="1">
      <alignment horizontal="center" vertical="center" readingOrder="1"/>
    </xf>
    <xf numFmtId="0" fontId="98" fillId="0" borderId="8" xfId="0" applyFont="1" applyBorder="1" applyAlignment="1">
      <alignment horizontal="center" vertical="center" readingOrder="1"/>
    </xf>
    <xf numFmtId="0" fontId="99" fillId="0" borderId="3" xfId="0" applyFont="1" applyBorder="1" applyAlignment="1">
      <alignment horizontal="center" vertical="center" readingOrder="1"/>
    </xf>
    <xf numFmtId="0" fontId="99" fillId="0" borderId="8" xfId="0" applyFont="1" applyBorder="1" applyAlignment="1">
      <alignment horizontal="center" vertical="center" readingOrder="1"/>
    </xf>
    <xf numFmtId="0" fontId="15" fillId="32" borderId="34" xfId="0" applyFont="1" applyFill="1" applyBorder="1" applyAlignment="1">
      <alignment horizontal="center" readingOrder="1"/>
    </xf>
    <xf numFmtId="0" fontId="15" fillId="32" borderId="35" xfId="0" applyFont="1" applyFill="1" applyBorder="1" applyAlignment="1">
      <alignment horizontal="center" readingOrder="1"/>
    </xf>
    <xf numFmtId="0" fontId="0" fillId="0" borderId="41" xfId="0" applyBorder="1" applyAlignment="1">
      <alignment horizontal="center" vertical="center" readingOrder="1"/>
    </xf>
    <xf numFmtId="0" fontId="0" fillId="0" borderId="78" xfId="0" applyBorder="1" applyAlignment="1">
      <alignment horizontal="center" vertical="center" readingOrder="1"/>
    </xf>
    <xf numFmtId="0" fontId="0" fillId="0" borderId="11" xfId="0" applyBorder="1" applyAlignment="1">
      <alignment horizontal="center" vertical="center" readingOrder="1"/>
    </xf>
    <xf numFmtId="0" fontId="89" fillId="0" borderId="3" xfId="0" applyFont="1" applyBorder="1" applyAlignment="1">
      <alignment horizontal="center" vertical="center" readingOrder="2"/>
    </xf>
    <xf numFmtId="0" fontId="89" fillId="0" borderId="8" xfId="0" applyFont="1" applyBorder="1" applyAlignment="1">
      <alignment horizontal="center" vertical="center" readingOrder="2"/>
    </xf>
    <xf numFmtId="0" fontId="100" fillId="0" borderId="3" xfId="0" applyFont="1" applyBorder="1" applyAlignment="1">
      <alignment horizontal="center" vertical="center" readingOrder="2"/>
    </xf>
    <xf numFmtId="0" fontId="100" fillId="0" borderId="6" xfId="0" applyFont="1" applyBorder="1" applyAlignment="1">
      <alignment horizontal="center" vertical="center" readingOrder="2"/>
    </xf>
    <xf numFmtId="0" fontId="100" fillId="0" borderId="8" xfId="0" applyFont="1" applyBorder="1" applyAlignment="1">
      <alignment horizontal="center" vertical="center" readingOrder="2"/>
    </xf>
    <xf numFmtId="0" fontId="101" fillId="0" borderId="3" xfId="0" applyFont="1" applyBorder="1" applyAlignment="1">
      <alignment horizontal="center" vertical="center" readingOrder="2"/>
    </xf>
    <xf numFmtId="0" fontId="101" fillId="0" borderId="8" xfId="0" applyFont="1" applyBorder="1" applyAlignment="1">
      <alignment horizontal="center" vertical="center" readingOrder="2"/>
    </xf>
    <xf numFmtId="0" fontId="88" fillId="0" borderId="3" xfId="0" applyFont="1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readingOrder="2"/>
    </xf>
    <xf numFmtId="0" fontId="15" fillId="8" borderId="84" xfId="0" applyFont="1" applyFill="1" applyBorder="1" applyAlignment="1">
      <alignment horizontal="center"/>
    </xf>
    <xf numFmtId="0" fontId="0" fillId="16" borderId="44" xfId="0" applyFill="1" applyBorder="1" applyAlignment="1">
      <alignment horizontal="center" vertical="center" readingOrder="1"/>
    </xf>
    <xf numFmtId="0" fontId="0" fillId="16" borderId="46" xfId="0" applyFill="1" applyBorder="1" applyAlignment="1">
      <alignment horizontal="center" vertical="center" readingOrder="1"/>
    </xf>
    <xf numFmtId="0" fontId="102" fillId="0" borderId="22" xfId="0" applyFont="1" applyBorder="1" applyAlignment="1">
      <alignment horizontal="center" vertical="center" readingOrder="2"/>
    </xf>
    <xf numFmtId="0" fontId="102" fillId="0" borderId="20" xfId="0" applyFont="1" applyBorder="1" applyAlignment="1">
      <alignment horizontal="center" vertical="center" readingOrder="2"/>
    </xf>
    <xf numFmtId="0" fontId="102" fillId="0" borderId="21" xfId="0" applyFont="1" applyBorder="1" applyAlignment="1">
      <alignment horizontal="center" vertical="center" readingOrder="2"/>
    </xf>
    <xf numFmtId="0" fontId="102" fillId="9" borderId="80" xfId="0" applyFont="1" applyFill="1" applyBorder="1" applyAlignment="1">
      <alignment horizontal="center" vertical="center" readingOrder="2"/>
    </xf>
    <xf numFmtId="0" fontId="102" fillId="9" borderId="81" xfId="0" applyFont="1" applyFill="1" applyBorder="1" applyAlignment="1">
      <alignment horizontal="center" vertical="center" readingOrder="2"/>
    </xf>
    <xf numFmtId="0" fontId="102" fillId="9" borderId="82" xfId="0" applyFont="1" applyFill="1" applyBorder="1" applyAlignment="1">
      <alignment horizontal="center" vertical="center" readingOrder="2"/>
    </xf>
    <xf numFmtId="0" fontId="102" fillId="9" borderId="20" xfId="0" applyFont="1" applyFill="1" applyBorder="1" applyAlignment="1">
      <alignment horizontal="center" vertical="center" readingOrder="2"/>
    </xf>
    <xf numFmtId="0" fontId="102" fillId="9" borderId="21" xfId="0" applyFont="1" applyFill="1" applyBorder="1" applyAlignment="1">
      <alignment horizontal="center" vertical="center" readingOrder="2"/>
    </xf>
    <xf numFmtId="0" fontId="102" fillId="9" borderId="22" xfId="0" applyFont="1" applyFill="1" applyBorder="1" applyAlignment="1">
      <alignment horizontal="center" vertical="center" readingOrder="2"/>
    </xf>
    <xf numFmtId="0" fontId="102" fillId="0" borderId="0" xfId="0" applyFont="1" applyAlignment="1">
      <alignment horizontal="center" vertical="center" readingOrder="2"/>
    </xf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CC"/>
      </font>
    </dxf>
    <dxf>
      <font>
        <color rgb="FFFF0000"/>
      </font>
    </dxf>
    <dxf>
      <font>
        <color rgb="FF00BFFF"/>
      </font>
    </dxf>
    <dxf>
      <font>
        <color rgb="FFFF00FF"/>
      </font>
    </dxf>
    <dxf>
      <font>
        <color rgb="FF9933FF"/>
      </font>
    </dxf>
    <dxf>
      <font>
        <color rgb="FFFF9999"/>
      </font>
    </dxf>
    <dxf>
      <font>
        <color rgb="FF0099FF"/>
      </font>
      <fill>
        <patternFill patternType="none">
          <bgColor auto="1"/>
        </patternFill>
      </fill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00BFFF"/>
      <color rgb="FFFF00FF"/>
      <color rgb="FF9933FF"/>
      <color rgb="FFFF9999"/>
      <color rgb="FF0099FF"/>
      <color rgb="FF333399"/>
      <color rgb="FF660033"/>
      <color rgb="FFFFCC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99" customWidth="1"/>
    <col min="2" max="2" width="11" style="99" customWidth="1"/>
    <col min="3" max="3" width="10.5703125" style="99" bestFit="1" customWidth="1"/>
    <col min="4" max="4" width="9.85546875" style="99" customWidth="1"/>
    <col min="5" max="5" width="10" style="99" customWidth="1"/>
    <col min="6" max="6" width="10.5703125" style="99" bestFit="1" customWidth="1"/>
    <col min="7" max="8" width="9" style="99"/>
    <col min="9" max="9" width="6.5703125" style="99" customWidth="1"/>
    <col min="10" max="10" width="9" style="99" customWidth="1"/>
    <col min="11" max="26" width="4.7109375" style="99" customWidth="1"/>
    <col min="27" max="16384" width="9" style="99"/>
  </cols>
  <sheetData>
    <row r="1" spans="1:23" ht="40.5" customHeight="1" x14ac:dyDescent="0.25">
      <c r="A1" s="122" t="s">
        <v>137</v>
      </c>
      <c r="K1" s="77" t="s">
        <v>69</v>
      </c>
    </row>
    <row r="2" spans="1:23" x14ac:dyDescent="0.25">
      <c r="L2" s="78">
        <v>1</v>
      </c>
      <c r="M2" s="78">
        <v>2</v>
      </c>
      <c r="N2" s="78">
        <v>3</v>
      </c>
      <c r="O2" s="78">
        <v>4</v>
      </c>
      <c r="T2" s="78">
        <v>1</v>
      </c>
      <c r="U2" s="78">
        <v>2</v>
      </c>
      <c r="V2" s="78">
        <v>3</v>
      </c>
      <c r="W2" s="78">
        <v>4</v>
      </c>
    </row>
    <row r="3" spans="1:23" x14ac:dyDescent="0.25">
      <c r="B3" s="77" t="s">
        <v>70</v>
      </c>
      <c r="K3" s="99">
        <v>1</v>
      </c>
      <c r="L3" s="336"/>
      <c r="M3" s="336"/>
      <c r="N3" s="336"/>
      <c r="O3" s="336"/>
      <c r="S3" s="99">
        <v>1</v>
      </c>
      <c r="T3" s="336"/>
      <c r="U3" s="336"/>
      <c r="V3" s="336"/>
      <c r="W3" s="336"/>
    </row>
    <row r="5" spans="1:23" x14ac:dyDescent="0.25">
      <c r="B5" s="99" t="s">
        <v>71</v>
      </c>
      <c r="C5" s="99" t="s">
        <v>72</v>
      </c>
      <c r="D5" s="99" t="s">
        <v>0</v>
      </c>
      <c r="F5" s="92" t="s">
        <v>73</v>
      </c>
      <c r="G5" s="79" t="s">
        <v>74</v>
      </c>
      <c r="K5" s="99">
        <v>2</v>
      </c>
      <c r="L5" s="336"/>
      <c r="M5" s="336"/>
      <c r="N5" s="336"/>
      <c r="O5" s="336"/>
      <c r="S5" s="99">
        <v>2</v>
      </c>
      <c r="T5" s="336"/>
      <c r="U5" s="336"/>
      <c r="V5" s="336"/>
      <c r="W5" s="336"/>
    </row>
    <row r="6" spans="1:23" x14ac:dyDescent="0.25">
      <c r="B6" s="337" t="s">
        <v>75</v>
      </c>
      <c r="C6" s="99" t="s">
        <v>72</v>
      </c>
      <c r="D6" s="99" t="s">
        <v>1</v>
      </c>
      <c r="G6" s="80" t="s">
        <v>76</v>
      </c>
    </row>
    <row r="7" spans="1:23" x14ac:dyDescent="0.25">
      <c r="B7" s="99" t="s">
        <v>77</v>
      </c>
      <c r="C7" s="99" t="s">
        <v>72</v>
      </c>
      <c r="D7" s="99" t="s">
        <v>78</v>
      </c>
      <c r="G7" s="81" t="s">
        <v>79</v>
      </c>
      <c r="K7" s="99">
        <v>3</v>
      </c>
      <c r="L7" s="336"/>
      <c r="M7" s="336"/>
      <c r="N7" s="336"/>
      <c r="O7" s="336"/>
      <c r="S7" s="99">
        <v>3</v>
      </c>
      <c r="T7" s="336"/>
      <c r="U7" s="336"/>
      <c r="V7" s="336"/>
      <c r="W7" s="336"/>
    </row>
    <row r="8" spans="1:23" x14ac:dyDescent="0.25">
      <c r="D8" s="338" t="s">
        <v>288</v>
      </c>
      <c r="G8" s="82"/>
    </row>
    <row r="9" spans="1:23" x14ac:dyDescent="0.25">
      <c r="G9" s="339"/>
      <c r="K9" s="99">
        <v>4</v>
      </c>
      <c r="L9" s="336"/>
      <c r="M9" s="336"/>
      <c r="N9" s="336"/>
      <c r="O9" s="336"/>
      <c r="S9" s="99">
        <v>4</v>
      </c>
      <c r="T9" s="336"/>
      <c r="U9" s="336"/>
      <c r="V9" s="336"/>
      <c r="W9" s="336"/>
    </row>
    <row r="10" spans="1:23" x14ac:dyDescent="0.25">
      <c r="B10" s="77" t="s">
        <v>80</v>
      </c>
    </row>
    <row r="11" spans="1:23" x14ac:dyDescent="0.25">
      <c r="L11" s="78">
        <v>1</v>
      </c>
      <c r="M11" s="78">
        <v>2</v>
      </c>
      <c r="N11" s="78">
        <v>3</v>
      </c>
      <c r="O11" s="78">
        <v>4</v>
      </c>
      <c r="T11" s="78">
        <v>1</v>
      </c>
      <c r="U11" s="78">
        <v>2</v>
      </c>
      <c r="V11" s="78">
        <v>3</v>
      </c>
      <c r="W11" s="78">
        <v>4</v>
      </c>
    </row>
    <row r="12" spans="1:23" x14ac:dyDescent="0.25">
      <c r="B12" s="387" t="s">
        <v>81</v>
      </c>
      <c r="C12" s="387"/>
      <c r="D12" s="387"/>
      <c r="E12" s="387"/>
      <c r="F12" s="387"/>
      <c r="K12" s="99">
        <v>1</v>
      </c>
      <c r="L12" s="336"/>
      <c r="M12" s="336"/>
      <c r="N12" s="336"/>
      <c r="O12" s="336"/>
      <c r="S12" s="99">
        <v>1</v>
      </c>
      <c r="T12" s="336"/>
      <c r="U12" s="336"/>
      <c r="V12" s="336"/>
      <c r="W12" s="336"/>
    </row>
    <row r="13" spans="1:23" ht="15" customHeight="1" x14ac:dyDescent="0.25">
      <c r="B13" s="336"/>
      <c r="C13" s="328" t="s">
        <v>82</v>
      </c>
      <c r="D13" s="329" t="s">
        <v>83</v>
      </c>
      <c r="E13" s="330" t="s">
        <v>84</v>
      </c>
      <c r="F13" s="331" t="s">
        <v>85</v>
      </c>
    </row>
    <row r="14" spans="1:23" ht="15" customHeight="1" x14ac:dyDescent="0.25">
      <c r="B14" s="340" t="s">
        <v>86</v>
      </c>
      <c r="C14" s="332" t="s">
        <v>87</v>
      </c>
      <c r="D14" s="333" t="s">
        <v>88</v>
      </c>
      <c r="E14" s="334" t="s">
        <v>89</v>
      </c>
      <c r="F14" s="335" t="s">
        <v>90</v>
      </c>
      <c r="K14" s="99">
        <v>2</v>
      </c>
      <c r="L14" s="336"/>
      <c r="M14" s="336"/>
      <c r="N14" s="336"/>
      <c r="O14" s="336"/>
      <c r="S14" s="99">
        <v>2</v>
      </c>
      <c r="T14" s="336"/>
      <c r="U14" s="336"/>
      <c r="V14" s="336"/>
      <c r="W14" s="336"/>
    </row>
    <row r="15" spans="1:23" x14ac:dyDescent="0.25">
      <c r="B15" s="340" t="s">
        <v>91</v>
      </c>
      <c r="C15" s="334" t="s">
        <v>89</v>
      </c>
      <c r="D15" s="335" t="s">
        <v>90</v>
      </c>
      <c r="E15" s="332" t="s">
        <v>87</v>
      </c>
      <c r="F15" s="333" t="s">
        <v>88</v>
      </c>
    </row>
    <row r="16" spans="1:23" x14ac:dyDescent="0.25">
      <c r="B16" s="340" t="s">
        <v>92</v>
      </c>
      <c r="C16" s="335" t="s">
        <v>90</v>
      </c>
      <c r="D16" s="333" t="s">
        <v>88</v>
      </c>
      <c r="E16" s="334" t="s">
        <v>89</v>
      </c>
      <c r="F16" s="332" t="s">
        <v>87</v>
      </c>
      <c r="K16" s="99">
        <v>3</v>
      </c>
      <c r="L16" s="336"/>
      <c r="M16" s="336"/>
      <c r="N16" s="336"/>
      <c r="O16" s="336"/>
      <c r="S16" s="99">
        <v>3</v>
      </c>
      <c r="T16" s="336"/>
      <c r="U16" s="336"/>
      <c r="V16" s="336"/>
      <c r="W16" s="336"/>
    </row>
    <row r="18" spans="1:23" x14ac:dyDescent="0.25">
      <c r="B18" s="388" t="s">
        <v>93</v>
      </c>
      <c r="C18" s="389"/>
      <c r="D18" s="389"/>
      <c r="E18" s="389"/>
      <c r="F18" s="390"/>
      <c r="K18" s="99">
        <v>4</v>
      </c>
      <c r="L18" s="336"/>
      <c r="M18" s="336"/>
      <c r="N18" s="336"/>
      <c r="O18" s="336"/>
      <c r="S18" s="99">
        <v>4</v>
      </c>
      <c r="T18" s="336"/>
      <c r="U18" s="336"/>
      <c r="V18" s="336"/>
      <c r="W18" s="336"/>
    </row>
    <row r="19" spans="1:23" ht="15" customHeight="1" x14ac:dyDescent="0.25">
      <c r="B19" s="336"/>
      <c r="C19" s="328" t="s">
        <v>82</v>
      </c>
      <c r="D19" s="329" t="s">
        <v>83</v>
      </c>
      <c r="E19" s="330" t="s">
        <v>84</v>
      </c>
      <c r="F19" s="331" t="s">
        <v>85</v>
      </c>
    </row>
    <row r="20" spans="1:23" ht="15" customHeight="1" x14ac:dyDescent="0.25">
      <c r="B20" s="340" t="s">
        <v>86</v>
      </c>
      <c r="C20" s="332" t="s">
        <v>87</v>
      </c>
      <c r="D20" s="334" t="s">
        <v>89</v>
      </c>
      <c r="E20" s="335" t="s">
        <v>90</v>
      </c>
      <c r="F20" s="333" t="s">
        <v>88</v>
      </c>
      <c r="L20" s="78">
        <v>1</v>
      </c>
      <c r="M20" s="78">
        <v>2</v>
      </c>
      <c r="N20" s="78">
        <v>3</v>
      </c>
      <c r="O20" s="78">
        <v>4</v>
      </c>
      <c r="T20" s="78">
        <v>1</v>
      </c>
      <c r="U20" s="78">
        <v>2</v>
      </c>
      <c r="V20" s="78">
        <v>3</v>
      </c>
      <c r="W20" s="78">
        <v>4</v>
      </c>
    </row>
    <row r="21" spans="1:23" x14ac:dyDescent="0.25">
      <c r="B21" s="340" t="s">
        <v>91</v>
      </c>
      <c r="C21" s="333" t="s">
        <v>88</v>
      </c>
      <c r="D21" s="332" t="s">
        <v>87</v>
      </c>
      <c r="E21" s="334" t="s">
        <v>89</v>
      </c>
      <c r="F21" s="335" t="s">
        <v>90</v>
      </c>
      <c r="K21" s="99">
        <v>1</v>
      </c>
      <c r="L21" s="336"/>
      <c r="M21" s="336"/>
      <c r="N21" s="336"/>
      <c r="O21" s="336"/>
      <c r="S21" s="99">
        <v>1</v>
      </c>
      <c r="T21" s="336"/>
      <c r="U21" s="336"/>
      <c r="V21" s="336"/>
      <c r="W21" s="336"/>
    </row>
    <row r="22" spans="1:23" x14ac:dyDescent="0.25">
      <c r="B22" s="340" t="s">
        <v>92</v>
      </c>
      <c r="C22" s="334" t="s">
        <v>89</v>
      </c>
      <c r="D22" s="335" t="s">
        <v>90</v>
      </c>
      <c r="E22" s="332" t="s">
        <v>87</v>
      </c>
      <c r="F22" s="333" t="s">
        <v>88</v>
      </c>
    </row>
    <row r="23" spans="1:23" x14ac:dyDescent="0.25">
      <c r="K23" s="99">
        <v>2</v>
      </c>
      <c r="L23" s="336"/>
      <c r="M23" s="336"/>
      <c r="N23" s="336"/>
      <c r="O23" s="336"/>
      <c r="S23" s="99">
        <v>2</v>
      </c>
      <c r="T23" s="336"/>
      <c r="U23" s="336"/>
      <c r="V23" s="336"/>
      <c r="W23" s="336"/>
    </row>
    <row r="25" spans="1:23" x14ac:dyDescent="0.25">
      <c r="B25" s="77" t="s">
        <v>94</v>
      </c>
      <c r="G25" s="77" t="s">
        <v>95</v>
      </c>
      <c r="K25" s="99">
        <v>3</v>
      </c>
      <c r="L25" s="336"/>
      <c r="M25" s="336"/>
      <c r="N25" s="336"/>
      <c r="O25" s="336"/>
      <c r="S25" s="99">
        <v>3</v>
      </c>
      <c r="T25" s="336"/>
      <c r="U25" s="336"/>
      <c r="V25" s="336"/>
      <c r="W25" s="336"/>
    </row>
    <row r="26" spans="1:23" x14ac:dyDescent="0.25">
      <c r="E26" s="341"/>
      <c r="F26" s="341"/>
      <c r="G26" s="341"/>
      <c r="H26" s="341"/>
    </row>
    <row r="27" spans="1:23" x14ac:dyDescent="0.25">
      <c r="A27" s="102" t="s">
        <v>4</v>
      </c>
      <c r="B27" s="349" t="s">
        <v>11</v>
      </c>
      <c r="C27" s="349" t="s">
        <v>12</v>
      </c>
      <c r="D27" s="349" t="s">
        <v>13</v>
      </c>
      <c r="E27" s="342"/>
      <c r="F27" s="342"/>
      <c r="G27" s="342"/>
      <c r="H27" s="341"/>
      <c r="K27" s="99">
        <v>4</v>
      </c>
      <c r="L27" s="336"/>
      <c r="M27" s="336"/>
      <c r="N27" s="336"/>
      <c r="O27" s="336"/>
      <c r="S27" s="99">
        <v>4</v>
      </c>
      <c r="T27" s="336"/>
      <c r="U27" s="336"/>
      <c r="V27" s="336"/>
      <c r="W27" s="336"/>
    </row>
    <row r="28" spans="1:23" x14ac:dyDescent="0.25">
      <c r="A28" s="102" t="s">
        <v>3</v>
      </c>
      <c r="B28" s="349" t="s">
        <v>14</v>
      </c>
      <c r="C28" s="349"/>
      <c r="D28" s="349"/>
      <c r="E28" s="342"/>
      <c r="F28" s="342"/>
      <c r="G28" s="342"/>
      <c r="H28" s="341"/>
    </row>
    <row r="29" spans="1:23" x14ac:dyDescent="0.25">
      <c r="A29" s="102" t="s">
        <v>2</v>
      </c>
      <c r="B29" s="349" t="s">
        <v>15</v>
      </c>
      <c r="C29" s="349"/>
      <c r="D29" s="349"/>
      <c r="E29" s="342"/>
      <c r="F29" s="342"/>
      <c r="G29" s="342"/>
      <c r="H29" s="341"/>
      <c r="L29" s="78">
        <v>1</v>
      </c>
      <c r="M29" s="78">
        <v>2</v>
      </c>
      <c r="N29" s="78">
        <v>3</v>
      </c>
      <c r="O29" s="78">
        <v>4</v>
      </c>
      <c r="T29" s="78">
        <v>1</v>
      </c>
      <c r="U29" s="78">
        <v>2</v>
      </c>
      <c r="V29" s="78">
        <v>3</v>
      </c>
      <c r="W29" s="78">
        <v>4</v>
      </c>
    </row>
    <row r="30" spans="1:23" x14ac:dyDescent="0.25">
      <c r="A30" s="102" t="s">
        <v>48</v>
      </c>
      <c r="B30" s="349" t="s">
        <v>16</v>
      </c>
      <c r="C30" s="349"/>
      <c r="D30" s="349"/>
      <c r="E30" s="342"/>
      <c r="F30" s="342"/>
      <c r="G30" s="342"/>
      <c r="H30" s="341"/>
      <c r="K30" s="99">
        <v>1</v>
      </c>
      <c r="L30" s="336"/>
      <c r="M30" s="336"/>
      <c r="N30" s="336"/>
      <c r="O30" s="336"/>
      <c r="S30" s="99">
        <v>1</v>
      </c>
      <c r="T30" s="336"/>
      <c r="U30" s="336"/>
      <c r="V30" s="336"/>
      <c r="W30" s="336"/>
    </row>
    <row r="31" spans="1:23" x14ac:dyDescent="0.25">
      <c r="A31" s="102" t="s">
        <v>49</v>
      </c>
      <c r="B31" s="349" t="s">
        <v>8</v>
      </c>
      <c r="C31" s="349" t="s">
        <v>17</v>
      </c>
      <c r="D31" s="349"/>
      <c r="E31" s="342"/>
      <c r="F31" s="342"/>
      <c r="G31" s="342"/>
      <c r="H31" s="341"/>
    </row>
    <row r="32" spans="1:23" x14ac:dyDescent="0.25">
      <c r="A32" s="102" t="s">
        <v>50</v>
      </c>
      <c r="B32" s="349" t="s">
        <v>18</v>
      </c>
      <c r="C32" s="349"/>
      <c r="D32" s="349"/>
      <c r="E32" s="342"/>
      <c r="F32" s="342"/>
      <c r="G32" s="342"/>
      <c r="H32" s="341"/>
      <c r="K32" s="99">
        <v>2</v>
      </c>
      <c r="L32" s="336"/>
      <c r="M32" s="336"/>
      <c r="N32" s="336"/>
      <c r="O32" s="336"/>
      <c r="S32" s="99">
        <v>2</v>
      </c>
      <c r="T32" s="336"/>
      <c r="U32" s="336"/>
      <c r="V32" s="336"/>
      <c r="W32" s="336"/>
    </row>
    <row r="33" spans="1:23" x14ac:dyDescent="0.25">
      <c r="A33" s="102" t="s">
        <v>7</v>
      </c>
      <c r="B33" s="349" t="s">
        <v>19</v>
      </c>
      <c r="C33" s="349"/>
      <c r="D33" s="349"/>
      <c r="E33" s="342"/>
      <c r="F33" s="342"/>
      <c r="G33" s="342"/>
      <c r="H33" s="341"/>
    </row>
    <row r="34" spans="1:23" x14ac:dyDescent="0.25">
      <c r="A34" s="102" t="s">
        <v>51</v>
      </c>
      <c r="B34" s="349" t="s">
        <v>20</v>
      </c>
      <c r="C34" s="349" t="s">
        <v>21</v>
      </c>
      <c r="D34" s="349"/>
      <c r="E34" s="342"/>
      <c r="F34" s="342"/>
      <c r="G34" s="342"/>
      <c r="H34" s="341"/>
      <c r="K34" s="99">
        <v>3</v>
      </c>
      <c r="L34" s="336"/>
      <c r="M34" s="336"/>
      <c r="N34" s="336"/>
      <c r="O34" s="336"/>
      <c r="S34" s="99">
        <v>3</v>
      </c>
      <c r="T34" s="336"/>
      <c r="U34" s="336"/>
      <c r="V34" s="336"/>
      <c r="W34" s="336"/>
    </row>
    <row r="35" spans="1:23" x14ac:dyDescent="0.25">
      <c r="A35" s="102" t="s">
        <v>52</v>
      </c>
      <c r="B35" s="349" t="s">
        <v>22</v>
      </c>
      <c r="C35" s="349"/>
      <c r="D35" s="349"/>
      <c r="E35" s="342"/>
      <c r="F35" s="342"/>
      <c r="G35" s="342"/>
      <c r="H35" s="341"/>
    </row>
    <row r="36" spans="1:23" x14ac:dyDescent="0.25">
      <c r="A36" s="102" t="s">
        <v>53</v>
      </c>
      <c r="B36" s="349" t="s">
        <v>23</v>
      </c>
      <c r="C36" s="349"/>
      <c r="D36" s="349"/>
      <c r="E36" s="342"/>
      <c r="F36" s="342"/>
      <c r="G36" s="342"/>
      <c r="H36" s="341"/>
      <c r="K36" s="99">
        <v>4</v>
      </c>
      <c r="L36" s="336"/>
      <c r="M36" s="336"/>
      <c r="N36" s="336"/>
      <c r="O36" s="336"/>
      <c r="S36" s="99">
        <v>4</v>
      </c>
      <c r="T36" s="336"/>
      <c r="U36" s="336"/>
      <c r="V36" s="336"/>
      <c r="W36" s="336"/>
    </row>
    <row r="37" spans="1:23" x14ac:dyDescent="0.25">
      <c r="A37" s="102" t="s">
        <v>54</v>
      </c>
      <c r="B37" s="349" t="s">
        <v>24</v>
      </c>
      <c r="C37" s="349" t="s">
        <v>25</v>
      </c>
      <c r="D37" s="349" t="s">
        <v>26</v>
      </c>
      <c r="E37" s="342"/>
      <c r="F37" s="342"/>
      <c r="G37" s="342"/>
      <c r="H37" s="341"/>
    </row>
    <row r="38" spans="1:23" x14ac:dyDescent="0.25">
      <c r="A38" s="102" t="s">
        <v>6</v>
      </c>
      <c r="B38" s="349" t="s">
        <v>10</v>
      </c>
      <c r="C38" s="349"/>
      <c r="D38" s="349"/>
      <c r="E38" s="342"/>
      <c r="F38" s="342"/>
      <c r="G38" s="342"/>
      <c r="H38" s="341"/>
      <c r="L38" s="78">
        <v>1</v>
      </c>
      <c r="M38" s="78">
        <v>2</v>
      </c>
      <c r="N38" s="78">
        <v>3</v>
      </c>
      <c r="O38" s="78">
        <v>4</v>
      </c>
      <c r="T38" s="78">
        <v>1</v>
      </c>
      <c r="U38" s="78">
        <v>2</v>
      </c>
      <c r="V38" s="78">
        <v>3</v>
      </c>
      <c r="W38" s="78">
        <v>4</v>
      </c>
    </row>
    <row r="39" spans="1:23" x14ac:dyDescent="0.25">
      <c r="A39" s="102" t="s">
        <v>55</v>
      </c>
      <c r="B39" s="349" t="s">
        <v>27</v>
      </c>
      <c r="C39" s="349" t="s">
        <v>28</v>
      </c>
      <c r="D39" s="349" t="s">
        <v>29</v>
      </c>
      <c r="E39" s="349" t="s">
        <v>30</v>
      </c>
      <c r="F39" s="349" t="s">
        <v>31</v>
      </c>
      <c r="G39" s="349"/>
      <c r="K39" s="99">
        <v>1</v>
      </c>
      <c r="L39" s="336"/>
      <c r="M39" s="336"/>
      <c r="N39" s="336"/>
      <c r="O39" s="336"/>
      <c r="S39" s="99">
        <v>1</v>
      </c>
      <c r="T39" s="336"/>
      <c r="U39" s="336"/>
      <c r="V39" s="336"/>
      <c r="W39" s="336"/>
    </row>
    <row r="40" spans="1:23" x14ac:dyDescent="0.25">
      <c r="A40" s="102" t="s">
        <v>56</v>
      </c>
      <c r="B40" s="349" t="s">
        <v>32</v>
      </c>
      <c r="C40" s="349" t="s">
        <v>9</v>
      </c>
      <c r="D40" s="349" t="s">
        <v>33</v>
      </c>
      <c r="E40" s="349" t="s">
        <v>34</v>
      </c>
      <c r="F40" s="349" t="s">
        <v>35</v>
      </c>
      <c r="G40" s="349" t="s">
        <v>36</v>
      </c>
    </row>
    <row r="41" spans="1:23" x14ac:dyDescent="0.25">
      <c r="A41" s="102" t="s">
        <v>57</v>
      </c>
      <c r="B41" s="349" t="s">
        <v>37</v>
      </c>
      <c r="C41" s="349" t="s">
        <v>38</v>
      </c>
      <c r="D41" s="349" t="s">
        <v>39</v>
      </c>
      <c r="E41" s="349" t="s">
        <v>40</v>
      </c>
      <c r="F41" s="349" t="s">
        <v>41</v>
      </c>
      <c r="G41" s="349" t="s">
        <v>42</v>
      </c>
      <c r="K41" s="99">
        <v>2</v>
      </c>
      <c r="L41" s="336"/>
      <c r="M41" s="336"/>
      <c r="N41" s="336"/>
      <c r="O41" s="336"/>
      <c r="S41" s="99">
        <v>2</v>
      </c>
      <c r="T41" s="336"/>
      <c r="U41" s="336"/>
      <c r="V41" s="336"/>
      <c r="W41" s="336"/>
    </row>
    <row r="42" spans="1:23" x14ac:dyDescent="0.25">
      <c r="B42" s="102" t="s">
        <v>96</v>
      </c>
    </row>
    <row r="43" spans="1:23" x14ac:dyDescent="0.25">
      <c r="K43" s="99">
        <v>3</v>
      </c>
      <c r="L43" s="336"/>
      <c r="M43" s="336"/>
      <c r="N43" s="336"/>
      <c r="O43" s="336"/>
      <c r="S43" s="99">
        <v>3</v>
      </c>
      <c r="T43" s="336"/>
      <c r="U43" s="336"/>
      <c r="V43" s="336"/>
      <c r="W43" s="336"/>
    </row>
    <row r="44" spans="1:23" x14ac:dyDescent="0.25">
      <c r="B44" s="77" t="s">
        <v>97</v>
      </c>
    </row>
    <row r="45" spans="1:23" ht="15" customHeight="1" x14ac:dyDescent="0.25">
      <c r="B45" s="386" t="s">
        <v>98</v>
      </c>
      <c r="E45" s="386" t="s">
        <v>99</v>
      </c>
      <c r="K45" s="99">
        <v>4</v>
      </c>
      <c r="L45" s="336"/>
      <c r="M45" s="336"/>
      <c r="N45" s="336"/>
      <c r="O45" s="336"/>
      <c r="S45" s="99">
        <v>4</v>
      </c>
      <c r="T45" s="336"/>
      <c r="U45" s="336"/>
      <c r="V45" s="336"/>
      <c r="W45" s="336"/>
    </row>
    <row r="46" spans="1:23" x14ac:dyDescent="0.25">
      <c r="B46" s="386"/>
      <c r="E46" s="386"/>
    </row>
    <row r="47" spans="1:23" x14ac:dyDescent="0.25">
      <c r="B47" s="386"/>
      <c r="E47" s="386"/>
    </row>
    <row r="50" spans="2:25" x14ac:dyDescent="0.25">
      <c r="B50" s="77" t="s">
        <v>284</v>
      </c>
      <c r="K50" s="77" t="s">
        <v>341</v>
      </c>
    </row>
    <row r="52" spans="2:25" x14ac:dyDescent="0.25">
      <c r="B52" s="343"/>
      <c r="C52" s="344"/>
      <c r="D52" s="344"/>
      <c r="E52" s="344"/>
      <c r="F52" s="344"/>
      <c r="G52" s="344"/>
      <c r="H52" s="344"/>
      <c r="I52" s="344"/>
      <c r="K52" s="92" t="s">
        <v>296</v>
      </c>
    </row>
    <row r="53" spans="2:25" x14ac:dyDescent="0.25">
      <c r="B53" s="344"/>
      <c r="C53" s="99" t="s">
        <v>359</v>
      </c>
      <c r="D53" s="344"/>
      <c r="E53" s="344"/>
      <c r="F53" s="99" t="s">
        <v>101</v>
      </c>
      <c r="G53" s="344"/>
      <c r="H53" s="344"/>
      <c r="I53" s="99" t="s">
        <v>357</v>
      </c>
      <c r="K53" s="323" t="s">
        <v>298</v>
      </c>
      <c r="Q53" s="100"/>
    </row>
    <row r="54" spans="2:25" x14ac:dyDescent="0.25">
      <c r="B54" s="344"/>
      <c r="D54" s="344"/>
      <c r="E54" s="344"/>
      <c r="G54" s="344"/>
      <c r="H54" s="344"/>
      <c r="K54" s="323" t="s">
        <v>297</v>
      </c>
    </row>
    <row r="55" spans="2:25" x14ac:dyDescent="0.25">
      <c r="B55" s="344"/>
      <c r="D55" s="344"/>
      <c r="E55" s="344"/>
      <c r="G55" s="344"/>
      <c r="H55" s="344"/>
      <c r="K55" s="99" t="s">
        <v>299</v>
      </c>
      <c r="S55" s="100"/>
    </row>
    <row r="56" spans="2:25" x14ac:dyDescent="0.2">
      <c r="B56" s="344"/>
      <c r="C56" s="99" t="s">
        <v>360</v>
      </c>
      <c r="D56" s="344"/>
      <c r="E56" s="344"/>
      <c r="F56" s="99" t="s">
        <v>102</v>
      </c>
      <c r="G56" s="344"/>
      <c r="H56" s="344"/>
      <c r="I56" s="99" t="s">
        <v>356</v>
      </c>
      <c r="K56" s="99" t="s">
        <v>300</v>
      </c>
      <c r="N56" s="324"/>
      <c r="O56" s="324"/>
      <c r="P56" s="324"/>
      <c r="Q56" s="324"/>
      <c r="R56" s="325"/>
      <c r="S56" s="324"/>
      <c r="T56" s="324"/>
      <c r="U56" s="324"/>
      <c r="V56" s="324"/>
      <c r="W56" s="324"/>
      <c r="Y56" s="324"/>
    </row>
    <row r="57" spans="2:25" x14ac:dyDescent="0.25">
      <c r="B57" s="344"/>
      <c r="D57" s="344"/>
      <c r="E57" s="344"/>
      <c r="G57" s="344"/>
      <c r="H57" s="344"/>
      <c r="K57" s="99" t="s">
        <v>301</v>
      </c>
      <c r="M57" s="100"/>
      <c r="N57" s="325"/>
      <c r="O57" s="324"/>
      <c r="P57" s="324"/>
      <c r="Q57" s="324"/>
      <c r="R57" s="325"/>
      <c r="S57" s="324"/>
      <c r="T57" s="324"/>
      <c r="U57" s="324"/>
      <c r="V57" s="324"/>
      <c r="W57" s="324"/>
      <c r="Y57" s="324"/>
    </row>
    <row r="58" spans="2:25" x14ac:dyDescent="0.2">
      <c r="B58" s="344"/>
      <c r="D58" s="344"/>
      <c r="E58" s="344"/>
      <c r="G58" s="344"/>
      <c r="H58" s="34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Y58" s="325"/>
    </row>
    <row r="59" spans="2:25" x14ac:dyDescent="0.2">
      <c r="B59" s="344"/>
      <c r="C59" s="99" t="s">
        <v>351</v>
      </c>
      <c r="D59" s="344"/>
      <c r="E59" s="344"/>
      <c r="F59" s="99" t="s">
        <v>103</v>
      </c>
      <c r="G59" s="344"/>
      <c r="H59" s="344"/>
      <c r="I59" s="99" t="s">
        <v>361</v>
      </c>
      <c r="N59" s="325"/>
      <c r="O59" s="324"/>
      <c r="P59" s="324"/>
      <c r="Q59" s="324"/>
      <c r="R59" s="324"/>
      <c r="S59" s="324"/>
      <c r="T59" s="324"/>
      <c r="U59" s="324"/>
      <c r="V59" s="325"/>
      <c r="W59" s="324"/>
      <c r="Y59" s="325"/>
    </row>
    <row r="60" spans="2:25" x14ac:dyDescent="0.25">
      <c r="B60" s="344"/>
      <c r="D60" s="344"/>
      <c r="E60" s="344"/>
      <c r="G60" s="344"/>
      <c r="H60" s="344"/>
      <c r="K60" s="92" t="s">
        <v>292</v>
      </c>
      <c r="M60" s="100"/>
      <c r="N60" s="324"/>
      <c r="O60" s="324"/>
      <c r="P60" s="324"/>
      <c r="Q60" s="324"/>
      <c r="R60" s="325"/>
      <c r="S60" s="324"/>
      <c r="T60" s="324"/>
      <c r="U60" s="324"/>
      <c r="V60" s="324"/>
      <c r="W60" s="324"/>
      <c r="Y60" s="324"/>
    </row>
    <row r="61" spans="2:25" x14ac:dyDescent="0.25">
      <c r="B61" s="344"/>
      <c r="D61" s="344"/>
      <c r="E61" s="344"/>
      <c r="G61" s="344"/>
      <c r="H61" s="344"/>
      <c r="K61" s="323" t="s">
        <v>293</v>
      </c>
      <c r="N61" s="324"/>
      <c r="O61" s="324"/>
      <c r="P61" s="324"/>
      <c r="Q61" s="324"/>
      <c r="R61" s="324"/>
      <c r="S61" s="324"/>
      <c r="T61" s="324"/>
      <c r="U61" s="324"/>
      <c r="V61" s="325"/>
      <c r="W61" s="324"/>
      <c r="Y61" s="325"/>
    </row>
    <row r="62" spans="2:25" x14ac:dyDescent="0.25">
      <c r="B62" s="344"/>
      <c r="C62" s="99" t="s">
        <v>100</v>
      </c>
      <c r="D62" s="344"/>
      <c r="E62" s="344"/>
      <c r="F62" s="99" t="s">
        <v>355</v>
      </c>
      <c r="G62" s="344"/>
      <c r="H62" s="343"/>
      <c r="I62" s="99" t="s">
        <v>109</v>
      </c>
      <c r="K62" s="323" t="s">
        <v>294</v>
      </c>
      <c r="N62" s="324"/>
      <c r="O62" s="324"/>
      <c r="P62" s="324"/>
      <c r="Q62" s="324"/>
      <c r="R62" s="324"/>
      <c r="S62" s="324"/>
      <c r="T62" s="324"/>
      <c r="U62" s="324"/>
      <c r="V62" s="325"/>
      <c r="W62" s="324"/>
      <c r="Y62" s="325"/>
    </row>
    <row r="63" spans="2:25" x14ac:dyDescent="0.25">
      <c r="B63" s="344"/>
      <c r="D63" s="344"/>
      <c r="E63" s="344"/>
      <c r="G63" s="344"/>
      <c r="H63" s="344"/>
      <c r="K63" s="99" t="s">
        <v>295</v>
      </c>
    </row>
    <row r="64" spans="2:25" x14ac:dyDescent="0.25">
      <c r="B64" s="344"/>
      <c r="D64" s="344"/>
      <c r="E64" s="344"/>
      <c r="G64" s="344"/>
      <c r="H64" s="344"/>
      <c r="L64" s="323"/>
    </row>
    <row r="65" spans="2:27" x14ac:dyDescent="0.25">
      <c r="B65" s="344"/>
      <c r="C65" s="99" t="s">
        <v>352</v>
      </c>
      <c r="D65" s="344"/>
      <c r="E65" s="344"/>
      <c r="F65" s="99" t="s">
        <v>104</v>
      </c>
      <c r="G65" s="344"/>
      <c r="H65" s="344"/>
      <c r="I65" s="99" t="s">
        <v>110</v>
      </c>
    </row>
    <row r="66" spans="2:27" x14ac:dyDescent="0.25">
      <c r="B66" s="344"/>
      <c r="D66" s="344"/>
      <c r="E66" s="344"/>
      <c r="G66" s="344"/>
      <c r="H66" s="343"/>
      <c r="K66" s="92" t="s">
        <v>303</v>
      </c>
    </row>
    <row r="67" spans="2:27" x14ac:dyDescent="0.25">
      <c r="B67" s="344"/>
      <c r="D67" s="344"/>
      <c r="E67" s="344"/>
      <c r="G67" s="344"/>
      <c r="H67" s="344"/>
      <c r="K67" s="326" t="s">
        <v>302</v>
      </c>
      <c r="T67" s="100"/>
    </row>
    <row r="68" spans="2:27" x14ac:dyDescent="0.25">
      <c r="B68" s="344"/>
      <c r="C68" s="99" t="s">
        <v>353</v>
      </c>
      <c r="D68" s="344"/>
      <c r="E68" s="344"/>
      <c r="F68" s="99" t="s">
        <v>105</v>
      </c>
      <c r="G68" s="344"/>
      <c r="H68" s="343"/>
      <c r="I68" s="99" t="s">
        <v>427</v>
      </c>
      <c r="K68" s="100" t="s">
        <v>290</v>
      </c>
      <c r="V68" s="100"/>
    </row>
    <row r="69" spans="2:27" x14ac:dyDescent="0.25">
      <c r="B69" s="344"/>
      <c r="D69" s="344"/>
      <c r="E69" s="344"/>
      <c r="G69" s="344"/>
      <c r="H69" s="344"/>
      <c r="K69" s="100" t="s">
        <v>291</v>
      </c>
      <c r="N69" s="100"/>
      <c r="Q69" s="100"/>
    </row>
    <row r="70" spans="2:27" x14ac:dyDescent="0.25">
      <c r="B70" s="344"/>
      <c r="D70" s="344"/>
      <c r="E70" s="344"/>
      <c r="F70" s="100"/>
      <c r="G70" s="344"/>
      <c r="H70" s="344"/>
      <c r="K70" s="100" t="s">
        <v>289</v>
      </c>
    </row>
    <row r="71" spans="2:27" x14ac:dyDescent="0.25">
      <c r="B71" s="344"/>
      <c r="C71" s="99" t="s">
        <v>358</v>
      </c>
      <c r="D71" s="344"/>
      <c r="E71" s="344"/>
      <c r="F71" s="99" t="s">
        <v>106</v>
      </c>
      <c r="G71" s="344"/>
      <c r="H71" s="344"/>
      <c r="I71" s="99" t="s">
        <v>2</v>
      </c>
      <c r="M71" s="100"/>
    </row>
    <row r="72" spans="2:27" x14ac:dyDescent="0.25">
      <c r="B72" s="344"/>
      <c r="D72" s="344"/>
      <c r="E72" s="344"/>
      <c r="G72" s="344"/>
      <c r="H72" s="344"/>
    </row>
    <row r="73" spans="2:27" x14ac:dyDescent="0.25">
      <c r="B73" s="344"/>
      <c r="D73" s="344"/>
      <c r="E73" s="344"/>
      <c r="G73" s="344"/>
      <c r="H73" s="344"/>
      <c r="K73" s="92" t="s">
        <v>340</v>
      </c>
      <c r="U73" s="100"/>
      <c r="Y73" s="100"/>
    </row>
    <row r="74" spans="2:27" x14ac:dyDescent="0.25">
      <c r="B74" s="344"/>
      <c r="C74" s="99" t="s">
        <v>354</v>
      </c>
      <c r="D74" s="344"/>
      <c r="E74" s="344"/>
      <c r="F74" s="99" t="s">
        <v>107</v>
      </c>
      <c r="G74" s="344"/>
      <c r="H74" s="344"/>
      <c r="I74" s="99" t="s">
        <v>426</v>
      </c>
      <c r="K74" s="323" t="s">
        <v>304</v>
      </c>
      <c r="M74" s="323" t="s">
        <v>305</v>
      </c>
      <c r="P74" s="323" t="s">
        <v>306</v>
      </c>
      <c r="R74" s="323" t="s">
        <v>307</v>
      </c>
      <c r="T74" s="327" t="s">
        <v>308</v>
      </c>
      <c r="V74" s="327" t="s">
        <v>309</v>
      </c>
    </row>
    <row r="75" spans="2:27" x14ac:dyDescent="0.25">
      <c r="B75" s="344"/>
      <c r="D75" s="344"/>
      <c r="E75" s="344"/>
      <c r="G75" s="344"/>
      <c r="H75" s="344"/>
      <c r="K75" s="327" t="s">
        <v>310</v>
      </c>
      <c r="M75" s="327" t="s">
        <v>311</v>
      </c>
      <c r="P75" s="327" t="s">
        <v>312</v>
      </c>
      <c r="R75" s="327" t="s">
        <v>313</v>
      </c>
      <c r="T75" s="327" t="s">
        <v>314</v>
      </c>
      <c r="V75" s="327" t="s">
        <v>315</v>
      </c>
    </row>
    <row r="76" spans="2:27" x14ac:dyDescent="0.25">
      <c r="B76" s="344"/>
      <c r="D76" s="344"/>
      <c r="E76" s="344"/>
      <c r="G76" s="344"/>
      <c r="H76" s="344"/>
      <c r="K76" s="327" t="s">
        <v>316</v>
      </c>
      <c r="M76" s="327" t="s">
        <v>317</v>
      </c>
      <c r="P76" s="327" t="s">
        <v>318</v>
      </c>
      <c r="R76" s="327" t="s">
        <v>319</v>
      </c>
      <c r="T76" s="327" t="s">
        <v>320</v>
      </c>
      <c r="V76" s="327" t="s">
        <v>321</v>
      </c>
      <c r="Z76" s="100"/>
    </row>
    <row r="77" spans="2:27" x14ac:dyDescent="0.25">
      <c r="B77" s="344"/>
      <c r="C77" s="99" t="s">
        <v>5</v>
      </c>
      <c r="D77" s="344"/>
      <c r="E77" s="344"/>
      <c r="F77" s="99" t="s">
        <v>108</v>
      </c>
      <c r="G77" s="344"/>
      <c r="H77" s="344"/>
      <c r="I77" s="99" t="s">
        <v>111</v>
      </c>
      <c r="K77" s="327" t="s">
        <v>322</v>
      </c>
      <c r="M77" s="327" t="s">
        <v>323</v>
      </c>
      <c r="P77" s="327" t="s">
        <v>324</v>
      </c>
      <c r="R77" s="327" t="s">
        <v>325</v>
      </c>
      <c r="T77" s="327" t="s">
        <v>326</v>
      </c>
      <c r="V77" s="327" t="s">
        <v>327</v>
      </c>
    </row>
    <row r="78" spans="2:27" x14ac:dyDescent="0.25">
      <c r="K78" s="327" t="s">
        <v>328</v>
      </c>
      <c r="M78" s="327" t="s">
        <v>329</v>
      </c>
    </row>
    <row r="79" spans="2:27" x14ac:dyDescent="0.25">
      <c r="AA79" s="100"/>
    </row>
    <row r="80" spans="2:27" x14ac:dyDescent="0.25">
      <c r="C80" s="100"/>
      <c r="K80" s="92" t="s">
        <v>333</v>
      </c>
      <c r="M80" s="346" t="s">
        <v>330</v>
      </c>
      <c r="R80" s="92" t="s">
        <v>334</v>
      </c>
      <c r="W80" s="322" t="s">
        <v>335</v>
      </c>
      <c r="AA80" s="100"/>
    </row>
    <row r="81" spans="2:23" x14ac:dyDescent="0.25">
      <c r="B81" s="77"/>
      <c r="K81" s="92" t="s">
        <v>332</v>
      </c>
      <c r="M81" s="322" t="s">
        <v>331</v>
      </c>
      <c r="R81" s="92" t="s">
        <v>336</v>
      </c>
      <c r="W81" s="322" t="s">
        <v>337</v>
      </c>
    </row>
    <row r="82" spans="2:23" x14ac:dyDescent="0.25">
      <c r="G82" s="100"/>
      <c r="I82" s="100"/>
      <c r="Q82" s="100"/>
      <c r="R82" s="92" t="s">
        <v>338</v>
      </c>
      <c r="W82" s="322" t="s">
        <v>339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3" customWidth="1"/>
    <col min="2" max="2" width="9.7109375" style="123" customWidth="1"/>
    <col min="3" max="3" width="2.28515625" style="123" customWidth="1"/>
    <col min="4" max="4" width="17" style="78" customWidth="1"/>
    <col min="5" max="5" width="2.28515625" style="123" customWidth="1"/>
    <col min="6" max="7" width="9.7109375" style="78" customWidth="1"/>
    <col min="8" max="8" width="8.42578125" style="123" customWidth="1"/>
    <col min="9" max="9" width="9.7109375" style="123" customWidth="1"/>
    <col min="10" max="10" width="2.28515625" style="123" customWidth="1"/>
    <col min="11" max="11" width="17" style="78" customWidth="1"/>
    <col min="12" max="12" width="2.28515625" style="123" customWidth="1"/>
    <col min="13" max="14" width="9.7109375" style="78" customWidth="1"/>
    <col min="15" max="15" width="9.140625" style="123" customWidth="1"/>
    <col min="16" max="16" width="9.140625" style="123"/>
    <col min="17" max="17" width="32.28515625" style="123" bestFit="1" customWidth="1"/>
    <col min="18" max="18" width="2.28515625" style="123" customWidth="1"/>
    <col min="19" max="19" width="25.28515625" style="123" bestFit="1" customWidth="1"/>
    <col min="20" max="21" width="9.140625" style="123"/>
    <col min="22" max="22" width="2.28515625" style="123" customWidth="1"/>
    <col min="23" max="23" width="31.28515625" style="123" bestFit="1" customWidth="1"/>
    <col min="24" max="16384" width="9.140625" style="123"/>
  </cols>
  <sheetData>
    <row r="1" spans="1:23" ht="40.5" customHeight="1" thickBot="1" x14ac:dyDescent="0.3">
      <c r="A1" s="6" t="s">
        <v>137</v>
      </c>
      <c r="B1" s="122"/>
    </row>
    <row r="2" spans="1:23" ht="29.25" customHeight="1" x14ac:dyDescent="0.25">
      <c r="B2" s="466" t="s">
        <v>88</v>
      </c>
      <c r="D2" s="124" t="s">
        <v>145</v>
      </c>
      <c r="F2" s="472" t="str">
        <f>IF(complicatedWiresBatteries&lt;&gt;"יש להזין מספר סוללות",IF(complicatedWiresBatteries&gt;=2,"לחתוך","לא לחתוך"),"חסרים נתונים")</f>
        <v>חסרים נתונים</v>
      </c>
      <c r="G2" s="473"/>
      <c r="I2" s="470" t="s">
        <v>148</v>
      </c>
      <c r="K2" s="124" t="s">
        <v>145</v>
      </c>
      <c r="M2" s="468" t="s">
        <v>149</v>
      </c>
      <c r="N2" s="469"/>
      <c r="Q2" s="104" t="s">
        <v>134</v>
      </c>
      <c r="R2" s="125"/>
      <c r="S2" s="393" t="s">
        <v>135</v>
      </c>
      <c r="T2" s="394"/>
      <c r="U2" s="395"/>
      <c r="V2" s="125"/>
      <c r="W2" s="105" t="s">
        <v>136</v>
      </c>
    </row>
    <row r="3" spans="1:23" ht="9" customHeight="1" x14ac:dyDescent="0.25">
      <c r="B3" s="466"/>
      <c r="F3" s="474"/>
      <c r="G3" s="475"/>
      <c r="I3" s="470"/>
      <c r="Q3" s="126"/>
      <c r="R3" s="127"/>
      <c r="S3" s="127"/>
      <c r="T3" s="127"/>
      <c r="U3" s="127"/>
      <c r="V3" s="127"/>
      <c r="W3" s="128"/>
    </row>
    <row r="4" spans="1:23" ht="29.25" customHeight="1" x14ac:dyDescent="0.25">
      <c r="B4" s="466"/>
      <c r="D4" s="124" t="s">
        <v>144</v>
      </c>
      <c r="F4" s="476"/>
      <c r="G4" s="477"/>
      <c r="I4" s="470"/>
      <c r="K4" s="124" t="s">
        <v>144</v>
      </c>
      <c r="M4" s="468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4" s="469"/>
      <c r="Q4" s="114" t="str">
        <f>IF(introductionBatteries&lt;&gt;"","מספר סוללות הוזן","לא הוזן מספר סוללות")</f>
        <v>לא הוזן מספר סוללות</v>
      </c>
      <c r="R4" s="127"/>
      <c r="S4" s="113" t="s">
        <v>138</v>
      </c>
      <c r="T4" s="129"/>
      <c r="U4" s="130"/>
      <c r="V4" s="127"/>
      <c r="W4" s="112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66"/>
      <c r="I5" s="470"/>
      <c r="Q5" s="126"/>
      <c r="R5" s="127"/>
      <c r="S5" s="135"/>
      <c r="T5" s="130"/>
      <c r="U5" s="130"/>
      <c r="V5" s="127"/>
      <c r="W5" s="131"/>
    </row>
    <row r="6" spans="1:23" ht="29.25" customHeight="1" x14ac:dyDescent="0.25">
      <c r="B6" s="466"/>
      <c r="D6" s="124" t="s">
        <v>58</v>
      </c>
      <c r="F6" s="468" t="s">
        <v>142</v>
      </c>
      <c r="G6" s="469"/>
      <c r="I6" s="470"/>
      <c r="K6" s="124" t="s">
        <v>58</v>
      </c>
      <c r="M6" s="468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469"/>
      <c r="Q6" s="114" t="str">
        <f>IF(introductionParallel&lt;&gt;"","הוזן אם קיים מחבר מקבילי","לא הוזן אם קיים מחבר מקבילי")</f>
        <v>לא הוזן אם קיים מחבר מקבילי</v>
      </c>
      <c r="R6" s="127"/>
      <c r="S6" s="113" t="s">
        <v>150</v>
      </c>
      <c r="T6" s="129"/>
      <c r="U6" s="134" t="s">
        <v>47</v>
      </c>
      <c r="V6" s="127"/>
      <c r="W6" s="112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66"/>
      <c r="I7" s="470"/>
      <c r="Q7" s="126"/>
      <c r="R7" s="127"/>
      <c r="S7" s="135"/>
      <c r="T7" s="130"/>
      <c r="U7" s="130"/>
      <c r="V7" s="127"/>
      <c r="W7" s="131"/>
    </row>
    <row r="8" spans="1:23" ht="29.25" customHeight="1" thickBot="1" x14ac:dyDescent="0.3">
      <c r="B8" s="466"/>
      <c r="D8" s="124" t="s">
        <v>146</v>
      </c>
      <c r="F8" s="468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8" s="469"/>
      <c r="I8" s="470"/>
      <c r="K8" s="124" t="s">
        <v>146</v>
      </c>
      <c r="M8" s="468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8" s="469"/>
      <c r="Q8" s="108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8" s="132"/>
      <c r="S8" s="109" t="s">
        <v>431</v>
      </c>
      <c r="T8" s="107"/>
      <c r="U8" s="133"/>
      <c r="V8" s="132"/>
      <c r="W8" s="106" t="str">
        <f>IF(T8&lt;&gt;"",T8,IF(introductionSerialLast&lt;&gt;"",introductionSerialLast,"יש להזין ספרה אחרונה במספר הסידורי"))</f>
        <v>יש להזין ספרה אחרונה במספר הסידורי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67" t="s">
        <v>87</v>
      </c>
      <c r="D12" s="124" t="s">
        <v>145</v>
      </c>
      <c r="F12" s="472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473"/>
      <c r="I12" s="471" t="s">
        <v>147</v>
      </c>
      <c r="K12" s="124" t="s">
        <v>145</v>
      </c>
      <c r="M12" s="468" t="str">
        <f>IF(complicatedWiresBatteries&lt;&gt;"יש להזין מספר סוללות",IF(complicatedWiresBatteries&gt;=2,"לחתוך","לא לחתוך"),"חסרים נתונים")</f>
        <v>חסרים נתונים</v>
      </c>
      <c r="N12" s="469"/>
    </row>
    <row r="13" spans="1:23" ht="9" customHeight="1" x14ac:dyDescent="0.25">
      <c r="B13" s="467"/>
      <c r="F13" s="474"/>
      <c r="G13" s="475"/>
      <c r="I13" s="471"/>
    </row>
    <row r="14" spans="1:23" ht="29.25" customHeight="1" x14ac:dyDescent="0.25">
      <c r="B14" s="467"/>
      <c r="D14" s="124" t="s">
        <v>144</v>
      </c>
      <c r="F14" s="476"/>
      <c r="G14" s="477"/>
      <c r="I14" s="471"/>
      <c r="K14" s="124" t="s">
        <v>144</v>
      </c>
      <c r="M14" s="468" t="s">
        <v>149</v>
      </c>
      <c r="N14" s="469"/>
    </row>
    <row r="15" spans="1:23" ht="9" customHeight="1" x14ac:dyDescent="0.25">
      <c r="B15" s="467"/>
      <c r="I15" s="471"/>
    </row>
    <row r="16" spans="1:23" ht="29.25" customHeight="1" x14ac:dyDescent="0.25">
      <c r="B16" s="467"/>
      <c r="D16" s="124" t="s">
        <v>58</v>
      </c>
      <c r="F16" s="468" t="s">
        <v>149</v>
      </c>
      <c r="G16" s="469"/>
      <c r="I16" s="471"/>
      <c r="K16" s="124" t="s">
        <v>58</v>
      </c>
      <c r="M16" s="472" t="s">
        <v>142</v>
      </c>
      <c r="N16" s="473"/>
    </row>
    <row r="17" spans="2:14" ht="9" customHeight="1" x14ac:dyDescent="0.25">
      <c r="B17" s="467"/>
      <c r="I17" s="471"/>
      <c r="M17" s="474"/>
      <c r="N17" s="475"/>
    </row>
    <row r="18" spans="2:14" ht="29.25" customHeight="1" x14ac:dyDescent="0.25">
      <c r="B18" s="467"/>
      <c r="D18" s="124" t="s">
        <v>146</v>
      </c>
      <c r="F18" s="468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18" s="469"/>
      <c r="I18" s="471"/>
      <c r="K18" s="124" t="s">
        <v>146</v>
      </c>
      <c r="M18" s="476"/>
      <c r="N18" s="477"/>
    </row>
    <row r="19" spans="2:14" ht="9" customHeight="1" x14ac:dyDescent="0.25"/>
    <row r="20" spans="2:14" ht="29.25" customHeight="1" x14ac:dyDescent="0.25">
      <c r="I20" s="348" t="s">
        <v>344</v>
      </c>
    </row>
    <row r="21" spans="2:14" ht="9" customHeight="1" x14ac:dyDescent="0.25"/>
    <row r="22" spans="2:14" ht="29.25" customHeight="1" x14ac:dyDescent="0.25">
      <c r="I22" s="68" t="s">
        <v>345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S2:U2"/>
    <mergeCell ref="M16:N18"/>
    <mergeCell ref="M14:N14"/>
    <mergeCell ref="M2:N2"/>
    <mergeCell ref="M6:N6"/>
    <mergeCell ref="M12:N12"/>
    <mergeCell ref="M8:N8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</mergeCells>
  <conditionalFormatting sqref="M4:N4 M6:N6 F2:G4 M12:N12 F12:G14 F18:G18 M8:N8 F8:G8">
    <cfRule type="containsText" dxfId="38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37" priority="30" operator="equal">
      <formula>"לא לחתוך"</formula>
    </cfRule>
    <cfRule type="cellIs" dxfId="36" priority="31" operator="equal">
      <formula>"לחתוך"</formula>
    </cfRule>
  </conditionalFormatting>
  <conditionalFormatting sqref="W6">
    <cfRule type="notContainsText" dxfId="35" priority="25" operator="notContains" text="יש">
      <formula>ISERROR(SEARCH("יש",W6))</formula>
    </cfRule>
    <cfRule type="beginsWith" dxfId="34" priority="26" operator="beginsWith" text="יש">
      <formula>LEFT(W6,LEN("יש"))="יש"</formula>
    </cfRule>
  </conditionalFormatting>
  <conditionalFormatting sqref="Q6">
    <cfRule type="beginsWith" dxfId="33" priority="13" operator="beginsWith" text="לא">
      <formula>LEFT(Q6,LEN("לא"))="לא"</formula>
    </cfRule>
    <cfRule type="beginsWith" dxfId="32" priority="14" operator="beginsWith" text="הוזן">
      <formula>LEFT(Q6,LEN("הוזן"))="הוזן"</formula>
    </cfRule>
  </conditionalFormatting>
  <conditionalFormatting sqref="W4">
    <cfRule type="notContainsText" dxfId="31" priority="9" operator="notContains" text="יש">
      <formula>ISERROR(SEARCH("יש",W4))</formula>
    </cfRule>
    <cfRule type="beginsWith" dxfId="30" priority="10" operator="beginsWith" text="יש">
      <formula>LEFT(W4,LEN("יש"))="יש"</formula>
    </cfRule>
  </conditionalFormatting>
  <conditionalFormatting sqref="Q4">
    <cfRule type="beginsWith" dxfId="29" priority="7" operator="beginsWith" text="לא">
      <formula>LEFT(Q4,LEN("לא"))="לא"</formula>
    </cfRule>
    <cfRule type="endsWith" dxfId="28" priority="8" operator="endsWith" text="הוזן">
      <formula>RIGHT(Q4,LEN("הוזן"))="הוזן"</formula>
    </cfRule>
  </conditionalFormatting>
  <conditionalFormatting sqref="Q8">
    <cfRule type="beginsWith" dxfId="27" priority="3" operator="beginsWith" text="לא">
      <formula>LEFT(Q8,LEN("לא"))="לא"</formula>
    </cfRule>
    <cfRule type="beginsWith" dxfId="26" priority="4" operator="beginsWith" text="הוזנה">
      <formula>LEFT(Q8,LEN("הוזנה"))="הוזנה"</formula>
    </cfRule>
  </conditionalFormatting>
  <conditionalFormatting sqref="W8">
    <cfRule type="notContainsText" dxfId="25" priority="1" operator="notContains" text="יש">
      <formula>ISERROR(SEARCH("יש",W8))</formula>
    </cfRule>
    <cfRule type="beginsWith" dxfId="24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137</v>
      </c>
    </row>
    <row r="2" spans="1:5" x14ac:dyDescent="0.25">
      <c r="B2" s="199" t="s">
        <v>140</v>
      </c>
      <c r="C2" s="115" t="s">
        <v>88</v>
      </c>
      <c r="D2" s="116" t="s">
        <v>87</v>
      </c>
      <c r="E2" s="117" t="s">
        <v>141</v>
      </c>
    </row>
    <row r="3" spans="1:5" x14ac:dyDescent="0.25">
      <c r="B3" s="118">
        <v>1</v>
      </c>
      <c r="C3" s="119" t="s">
        <v>2</v>
      </c>
      <c r="D3" s="119" t="s">
        <v>3</v>
      </c>
      <c r="E3" s="119" t="s">
        <v>142</v>
      </c>
    </row>
    <row r="4" spans="1:5" x14ac:dyDescent="0.25">
      <c r="B4" s="118">
        <v>2</v>
      </c>
      <c r="C4" s="119" t="s">
        <v>3</v>
      </c>
      <c r="D4" s="119" t="s">
        <v>43</v>
      </c>
      <c r="E4" s="119" t="s">
        <v>43</v>
      </c>
    </row>
    <row r="5" spans="1:5" x14ac:dyDescent="0.25">
      <c r="B5" s="118">
        <v>3</v>
      </c>
      <c r="C5" s="119" t="s">
        <v>4</v>
      </c>
      <c r="D5" s="119" t="s">
        <v>3</v>
      </c>
      <c r="E5" s="119" t="s">
        <v>3</v>
      </c>
    </row>
    <row r="6" spans="1:5" x14ac:dyDescent="0.25">
      <c r="B6" s="118">
        <v>4</v>
      </c>
      <c r="C6" s="119" t="s">
        <v>43</v>
      </c>
      <c r="D6" s="119" t="s">
        <v>4</v>
      </c>
      <c r="E6" s="119" t="s">
        <v>43</v>
      </c>
    </row>
    <row r="7" spans="1:5" x14ac:dyDescent="0.25">
      <c r="B7" s="118">
        <v>5</v>
      </c>
      <c r="C7" s="119" t="s">
        <v>3</v>
      </c>
      <c r="D7" s="119" t="s">
        <v>3</v>
      </c>
      <c r="E7" s="119" t="s">
        <v>3</v>
      </c>
    </row>
    <row r="8" spans="1:5" x14ac:dyDescent="0.25">
      <c r="B8" s="118">
        <v>6</v>
      </c>
      <c r="C8" s="119" t="s">
        <v>43</v>
      </c>
      <c r="D8" s="119" t="s">
        <v>44</v>
      </c>
      <c r="E8" s="119" t="s">
        <v>44</v>
      </c>
    </row>
    <row r="9" spans="1:5" x14ac:dyDescent="0.25">
      <c r="B9" s="118">
        <v>7</v>
      </c>
      <c r="C9" s="119" t="s">
        <v>142</v>
      </c>
      <c r="D9" s="119" t="s">
        <v>2</v>
      </c>
      <c r="E9" s="119" t="s">
        <v>45</v>
      </c>
    </row>
    <row r="10" spans="1:5" x14ac:dyDescent="0.25">
      <c r="B10" s="118">
        <v>8</v>
      </c>
      <c r="C10" s="119" t="s">
        <v>45</v>
      </c>
      <c r="D10" s="119" t="s">
        <v>43</v>
      </c>
      <c r="E10" s="119" t="s">
        <v>2</v>
      </c>
    </row>
    <row r="11" spans="1:5" ht="15.75" thickBot="1" x14ac:dyDescent="0.3">
      <c r="B11" s="120">
        <v>9</v>
      </c>
      <c r="C11" s="121" t="s">
        <v>3</v>
      </c>
      <c r="D11" s="121" t="s">
        <v>4</v>
      </c>
      <c r="E11" s="121" t="s">
        <v>2</v>
      </c>
    </row>
    <row r="13" spans="1:5" x14ac:dyDescent="0.25">
      <c r="B13" t="s">
        <v>143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100" customWidth="1"/>
    <col min="2" max="26" width="3.5703125" style="100" customWidth="1"/>
    <col min="27" max="28" width="9.140625" style="100"/>
    <col min="29" max="29" width="12.85546875" style="100" customWidth="1"/>
    <col min="30" max="30" width="16.7109375" style="100" customWidth="1"/>
    <col min="31" max="31" width="18" style="100" customWidth="1"/>
    <col min="32" max="16384" width="9.140625" style="100"/>
  </cols>
  <sheetData>
    <row r="1" spans="1:31" ht="40.5" customHeight="1" x14ac:dyDescent="0.25">
      <c r="A1" s="122" t="s">
        <v>137</v>
      </c>
    </row>
    <row r="2" spans="1:31" ht="18" customHeight="1" thickBot="1" x14ac:dyDescent="0.3">
      <c r="B2" s="245">
        <v>6</v>
      </c>
      <c r="C2" s="245">
        <v>5</v>
      </c>
      <c r="D2" s="245">
        <v>4</v>
      </c>
      <c r="E2" s="245">
        <v>3</v>
      </c>
      <c r="F2" s="245">
        <v>2</v>
      </c>
      <c r="G2" s="245">
        <v>1</v>
      </c>
      <c r="H2" s="78"/>
      <c r="I2" s="78"/>
      <c r="J2" s="78"/>
      <c r="K2" s="245">
        <v>6</v>
      </c>
      <c r="L2" s="245">
        <v>5</v>
      </c>
      <c r="M2" s="245">
        <v>4</v>
      </c>
      <c r="N2" s="245">
        <v>3</v>
      </c>
      <c r="O2" s="245">
        <v>2</v>
      </c>
      <c r="P2" s="78">
        <v>1</v>
      </c>
      <c r="Q2" s="78"/>
      <c r="R2" s="78"/>
      <c r="S2" s="78"/>
      <c r="T2" s="247">
        <v>6</v>
      </c>
      <c r="U2" s="247">
        <v>5</v>
      </c>
      <c r="V2" s="247">
        <v>4</v>
      </c>
      <c r="W2" s="247">
        <v>3</v>
      </c>
      <c r="X2" s="247">
        <v>2</v>
      </c>
      <c r="Y2" s="288">
        <v>1</v>
      </c>
      <c r="Z2" s="78"/>
      <c r="AB2" s="201" t="s">
        <v>275</v>
      </c>
      <c r="AD2" s="201" t="str">
        <f>IF(mazesMethod&lt;&gt;"",IF(mazesMethod="עמודות","לציין עמודה שמאלית,","לציין עמודה,"),"-בחר שיטה מועדפת-")</f>
        <v>לציין עמודה שמאלית,</v>
      </c>
      <c r="AE2" s="100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287"/>
      <c r="B3" s="295" t="s">
        <v>245</v>
      </c>
      <c r="C3" s="252" t="s">
        <v>245</v>
      </c>
      <c r="D3" s="269" t="s">
        <v>245</v>
      </c>
      <c r="E3" s="291" t="s">
        <v>245</v>
      </c>
      <c r="F3" s="252" t="s">
        <v>245</v>
      </c>
      <c r="G3" s="271" t="s">
        <v>245</v>
      </c>
      <c r="H3" s="78">
        <v>1</v>
      </c>
      <c r="I3" s="78"/>
      <c r="J3" s="245"/>
      <c r="K3" s="295" t="s">
        <v>245</v>
      </c>
      <c r="L3" s="291" t="s">
        <v>245</v>
      </c>
      <c r="M3" s="269" t="s">
        <v>245</v>
      </c>
      <c r="N3" s="272" t="s">
        <v>245</v>
      </c>
      <c r="O3" s="291" t="s">
        <v>245</v>
      </c>
      <c r="P3" s="254" t="s">
        <v>245</v>
      </c>
      <c r="Q3" s="78">
        <v>1</v>
      </c>
      <c r="R3" s="78"/>
      <c r="S3" s="282"/>
      <c r="T3" s="284" t="s">
        <v>245</v>
      </c>
      <c r="U3" s="269" t="s">
        <v>245</v>
      </c>
      <c r="V3" s="269" t="s">
        <v>245</v>
      </c>
      <c r="W3" s="284" t="s">
        <v>245</v>
      </c>
      <c r="X3" s="252" t="s">
        <v>245</v>
      </c>
      <c r="Y3" s="251" t="s">
        <v>245</v>
      </c>
      <c r="Z3" s="78">
        <v>1</v>
      </c>
    </row>
    <row r="4" spans="1:31" ht="18" customHeight="1" thickBot="1" x14ac:dyDescent="0.3">
      <c r="A4" s="287"/>
      <c r="B4" s="292" t="s">
        <v>245</v>
      </c>
      <c r="C4" s="248" t="s">
        <v>245</v>
      </c>
      <c r="D4" s="253" t="s">
        <v>245</v>
      </c>
      <c r="E4" s="248" t="s">
        <v>245</v>
      </c>
      <c r="F4" s="255" t="s">
        <v>245</v>
      </c>
      <c r="G4" s="260" t="s">
        <v>273</v>
      </c>
      <c r="H4" s="78">
        <v>2</v>
      </c>
      <c r="I4" s="78"/>
      <c r="J4" s="245"/>
      <c r="K4" s="292" t="s">
        <v>245</v>
      </c>
      <c r="L4" s="262" t="s">
        <v>273</v>
      </c>
      <c r="M4" s="248" t="s">
        <v>245</v>
      </c>
      <c r="N4" s="255" t="s">
        <v>245</v>
      </c>
      <c r="O4" s="256" t="s">
        <v>245</v>
      </c>
      <c r="P4" s="251" t="s">
        <v>245</v>
      </c>
      <c r="Q4" s="78">
        <v>2</v>
      </c>
      <c r="R4" s="78"/>
      <c r="S4" s="282"/>
      <c r="T4" s="261" t="s">
        <v>245</v>
      </c>
      <c r="U4" s="248" t="s">
        <v>245</v>
      </c>
      <c r="V4" s="253" t="s">
        <v>245</v>
      </c>
      <c r="W4" s="249" t="s">
        <v>245</v>
      </c>
      <c r="X4" s="249" t="s">
        <v>245</v>
      </c>
      <c r="Y4" s="273" t="s">
        <v>245</v>
      </c>
      <c r="Z4" s="78">
        <v>2</v>
      </c>
      <c r="AB4" s="167" t="s">
        <v>174</v>
      </c>
      <c r="AD4" s="246" t="s">
        <v>274</v>
      </c>
    </row>
    <row r="5" spans="1:31" ht="18" customHeight="1" thickBot="1" x14ac:dyDescent="0.3">
      <c r="A5" s="287"/>
      <c r="B5" s="293" t="s">
        <v>273</v>
      </c>
      <c r="C5" s="280" t="s">
        <v>245</v>
      </c>
      <c r="D5" s="249" t="s">
        <v>245</v>
      </c>
      <c r="E5" s="284" t="s">
        <v>245</v>
      </c>
      <c r="F5" s="253" t="s">
        <v>245</v>
      </c>
      <c r="G5" s="251" t="s">
        <v>245</v>
      </c>
      <c r="H5" s="78">
        <v>3</v>
      </c>
      <c r="I5" s="78"/>
      <c r="J5" s="245"/>
      <c r="K5" s="292" t="s">
        <v>245</v>
      </c>
      <c r="L5" s="296" t="s">
        <v>245</v>
      </c>
      <c r="M5" s="249" t="s">
        <v>245</v>
      </c>
      <c r="N5" s="248" t="s">
        <v>245</v>
      </c>
      <c r="O5" s="255" t="s">
        <v>245</v>
      </c>
      <c r="P5" s="251" t="s">
        <v>245</v>
      </c>
      <c r="Q5" s="78">
        <v>3</v>
      </c>
      <c r="R5" s="78"/>
      <c r="S5" s="282"/>
      <c r="T5" s="261" t="s">
        <v>245</v>
      </c>
      <c r="U5" s="286" t="s">
        <v>245</v>
      </c>
      <c r="V5" s="249" t="s">
        <v>245</v>
      </c>
      <c r="W5" s="249" t="s">
        <v>245</v>
      </c>
      <c r="X5" s="284" t="s">
        <v>245</v>
      </c>
      <c r="Y5" s="251" t="s">
        <v>245</v>
      </c>
      <c r="Z5" s="78">
        <v>3</v>
      </c>
      <c r="AB5" s="167" t="s">
        <v>276</v>
      </c>
      <c r="AD5" s="15" t="s">
        <v>277</v>
      </c>
    </row>
    <row r="6" spans="1:31" ht="18" customHeight="1" thickBot="1" x14ac:dyDescent="0.3">
      <c r="B6" s="292" t="s">
        <v>245</v>
      </c>
      <c r="C6" s="253" t="s">
        <v>245</v>
      </c>
      <c r="D6" s="248" t="s">
        <v>245</v>
      </c>
      <c r="E6" s="248" t="s">
        <v>245</v>
      </c>
      <c r="F6" s="263" t="s">
        <v>245</v>
      </c>
      <c r="G6" s="251" t="s">
        <v>245</v>
      </c>
      <c r="H6" s="78">
        <v>4</v>
      </c>
      <c r="I6" s="78"/>
      <c r="J6" s="245"/>
      <c r="K6" s="261" t="s">
        <v>245</v>
      </c>
      <c r="L6" s="249" t="s">
        <v>245</v>
      </c>
      <c r="M6" s="248" t="s">
        <v>245</v>
      </c>
      <c r="N6" s="249" t="s">
        <v>245</v>
      </c>
      <c r="O6" s="279" t="s">
        <v>273</v>
      </c>
      <c r="P6" s="251" t="s">
        <v>245</v>
      </c>
      <c r="Q6" s="78">
        <v>4</v>
      </c>
      <c r="R6" s="78"/>
      <c r="S6" s="282"/>
      <c r="T6" s="289" t="s">
        <v>273</v>
      </c>
      <c r="U6" s="249" t="s">
        <v>245</v>
      </c>
      <c r="V6" s="257" t="s">
        <v>273</v>
      </c>
      <c r="W6" s="249" t="s">
        <v>245</v>
      </c>
      <c r="X6" s="249" t="s">
        <v>245</v>
      </c>
      <c r="Y6" s="251" t="s">
        <v>245</v>
      </c>
      <c r="Z6" s="78">
        <v>4</v>
      </c>
    </row>
    <row r="7" spans="1:31" ht="18" customHeight="1" thickBot="1" x14ac:dyDescent="0.3">
      <c r="B7" s="261" t="s">
        <v>245</v>
      </c>
      <c r="C7" s="297" t="s">
        <v>245</v>
      </c>
      <c r="D7" s="255" t="s">
        <v>245</v>
      </c>
      <c r="E7" s="284" t="s">
        <v>245</v>
      </c>
      <c r="F7" s="258" t="s">
        <v>245</v>
      </c>
      <c r="G7" s="251" t="s">
        <v>245</v>
      </c>
      <c r="H7" s="78">
        <v>5</v>
      </c>
      <c r="I7" s="78"/>
      <c r="J7" s="245"/>
      <c r="K7" s="261" t="s">
        <v>245</v>
      </c>
      <c r="L7" s="256" t="s">
        <v>245</v>
      </c>
      <c r="M7" s="249" t="s">
        <v>245</v>
      </c>
      <c r="N7" s="249" t="s">
        <v>245</v>
      </c>
      <c r="O7" s="249" t="s">
        <v>245</v>
      </c>
      <c r="P7" s="251" t="s">
        <v>245</v>
      </c>
      <c r="Q7" s="78">
        <v>5</v>
      </c>
      <c r="R7" s="78"/>
      <c r="S7" s="282"/>
      <c r="T7" s="261" t="s">
        <v>245</v>
      </c>
      <c r="U7" s="249" t="s">
        <v>245</v>
      </c>
      <c r="V7" s="249" t="s">
        <v>245</v>
      </c>
      <c r="W7" s="248" t="s">
        <v>245</v>
      </c>
      <c r="X7" s="253" t="s">
        <v>245</v>
      </c>
      <c r="Y7" s="251" t="s">
        <v>245</v>
      </c>
      <c r="Z7" s="78">
        <v>5</v>
      </c>
    </row>
    <row r="8" spans="1:31" ht="18" customHeight="1" thickBot="1" x14ac:dyDescent="0.3">
      <c r="B8" s="264" t="s">
        <v>245</v>
      </c>
      <c r="C8" s="278" t="s">
        <v>245</v>
      </c>
      <c r="D8" s="265" t="s">
        <v>245</v>
      </c>
      <c r="E8" s="266" t="s">
        <v>245</v>
      </c>
      <c r="F8" s="265" t="s">
        <v>245</v>
      </c>
      <c r="G8" s="267" t="s">
        <v>245</v>
      </c>
      <c r="H8" s="78">
        <v>6</v>
      </c>
      <c r="I8" s="78"/>
      <c r="J8" s="78"/>
      <c r="K8" s="264" t="s">
        <v>245</v>
      </c>
      <c r="L8" s="265" t="s">
        <v>245</v>
      </c>
      <c r="M8" s="266" t="s">
        <v>245</v>
      </c>
      <c r="N8" s="265" t="s">
        <v>245</v>
      </c>
      <c r="O8" s="266" t="s">
        <v>245</v>
      </c>
      <c r="P8" s="267" t="s">
        <v>245</v>
      </c>
      <c r="Q8" s="78">
        <v>6</v>
      </c>
      <c r="R8" s="78"/>
      <c r="S8" s="282"/>
      <c r="T8" s="264" t="s">
        <v>245</v>
      </c>
      <c r="U8" s="266" t="s">
        <v>245</v>
      </c>
      <c r="V8" s="265" t="s">
        <v>245</v>
      </c>
      <c r="W8" s="265" t="s">
        <v>245</v>
      </c>
      <c r="X8" s="265" t="s">
        <v>245</v>
      </c>
      <c r="Y8" s="267" t="s">
        <v>245</v>
      </c>
      <c r="Z8" s="78">
        <v>6</v>
      </c>
    </row>
    <row r="9" spans="1:31" ht="18" customHeight="1" thickTop="1" x14ac:dyDescent="0.25">
      <c r="B9" s="478" t="str">
        <f>IF(mazesMethod&lt;&gt;"",IF(mazesMethod="עמודות","1   -   6","(1, 2)"),"1  -  6")</f>
        <v>1   -   6</v>
      </c>
      <c r="C9" s="478"/>
      <c r="D9" s="478"/>
      <c r="E9" s="478"/>
      <c r="F9" s="478"/>
      <c r="G9" s="478"/>
      <c r="H9" s="78"/>
      <c r="I9" s="78"/>
      <c r="J9" s="78"/>
      <c r="K9" s="478" t="str">
        <f>IF(mazesMethod&lt;&gt;"",IF(mazesMethod="עמודות","2   -   5","(2, 4)"),"2  -  5")</f>
        <v>2   -   5</v>
      </c>
      <c r="L9" s="478"/>
      <c r="M9" s="478"/>
      <c r="N9" s="478"/>
      <c r="O9" s="478"/>
      <c r="P9" s="478"/>
      <c r="Q9" s="78"/>
      <c r="R9" s="78"/>
      <c r="S9" s="78"/>
      <c r="T9" s="478" t="str">
        <f>IF(mazesMethod&lt;&gt;"",IF(mazesMethod="עמודות","4   -   6","(4, 4)"),"4  -  6")</f>
        <v>4   -   6</v>
      </c>
      <c r="U9" s="478"/>
      <c r="V9" s="478"/>
      <c r="W9" s="478"/>
      <c r="X9" s="478"/>
      <c r="Y9" s="478"/>
      <c r="Z9" s="78"/>
      <c r="AB9" s="281" t="s">
        <v>173</v>
      </c>
    </row>
    <row r="10" spans="1:31" ht="18" customHeight="1" x14ac:dyDescent="0.25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C10" s="100" t="s">
        <v>172</v>
      </c>
    </row>
    <row r="11" spans="1:31" ht="18" customHeight="1" thickBot="1" x14ac:dyDescent="0.3">
      <c r="B11" s="245">
        <v>6</v>
      </c>
      <c r="C11" s="245">
        <v>5</v>
      </c>
      <c r="D11" s="245">
        <v>4</v>
      </c>
      <c r="E11" s="245">
        <v>3</v>
      </c>
      <c r="F11" s="78">
        <v>2</v>
      </c>
      <c r="G11" s="78">
        <v>1</v>
      </c>
      <c r="H11" s="78"/>
      <c r="I11" s="78"/>
      <c r="J11" s="78"/>
      <c r="K11" s="245">
        <v>6</v>
      </c>
      <c r="L11" s="245">
        <v>5</v>
      </c>
      <c r="M11" s="245">
        <v>4</v>
      </c>
      <c r="N11" s="245">
        <v>3</v>
      </c>
      <c r="O11" s="245">
        <v>2</v>
      </c>
      <c r="P11" s="245">
        <v>1</v>
      </c>
      <c r="Q11" s="78"/>
      <c r="R11" s="78"/>
      <c r="S11" s="78"/>
      <c r="T11" s="245">
        <v>6</v>
      </c>
      <c r="U11" s="245">
        <v>5</v>
      </c>
      <c r="V11" s="245">
        <v>4</v>
      </c>
      <c r="W11" s="245">
        <v>3</v>
      </c>
      <c r="X11" s="78">
        <v>2</v>
      </c>
      <c r="Y11" s="78">
        <v>1</v>
      </c>
      <c r="Z11" s="78"/>
    </row>
    <row r="12" spans="1:31" ht="18" customHeight="1" thickTop="1" thickBot="1" x14ac:dyDescent="0.3">
      <c r="A12" s="287"/>
      <c r="B12" s="290" t="s">
        <v>245</v>
      </c>
      <c r="C12" s="252" t="s">
        <v>245</v>
      </c>
      <c r="D12" s="252" t="s">
        <v>245</v>
      </c>
      <c r="E12" s="298" t="s">
        <v>245</v>
      </c>
      <c r="F12" s="291" t="s">
        <v>245</v>
      </c>
      <c r="G12" s="294" t="s">
        <v>273</v>
      </c>
      <c r="H12" s="78">
        <v>1</v>
      </c>
      <c r="I12" s="78"/>
      <c r="J12" s="245"/>
      <c r="K12" s="290" t="s">
        <v>245</v>
      </c>
      <c r="L12" s="291" t="s">
        <v>245</v>
      </c>
      <c r="M12" s="252" t="s">
        <v>245</v>
      </c>
      <c r="N12" s="252" t="s">
        <v>245</v>
      </c>
      <c r="O12" s="252" t="s">
        <v>245</v>
      </c>
      <c r="P12" s="254" t="s">
        <v>245</v>
      </c>
      <c r="Q12" s="78">
        <v>1</v>
      </c>
      <c r="R12" s="78"/>
      <c r="S12" s="245"/>
      <c r="T12" s="290" t="s">
        <v>245</v>
      </c>
      <c r="U12" s="270" t="s">
        <v>273</v>
      </c>
      <c r="V12" s="298" t="s">
        <v>245</v>
      </c>
      <c r="W12" s="291" t="s">
        <v>245</v>
      </c>
      <c r="X12" s="269" t="s">
        <v>245</v>
      </c>
      <c r="Y12" s="271" t="s">
        <v>245</v>
      </c>
      <c r="Z12" s="78">
        <v>1</v>
      </c>
      <c r="AC12" s="100" t="s">
        <v>171</v>
      </c>
    </row>
    <row r="13" spans="1:31" ht="18" customHeight="1" thickBot="1" x14ac:dyDescent="0.3">
      <c r="A13" s="287"/>
      <c r="B13" s="292" t="s">
        <v>245</v>
      </c>
      <c r="C13" s="248" t="s">
        <v>245</v>
      </c>
      <c r="D13" s="248" t="s">
        <v>245</v>
      </c>
      <c r="E13" s="249" t="s">
        <v>245</v>
      </c>
      <c r="F13" s="249" t="s">
        <v>245</v>
      </c>
      <c r="G13" s="251" t="s">
        <v>245</v>
      </c>
      <c r="H13" s="78">
        <v>2</v>
      </c>
      <c r="I13" s="78"/>
      <c r="J13" s="245"/>
      <c r="K13" s="301" t="s">
        <v>245</v>
      </c>
      <c r="L13" s="248" t="s">
        <v>245</v>
      </c>
      <c r="M13" s="284" t="s">
        <v>245</v>
      </c>
      <c r="N13" s="258" t="s">
        <v>245</v>
      </c>
      <c r="O13" s="258" t="s">
        <v>245</v>
      </c>
      <c r="P13" s="251" t="s">
        <v>245</v>
      </c>
      <c r="Q13" s="78">
        <v>2</v>
      </c>
      <c r="R13" s="78"/>
      <c r="S13" s="245"/>
      <c r="T13" s="261" t="s">
        <v>245</v>
      </c>
      <c r="U13" s="256" t="s">
        <v>245</v>
      </c>
      <c r="V13" s="249" t="s">
        <v>245</v>
      </c>
      <c r="W13" s="249" t="s">
        <v>245</v>
      </c>
      <c r="X13" s="249" t="s">
        <v>245</v>
      </c>
      <c r="Y13" s="251" t="s">
        <v>245</v>
      </c>
      <c r="Z13" s="78">
        <v>2</v>
      </c>
    </row>
    <row r="14" spans="1:31" ht="18" customHeight="1" thickBot="1" x14ac:dyDescent="0.3">
      <c r="A14" s="287"/>
      <c r="B14" s="261" t="s">
        <v>245</v>
      </c>
      <c r="C14" s="303" t="s">
        <v>245</v>
      </c>
      <c r="D14" s="249" t="s">
        <v>245</v>
      </c>
      <c r="E14" s="248" t="s">
        <v>245</v>
      </c>
      <c r="F14" s="253" t="s">
        <v>245</v>
      </c>
      <c r="G14" s="251" t="s">
        <v>245</v>
      </c>
      <c r="H14" s="78">
        <v>3</v>
      </c>
      <c r="I14" s="78"/>
      <c r="J14" s="245"/>
      <c r="K14" s="292" t="s">
        <v>245</v>
      </c>
      <c r="L14" s="302" t="s">
        <v>273</v>
      </c>
      <c r="M14" s="256" t="s">
        <v>245</v>
      </c>
      <c r="N14" s="263" t="s">
        <v>245</v>
      </c>
      <c r="O14" s="284" t="s">
        <v>245</v>
      </c>
      <c r="P14" s="251" t="s">
        <v>245</v>
      </c>
      <c r="Q14" s="78">
        <v>3</v>
      </c>
      <c r="R14" s="78"/>
      <c r="S14" s="245"/>
      <c r="T14" s="299" t="s">
        <v>245</v>
      </c>
      <c r="U14" s="274" t="s">
        <v>245</v>
      </c>
      <c r="V14" s="249" t="s">
        <v>245</v>
      </c>
      <c r="W14" s="253" t="s">
        <v>245</v>
      </c>
      <c r="X14" s="248" t="s">
        <v>245</v>
      </c>
      <c r="Y14" s="251" t="s">
        <v>245</v>
      </c>
      <c r="Z14" s="78">
        <v>3</v>
      </c>
    </row>
    <row r="15" spans="1:31" ht="18" customHeight="1" thickBot="1" x14ac:dyDescent="0.3">
      <c r="A15" s="287"/>
      <c r="B15" s="292" t="s">
        <v>245</v>
      </c>
      <c r="C15" s="248" t="s">
        <v>245</v>
      </c>
      <c r="D15" s="248" t="s">
        <v>245</v>
      </c>
      <c r="E15" s="248" t="s">
        <v>245</v>
      </c>
      <c r="F15" s="253" t="s">
        <v>245</v>
      </c>
      <c r="G15" s="260" t="s">
        <v>273</v>
      </c>
      <c r="H15" s="78">
        <v>4</v>
      </c>
      <c r="I15" s="78"/>
      <c r="J15" s="78"/>
      <c r="K15" s="261" t="s">
        <v>245</v>
      </c>
      <c r="L15" s="253" t="s">
        <v>245</v>
      </c>
      <c r="M15" s="284" t="s">
        <v>245</v>
      </c>
      <c r="N15" s="248" t="s">
        <v>245</v>
      </c>
      <c r="O15" s="253" t="s">
        <v>245</v>
      </c>
      <c r="P15" s="251" t="s">
        <v>245</v>
      </c>
      <c r="Q15" s="78">
        <v>4</v>
      </c>
      <c r="R15" s="78"/>
      <c r="S15" s="245"/>
      <c r="T15" s="300" t="s">
        <v>245</v>
      </c>
      <c r="U15" s="249" t="s">
        <v>245</v>
      </c>
      <c r="V15" s="284" t="s">
        <v>245</v>
      </c>
      <c r="W15" s="249" t="s">
        <v>245</v>
      </c>
      <c r="X15" s="284" t="s">
        <v>245</v>
      </c>
      <c r="Y15" s="273" t="s">
        <v>245</v>
      </c>
      <c r="Z15" s="78">
        <v>4</v>
      </c>
    </row>
    <row r="16" spans="1:31" ht="18" customHeight="1" thickBot="1" x14ac:dyDescent="0.3">
      <c r="A16" s="287"/>
      <c r="B16" s="261" t="s">
        <v>245</v>
      </c>
      <c r="C16" s="284" t="s">
        <v>245</v>
      </c>
      <c r="D16" s="258" t="s">
        <v>245</v>
      </c>
      <c r="E16" s="258" t="s">
        <v>245</v>
      </c>
      <c r="F16" s="258" t="s">
        <v>245</v>
      </c>
      <c r="G16" s="251" t="s">
        <v>245</v>
      </c>
      <c r="H16" s="78">
        <v>5</v>
      </c>
      <c r="I16" s="78"/>
      <c r="J16" s="78"/>
      <c r="K16" s="261" t="s">
        <v>245</v>
      </c>
      <c r="L16" s="256" t="s">
        <v>245</v>
      </c>
      <c r="M16" s="248" t="s">
        <v>245</v>
      </c>
      <c r="N16" s="248" t="s">
        <v>245</v>
      </c>
      <c r="O16" s="249" t="s">
        <v>245</v>
      </c>
      <c r="P16" s="251" t="s">
        <v>245</v>
      </c>
      <c r="Q16" s="78">
        <v>5</v>
      </c>
      <c r="R16" s="78"/>
      <c r="S16" s="245"/>
      <c r="T16" s="292" t="s">
        <v>245</v>
      </c>
      <c r="U16" s="253" t="s">
        <v>245</v>
      </c>
      <c r="V16" s="250" t="s">
        <v>245</v>
      </c>
      <c r="W16" s="276" t="s">
        <v>273</v>
      </c>
      <c r="X16" s="256" t="s">
        <v>245</v>
      </c>
      <c r="Y16" s="251" t="s">
        <v>245</v>
      </c>
      <c r="Z16" s="78">
        <v>5</v>
      </c>
    </row>
    <row r="17" spans="1:26" ht="18" customHeight="1" thickBot="1" x14ac:dyDescent="0.3">
      <c r="B17" s="268" t="s">
        <v>245</v>
      </c>
      <c r="C17" s="265" t="s">
        <v>245</v>
      </c>
      <c r="D17" s="278" t="s">
        <v>245</v>
      </c>
      <c r="E17" s="265" t="s">
        <v>245</v>
      </c>
      <c r="F17" s="265" t="s">
        <v>245</v>
      </c>
      <c r="G17" s="267" t="s">
        <v>245</v>
      </c>
      <c r="H17" s="78">
        <v>6</v>
      </c>
      <c r="I17" s="78"/>
      <c r="J17" s="78"/>
      <c r="K17" s="264" t="s">
        <v>245</v>
      </c>
      <c r="L17" s="265" t="s">
        <v>245</v>
      </c>
      <c r="M17" s="277" t="s">
        <v>273</v>
      </c>
      <c r="N17" s="265" t="s">
        <v>245</v>
      </c>
      <c r="O17" s="266" t="s">
        <v>245</v>
      </c>
      <c r="P17" s="267" t="s">
        <v>245</v>
      </c>
      <c r="Q17" s="78">
        <v>6</v>
      </c>
      <c r="R17" s="78"/>
      <c r="S17" s="78"/>
      <c r="T17" s="264" t="s">
        <v>245</v>
      </c>
      <c r="U17" s="266" t="s">
        <v>245</v>
      </c>
      <c r="V17" s="265" t="s">
        <v>245</v>
      </c>
      <c r="W17" s="265" t="s">
        <v>245</v>
      </c>
      <c r="X17" s="265" t="s">
        <v>245</v>
      </c>
      <c r="Y17" s="267" t="s">
        <v>245</v>
      </c>
      <c r="Z17" s="78">
        <v>6</v>
      </c>
    </row>
    <row r="18" spans="1:26" ht="18" customHeight="1" thickTop="1" x14ac:dyDescent="0.25">
      <c r="B18" s="478" t="str">
        <f>IF(mazesMethod&lt;&gt;"",IF(mazesMethod="עמודות","1   -   1","(1, 1)"),"1  -  1")</f>
        <v>1   -   1</v>
      </c>
      <c r="C18" s="478"/>
      <c r="D18" s="478"/>
      <c r="E18" s="478"/>
      <c r="F18" s="478"/>
      <c r="G18" s="478"/>
      <c r="H18" s="78"/>
      <c r="I18" s="78"/>
      <c r="J18" s="78"/>
      <c r="K18" s="478" t="str">
        <f>IF(mazesMethod&lt;&gt;"",IF(mazesMethod="עמודות","4   -   5","(4, 6)"),"4  -  5")</f>
        <v>4   -   5</v>
      </c>
      <c r="L18" s="478"/>
      <c r="M18" s="478"/>
      <c r="N18" s="478"/>
      <c r="O18" s="478"/>
      <c r="P18" s="478"/>
      <c r="Q18" s="78"/>
      <c r="R18" s="78"/>
      <c r="S18" s="78"/>
      <c r="T18" s="478" t="str">
        <f>IF(mazesMethod&lt;&gt;"",IF(mazesMethod="עמודות","3   -   5","(3, 5)"),"3  -  5")</f>
        <v>3   -   5</v>
      </c>
      <c r="U18" s="478"/>
      <c r="V18" s="478"/>
      <c r="W18" s="478"/>
      <c r="X18" s="478"/>
      <c r="Y18" s="478"/>
      <c r="Z18" s="78"/>
    </row>
    <row r="19" spans="1:26" ht="18" customHeight="1" x14ac:dyDescent="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8" customHeight="1" thickBot="1" x14ac:dyDescent="0.3">
      <c r="B20" s="245">
        <v>6</v>
      </c>
      <c r="C20" s="245">
        <v>5</v>
      </c>
      <c r="D20" s="245">
        <v>4</v>
      </c>
      <c r="E20" s="245">
        <v>3</v>
      </c>
      <c r="F20" s="245">
        <v>2</v>
      </c>
      <c r="G20" s="245">
        <v>1</v>
      </c>
      <c r="H20" s="78"/>
      <c r="I20" s="78"/>
      <c r="J20" s="78"/>
      <c r="K20" s="245">
        <v>6</v>
      </c>
      <c r="L20" s="245">
        <v>5</v>
      </c>
      <c r="M20" s="245">
        <v>4</v>
      </c>
      <c r="N20" s="245">
        <v>3</v>
      </c>
      <c r="O20" s="245">
        <v>2</v>
      </c>
      <c r="P20" s="245">
        <v>1</v>
      </c>
      <c r="Q20" s="78"/>
      <c r="R20" s="78"/>
      <c r="S20" s="78"/>
      <c r="T20" s="245">
        <v>6</v>
      </c>
      <c r="U20" s="245">
        <v>5</v>
      </c>
      <c r="V20" s="245">
        <v>4</v>
      </c>
      <c r="W20" s="245">
        <v>3</v>
      </c>
      <c r="X20" s="245">
        <v>2</v>
      </c>
      <c r="Y20" s="78">
        <v>1</v>
      </c>
      <c r="Z20" s="78"/>
    </row>
    <row r="21" spans="1:26" ht="18" customHeight="1" thickTop="1" thickBot="1" x14ac:dyDescent="0.3">
      <c r="A21" s="287"/>
      <c r="B21" s="290" t="s">
        <v>245</v>
      </c>
      <c r="C21" s="269" t="s">
        <v>245</v>
      </c>
      <c r="D21" s="291" t="s">
        <v>245</v>
      </c>
      <c r="E21" s="252" t="s">
        <v>245</v>
      </c>
      <c r="F21" s="304" t="s">
        <v>273</v>
      </c>
      <c r="G21" s="271" t="s">
        <v>245</v>
      </c>
      <c r="H21" s="78">
        <v>1</v>
      </c>
      <c r="I21" s="78"/>
      <c r="J21" s="245"/>
      <c r="K21" s="290" t="s">
        <v>245</v>
      </c>
      <c r="L21" s="269" t="s">
        <v>245</v>
      </c>
      <c r="M21" s="270" t="s">
        <v>273</v>
      </c>
      <c r="N21" s="252" t="s">
        <v>245</v>
      </c>
      <c r="O21" s="269" t="s">
        <v>245</v>
      </c>
      <c r="P21" s="271" t="s">
        <v>245</v>
      </c>
      <c r="Q21" s="78">
        <v>1</v>
      </c>
      <c r="R21" s="78"/>
      <c r="S21" s="245"/>
      <c r="T21" s="290" t="s">
        <v>245</v>
      </c>
      <c r="U21" s="291" t="s">
        <v>245</v>
      </c>
      <c r="V21" s="252" t="s">
        <v>245</v>
      </c>
      <c r="W21" s="252" t="s">
        <v>245</v>
      </c>
      <c r="X21" s="269" t="s">
        <v>245</v>
      </c>
      <c r="Y21" s="271" t="s">
        <v>245</v>
      </c>
      <c r="Z21" s="78">
        <v>1</v>
      </c>
    </row>
    <row r="22" spans="1:26" ht="18" customHeight="1" thickBot="1" x14ac:dyDescent="0.3">
      <c r="A22" s="287"/>
      <c r="B22" s="261" t="s">
        <v>245</v>
      </c>
      <c r="C22" s="256" t="s">
        <v>245</v>
      </c>
      <c r="D22" s="253" t="s">
        <v>245</v>
      </c>
      <c r="E22" s="248" t="s">
        <v>245</v>
      </c>
      <c r="F22" s="249" t="s">
        <v>245</v>
      </c>
      <c r="G22" s="251" t="s">
        <v>245</v>
      </c>
      <c r="H22" s="78">
        <v>2</v>
      </c>
      <c r="I22" s="78"/>
      <c r="J22" s="245"/>
      <c r="K22" s="261" t="s">
        <v>245</v>
      </c>
      <c r="L22" s="248" t="s">
        <v>245</v>
      </c>
      <c r="M22" s="253" t="s">
        <v>245</v>
      </c>
      <c r="N22" s="248" t="s">
        <v>245</v>
      </c>
      <c r="O22" s="248" t="s">
        <v>245</v>
      </c>
      <c r="P22" s="251" t="s">
        <v>245</v>
      </c>
      <c r="Q22" s="78">
        <v>2</v>
      </c>
      <c r="R22" s="78"/>
      <c r="S22" s="245"/>
      <c r="T22" s="261" t="s">
        <v>245</v>
      </c>
      <c r="U22" s="249" t="s">
        <v>245</v>
      </c>
      <c r="V22" s="248" t="s">
        <v>245</v>
      </c>
      <c r="W22" s="302" t="s">
        <v>273</v>
      </c>
      <c r="X22" s="249" t="s">
        <v>245</v>
      </c>
      <c r="Y22" s="251" t="s">
        <v>245</v>
      </c>
      <c r="Z22" s="78">
        <v>2</v>
      </c>
    </row>
    <row r="23" spans="1:26" ht="18" customHeight="1" thickBot="1" x14ac:dyDescent="0.3">
      <c r="A23" s="287"/>
      <c r="B23" s="292" t="s">
        <v>245</v>
      </c>
      <c r="C23" s="274" t="s">
        <v>245</v>
      </c>
      <c r="D23" s="297" t="s">
        <v>245</v>
      </c>
      <c r="E23" s="255" t="s">
        <v>245</v>
      </c>
      <c r="F23" s="248" t="s">
        <v>245</v>
      </c>
      <c r="G23" s="273" t="s">
        <v>245</v>
      </c>
      <c r="H23" s="78">
        <v>3</v>
      </c>
      <c r="I23" s="78"/>
      <c r="J23" s="245"/>
      <c r="K23" s="261" t="s">
        <v>245</v>
      </c>
      <c r="L23" s="286" t="s">
        <v>245</v>
      </c>
      <c r="M23" s="258" t="s">
        <v>245</v>
      </c>
      <c r="N23" s="258" t="s">
        <v>245</v>
      </c>
      <c r="O23" s="255" t="s">
        <v>245</v>
      </c>
      <c r="P23" s="251" t="s">
        <v>245</v>
      </c>
      <c r="Q23" s="78">
        <v>3</v>
      </c>
      <c r="R23" s="78"/>
      <c r="S23" s="245"/>
      <c r="T23" s="261" t="s">
        <v>245</v>
      </c>
      <c r="U23" s="259" t="s">
        <v>245</v>
      </c>
      <c r="V23" s="249" t="s">
        <v>245</v>
      </c>
      <c r="W23" s="248" t="s">
        <v>245</v>
      </c>
      <c r="X23" s="248" t="s">
        <v>245</v>
      </c>
      <c r="Y23" s="251" t="s">
        <v>245</v>
      </c>
      <c r="Z23" s="78">
        <v>3</v>
      </c>
    </row>
    <row r="24" spans="1:26" ht="18" customHeight="1" thickBot="1" x14ac:dyDescent="0.3">
      <c r="B24" s="300" t="s">
        <v>245</v>
      </c>
      <c r="C24" s="248" t="s">
        <v>245</v>
      </c>
      <c r="D24" s="248" t="s">
        <v>245</v>
      </c>
      <c r="E24" s="249" t="s">
        <v>245</v>
      </c>
      <c r="F24" s="284" t="s">
        <v>245</v>
      </c>
      <c r="G24" s="251" t="s">
        <v>245</v>
      </c>
      <c r="H24" s="78">
        <v>4</v>
      </c>
      <c r="I24" s="78"/>
      <c r="J24" s="245"/>
      <c r="K24" s="299" t="s">
        <v>245</v>
      </c>
      <c r="L24" s="248" t="s">
        <v>245</v>
      </c>
      <c r="M24" s="263" t="s">
        <v>245</v>
      </c>
      <c r="N24" s="285" t="s">
        <v>273</v>
      </c>
      <c r="O24" s="253" t="s">
        <v>245</v>
      </c>
      <c r="P24" s="251" t="s">
        <v>245</v>
      </c>
      <c r="Q24" s="78">
        <v>4</v>
      </c>
      <c r="R24" s="78"/>
      <c r="S24" s="245"/>
      <c r="T24" s="292" t="s">
        <v>245</v>
      </c>
      <c r="U24" s="263" t="s">
        <v>245</v>
      </c>
      <c r="V24" s="256" t="s">
        <v>245</v>
      </c>
      <c r="W24" s="255" t="s">
        <v>245</v>
      </c>
      <c r="X24" s="249" t="s">
        <v>245</v>
      </c>
      <c r="Y24" s="251" t="s">
        <v>245</v>
      </c>
      <c r="Z24" s="78">
        <v>4</v>
      </c>
    </row>
    <row r="25" spans="1:26" ht="18" customHeight="1" thickBot="1" x14ac:dyDescent="0.3">
      <c r="B25" s="261" t="s">
        <v>245</v>
      </c>
      <c r="C25" s="284" t="s">
        <v>245</v>
      </c>
      <c r="D25" s="248" t="s">
        <v>245</v>
      </c>
      <c r="E25" s="253" t="s">
        <v>245</v>
      </c>
      <c r="F25" s="275" t="s">
        <v>245</v>
      </c>
      <c r="G25" s="251" t="s">
        <v>245</v>
      </c>
      <c r="H25" s="78">
        <v>5</v>
      </c>
      <c r="I25" s="78"/>
      <c r="J25" s="245"/>
      <c r="K25" s="299" t="s">
        <v>245</v>
      </c>
      <c r="L25" s="248" t="s">
        <v>245</v>
      </c>
      <c r="M25" s="248" t="s">
        <v>245</v>
      </c>
      <c r="N25" s="253" t="s">
        <v>245</v>
      </c>
      <c r="O25" s="249" t="s">
        <v>245</v>
      </c>
      <c r="P25" s="251" t="s">
        <v>245</v>
      </c>
      <c r="Q25" s="78">
        <v>5</v>
      </c>
      <c r="R25" s="78"/>
      <c r="S25" s="78"/>
      <c r="T25" s="301" t="s">
        <v>245</v>
      </c>
      <c r="U25" s="284" t="s">
        <v>245</v>
      </c>
      <c r="V25" s="255" t="s">
        <v>245</v>
      </c>
      <c r="W25" s="249" t="s">
        <v>245</v>
      </c>
      <c r="X25" s="249" t="s">
        <v>245</v>
      </c>
      <c r="Y25" s="260" t="s">
        <v>273</v>
      </c>
      <c r="Z25" s="78">
        <v>5</v>
      </c>
    </row>
    <row r="26" spans="1:26" ht="18" customHeight="1" thickBot="1" x14ac:dyDescent="0.3">
      <c r="B26" s="264" t="s">
        <v>245</v>
      </c>
      <c r="C26" s="265" t="s">
        <v>245</v>
      </c>
      <c r="D26" s="265" t="s">
        <v>245</v>
      </c>
      <c r="E26" s="265" t="s">
        <v>245</v>
      </c>
      <c r="F26" s="277" t="s">
        <v>273</v>
      </c>
      <c r="G26" s="267" t="s">
        <v>245</v>
      </c>
      <c r="H26" s="78">
        <v>6</v>
      </c>
      <c r="I26" s="78"/>
      <c r="J26" s="78"/>
      <c r="K26" s="264" t="s">
        <v>245</v>
      </c>
      <c r="L26" s="265" t="s">
        <v>245</v>
      </c>
      <c r="M26" s="265" t="s">
        <v>245</v>
      </c>
      <c r="N26" s="265" t="s">
        <v>245</v>
      </c>
      <c r="O26" s="265" t="s">
        <v>245</v>
      </c>
      <c r="P26" s="267" t="s">
        <v>245</v>
      </c>
      <c r="Q26" s="78">
        <v>6</v>
      </c>
      <c r="R26" s="78"/>
      <c r="S26" s="78"/>
      <c r="T26" s="264" t="s">
        <v>245</v>
      </c>
      <c r="U26" s="266" t="s">
        <v>245</v>
      </c>
      <c r="V26" s="265" t="s">
        <v>245</v>
      </c>
      <c r="W26" s="266" t="s">
        <v>245</v>
      </c>
      <c r="X26" s="265" t="s">
        <v>245</v>
      </c>
      <c r="Y26" s="267" t="s">
        <v>245</v>
      </c>
      <c r="Z26" s="78">
        <v>6</v>
      </c>
    </row>
    <row r="27" spans="1:26" ht="18" customHeight="1" thickTop="1" x14ac:dyDescent="0.25">
      <c r="B27" s="478" t="str">
        <f>IF(mazesMethod&lt;&gt;"",IF(mazesMethod="עמודות","2   -   2","(2, 1)"),"2  -  2")</f>
        <v>2   -   2</v>
      </c>
      <c r="C27" s="478"/>
      <c r="D27" s="478"/>
      <c r="E27" s="478"/>
      <c r="F27" s="478"/>
      <c r="G27" s="478"/>
      <c r="H27" s="78"/>
      <c r="I27" s="78"/>
      <c r="J27" s="78"/>
      <c r="K27" s="478" t="str">
        <f>IF(mazesMethod&lt;&gt;"",IF(mazesMethod="עמודות","3   -   4","(3, 4)"),"3  -  4")</f>
        <v>3   -   4</v>
      </c>
      <c r="L27" s="478"/>
      <c r="M27" s="478"/>
      <c r="N27" s="478"/>
      <c r="O27" s="478"/>
      <c r="P27" s="478"/>
      <c r="Q27" s="78"/>
      <c r="R27" s="78"/>
      <c r="S27" s="78"/>
      <c r="T27" s="478" t="str">
        <f>IF(mazesMethod&lt;&gt;"",IF(mazesMethod="עמודות","1  -   3","(3, 2)"),"1  -  3")</f>
        <v>1  -   3</v>
      </c>
      <c r="U27" s="478"/>
      <c r="V27" s="478"/>
      <c r="W27" s="478"/>
      <c r="X27" s="478"/>
      <c r="Y27" s="478"/>
      <c r="Z27" s="78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3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2" priority="8">
      <formula>AND(mazesMethod="עמודות",mazesHighlights="כן")</formula>
    </cfRule>
  </conditionalFormatting>
  <conditionalFormatting sqref="V2 O2 G2 W11 M11 G11 Y20 N20 F20">
    <cfRule type="expression" dxfId="21" priority="6">
      <formula>AND(mazesMethod="קואורדינטות",mazesHighlights&lt;&gt;"לא")</formula>
    </cfRule>
  </conditionalFormatting>
  <conditionalFormatting sqref="Z6 Q6 H4 Z16 Q17 H12 Z25 Q24 H21">
    <cfRule type="expression" dxfId="20" priority="5">
      <formula>AND(mazesMethod="קואורדינטות",mazesHighlights&lt;&gt;"לא")</formula>
    </cfRule>
  </conditionalFormatting>
  <conditionalFormatting sqref="V3:V5 O3:O5 G3 W12:W15 M12:M16 Y21:Y24 N21:N23">
    <cfRule type="expression" dxfId="19" priority="4">
      <formula>AND(mazesMethod="קואורדינטות",mazesHighlights="כן")</formula>
    </cfRule>
  </conditionalFormatting>
  <conditionalFormatting sqref="W6:Y6 P6 X16:Y16 N17:P17 O24:P24 G21">
    <cfRule type="expression" dxfId="18" priority="3">
      <formula>AND(mazesMethod="קואורדינטות",mazesHighlights="כן")</formula>
    </cfRule>
  </conditionalFormatting>
  <conditionalFormatting sqref="V6 O6 G4 W16 M17 G12 Y25 N24 F21">
    <cfRule type="expression" dxfId="17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6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P35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137</v>
      </c>
    </row>
    <row r="2" spans="1:15" ht="15.75" thickBot="1" x14ac:dyDescent="0.3">
      <c r="A2" s="3" t="s">
        <v>370</v>
      </c>
      <c r="B2" s="283" t="str">
        <f>IF(passwords1stLetter&lt;&gt;"",IF(AND(MID("אבטיח",1,1) = passwords1stLetter,MID("אבטיח",2,1) = passwords2ndLetter),"אבטיח",IF(AND(MID("אבטיח",1,1) = passwords1stLetter,passwords2ndLetter=""),"אבטיח","")),"אבטיח")</f>
        <v>אבטיח</v>
      </c>
      <c r="C2" s="186" t="str">
        <f>IF(passwords1stLetter&lt;&gt;"",IF(AND(MID("אטליז",1,1) = passwords1stLetter,MID("אטליז",2,1) = passwords2ndLetter),"אטליז",IF(AND(MID("אטליז",1,1) = passwords1stLetter,passwords2ndLetter=""),"אטליז","")),"אטליז")</f>
        <v>אטליז</v>
      </c>
      <c r="D2" s="186" t="str">
        <f>IF(passwords1stLetter&lt;&gt;"",IF(AND(MID("אמנות",1,1) = passwords1stLetter,MID("אמנות",2,1) = passwords2ndLetter),"אמנות",IF(AND(MID("אמנות",1,1) = passwords1stLetter,passwords2ndLetter=""),"אמנות","")),"אמנות")</f>
        <v>אמנות</v>
      </c>
      <c r="E2" s="186" t="str">
        <f>IF(passwords1stLetter&lt;&gt;"",IF(AND(MID("אפרוח",1,1) = passwords1stLetter,MID("אפרוח",2,1) = passwords2ndLetter),"אפרוח",IF(AND(MID("אפרוח",1,1) = passwords1stLetter,passwords2ndLetter=""),"אפרוח","")),"אפרוח")</f>
        <v>אפרוח</v>
      </c>
      <c r="F2" s="186" t="str">
        <f>IF(passwords1stLetter&lt;&gt;"",IF(AND(MID("ארטיק",1,1) = passwords1stLetter,MID("ארטיק",2,1) = passwords2ndLetter),"ארטיק",IF(AND(MID("ארטיק",1,1) = passwords1stLetter,passwords2ndLetter=""),"ארטיק","")),"ארטיק")</f>
        <v>ארטיק</v>
      </c>
      <c r="G2" s="186"/>
      <c r="I2" s="385" t="s">
        <v>423</v>
      </c>
      <c r="K2" s="168"/>
      <c r="M2" s="385" t="s">
        <v>424</v>
      </c>
      <c r="O2" s="168"/>
    </row>
    <row r="3" spans="1:15" x14ac:dyDescent="0.25">
      <c r="A3" s="3" t="s">
        <v>367</v>
      </c>
      <c r="B3" s="186" t="str">
        <f>IF(passwords1stLetter&lt;&gt;"",IF(AND(MID("בוטיק",1,1) = passwords1stLetter,MID("בוטיק",2,1) = passwords2ndLetter),"בוטיק",IF(AND(MID("בוטיק",1,1) = passwords1stLetter,passwords2ndLetter=""),"בוטיק","")),"בוטיק")</f>
        <v>בוטיק</v>
      </c>
      <c r="C3" s="186" t="str">
        <f>IF(passwords1stLetter&lt;&gt;"",IF(AND(MID("ביטוח",1,1) = passwords1stLetter,MID("ביטוח",2,1) = passwords2ndLetter),"ביטוח",IF(AND(MID("ביטוח",1,1) = passwords1stLetter,passwords2ndLetter=""),"ביטוח","")),"ביטוח")</f>
        <v>ביטוח</v>
      </c>
      <c r="D3" s="186" t="str">
        <f>IF(passwords1stLetter&lt;&gt;"",IF(AND(MID("ברווז",1,1) = passwords1stLetter,MID("ברווז",2,1) = passwords2ndLetter),"ברווז",IF(AND(MID("ברווז",1,1) = passwords1stLetter,passwords2ndLetter=""),"ברווז","")),"ברווז")</f>
        <v>ברווז</v>
      </c>
      <c r="E3" s="186"/>
      <c r="F3" s="186"/>
      <c r="G3" s="186"/>
    </row>
    <row r="4" spans="1:15" x14ac:dyDescent="0.25">
      <c r="A4" s="3" t="s">
        <v>417</v>
      </c>
      <c r="B4" s="186" t="str">
        <f>IF(passwords1stLetter&lt;&gt;"",IF(AND(MID("דוגמה",1,1) = passwords1stLetter,MID("דוגמה",2,1) = passwords2ndLetter),"דוגמה",IF(AND(MID("דוגמה",1,1) = passwords1stLetter,passwords2ndLetter=""),"דוגמה","")),"דוגמה")</f>
        <v>דוגמה</v>
      </c>
      <c r="C4" s="186" t="str">
        <f>IF(passwords1stLetter&lt;&gt;"",IF(AND(MID("דחליל",1,1) = passwords1stLetter,MID("דחליל",2,1) = passwords2ndLetter),"דחליל",IF(AND(MID("דחליל",1,1) = passwords1stLetter,passwords2ndLetter=""),"דחליל","")),"דחליל")</f>
        <v>דחליל</v>
      </c>
      <c r="D4" s="186"/>
      <c r="E4" s="186"/>
      <c r="F4" s="186"/>
      <c r="G4" s="186"/>
      <c r="I4" s="350" t="s">
        <v>350</v>
      </c>
      <c r="K4" s="283"/>
      <c r="M4" s="350" t="s">
        <v>350</v>
      </c>
      <c r="O4" s="283"/>
    </row>
    <row r="5" spans="1:15" x14ac:dyDescent="0.25">
      <c r="A5" s="3" t="s">
        <v>420</v>
      </c>
      <c r="B5" s="186" t="str">
        <f>IF(passwords1stLetter&lt;&gt;"",IF(AND(MID("זירוז",1,1) = passwords1stLetter,MID("זירוז",2,1) = passwords2ndLetter),"זירוז",IF(AND(MID("זירוז",1,1) = passwords1stLetter,passwords2ndLetter=""),"זירוז","")),"זירוז")</f>
        <v>זירוז</v>
      </c>
      <c r="C5" s="186" t="str">
        <f>IF(passwords1stLetter&lt;&gt;"",IF(AND(MID("זרנוק",1,1) = passwords1stLetter,MID("זרנוק",2,1) = passwords2ndLetter),"זרנוק",IF(AND(MID("זרנוק",1,1) = passwords1stLetter,passwords2ndLetter=""),"זרנוק","")),"זרנוק")</f>
        <v>זרנוק</v>
      </c>
      <c r="D5" s="186"/>
      <c r="E5" s="186"/>
      <c r="F5" s="186"/>
      <c r="G5" s="186"/>
      <c r="K5" s="283"/>
      <c r="O5" s="283"/>
    </row>
    <row r="6" spans="1:15" x14ac:dyDescent="0.25">
      <c r="A6" s="3" t="s">
        <v>371</v>
      </c>
      <c r="B6" s="186" t="str">
        <f>IF(passwords1stLetter&lt;&gt;"",IF(AND(MID("חללית",1,1) = passwords1stLetter,MID("חללית",2,1) = passwords2ndLetter),"חללית",IF(AND(MID("חללית",1,1) = passwords1stLetter,passwords2ndLetter=""),"חללית","")),"חללית")</f>
        <v>חללית</v>
      </c>
      <c r="C6" s="186"/>
      <c r="D6" s="186"/>
      <c r="E6" s="186"/>
      <c r="F6" s="186"/>
      <c r="G6" s="186"/>
      <c r="K6" s="283"/>
      <c r="O6" s="283"/>
    </row>
    <row r="7" spans="1:15" x14ac:dyDescent="0.25">
      <c r="A7" s="3" t="s">
        <v>373</v>
      </c>
      <c r="B7" s="186" t="str">
        <f>IF(passwords1stLetter&lt;&gt;"",IF(AND(MID("ירושה",1,1) = passwords1stLetter,MID("ירושה",2,1) = passwords2ndLetter),"ירושה",IF(AND(MID("ירושה",1,1) = passwords1stLetter,passwords2ndLetter=""),"ירושה","")),"ירושה")</f>
        <v>ירושה</v>
      </c>
      <c r="C7" s="186"/>
      <c r="D7" s="186"/>
      <c r="E7" s="186"/>
      <c r="F7" s="186"/>
      <c r="G7" s="186"/>
      <c r="K7" s="283"/>
      <c r="O7" s="283"/>
    </row>
    <row r="8" spans="1:15" x14ac:dyDescent="0.25">
      <c r="A8" s="3" t="s">
        <v>418</v>
      </c>
      <c r="B8" s="186" t="str">
        <f>IF(passwords1stLetter&lt;&gt;"",IF(AND(MID("כוסמת",1,1) = passwords1stLetter,MID("כוסמת",2,1) = passwords2ndLetter),"כוסמת",IF(AND(MID("כוסמת",1,1) = passwords1stLetter,passwords2ndLetter=""),"כוסמת","")),"כוסמת")</f>
        <v>כוסמת</v>
      </c>
      <c r="C8" s="186" t="str">
        <f>IF(passwords1stLetter&lt;&gt;"",IF(AND(MID("כתובת",1,1) = passwords1stLetter,MID("כתובת",2,1) = passwords2ndLetter),"כתובת",IF(AND(MID("כתובת",1,1) = passwords1stLetter,passwords2ndLetter=""),"כתובת","")),"כתובת")</f>
        <v>כתובת</v>
      </c>
      <c r="D8" s="186"/>
      <c r="E8" s="186"/>
      <c r="F8" s="186"/>
      <c r="G8" s="186"/>
      <c r="K8" s="283"/>
      <c r="O8" s="283"/>
    </row>
    <row r="9" spans="1:15" x14ac:dyDescent="0.25">
      <c r="A9" s="3" t="s">
        <v>366</v>
      </c>
      <c r="B9" s="186" t="str">
        <f>IF(passwords1stLetter&lt;&gt;"",IF(AND(MID("מחוגה",1,1) = passwords1stLetter,MID("מחוגה",2,1) = passwords2ndLetter),"מחוגה",IF(AND(MID("מחוגה",1,1) = passwords1stLetter,passwords2ndLetter=""),"מחוגה","")),"מחוגה")</f>
        <v>מחוגה</v>
      </c>
      <c r="C9" s="186" t="str">
        <f>IF(passwords1stLetter&lt;&gt;"",IF(AND(MID("מצודה",1,1) = passwords1stLetter,MID("מצודה",2,1) = passwords2ndLetter),"מצודה",IF(AND(MID("מצודה",1,1) = passwords1stLetter,passwords2ndLetter=""),"מצודה","")),"מצודה")</f>
        <v>מצודה</v>
      </c>
      <c r="D9" s="186"/>
      <c r="E9" s="186"/>
      <c r="F9" s="186"/>
      <c r="G9" s="186"/>
      <c r="K9" s="283"/>
      <c r="O9" s="283"/>
    </row>
    <row r="10" spans="1:15" x14ac:dyDescent="0.25">
      <c r="A10" s="3" t="s">
        <v>368</v>
      </c>
      <c r="B10" s="186" t="str">
        <f>IF(passwords1stLetter&lt;&gt;"",IF(AND(MID("נחשול",1,1) = passwords1stLetter,MID("נחשול",2,1) = passwords2ndLetter),"נחשול",IF(AND(MID("נחשול",1,1) = passwords1stLetter,passwords2ndLetter=""),"נחשול","")),"נחשול")</f>
        <v>נחשול</v>
      </c>
      <c r="C10" s="186" t="str">
        <f>IF(passwords1stLetter&lt;&gt;"",IF(AND(MID("ניצול",1,1) = passwords1stLetter,MID("ניצול",2,1) = passwords2ndLetter),"ניצול",IF(AND(MID("ניצול",1,1) = passwords1stLetter,passwords2ndLetter=""),"ניצול","")),"ניצול")</f>
        <v>ניצול</v>
      </c>
      <c r="D10" s="186"/>
      <c r="E10" s="186"/>
      <c r="F10" s="186"/>
      <c r="G10" s="186"/>
    </row>
    <row r="11" spans="1:15" x14ac:dyDescent="0.25">
      <c r="A11" s="3" t="s">
        <v>419</v>
      </c>
      <c r="B11" s="186" t="str">
        <f>IF(passwords1stLetter&lt;&gt;"",IF(AND(MID("סיסמה",1,1) = passwords1stLetter,MID("סיסמה",2,1) = passwords2ndLetter),"סיסמה",IF(AND(MID("סיסמה",1,1) = passwords1stLetter,passwords2ndLetter=""),"סיסמה","")),"סיסמה")</f>
        <v>סיסמה</v>
      </c>
      <c r="C11" s="186" t="str">
        <f>IF(passwords1stLetter&lt;&gt;"",IF(AND(MID("סיפוח",1,1) = passwords1stLetter,MID("סיפוח",2,1) = passwords2ndLetter),"סיפוח",IF(AND(MID("סיפוח",1,1) = passwords1stLetter,passwords2ndLetter=""),"סיפוח","")),"סיפוח")</f>
        <v>סיפוח</v>
      </c>
      <c r="D11" s="186"/>
      <c r="E11" s="186"/>
      <c r="F11" s="186"/>
      <c r="G11" s="186"/>
    </row>
    <row r="12" spans="1:15" x14ac:dyDescent="0.25">
      <c r="A12" s="3" t="s">
        <v>378</v>
      </c>
      <c r="B12" s="186" t="str">
        <f>IF(passwords1stLetter&lt;&gt;"",IF(AND(MID("פרוטה",1,1) = passwords1stLetter,MID("פרוטה",2,1) = passwords2ndLetter),"פרוטה",IF(AND(MID("פרוטה",1,1) = passwords1stLetter,passwords2ndLetter=""),"פרוטה","")),"פרוטה")</f>
        <v>פרוטה</v>
      </c>
      <c r="C12" s="186"/>
      <c r="D12" s="186"/>
      <c r="E12" s="186"/>
      <c r="F12" s="186"/>
      <c r="G12" s="186"/>
      <c r="I12" s="318" t="s">
        <v>279</v>
      </c>
    </row>
    <row r="13" spans="1:15" x14ac:dyDescent="0.25">
      <c r="A13" s="3" t="s">
        <v>369</v>
      </c>
      <c r="B13" s="186" t="str">
        <f>IF(passwords1stLetter&lt;&gt;"",IF(AND(MID("ציפור",1,1) = passwords1stLetter,MID("ציפור",2,1) = passwords2ndLetter),"ציפור",IF(AND(MID("ציפור",1,1) = passwords1stLetter,passwords2ndLetter=""),"ציפור","")),"ציפור")</f>
        <v>ציפור</v>
      </c>
      <c r="C13" s="186" t="str">
        <f>IF(passwords1stLetter&lt;&gt;"",IF(AND(MID("צלצול",1,1) = passwords1stLetter,MID("צלצול",2,1) = passwords2ndLetter),"צלצול",IF(AND(MID("צלצול",1,1) = passwords1stLetter,passwords2ndLetter=""),"צלצול","")),"צלצול")</f>
        <v>צלצול</v>
      </c>
      <c r="D13" s="186"/>
      <c r="E13" s="186"/>
      <c r="F13" s="186"/>
      <c r="G13" s="186"/>
      <c r="I13" s="317" t="s">
        <v>425</v>
      </c>
    </row>
    <row r="14" spans="1:15" x14ac:dyDescent="0.25">
      <c r="A14" s="3" t="s">
        <v>375</v>
      </c>
      <c r="B14" s="186" t="str">
        <f>IF(passwords1stLetter&lt;&gt;"",IF(AND(MID("ריבוע",1,1) = passwords1stLetter,MID("ריבוע",2,1) = passwords2ndLetter),"ריבוע",IF(AND(MID("ריבוע",1,1) = passwords1stLetter,passwords2ndLetter=""),"ריבוע","")),"ריבוע")</f>
        <v>ריבוע</v>
      </c>
      <c r="C14" s="186" t="str">
        <f>IF(passwords1stLetter&lt;&gt;"",IF(AND(MID("רצועה",1,1) = passwords1stLetter,MID("רצועה",2,1) = passwords2ndLetter),"רצועה",IF(AND(MID("רצועה",1,1) = passwords1stLetter,passwords2ndLetter=""),"רצועה","")),"רצועה")</f>
        <v>רצועה</v>
      </c>
      <c r="D14" s="186"/>
      <c r="E14" s="186"/>
      <c r="F14" s="186"/>
      <c r="G14" s="186"/>
      <c r="I14" s="317" t="s">
        <v>280</v>
      </c>
    </row>
    <row r="15" spans="1:15" x14ac:dyDescent="0.25">
      <c r="A15" s="3" t="s">
        <v>372</v>
      </c>
      <c r="B15" s="186" t="str">
        <f>IF(passwords1stLetter&lt;&gt;"",IF(AND(MID("שאלות",1,1) = passwords1stLetter,MID("שאלות",2,1) = passwords2ndLetter),"שאלות",IF(AND(MID("שאלות",1,1) = passwords1stLetter,passwords2ndLetter=""),"שאלות","")),"שאלות")</f>
        <v>שאלות</v>
      </c>
      <c r="C15" s="186" t="str">
        <f>IF(passwords1stLetter&lt;&gt;"",IF(AND(MID("שושלת",1,1) = passwords1stLetter,MID("שושלת",2,1) = passwords2ndLetter),"שושלת",IF(AND(MID("שושלת",1,1) = passwords1stLetter,passwords2ndLetter=""),"שושלת","")),"שושלת")</f>
        <v>שושלת</v>
      </c>
      <c r="D15" s="186" t="str">
        <f>IF(passwords1stLetter&lt;&gt;"",IF(AND(MID("שיעול",1,1) = passwords1stLetter,MID("שיעול",2,1) = passwords2ndLetter),"שיעול",IF(AND(MID("שיעול",1,1) = passwords1stLetter,passwords2ndLetter=""),"שיעול","")),"שיעול")</f>
        <v>שיעול</v>
      </c>
      <c r="E15" s="186" t="str">
        <f>IF(passwords1stLetter&lt;&gt;"",IF(AND(MID("שליטה",1,1) = passwords1stLetter,MID("שליטה",2,1) = passwords2ndLetter),"שליטה",IF(AND(MID("שליטה",1,1) = passwords1stLetter,passwords2ndLetter=""),"שליטה","")),"שליטה")</f>
        <v>שליטה</v>
      </c>
      <c r="F15" s="186" t="str">
        <f>IF(passwords1stLetter&lt;&gt;"",IF(AND(MID("שמיכה",1,1) = passwords1stLetter,MID("שמיכה",2,1) = passwords2ndLetter),"שמיכה",IF(AND(MID("שמיכה",1,1) = passwords1stLetter,passwords2ndLetter=""),"שמיכה","")),"שמיכה")</f>
        <v>שמיכה</v>
      </c>
      <c r="G15" s="186"/>
      <c r="I15" s="317" t="s">
        <v>281</v>
      </c>
    </row>
    <row r="16" spans="1:15" x14ac:dyDescent="0.25">
      <c r="A16" s="3" t="s">
        <v>379</v>
      </c>
      <c r="B16" s="186" t="str">
        <f>IF(passwords1stLetter&lt;&gt;"",IF(AND(MID("תינוק",1,1) = passwords1stLetter,MID("תינוק",2,1) = passwords2ndLetter),"תינוק",IF(AND(MID("תינוק",1,1) = passwords1stLetter,passwords2ndLetter=""),"תינוק","")),"תינוק")</f>
        <v>תינוק</v>
      </c>
      <c r="C16" s="186" t="str">
        <f>IF(passwords1stLetter&lt;&gt;"",IF(AND(MID("תנשמת",1,1) = passwords1stLetter,MID("תנשמת",2,1) = passwords2ndLetter),"תנשמת",IF(AND(MID("תנשמת",1,1) = passwords1stLetter,passwords2ndLetter=""),"תנשמת","")),"תנשמת")</f>
        <v>תנשמת</v>
      </c>
      <c r="D16" s="186" t="str">
        <f>IF(passwords1stLetter&lt;&gt;"",IF(AND(MID("תרדמת",1,1) = passwords1stLetter,MID("תרדמת",2,1) = passwords2ndLetter),"תרדמת",IF(AND(MID("תרדמת",1,1) = passwords1stLetter,passwords2ndLetter=""),"תרדמת","")),"תרדמת")</f>
        <v>תרדמת</v>
      </c>
      <c r="E16" s="186"/>
      <c r="F16" s="186"/>
      <c r="G16" s="186"/>
    </row>
    <row r="18" spans="1:16" x14ac:dyDescent="0.25">
      <c r="B18" s="170" t="s">
        <v>422</v>
      </c>
    </row>
    <row r="19" spans="1:16" x14ac:dyDescent="0.25">
      <c r="B19" s="324" t="s">
        <v>421</v>
      </c>
    </row>
    <row r="22" spans="1:16" x14ac:dyDescent="0.25">
      <c r="A22" s="3"/>
      <c r="B22" s="7"/>
      <c r="C22" s="7"/>
      <c r="D22" s="7"/>
      <c r="E22" s="7"/>
      <c r="F22" s="7"/>
    </row>
    <row r="23" spans="1:16" x14ac:dyDescent="0.25">
      <c r="A23" s="3"/>
      <c r="B23" s="7"/>
      <c r="C23" s="7"/>
      <c r="D23" s="7"/>
      <c r="E23" s="7"/>
      <c r="F23" s="7"/>
    </row>
    <row r="24" spans="1:16" x14ac:dyDescent="0.25">
      <c r="A24" s="3"/>
      <c r="B24" s="7"/>
      <c r="C24" s="7"/>
      <c r="D24" s="7"/>
      <c r="E24" s="7"/>
      <c r="F24" s="7"/>
      <c r="M24" s="384"/>
      <c r="P24" s="384"/>
    </row>
    <row r="25" spans="1:16" x14ac:dyDescent="0.25">
      <c r="A25" s="3"/>
      <c r="B25" s="7"/>
      <c r="C25" s="7"/>
      <c r="D25" s="7"/>
      <c r="E25" s="7"/>
      <c r="F25" s="7"/>
    </row>
    <row r="26" spans="1:16" x14ac:dyDescent="0.25">
      <c r="A26" s="3"/>
      <c r="B26" s="7"/>
      <c r="C26" s="7"/>
      <c r="D26" s="7"/>
      <c r="E26" s="7"/>
      <c r="F26" s="7"/>
    </row>
    <row r="27" spans="1:16" x14ac:dyDescent="0.25">
      <c r="A27" s="3"/>
      <c r="B27" s="7"/>
      <c r="C27" s="7"/>
      <c r="D27" s="7"/>
      <c r="E27" s="7"/>
      <c r="F27" s="7"/>
    </row>
    <row r="28" spans="1:16" x14ac:dyDescent="0.25">
      <c r="A28" s="3"/>
      <c r="B28" s="7"/>
      <c r="C28" s="7"/>
      <c r="D28" s="7"/>
      <c r="E28" s="7"/>
      <c r="F28" s="7"/>
    </row>
    <row r="29" spans="1:16" x14ac:dyDescent="0.25">
      <c r="A29" s="3"/>
      <c r="B29" s="7"/>
      <c r="C29" s="7"/>
      <c r="D29" s="7"/>
      <c r="E29" s="7"/>
      <c r="F29" s="7"/>
    </row>
    <row r="30" spans="1:16" x14ac:dyDescent="0.25">
      <c r="A30" s="3"/>
      <c r="B30" s="7"/>
      <c r="C30" s="7"/>
      <c r="D30" s="7"/>
      <c r="E30" s="7"/>
      <c r="F30" s="7"/>
    </row>
    <row r="31" spans="1:16" x14ac:dyDescent="0.25">
      <c r="A31" s="3"/>
      <c r="B31" s="7"/>
      <c r="C31" s="7"/>
      <c r="D31" s="7"/>
      <c r="E31" s="7"/>
      <c r="F31" s="7"/>
    </row>
    <row r="32" spans="1:16" x14ac:dyDescent="0.25">
      <c r="A32" s="3"/>
      <c r="B32" s="7"/>
      <c r="C32" s="7"/>
      <c r="D32" s="7"/>
      <c r="E32" s="7"/>
      <c r="F32" s="7"/>
    </row>
    <row r="33" spans="1:6" x14ac:dyDescent="0.25">
      <c r="A33" s="3"/>
      <c r="B33" s="7"/>
      <c r="C33" s="7"/>
      <c r="D33" s="7"/>
      <c r="E33" s="7"/>
      <c r="F33" s="7"/>
    </row>
    <row r="34" spans="1:6" x14ac:dyDescent="0.25">
      <c r="A34" s="3"/>
      <c r="B34" s="7"/>
      <c r="C34" s="7"/>
      <c r="D34" s="7"/>
      <c r="E34" s="7"/>
      <c r="F34" s="7"/>
    </row>
    <row r="35" spans="1:6" x14ac:dyDescent="0.25">
      <c r="A35" s="3"/>
      <c r="B35" s="7"/>
      <c r="C35" s="7"/>
      <c r="D35" s="7"/>
      <c r="E35" s="7"/>
      <c r="F35" s="7"/>
    </row>
  </sheetData>
  <conditionalFormatting sqref="K4:K9">
    <cfRule type="cellIs" dxfId="15" priority="13" operator="equal">
      <formula>"Z"</formula>
    </cfRule>
    <cfRule type="cellIs" dxfId="14" priority="14" operator="equal">
      <formula>"X"</formula>
    </cfRule>
    <cfRule type="cellIs" dxfId="13" priority="15" operator="equal">
      <formula>"Q"</formula>
    </cfRule>
    <cfRule type="cellIs" dxfId="12" priority="16" operator="equal">
      <formula>"J"</formula>
    </cfRule>
  </conditionalFormatting>
  <conditionalFormatting sqref="O4:O9">
    <cfRule type="cellIs" dxfId="11" priority="9" operator="equal">
      <formula>"Z"</formula>
    </cfRule>
    <cfRule type="cellIs" dxfId="10" priority="10" operator="equal">
      <formula>"X"</formula>
    </cfRule>
    <cfRule type="cellIs" dxfId="9" priority="11" operator="equal">
      <formula>"Q"</formula>
    </cfRule>
    <cfRule type="cellIs" dxfId="8" priority="12" operator="equal">
      <formula>"J"</formula>
    </cfRule>
  </conditionalFormatting>
  <conditionalFormatting sqref="K2">
    <cfRule type="cellIs" dxfId="7" priority="5" operator="equal">
      <formula>"Z"</formula>
    </cfRule>
    <cfRule type="cellIs" dxfId="6" priority="6" operator="equal">
      <formula>"X"</formula>
    </cfRule>
    <cfRule type="cellIs" dxfId="5" priority="7" operator="equal">
      <formula>"Q"</formula>
    </cfRule>
    <cfRule type="cellIs" dxfId="4" priority="8" operator="equal">
      <formula>"J"</formula>
    </cfRule>
  </conditionalFormatting>
  <conditionalFormatting sqref="O2">
    <cfRule type="cellIs" dxfId="3" priority="1" operator="equal">
      <formula>"Z"</formula>
    </cfRule>
    <cfRule type="cellIs" dxfId="2" priority="2" operator="equal">
      <formula>"X"</formula>
    </cfRule>
    <cfRule type="cellIs" dxfId="1" priority="3" operator="equal">
      <formula>"Q"</formula>
    </cfRule>
    <cfRule type="cellIs" dxfId="0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137</v>
      </c>
    </row>
    <row r="2" spans="1:25" ht="16.5" customHeight="1" x14ac:dyDescent="0.25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5" ht="16.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</row>
    <row r="4" spans="1:25" ht="16.5" customHeight="1" x14ac:dyDescent="0.25">
      <c r="A4" s="238"/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</row>
    <row r="5" spans="1:25" ht="12.75" customHeight="1" x14ac:dyDescent="0.25">
      <c r="A5" s="238"/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</row>
    <row r="6" spans="1:25" ht="12.75" customHeight="1" x14ac:dyDescent="0.25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</row>
    <row r="7" spans="1:25" ht="12.75" customHeight="1" x14ac:dyDescent="0.25">
      <c r="A7" s="238"/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</row>
    <row r="8" spans="1:25" ht="12.75" customHeight="1" thickBot="1" x14ac:dyDescent="0.3">
      <c r="A8" s="238"/>
      <c r="B8" s="238"/>
      <c r="C8" s="239"/>
      <c r="D8" s="239"/>
      <c r="E8" s="239"/>
      <c r="F8" s="239"/>
      <c r="G8" s="239"/>
      <c r="H8" s="239"/>
      <c r="I8" s="238"/>
      <c r="J8" s="238"/>
      <c r="K8" s="238"/>
      <c r="L8" s="238"/>
      <c r="M8" s="238"/>
      <c r="N8" s="238"/>
      <c r="O8" s="238"/>
      <c r="P8" s="238"/>
      <c r="Q8" s="238"/>
      <c r="R8" s="238"/>
    </row>
    <row r="9" spans="1:25" ht="15" customHeight="1" thickBot="1" x14ac:dyDescent="0.3">
      <c r="B9" s="479" t="s">
        <v>181</v>
      </c>
      <c r="C9" s="480"/>
      <c r="D9" s="481"/>
      <c r="F9" s="479" t="s">
        <v>177</v>
      </c>
      <c r="G9" s="480"/>
      <c r="H9" s="481"/>
      <c r="J9" s="479" t="s">
        <v>184</v>
      </c>
      <c r="K9" s="480"/>
      <c r="L9" s="481"/>
      <c r="N9" s="479" t="s">
        <v>185</v>
      </c>
      <c r="O9" s="480"/>
      <c r="P9" s="481"/>
    </row>
    <row r="10" spans="1:25" ht="15" customHeight="1" x14ac:dyDescent="0.25">
      <c r="B10" s="189" t="s">
        <v>179</v>
      </c>
      <c r="C10" s="179" t="s">
        <v>182</v>
      </c>
      <c r="D10" s="196" t="s">
        <v>182</v>
      </c>
      <c r="F10" s="189" t="s">
        <v>178</v>
      </c>
      <c r="G10" s="180" t="s">
        <v>178</v>
      </c>
      <c r="H10" s="192" t="s">
        <v>182</v>
      </c>
      <c r="J10" s="191" t="s">
        <v>183</v>
      </c>
      <c r="K10" s="181" t="s">
        <v>183</v>
      </c>
      <c r="L10" s="192" t="s">
        <v>182</v>
      </c>
      <c r="N10" s="189" t="s">
        <v>178</v>
      </c>
      <c r="O10" s="179" t="s">
        <v>182</v>
      </c>
      <c r="P10" s="182" t="s">
        <v>178</v>
      </c>
      <c r="S10"/>
      <c r="T10"/>
      <c r="U10"/>
      <c r="V10"/>
      <c r="W10"/>
      <c r="X10"/>
      <c r="Y10"/>
    </row>
    <row r="11" spans="1:25" ht="15" customHeight="1" thickBot="1" x14ac:dyDescent="0.3">
      <c r="B11" s="197" t="s">
        <v>179</v>
      </c>
      <c r="C11" s="175" t="s">
        <v>182</v>
      </c>
      <c r="D11" s="198" t="s">
        <v>180</v>
      </c>
      <c r="F11" s="174" t="s">
        <v>180</v>
      </c>
      <c r="G11" s="175" t="s">
        <v>182</v>
      </c>
      <c r="H11" s="195" t="s">
        <v>180</v>
      </c>
      <c r="J11" s="193" t="s">
        <v>183</v>
      </c>
      <c r="K11" s="176" t="s">
        <v>183</v>
      </c>
      <c r="L11" s="194" t="s">
        <v>183</v>
      </c>
      <c r="N11" s="190"/>
      <c r="O11" s="177"/>
      <c r="P11" s="178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71" t="s">
        <v>176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71" t="s">
        <v>200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72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3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71" t="s">
        <v>348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71" t="s">
        <v>347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71" t="s">
        <v>346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71" t="s">
        <v>349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3" t="s">
        <v>67</v>
      </c>
      <c r="D2" s="71"/>
      <c r="L2" s="345" t="s">
        <v>342</v>
      </c>
      <c r="M2" s="3"/>
      <c r="N2" s="3"/>
    </row>
    <row r="3" spans="2:14" x14ac:dyDescent="0.25">
      <c r="B3" s="3">
        <v>1</v>
      </c>
      <c r="C3" s="187" t="s">
        <v>188</v>
      </c>
      <c r="L3" s="187" t="s">
        <v>186</v>
      </c>
      <c r="M3" s="188"/>
    </row>
    <row r="4" spans="2:14" x14ac:dyDescent="0.25">
      <c r="B4" s="9" t="s">
        <v>46</v>
      </c>
      <c r="C4" s="187" t="s">
        <v>190</v>
      </c>
      <c r="D4" s="76" t="s">
        <v>68</v>
      </c>
      <c r="L4" s="187" t="s">
        <v>187</v>
      </c>
      <c r="M4" s="188"/>
    </row>
    <row r="5" spans="2:14" x14ac:dyDescent="0.25">
      <c r="B5" s="9" t="s">
        <v>46</v>
      </c>
      <c r="C5" s="187" t="s">
        <v>197</v>
      </c>
      <c r="D5" s="76" t="s">
        <v>68</v>
      </c>
      <c r="L5" s="187" t="s">
        <v>188</v>
      </c>
      <c r="M5" s="188"/>
    </row>
    <row r="6" spans="2:14" x14ac:dyDescent="0.25">
      <c r="B6" s="3">
        <v>2</v>
      </c>
      <c r="C6" s="187" t="s">
        <v>187</v>
      </c>
      <c r="L6" s="187" t="s">
        <v>197</v>
      </c>
      <c r="M6" s="188"/>
    </row>
    <row r="7" spans="2:14" x14ac:dyDescent="0.25">
      <c r="B7" s="3">
        <v>3</v>
      </c>
      <c r="C7" s="187" t="s">
        <v>191</v>
      </c>
      <c r="L7" s="187" t="s">
        <v>189</v>
      </c>
      <c r="M7" s="188"/>
    </row>
    <row r="8" spans="2:14" x14ac:dyDescent="0.25">
      <c r="B8" s="3">
        <v>4</v>
      </c>
      <c r="C8" s="187" t="s">
        <v>193</v>
      </c>
      <c r="L8" s="187" t="s">
        <v>190</v>
      </c>
      <c r="M8" s="188"/>
    </row>
    <row r="9" spans="2:14" x14ac:dyDescent="0.25">
      <c r="B9" s="3">
        <v>5</v>
      </c>
      <c r="C9" s="166" t="s">
        <v>196</v>
      </c>
      <c r="L9" s="187" t="s">
        <v>191</v>
      </c>
      <c r="M9" s="188"/>
    </row>
    <row r="10" spans="2:14" x14ac:dyDescent="0.25">
      <c r="L10" s="187" t="s">
        <v>198</v>
      </c>
      <c r="M10" s="188"/>
    </row>
    <row r="11" spans="2:14" x14ac:dyDescent="0.25">
      <c r="L11" s="187" t="s">
        <v>192</v>
      </c>
      <c r="M11" s="188"/>
    </row>
    <row r="12" spans="2:14" ht="19.5" customHeight="1" thickBot="1" x14ac:dyDescent="0.3">
      <c r="B12" s="71"/>
      <c r="C12" s="73" t="s">
        <v>63</v>
      </c>
      <c r="L12" s="187" t="s">
        <v>193</v>
      </c>
      <c r="M12" s="188"/>
    </row>
    <row r="13" spans="2:14" ht="19.5" customHeight="1" x14ac:dyDescent="0.25">
      <c r="B13" s="3">
        <v>1</v>
      </c>
      <c r="C13" s="385" t="s">
        <v>429</v>
      </c>
      <c r="F13" s="37"/>
      <c r="L13" s="187" t="s">
        <v>194</v>
      </c>
      <c r="M13" s="188"/>
    </row>
    <row r="14" spans="2:14" ht="19.5" customHeight="1" x14ac:dyDescent="0.25">
      <c r="B14" s="3">
        <v>2</v>
      </c>
      <c r="C14" s="70" t="s">
        <v>64</v>
      </c>
      <c r="F14" s="38"/>
      <c r="G14" s="64"/>
      <c r="L14" s="187" t="s">
        <v>195</v>
      </c>
      <c r="M14" s="188"/>
    </row>
    <row r="15" spans="2:14" ht="19.5" customHeight="1" x14ac:dyDescent="0.25">
      <c r="B15" s="3" t="s">
        <v>46</v>
      </c>
      <c r="C15" s="385" t="s">
        <v>430</v>
      </c>
      <c r="F15" s="169"/>
      <c r="G15" s="3" t="s">
        <v>47</v>
      </c>
      <c r="L15" s="71"/>
    </row>
    <row r="16" spans="2:14" ht="19.5" customHeight="1" x14ac:dyDescent="0.25">
      <c r="B16" s="3" t="s">
        <v>46</v>
      </c>
      <c r="C16" s="70" t="s">
        <v>65</v>
      </c>
      <c r="F16" s="111"/>
      <c r="G16" s="3" t="s">
        <v>47</v>
      </c>
      <c r="L16" s="71"/>
    </row>
    <row r="17" spans="2:12" ht="19.5" customHeight="1" thickBot="1" x14ac:dyDescent="0.3">
      <c r="B17" s="3" t="s">
        <v>46</v>
      </c>
      <c r="C17" s="166" t="s">
        <v>199</v>
      </c>
      <c r="F17" s="39"/>
      <c r="G17" s="3" t="s">
        <v>47</v>
      </c>
      <c r="L17" s="72" t="s">
        <v>283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4" t="s">
        <v>66</v>
      </c>
      <c r="E21" s="202" t="s">
        <v>59</v>
      </c>
    </row>
    <row r="22" spans="2:12" x14ac:dyDescent="0.25">
      <c r="C22" s="200" t="s">
        <v>434</v>
      </c>
      <c r="D22" s="200"/>
      <c r="E22" s="200" t="s">
        <v>435</v>
      </c>
    </row>
    <row r="23" spans="2:12" x14ac:dyDescent="0.25">
      <c r="E23"/>
    </row>
    <row r="24" spans="2:12" ht="18.75" x14ac:dyDescent="0.3">
      <c r="C24" s="75"/>
    </row>
    <row r="25" spans="2:12" x14ac:dyDescent="0.25">
      <c r="C25" s="347" t="s">
        <v>282</v>
      </c>
    </row>
    <row r="26" spans="2:12" ht="15.75" x14ac:dyDescent="0.25">
      <c r="C26" s="69"/>
    </row>
    <row r="27" spans="2:12" x14ac:dyDescent="0.25">
      <c r="C27" s="67"/>
      <c r="G27"/>
    </row>
    <row r="28" spans="2:12" x14ac:dyDescent="0.25">
      <c r="C28" s="67"/>
    </row>
    <row r="29" spans="2:12" x14ac:dyDescent="0.25">
      <c r="C29" s="67"/>
    </row>
    <row r="31" spans="2:12" x14ac:dyDescent="0.25">
      <c r="C31" s="67"/>
    </row>
    <row r="32" spans="2:12" x14ac:dyDescent="0.25">
      <c r="C32" s="67"/>
    </row>
    <row r="33" spans="3:3" x14ac:dyDescent="0.25">
      <c r="C33" s="67"/>
    </row>
    <row r="34" spans="3:3" x14ac:dyDescent="0.25">
      <c r="C34" s="67"/>
    </row>
    <row r="36" spans="3:3" x14ac:dyDescent="0.25">
      <c r="C36" s="67"/>
    </row>
    <row r="37" spans="3:3" x14ac:dyDescent="0.25">
      <c r="C37" s="67"/>
    </row>
    <row r="38" spans="3:3" x14ac:dyDescent="0.25">
      <c r="C38" s="67"/>
    </row>
    <row r="41" spans="3:3" ht="15.75" x14ac:dyDescent="0.25">
      <c r="C41" s="69"/>
    </row>
    <row r="42" spans="3:3" x14ac:dyDescent="0.25">
      <c r="C42" s="65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5.28515625" style="2" bestFit="1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137</v>
      </c>
    </row>
    <row r="2" spans="1:15" ht="18.75" x14ac:dyDescent="0.25">
      <c r="B2" s="73" t="s">
        <v>285</v>
      </c>
      <c r="C2" s="4"/>
      <c r="D2" s="93" t="s">
        <v>113</v>
      </c>
      <c r="E2" s="4"/>
      <c r="J2" s="104" t="s">
        <v>134</v>
      </c>
      <c r="K2" s="18"/>
      <c r="L2" s="391" t="s">
        <v>135</v>
      </c>
      <c r="M2" s="392"/>
      <c r="N2" s="18"/>
      <c r="O2" s="105" t="s">
        <v>136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90">
        <v>1</v>
      </c>
      <c r="B4" s="12"/>
      <c r="J4" s="108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K4" s="23"/>
      <c r="L4" s="109" t="s">
        <v>431</v>
      </c>
      <c r="M4" s="107"/>
      <c r="N4" s="23"/>
      <c r="O4" s="106" t="str">
        <f>IF(M4&lt;&gt;"",M4,IF(introductionSerialLast&lt;&gt;"",introductionSerialLast,"יש להזין ספרה אחרונה במספר הסידורי"))</f>
        <v>יש להזין ספרה אחרונה במספר הסידורי</v>
      </c>
    </row>
    <row r="5" spans="1:15" ht="15.75" thickBot="1" x14ac:dyDescent="0.3">
      <c r="A5" s="90">
        <v>2</v>
      </c>
      <c r="B5" s="14"/>
    </row>
    <row r="6" spans="1:15" x14ac:dyDescent="0.25">
      <c r="A6" s="90">
        <v>3</v>
      </c>
      <c r="B6" s="14"/>
      <c r="D6" s="32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במספר הסידורי",IF(AND(D6&lt;&gt;"",ISNUMBER(SEARCH("לא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במספר הסידורי",IF(AND(E6&lt;&gt;"",ISNUMBER(SEARCH("לא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90">
        <v>4</v>
      </c>
      <c r="B7" s="14"/>
      <c r="D7" s="33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במספר הסידורי",IF(AND(D7&lt;&gt;"",ISNUMBER(SEARCH("לא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במספר הסידורי",IF(AND(E7&lt;&gt;"",ISNUMBER(SEARCH("לא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במספר הסידורי",IF(AND(F7&lt;&gt;"",ISNUMBER(SEARCH("לא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במספר הסידורי",IF(AND(G7&lt;&gt;"",ISNUMBER(SEARCH("לא מתקיים",G7))),"לחתוך חוט שני",""),"חסרים נתונים")</f>
        <v>חסרים נתונים</v>
      </c>
    </row>
    <row r="8" spans="1:15" x14ac:dyDescent="0.25">
      <c r="A8" s="90">
        <v>5</v>
      </c>
      <c r="B8" s="14"/>
      <c r="D8" s="33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במספר הסידורי",IF(AND(D8&lt;&gt;"",ISNUMBER(SEARCH("לא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במספר הסידורי",IF(AND(E8&lt;&gt;"",ISNUMBER(SEARCH("לא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במספר הסידורי",IF(AND(F8&lt;&gt;"",ISNUMBER(SEARCH("לא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1">
        <v>6</v>
      </c>
      <c r="B9" s="15"/>
      <c r="D9" s="35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במספר הסידורי",IF(AND(D9&lt;&gt;"",ISNUMBER(SEARCH("לא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במספר הסידורי",IF(AND(E9&lt;&gt;"",ISNUMBER(SEARCH("לא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במספר הסידורי",IF(AND(F9&lt;&gt;"",ISNUMBER(SEARCH("לא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2" t="s">
        <v>112</v>
      </c>
      <c r="C11" s="110">
        <f>COUNTIF(wiresRange,"&lt;&gt;")</f>
        <v>0</v>
      </c>
      <c r="I11" s="24"/>
    </row>
    <row r="21" spans="2:7" x14ac:dyDescent="0.25">
      <c r="B21" s="77" t="s">
        <v>127</v>
      </c>
    </row>
    <row r="22" spans="2:7" ht="15.75" thickBot="1" x14ac:dyDescent="0.3"/>
    <row r="23" spans="2:7" ht="15.75" thickBot="1" x14ac:dyDescent="0.3">
      <c r="B23" s="94" t="s">
        <v>114</v>
      </c>
      <c r="C23" s="94" t="s">
        <v>115</v>
      </c>
      <c r="D23" s="94" t="s">
        <v>116</v>
      </c>
      <c r="E23" s="94" t="s">
        <v>117</v>
      </c>
      <c r="G23" s="99" t="s">
        <v>428</v>
      </c>
    </row>
    <row r="24" spans="2:7" ht="38.25" x14ac:dyDescent="0.25">
      <c r="B24" s="95" t="s">
        <v>204</v>
      </c>
      <c r="C24" s="95" t="s">
        <v>118</v>
      </c>
      <c r="D24" s="95" t="s">
        <v>207</v>
      </c>
      <c r="E24" s="95" t="s">
        <v>119</v>
      </c>
    </row>
    <row r="25" spans="2:7" ht="38.25" x14ac:dyDescent="0.25">
      <c r="B25" s="96" t="s">
        <v>205</v>
      </c>
      <c r="C25" s="96" t="s">
        <v>203</v>
      </c>
      <c r="D25" s="97" t="s">
        <v>120</v>
      </c>
      <c r="E25" s="97" t="s">
        <v>121</v>
      </c>
    </row>
    <row r="26" spans="2:7" ht="25.5" x14ac:dyDescent="0.25">
      <c r="B26" s="96"/>
      <c r="C26" s="96" t="s">
        <v>202</v>
      </c>
      <c r="D26" s="96" t="s">
        <v>122</v>
      </c>
      <c r="E26" s="96" t="s">
        <v>201</v>
      </c>
    </row>
    <row r="27" spans="2:7" ht="25.5" x14ac:dyDescent="0.25">
      <c r="B27" s="96"/>
      <c r="C27" s="96" t="s">
        <v>123</v>
      </c>
      <c r="D27" s="96"/>
      <c r="E27" s="96"/>
    </row>
    <row r="28" spans="2:7" ht="15.75" thickBot="1" x14ac:dyDescent="0.3">
      <c r="B28" s="98" t="s">
        <v>206</v>
      </c>
      <c r="C28" s="98" t="s">
        <v>124</v>
      </c>
      <c r="D28" s="98" t="s">
        <v>125</v>
      </c>
      <c r="E28" s="98" t="s">
        <v>126</v>
      </c>
    </row>
  </sheetData>
  <mergeCells count="1">
    <mergeCell ref="L2:M2"/>
  </mergeCells>
  <conditionalFormatting sqref="D6:H9">
    <cfRule type="containsText" dxfId="75" priority="11" operator="containsText" text="לא">
      <formula>NOT(ISERROR(SEARCH("לא",D6)))</formula>
    </cfRule>
    <cfRule type="containsText" dxfId="74" priority="12" operator="containsText" text="לחתוך">
      <formula>NOT(ISERROR(SEARCH("לחתוך",D6)))</formula>
    </cfRule>
  </conditionalFormatting>
  <conditionalFormatting sqref="J4">
    <cfRule type="beginsWith" dxfId="73" priority="4" operator="beginsWith" text="לא">
      <formula>LEFT(J4,LEN("לא"))="לא"</formula>
    </cfRule>
    <cfRule type="beginsWith" dxfId="72" priority="5" operator="beginsWith" text="הוזנה">
      <formula>LEFT(J4,LEN("הוזנה"))="הוזנה"</formula>
    </cfRule>
  </conditionalFormatting>
  <conditionalFormatting sqref="O4">
    <cfRule type="notContainsText" dxfId="71" priority="2" operator="notContains" text="יש">
      <formula>ISERROR(SEARCH("יש",O4))</formula>
    </cfRule>
    <cfRule type="beginsWith" dxfId="70" priority="3" operator="beginsWith" text="יש">
      <formula>LEFT(O4,LEN("יש"))="יש"</formula>
    </cfRule>
  </conditionalFormatting>
  <conditionalFormatting sqref="D6:F6 D7:H7 D8:G9">
    <cfRule type="containsText" dxfId="69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137</v>
      </c>
    </row>
    <row r="2" spans="1:15" ht="29.25" customHeight="1" x14ac:dyDescent="0.25">
      <c r="B2" s="101" t="s">
        <v>128</v>
      </c>
      <c r="I2" s="104" t="s">
        <v>134</v>
      </c>
      <c r="J2" s="18"/>
      <c r="K2" s="393" t="s">
        <v>135</v>
      </c>
      <c r="L2" s="394"/>
      <c r="M2" s="395"/>
      <c r="N2" s="18"/>
      <c r="O2" s="11" t="s">
        <v>136</v>
      </c>
    </row>
    <row r="3" spans="1:15" ht="18.75" customHeight="1" x14ac:dyDescent="0.25">
      <c r="B3" s="3">
        <v>1</v>
      </c>
      <c r="C3" s="78" t="str">
        <f>IF(buttonBatteries&lt;&gt;"יש להזין מספר סוללות",IF(buttonBatteries&gt;=2,"2 סוללות או יותר","לא מתקיים"),"יש 2 סוללות?")</f>
        <v>יש 2 סוללות?</v>
      </c>
      <c r="D3" s="78" t="s">
        <v>72</v>
      </c>
      <c r="E3" s="99" t="s">
        <v>0</v>
      </c>
      <c r="F3" s="99"/>
      <c r="G3" s="99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3" t="s">
        <v>75</v>
      </c>
      <c r="D4" s="78" t="s">
        <v>72</v>
      </c>
      <c r="E4" s="99" t="s">
        <v>1</v>
      </c>
      <c r="F4" s="99"/>
      <c r="G4" s="99"/>
      <c r="I4" s="114" t="str">
        <f>IF(introductionBatteries&lt;&gt;"","מספר סוללות הוזן","לא הוזן מספר סוללות")</f>
        <v>לא הוזן מספר סוללות</v>
      </c>
      <c r="J4" s="21"/>
      <c r="K4" s="113" t="s">
        <v>138</v>
      </c>
      <c r="L4" s="16"/>
      <c r="M4" s="27"/>
      <c r="N4" s="21"/>
      <c r="O4" s="112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3"/>
      <c r="D5" s="78"/>
      <c r="E5" s="99"/>
      <c r="F5" s="203" t="s">
        <v>208</v>
      </c>
      <c r="G5" s="204" t="s">
        <v>210</v>
      </c>
      <c r="I5" s="108" t="str">
        <f>IF(introductionFRK&lt;&gt;"","הוזן אם קיימת תווית FRK","לא הוזן אם קיימת תווית FRK")</f>
        <v>לא הוזן אם קיימת תווית FRK</v>
      </c>
      <c r="J5" s="23"/>
      <c r="K5" s="109" t="s">
        <v>139</v>
      </c>
      <c r="L5" s="13"/>
      <c r="M5" s="17" t="s">
        <v>47</v>
      </c>
      <c r="N5" s="23"/>
      <c r="O5" s="106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78" t="str">
        <f>IF(buttonBatteries&lt;&gt;"יש להזין מספר סוללות",IF(buttonBatteries&gt;=3,"3 סוללות או יותר","לא מתקיים"),"יש 3 סוללות?")</f>
        <v>יש 3 סוללות?</v>
      </c>
      <c r="D6" s="78" t="s">
        <v>72</v>
      </c>
      <c r="E6" s="78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72</v>
      </c>
      <c r="G6" s="206" t="s">
        <v>161</v>
      </c>
    </row>
    <row r="7" spans="1:15" x14ac:dyDescent="0.25">
      <c r="C7" s="1"/>
      <c r="D7" s="1"/>
      <c r="E7" s="1"/>
      <c r="F7" s="1"/>
      <c r="G7" s="205" t="s">
        <v>209</v>
      </c>
    </row>
    <row r="8" spans="1:15" x14ac:dyDescent="0.25">
      <c r="C8" s="1"/>
      <c r="D8" s="1"/>
      <c r="E8" s="1"/>
    </row>
    <row r="9" spans="1:15" x14ac:dyDescent="0.25">
      <c r="B9" s="102" t="s">
        <v>129</v>
      </c>
    </row>
    <row r="10" spans="1:15" x14ac:dyDescent="0.25">
      <c r="B10" s="100" t="s">
        <v>133</v>
      </c>
    </row>
    <row r="11" spans="1:15" x14ac:dyDescent="0.25">
      <c r="B11" s="207" t="s">
        <v>60</v>
      </c>
      <c r="C11" s="79" t="s">
        <v>130</v>
      </c>
    </row>
    <row r="12" spans="1:15" x14ac:dyDescent="0.25">
      <c r="B12" s="207" t="s">
        <v>60</v>
      </c>
      <c r="C12" s="80" t="s">
        <v>131</v>
      </c>
    </row>
    <row r="13" spans="1:15" x14ac:dyDescent="0.25">
      <c r="B13" s="207" t="s">
        <v>60</v>
      </c>
      <c r="C13" s="81" t="s">
        <v>132</v>
      </c>
    </row>
    <row r="14" spans="1:15" x14ac:dyDescent="0.25">
      <c r="B14" s="100"/>
      <c r="C14" s="82"/>
      <c r="E14"/>
      <c r="F14"/>
      <c r="G14"/>
    </row>
    <row r="15" spans="1:15" ht="15.75" thickBot="1" x14ac:dyDescent="0.3"/>
    <row r="16" spans="1:15" x14ac:dyDescent="0.25">
      <c r="B16" s="396" t="s">
        <v>208</v>
      </c>
      <c r="C16" s="212" t="s">
        <v>211</v>
      </c>
      <c r="D16" s="208"/>
      <c r="E16" s="208"/>
      <c r="F16" s="208"/>
      <c r="G16" s="66"/>
    </row>
    <row r="17" spans="2:7" x14ac:dyDescent="0.25">
      <c r="B17" s="397"/>
      <c r="C17" s="100" t="s">
        <v>212</v>
      </c>
      <c r="G17" s="209"/>
    </row>
    <row r="18" spans="2:7" x14ac:dyDescent="0.25">
      <c r="B18" s="397"/>
      <c r="C18" s="201" t="s">
        <v>213</v>
      </c>
      <c r="G18" s="209"/>
    </row>
    <row r="19" spans="2:7" x14ac:dyDescent="0.25">
      <c r="B19" s="397"/>
      <c r="C19" s="201" t="s">
        <v>214</v>
      </c>
      <c r="G19" s="209"/>
    </row>
    <row r="20" spans="2:7" ht="15.75" thickBot="1" x14ac:dyDescent="0.3">
      <c r="B20" s="398"/>
      <c r="C20" s="213" t="s">
        <v>215</v>
      </c>
      <c r="D20" s="210"/>
      <c r="E20" s="210"/>
      <c r="F20" s="210"/>
      <c r="G20" s="211"/>
    </row>
  </sheetData>
  <mergeCells count="2">
    <mergeCell ref="K2:M2"/>
    <mergeCell ref="B16:B20"/>
  </mergeCells>
  <conditionalFormatting sqref="O4:O5">
    <cfRule type="notContainsText" dxfId="68" priority="23" operator="notContains" text="יש">
      <formula>ISERROR(SEARCH("יש",O4))</formula>
    </cfRule>
    <cfRule type="beginsWith" dxfId="67" priority="24" operator="beginsWith" text="יש">
      <formula>LEFT(O4,LEN("יש"))="יש"</formula>
    </cfRule>
  </conditionalFormatting>
  <conditionalFormatting sqref="I4:I5">
    <cfRule type="beginsWith" dxfId="66" priority="25" operator="beginsWith" text="לא">
      <formula>LEFT(I4,LEN("לא"))="לא"</formula>
    </cfRule>
    <cfRule type="endsWith" dxfId="65" priority="26" operator="endsWith" text="הוזן">
      <formula>RIGHT(I4,LEN("הוזן"))="הוזן"</formula>
    </cfRule>
  </conditionalFormatting>
  <conditionalFormatting sqref="O5">
    <cfRule type="notContainsText" dxfId="64" priority="15" operator="notContains" text="יש">
      <formula>ISERROR(SEARCH("יש",O5))</formula>
    </cfRule>
    <cfRule type="beginsWith" dxfId="63" priority="16" operator="beginsWith" text="יש">
      <formula>LEFT(O5,LEN("יש"))="יש"</formula>
    </cfRule>
  </conditionalFormatting>
  <conditionalFormatting sqref="I5">
    <cfRule type="beginsWith" dxfId="62" priority="19" operator="beginsWith" text="לא">
      <formula>LEFT(I5,LEN("לא"))="לא"</formula>
    </cfRule>
    <cfRule type="beginsWith" dxfId="61" priority="20" operator="beginsWith" text="הוזן">
      <formula>LEFT(I5,LEN("הוזן"))="הוזן"</formula>
    </cfRule>
  </conditionalFormatting>
  <conditionalFormatting sqref="E6">
    <cfRule type="endsWith" dxfId="60" priority="7" operator="endsWith" text="?">
      <formula>RIGHT(E6,LEN("?"))="?"</formula>
    </cfRule>
    <cfRule type="containsText" dxfId="59" priority="9" operator="containsText" text="יש">
      <formula>NOT(ISERROR(SEARCH("יש",E6)))</formula>
    </cfRule>
    <cfRule type="containsText" dxfId="58" priority="11" operator="containsText" text="לא">
      <formula>NOT(ISERROR(SEARCH("לא",E6)))</formula>
    </cfRule>
  </conditionalFormatting>
  <conditionalFormatting sqref="F6">
    <cfRule type="containsText" dxfId="57" priority="4" operator="containsText" text="Is there">
      <formula>NOT(ISERROR(SEARCH("Is there",F6)))</formula>
    </cfRule>
    <cfRule type="containsText" dxfId="56" priority="5" operator="containsText" text="There's">
      <formula>NOT(ISERROR(SEARCH("There's",F6)))</formula>
    </cfRule>
    <cfRule type="containsText" dxfId="55" priority="6" operator="containsText" text="False">
      <formula>NOT(ISERROR(SEARCH("False",F6)))</formula>
    </cfRule>
  </conditionalFormatting>
  <conditionalFormatting sqref="C3 C6">
    <cfRule type="endsWith" dxfId="54" priority="1" operator="endsWith" text="?">
      <formula>RIGHT(C3,LEN("?"))="?"</formula>
    </cfRule>
    <cfRule type="endsWith" dxfId="53" priority="2" operator="endsWith" text="יותר">
      <formula>RIGHT(C3,LEN("יותר"))="יותר"</formula>
    </cfRule>
    <cfRule type="containsText" dxfId="52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7" customWidth="1"/>
    <col min="2" max="2" width="8.5703125" style="137" customWidth="1"/>
    <col min="3" max="3" width="2.7109375" style="137" customWidth="1"/>
    <col min="4" max="4" width="8.5703125" style="137" customWidth="1"/>
    <col min="5" max="5" width="2.7109375" style="137" customWidth="1"/>
    <col min="6" max="6" width="8.5703125" style="137" customWidth="1"/>
    <col min="7" max="7" width="2.7109375" style="137" customWidth="1"/>
    <col min="8" max="8" width="8.5703125" style="137" customWidth="1"/>
    <col min="9" max="9" width="2.7109375" style="137" customWidth="1"/>
    <col min="10" max="10" width="8.5703125" style="137" customWidth="1"/>
    <col min="11" max="11" width="2.7109375" style="137" customWidth="1"/>
    <col min="12" max="12" width="8.5703125" style="137" customWidth="1"/>
    <col min="13" max="18" width="9.140625" style="137"/>
    <col min="19" max="19" width="2.7109375" style="137" customWidth="1"/>
    <col min="20" max="20" width="9.140625" style="137"/>
    <col min="21" max="21" width="2.7109375" style="137" customWidth="1"/>
    <col min="22" max="22" width="9.140625" style="137"/>
    <col min="23" max="23" width="2.7109375" style="137" customWidth="1"/>
    <col min="24" max="24" width="9.140625" style="137"/>
    <col min="25" max="25" width="2.7109375" style="137" customWidth="1"/>
    <col min="26" max="26" width="9.140625" style="137"/>
    <col min="27" max="27" width="2.7109375" style="137" customWidth="1"/>
    <col min="28" max="16384" width="9.140625" style="137"/>
  </cols>
  <sheetData>
    <row r="1" spans="1:28" ht="40.5" customHeight="1" x14ac:dyDescent="0.25">
      <c r="A1" s="6" t="s">
        <v>137</v>
      </c>
      <c r="B1" s="136">
        <v>6</v>
      </c>
      <c r="C1" s="136"/>
      <c r="D1" s="136">
        <v>5</v>
      </c>
      <c r="E1" s="136"/>
      <c r="F1" s="136">
        <v>4</v>
      </c>
      <c r="G1" s="136"/>
      <c r="H1" s="136">
        <v>3</v>
      </c>
      <c r="I1" s="136"/>
      <c r="J1" s="136">
        <v>2</v>
      </c>
      <c r="K1" s="136"/>
      <c r="L1" s="136">
        <v>1</v>
      </c>
      <c r="R1" s="214">
        <v>6</v>
      </c>
      <c r="S1" s="214"/>
      <c r="T1" s="214">
        <v>5</v>
      </c>
      <c r="U1" s="214"/>
      <c r="V1" s="214">
        <v>4</v>
      </c>
      <c r="W1" s="214"/>
      <c r="X1" s="214">
        <v>3</v>
      </c>
      <c r="Y1" s="214"/>
      <c r="Z1" s="214">
        <v>2</v>
      </c>
      <c r="AA1" s="214"/>
      <c r="AB1" s="214">
        <v>1</v>
      </c>
    </row>
    <row r="2" spans="1:28" ht="45.6" customHeight="1" x14ac:dyDescent="0.25">
      <c r="B2" s="232" t="s">
        <v>219</v>
      </c>
      <c r="C2" s="217"/>
      <c r="D2" s="236" t="s">
        <v>220</v>
      </c>
      <c r="E2" s="217"/>
      <c r="F2" s="232" t="s">
        <v>219</v>
      </c>
      <c r="G2" s="217"/>
      <c r="H2" s="218" t="s">
        <v>218</v>
      </c>
      <c r="I2" s="217"/>
      <c r="J2" s="227" t="s">
        <v>217</v>
      </c>
      <c r="K2" s="217"/>
      <c r="L2" s="222" t="s">
        <v>216</v>
      </c>
      <c r="O2" s="138" t="s">
        <v>151</v>
      </c>
      <c r="R2" s="215"/>
      <c r="S2"/>
      <c r="T2" s="215"/>
      <c r="U2"/>
      <c r="V2" s="215"/>
      <c r="W2"/>
      <c r="X2" s="215"/>
      <c r="Y2"/>
      <c r="Z2" s="215"/>
      <c r="AA2"/>
      <c r="AB2" s="215"/>
    </row>
    <row r="3" spans="1:28" ht="45.6" customHeight="1" x14ac:dyDescent="0.25">
      <c r="B3" s="227" t="s">
        <v>217</v>
      </c>
      <c r="C3" s="217"/>
      <c r="D3" s="235" t="s">
        <v>224</v>
      </c>
      <c r="E3" s="217"/>
      <c r="F3" s="233" t="s">
        <v>223</v>
      </c>
      <c r="G3" s="217"/>
      <c r="H3" s="220" t="s">
        <v>222</v>
      </c>
      <c r="I3" s="217"/>
      <c r="J3" s="222" t="s">
        <v>216</v>
      </c>
      <c r="K3" s="217"/>
      <c r="L3" s="219" t="s">
        <v>221</v>
      </c>
      <c r="O3" s="138" t="s">
        <v>152</v>
      </c>
      <c r="R3" s="215"/>
      <c r="S3"/>
      <c r="T3" s="215"/>
      <c r="U3"/>
      <c r="V3" s="215"/>
      <c r="W3"/>
      <c r="X3" s="215"/>
      <c r="Y3"/>
      <c r="Z3" s="215"/>
      <c r="AA3"/>
      <c r="AB3" s="215"/>
    </row>
    <row r="4" spans="1:28" ht="45.6" customHeight="1" x14ac:dyDescent="0.25">
      <c r="B4" s="221" t="s">
        <v>229</v>
      </c>
      <c r="C4" s="217"/>
      <c r="D4" s="234" t="s">
        <v>228</v>
      </c>
      <c r="E4" s="217"/>
      <c r="F4" s="234" t="s">
        <v>228</v>
      </c>
      <c r="G4" s="217"/>
      <c r="H4" s="228" t="s">
        <v>227</v>
      </c>
      <c r="I4" s="217"/>
      <c r="J4" s="226" t="s">
        <v>226</v>
      </c>
      <c r="K4" s="217"/>
      <c r="L4" s="223" t="s">
        <v>225</v>
      </c>
      <c r="O4" s="138" t="s">
        <v>153</v>
      </c>
      <c r="R4" s="215"/>
      <c r="S4"/>
      <c r="T4" s="215"/>
      <c r="U4"/>
      <c r="V4" s="215"/>
      <c r="W4"/>
      <c r="X4" s="215"/>
      <c r="Y4"/>
      <c r="Z4" s="215"/>
      <c r="AA4"/>
      <c r="AB4" s="215"/>
    </row>
    <row r="5" spans="1:28" ht="45.6" customHeight="1" x14ac:dyDescent="0.25">
      <c r="B5" s="219" t="s">
        <v>234</v>
      </c>
      <c r="C5" s="217"/>
      <c r="D5" s="216" t="s">
        <v>233</v>
      </c>
      <c r="E5" s="217"/>
      <c r="F5" s="224" t="s">
        <v>232</v>
      </c>
      <c r="G5" s="217"/>
      <c r="H5" s="231" t="s">
        <v>231</v>
      </c>
      <c r="I5" s="217"/>
      <c r="J5" s="228" t="s">
        <v>227</v>
      </c>
      <c r="K5" s="217"/>
      <c r="L5" s="216" t="s">
        <v>230</v>
      </c>
      <c r="R5" s="215"/>
      <c r="S5"/>
      <c r="T5" s="215"/>
      <c r="U5"/>
      <c r="V5" s="215"/>
      <c r="W5"/>
      <c r="X5" s="215"/>
      <c r="Y5"/>
      <c r="Z5" s="215"/>
      <c r="AA5"/>
      <c r="AB5" s="215"/>
    </row>
    <row r="6" spans="1:28" ht="45.6" customHeight="1" x14ac:dyDescent="0.25">
      <c r="B6" s="236" t="s">
        <v>220</v>
      </c>
      <c r="C6" s="217"/>
      <c r="D6" s="233" t="s">
        <v>223</v>
      </c>
      <c r="E6" s="217"/>
      <c r="F6" s="231" t="s">
        <v>231</v>
      </c>
      <c r="G6" s="217"/>
      <c r="H6" s="218" t="s">
        <v>236</v>
      </c>
      <c r="I6" s="217"/>
      <c r="J6" s="229" t="s">
        <v>235</v>
      </c>
      <c r="K6" s="217"/>
      <c r="L6" s="224" t="s">
        <v>232</v>
      </c>
      <c r="R6" s="215"/>
      <c r="S6"/>
      <c r="T6" s="215"/>
      <c r="U6"/>
      <c r="V6" s="215"/>
      <c r="W6"/>
      <c r="X6" s="215"/>
      <c r="Y6"/>
      <c r="Z6" s="215"/>
      <c r="AA6"/>
      <c r="AB6" s="215"/>
    </row>
    <row r="7" spans="1:28" ht="45.6" customHeight="1" x14ac:dyDescent="0.25">
      <c r="B7" s="218" t="s">
        <v>240</v>
      </c>
      <c r="C7" s="217"/>
      <c r="D7" s="216" t="s">
        <v>239</v>
      </c>
      <c r="E7" s="217"/>
      <c r="F7" s="230" t="s">
        <v>238</v>
      </c>
      <c r="G7" s="217"/>
      <c r="H7" s="223" t="s">
        <v>225</v>
      </c>
      <c r="I7" s="217"/>
      <c r="J7" s="225" t="s">
        <v>237</v>
      </c>
      <c r="K7" s="217"/>
      <c r="L7" s="225" t="s">
        <v>237</v>
      </c>
      <c r="R7" s="215"/>
      <c r="S7"/>
      <c r="T7" s="215"/>
      <c r="U7"/>
      <c r="V7" s="215"/>
      <c r="W7"/>
      <c r="X7" s="215"/>
      <c r="Y7"/>
      <c r="Z7" s="215"/>
      <c r="AA7"/>
      <c r="AB7" s="215"/>
    </row>
    <row r="8" spans="1:28" ht="45" customHeight="1" x14ac:dyDescent="0.25">
      <c r="B8" s="218" t="s">
        <v>241</v>
      </c>
      <c r="C8" s="217"/>
      <c r="D8" s="216" t="s">
        <v>58</v>
      </c>
      <c r="E8" s="217"/>
      <c r="F8" s="235" t="s">
        <v>224</v>
      </c>
      <c r="G8" s="217"/>
      <c r="H8" s="229" t="s">
        <v>235</v>
      </c>
      <c r="I8" s="217"/>
      <c r="J8" s="230" t="s">
        <v>238</v>
      </c>
      <c r="K8" s="217"/>
      <c r="L8" s="226" t="s">
        <v>226</v>
      </c>
      <c r="R8" s="215"/>
      <c r="S8"/>
      <c r="T8" s="215"/>
      <c r="U8"/>
      <c r="V8" s="215"/>
      <c r="W8"/>
      <c r="X8" s="215"/>
      <c r="Y8"/>
      <c r="Z8" s="215"/>
      <c r="AA8"/>
      <c r="AB8" s="215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2" t="s">
        <v>356</v>
      </c>
      <c r="D10" s="139" t="s">
        <v>427</v>
      </c>
      <c r="F10" s="142" t="s">
        <v>356</v>
      </c>
      <c r="H10" s="141" t="s">
        <v>104</v>
      </c>
      <c r="J10" s="139" t="s">
        <v>101</v>
      </c>
      <c r="L10" s="139" t="s">
        <v>359</v>
      </c>
      <c r="R10" s="399" t="s">
        <v>242</v>
      </c>
      <c r="S10" s="399"/>
      <c r="T10" s="399"/>
      <c r="U10" s="399"/>
      <c r="V10" s="399"/>
      <c r="W10" s="399"/>
      <c r="X10" s="399"/>
      <c r="Y10" s="399"/>
      <c r="Z10" s="399"/>
      <c r="AA10" s="399"/>
      <c r="AB10" s="399"/>
    </row>
    <row r="11" spans="1:28" x14ac:dyDescent="0.25">
      <c r="B11" s="139" t="s">
        <v>101</v>
      </c>
      <c r="D11" s="139" t="s">
        <v>110</v>
      </c>
      <c r="F11" s="139" t="s">
        <v>361</v>
      </c>
      <c r="H11" s="140" t="s">
        <v>105</v>
      </c>
      <c r="J11" s="139" t="s">
        <v>359</v>
      </c>
      <c r="L11" s="140" t="s">
        <v>360</v>
      </c>
    </row>
    <row r="12" spans="1:28" x14ac:dyDescent="0.25">
      <c r="B12" s="140" t="s">
        <v>426</v>
      </c>
      <c r="D12" s="139" t="s">
        <v>109</v>
      </c>
      <c r="F12" s="139" t="s">
        <v>109</v>
      </c>
      <c r="H12" s="139" t="s">
        <v>102</v>
      </c>
      <c r="J12" s="139" t="s">
        <v>358</v>
      </c>
      <c r="L12" s="139" t="s">
        <v>351</v>
      </c>
    </row>
    <row r="13" spans="1:28" x14ac:dyDescent="0.25">
      <c r="B13" s="140" t="s">
        <v>5</v>
      </c>
      <c r="D13" s="140" t="s">
        <v>2</v>
      </c>
      <c r="F13" s="139" t="s">
        <v>352</v>
      </c>
      <c r="H13" s="139" t="s">
        <v>106</v>
      </c>
      <c r="J13" s="139" t="s">
        <v>102</v>
      </c>
      <c r="L13" s="140" t="s">
        <v>100</v>
      </c>
    </row>
    <row r="14" spans="1:28" x14ac:dyDescent="0.25">
      <c r="B14" s="139" t="s">
        <v>427</v>
      </c>
      <c r="D14" s="139" t="s">
        <v>361</v>
      </c>
      <c r="F14" s="139" t="s">
        <v>106</v>
      </c>
      <c r="H14" s="140" t="s">
        <v>357</v>
      </c>
      <c r="J14" s="139" t="s">
        <v>103</v>
      </c>
      <c r="L14" s="139" t="s">
        <v>352</v>
      </c>
    </row>
    <row r="15" spans="1:28" x14ac:dyDescent="0.25">
      <c r="B15" s="140" t="s">
        <v>108</v>
      </c>
      <c r="D15" s="140" t="s">
        <v>354</v>
      </c>
      <c r="F15" s="139" t="s">
        <v>355</v>
      </c>
      <c r="H15" s="139" t="s">
        <v>351</v>
      </c>
      <c r="J15" s="139" t="s">
        <v>353</v>
      </c>
      <c r="L15" s="139" t="s">
        <v>353</v>
      </c>
    </row>
    <row r="16" spans="1:28" x14ac:dyDescent="0.25">
      <c r="B16" s="143" t="s">
        <v>111</v>
      </c>
      <c r="D16" s="143" t="s">
        <v>107</v>
      </c>
      <c r="F16" s="139" t="s">
        <v>110</v>
      </c>
      <c r="H16" s="139" t="s">
        <v>103</v>
      </c>
      <c r="J16" s="139" t="s">
        <v>355</v>
      </c>
      <c r="L16" s="139" t="s">
        <v>358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137</v>
      </c>
      <c r="B1" s="6"/>
    </row>
    <row r="2" spans="1:7" ht="15.75" customHeight="1" x14ac:dyDescent="0.25">
      <c r="A2" s="6"/>
      <c r="B2" s="6"/>
      <c r="C2" s="406" t="str">
        <f>IF(introductionSerialVowel&lt;&gt;"",IF(ISNUMBER(SEARCH("V",introductionSerialVowel)),"השתמש בטבלה זו",""),"לא הוזן אות ניקוד במספר הסידורי")</f>
        <v>לא הוזן אות ניקוד במספר הסידורי</v>
      </c>
      <c r="D2" s="407"/>
      <c r="E2" s="407"/>
      <c r="F2" s="407"/>
      <c r="G2" s="408"/>
    </row>
    <row r="3" spans="1:7" x14ac:dyDescent="0.25">
      <c r="C3" s="403" t="s">
        <v>432</v>
      </c>
      <c r="D3" s="404"/>
      <c r="E3" s="404"/>
      <c r="F3" s="404"/>
      <c r="G3" s="405"/>
    </row>
    <row r="4" spans="1:7" x14ac:dyDescent="0.25">
      <c r="C4" s="316"/>
      <c r="D4" s="83" t="s">
        <v>82</v>
      </c>
      <c r="E4" s="84" t="s">
        <v>83</v>
      </c>
      <c r="F4" s="85" t="s">
        <v>84</v>
      </c>
      <c r="G4" s="305" t="s">
        <v>85</v>
      </c>
    </row>
    <row r="5" spans="1:7" ht="20.100000000000001" customHeight="1" x14ac:dyDescent="0.25">
      <c r="C5" s="306" t="s">
        <v>86</v>
      </c>
      <c r="D5" s="86" t="s">
        <v>87</v>
      </c>
      <c r="E5" s="87" t="s">
        <v>88</v>
      </c>
      <c r="F5" s="88" t="s">
        <v>89</v>
      </c>
      <c r="G5" s="307" t="s">
        <v>90</v>
      </c>
    </row>
    <row r="6" spans="1:7" ht="20.100000000000001" customHeight="1" x14ac:dyDescent="0.25">
      <c r="C6" s="306" t="s">
        <v>91</v>
      </c>
      <c r="D6" s="88" t="s">
        <v>89</v>
      </c>
      <c r="E6" s="89" t="s">
        <v>90</v>
      </c>
      <c r="F6" s="86" t="s">
        <v>87</v>
      </c>
      <c r="G6" s="308" t="s">
        <v>88</v>
      </c>
    </row>
    <row r="7" spans="1:7" ht="20.100000000000001" customHeight="1" thickBot="1" x14ac:dyDescent="0.3">
      <c r="C7" s="309" t="s">
        <v>92</v>
      </c>
      <c r="D7" s="310" t="s">
        <v>90</v>
      </c>
      <c r="E7" s="311" t="s">
        <v>88</v>
      </c>
      <c r="F7" s="312" t="s">
        <v>89</v>
      </c>
      <c r="G7" s="313" t="s">
        <v>87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06" t="str">
        <f>IF(introductionSerialVowel&lt;&gt;"",IF(ISNUMBER(SEARCH("X",introductionSerialVowel)),"השתמש בטבלה זו",""),"לא הוזן אות ניקוד במספר הסידורי")</f>
        <v>לא הוזן אות ניקוד במספר הסידורי</v>
      </c>
      <c r="D10" s="407"/>
      <c r="E10" s="407"/>
      <c r="F10" s="407"/>
      <c r="G10" s="408"/>
    </row>
    <row r="11" spans="1:7" x14ac:dyDescent="0.25">
      <c r="C11" s="400" t="s">
        <v>433</v>
      </c>
      <c r="D11" s="401"/>
      <c r="E11" s="401"/>
      <c r="F11" s="401"/>
      <c r="G11" s="402"/>
    </row>
    <row r="12" spans="1:7" x14ac:dyDescent="0.25">
      <c r="C12" s="316"/>
      <c r="D12" s="83" t="s">
        <v>82</v>
      </c>
      <c r="E12" s="84" t="s">
        <v>83</v>
      </c>
      <c r="F12" s="85" t="s">
        <v>84</v>
      </c>
      <c r="G12" s="305" t="s">
        <v>85</v>
      </c>
    </row>
    <row r="13" spans="1:7" ht="20.100000000000001" customHeight="1" x14ac:dyDescent="0.25">
      <c r="C13" s="306" t="s">
        <v>86</v>
      </c>
      <c r="D13" s="86" t="s">
        <v>87</v>
      </c>
      <c r="E13" s="88" t="s">
        <v>89</v>
      </c>
      <c r="F13" s="89" t="s">
        <v>90</v>
      </c>
      <c r="G13" s="308" t="s">
        <v>88</v>
      </c>
    </row>
    <row r="14" spans="1:7" ht="20.100000000000001" customHeight="1" x14ac:dyDescent="0.25">
      <c r="C14" s="306" t="s">
        <v>91</v>
      </c>
      <c r="D14" s="87" t="s">
        <v>88</v>
      </c>
      <c r="E14" s="86" t="s">
        <v>87</v>
      </c>
      <c r="F14" s="88" t="s">
        <v>89</v>
      </c>
      <c r="G14" s="307" t="s">
        <v>90</v>
      </c>
    </row>
    <row r="15" spans="1:7" ht="20.100000000000001" customHeight="1" thickBot="1" x14ac:dyDescent="0.3">
      <c r="C15" s="309" t="s">
        <v>92</v>
      </c>
      <c r="D15" s="312" t="s">
        <v>89</v>
      </c>
      <c r="E15" s="310" t="s">
        <v>90</v>
      </c>
      <c r="F15" s="314" t="s">
        <v>87</v>
      </c>
      <c r="G15" s="315" t="s">
        <v>88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51" priority="1" operator="beginsWith" text="לא">
      <formula>LEFT(C2,LEN("לא"))="לא"</formula>
    </cfRule>
    <cfRule type="containsText" dxfId="50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Y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15.7109375" style="5" customWidth="1"/>
    <col min="3" max="4" width="9.140625" style="5"/>
    <col min="5" max="5" width="2.28515625" style="5" customWidth="1"/>
    <col min="6" max="6" width="9.5703125" style="5" bestFit="1" customWidth="1"/>
    <col min="7" max="10" width="11.7109375" style="5" bestFit="1" customWidth="1"/>
    <col min="11" max="11" width="9.140625" style="5" bestFit="1" customWidth="1"/>
    <col min="12" max="13" width="11.7109375" style="5" bestFit="1" customWidth="1"/>
    <col min="14" max="14" width="9.85546875" style="5" bestFit="1" customWidth="1"/>
    <col min="15" max="16" width="11.7109375" style="5" bestFit="1" customWidth="1"/>
    <col min="17" max="17" width="9.85546875" style="5" bestFit="1" customWidth="1"/>
    <col min="18" max="18" width="7.85546875" style="5" bestFit="1" customWidth="1"/>
    <col min="19" max="19" width="11.5703125" style="5" bestFit="1" customWidth="1"/>
    <col min="20" max="20" width="7.85546875" style="5" bestFit="1" customWidth="1"/>
    <col min="21" max="22" width="9.140625" style="5"/>
    <col min="23" max="23" width="18.7109375" style="5" bestFit="1" customWidth="1"/>
    <col min="24" max="24" width="9.140625" style="5"/>
    <col min="25" max="25" width="16.42578125" style="5" bestFit="1" customWidth="1"/>
    <col min="26" max="16384" width="9.140625" style="5"/>
  </cols>
  <sheetData>
    <row r="1" spans="1:25" ht="40.5" customHeight="1" x14ac:dyDescent="0.25">
      <c r="A1" s="6" t="s">
        <v>137</v>
      </c>
      <c r="B1"/>
      <c r="C1"/>
      <c r="D1"/>
      <c r="E1"/>
      <c r="F1"/>
      <c r="G1"/>
      <c r="H1"/>
    </row>
    <row r="2" spans="1:25" ht="15" customHeight="1" thickBot="1" x14ac:dyDescent="0.3">
      <c r="A2" s="6"/>
      <c r="B2"/>
      <c r="C2"/>
      <c r="D2"/>
      <c r="E2"/>
      <c r="F2"/>
      <c r="G2"/>
      <c r="H2"/>
    </row>
    <row r="3" spans="1:25" ht="15.75" thickBot="1" x14ac:dyDescent="0.3">
      <c r="B3" s="409" t="s">
        <v>164</v>
      </c>
      <c r="C3" s="414"/>
      <c r="D3" s="415"/>
      <c r="E3"/>
      <c r="F3" s="410" t="s">
        <v>165</v>
      </c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2"/>
      <c r="U3" s="7"/>
      <c r="V3" s="509" t="s">
        <v>272</v>
      </c>
      <c r="W3" s="510"/>
      <c r="X3" s="510"/>
      <c r="Y3" s="510"/>
    </row>
    <row r="4" spans="1:25" ht="15.75" thickBot="1" x14ac:dyDescent="0.3">
      <c r="B4" s="237"/>
      <c r="C4" s="482" t="s">
        <v>170</v>
      </c>
      <c r="D4" s="183" t="s">
        <v>166</v>
      </c>
      <c r="E4"/>
      <c r="F4" s="484" t="s">
        <v>486</v>
      </c>
      <c r="G4" s="526" t="str">
        <f>IF(whosFirstEasierToRead="כן",VLOOKUP("תא",whosFirstEasierToReadStep2,2,FALSE),"תא")</f>
        <v>תא (2 אותיות)</v>
      </c>
      <c r="H4" s="527" t="str">
        <f>IF(whosFirstEasierToRead="כן",VLOOKUP("ת",whosFirstEasierToReadStep2,2,FALSE),"ת")</f>
        <v>ת (אות אחת)</v>
      </c>
      <c r="I4" s="527" t="str">
        <f>IF(whosFirstEasierToRead="כן",VLOOKUP("את",whosFirstEasierToReadStep2,2,FALSE),"את")</f>
        <v>את (אל"ף)</v>
      </c>
      <c r="J4" s="527" t="str">
        <f>IF(whosFirstEasierToRead="כן",VLOOKUP("עת",whosFirstEasierToReadStep2,2,FALSE),"עת")</f>
        <v>עת (זמן)</v>
      </c>
      <c r="K4" s="527" t="s">
        <v>478</v>
      </c>
      <c r="L4" s="527" t="str">
        <f>IF(whosFirstEasierToRead="כן",VLOOKUP("אה אה",whosFirstEasierToReadStep2,2,FALSE),"אה אה")</f>
        <v>אה אה (2 מילים)</v>
      </c>
      <c r="M4" s="527"/>
      <c r="N4" s="527"/>
      <c r="O4" s="527"/>
      <c r="P4" s="527"/>
      <c r="Q4" s="527"/>
      <c r="R4" s="527"/>
      <c r="S4" s="527"/>
      <c r="T4" s="528"/>
      <c r="U4" s="7"/>
      <c r="V4" s="491" t="s">
        <v>490</v>
      </c>
      <c r="W4" s="523"/>
      <c r="X4" s="413" t="s">
        <v>271</v>
      </c>
      <c r="Y4" s="415"/>
    </row>
    <row r="5" spans="1:25" ht="15.75" thickBot="1" x14ac:dyDescent="0.3">
      <c r="B5" s="237" t="str">
        <f>IF(whosFirstEasierToRead="כן",VLOOKUP("אבא",whosFirstEasierToReadStep1,2,FALSE),"אבא")</f>
        <v>אבא (אל"ף)</v>
      </c>
      <c r="C5" s="483" t="s">
        <v>169</v>
      </c>
      <c r="D5" s="184" t="s">
        <v>168</v>
      </c>
      <c r="E5"/>
      <c r="F5" s="489" t="s">
        <v>475</v>
      </c>
      <c r="G5" s="529" t="str">
        <f>IF(whosFirstEasierToRead="כן",VLOOKUP("אהא",whosFirstEasierToReadStep2,2,FALSE),"אהא")</f>
        <v>אהא (מילה אחת)</v>
      </c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1"/>
      <c r="U5" s="7"/>
      <c r="V5" s="495" t="s">
        <v>454</v>
      </c>
      <c r="W5" s="511" t="s">
        <v>491</v>
      </c>
      <c r="X5" s="514" t="s">
        <v>482</v>
      </c>
      <c r="Y5" s="244" t="s">
        <v>506</v>
      </c>
    </row>
    <row r="6" spans="1:25" ht="15.75" thickBot="1" x14ac:dyDescent="0.3">
      <c r="B6" s="237" t="s">
        <v>439</v>
      </c>
      <c r="C6" s="483" t="s">
        <v>169</v>
      </c>
      <c r="D6" s="185" t="s">
        <v>167</v>
      </c>
      <c r="E6"/>
      <c r="F6" s="484" t="s">
        <v>465</v>
      </c>
      <c r="G6" s="526" t="s">
        <v>462</v>
      </c>
      <c r="H6" s="527" t="s">
        <v>440</v>
      </c>
      <c r="I6" s="527" t="s">
        <v>466</v>
      </c>
      <c r="J6" s="527" t="str">
        <f>IF(whosFirstEasierToRead="כן",VLOOKUP("מה",whosFirstEasierToReadStep2,2,FALSE),"מה")</f>
        <v>מה (בלי ?)</v>
      </c>
      <c r="K6" s="527" t="s">
        <v>438</v>
      </c>
      <c r="L6" s="527" t="s">
        <v>278</v>
      </c>
      <c r="M6" s="527" t="s">
        <v>467</v>
      </c>
      <c r="N6" s="527" t="s">
        <v>442</v>
      </c>
      <c r="O6" s="527" t="str">
        <f>IF(whosFirstEasierToRead="כן",VLOOKUP("לחץ",whosFirstEasierToReadStep2,2,FALSE),"לחץ")</f>
        <v>לחץ (למ"ד)</v>
      </c>
      <c r="P6" s="527" t="s">
        <v>441</v>
      </c>
      <c r="Q6" s="527" t="s">
        <v>465</v>
      </c>
      <c r="R6" s="527"/>
      <c r="S6" s="527"/>
      <c r="T6" s="528"/>
      <c r="U6" s="7"/>
      <c r="V6" s="496" t="s">
        <v>453</v>
      </c>
      <c r="W6" s="512" t="s">
        <v>492</v>
      </c>
      <c r="X6" s="515" t="s">
        <v>475</v>
      </c>
      <c r="Y6" s="243" t="s">
        <v>507</v>
      </c>
    </row>
    <row r="7" spans="1:25" ht="15.75" thickBot="1" x14ac:dyDescent="0.3">
      <c r="B7" s="237" t="str">
        <f>IF(whosFirstEasierToRead="כן",VLOOKUP("אח",whosFirstEasierToReadStep1,2,FALSE),"אח")</f>
        <v>אח (חי"ת)</v>
      </c>
      <c r="C7" s="483" t="s">
        <v>169</v>
      </c>
      <c r="D7" s="183" t="s">
        <v>166</v>
      </c>
      <c r="E7"/>
      <c r="F7" s="485" t="s">
        <v>468</v>
      </c>
      <c r="G7" s="529" t="s">
        <v>441</v>
      </c>
      <c r="H7" s="530" t="s">
        <v>462</v>
      </c>
      <c r="I7" s="530" t="s">
        <v>438</v>
      </c>
      <c r="J7" s="530" t="str">
        <f>IF(whosFirstEasierToRead="כן",VLOOKUP("מה",whosFirstEasierToReadStep2,2,FALSE),"מה")</f>
        <v>מה (בלי ?)</v>
      </c>
      <c r="K7" s="530" t="s">
        <v>440</v>
      </c>
      <c r="L7" s="530" t="str">
        <f>IF(whosFirstEasierToRead="כן",VLOOKUP("לחץ",whosFirstEasierToReadStep2,2,FALSE),"לחץ")</f>
        <v>לחץ (למ"ד)</v>
      </c>
      <c r="M7" s="530" t="s">
        <v>442</v>
      </c>
      <c r="N7" s="530" t="s">
        <v>469</v>
      </c>
      <c r="O7" s="530" t="s">
        <v>466</v>
      </c>
      <c r="P7" s="530" t="s">
        <v>468</v>
      </c>
      <c r="Q7" s="530"/>
      <c r="R7" s="530"/>
      <c r="S7" s="532"/>
      <c r="T7" s="533"/>
      <c r="U7" s="7"/>
      <c r="V7" s="524"/>
      <c r="W7" s="525"/>
      <c r="X7" s="524"/>
      <c r="Y7" s="525"/>
    </row>
    <row r="8" spans="1:25" ht="15.75" thickBot="1" x14ac:dyDescent="0.3">
      <c r="B8" s="237" t="str">
        <f>IF(whosFirstEasierToRead="כן",VLOOKUP("אי",whosFirstEasierToReadStep1,2,FALSE),"אי")</f>
        <v>אי (מים)</v>
      </c>
      <c r="C8" s="483" t="s">
        <v>169</v>
      </c>
      <c r="D8" s="183" t="s">
        <v>166</v>
      </c>
      <c r="E8"/>
      <c r="F8" s="488" t="s">
        <v>471</v>
      </c>
      <c r="G8" s="526" t="str">
        <f>IF(whosFirstEasierToRead="כן",VLOOKUP("עט",whosFirstEasierToReadStep2,2,FALSE),"עט")</f>
        <v>עט (כתיבה)</v>
      </c>
      <c r="H8" s="527" t="s">
        <v>478</v>
      </c>
      <c r="I8" s="527" t="s">
        <v>481</v>
      </c>
      <c r="J8" s="527" t="str">
        <f>IF(whosFirstEasierToRead="כן",VLOOKUP("אהא",whosFirstEasierToReadStep2,2,FALSE),"אהא")</f>
        <v>אהא (מילה אחת)</v>
      </c>
      <c r="K8" s="527" t="str">
        <f>IF(whosFirstEasierToRead="כן",VLOOKUP("מה?",whosFirstEasierToReadStep2,2,FALSE),"מה?")</f>
        <v>מה (עם ?)</v>
      </c>
      <c r="L8" s="527" t="s">
        <v>477</v>
      </c>
      <c r="M8" s="527" t="str">
        <f>IF(whosFirstEasierToRead="כן",VLOOKUP("אה אה",whosFirstEasierToReadStep2,2,FALSE),"אה אה")</f>
        <v>אה אה (2 מילים)</v>
      </c>
      <c r="N8" s="527" t="s">
        <v>479</v>
      </c>
      <c r="O8" s="527" t="s">
        <v>450</v>
      </c>
      <c r="P8" s="527" t="str">
        <f>IF(whosFirstEasierToRead="כן",VLOOKUP("ת",whosFirstEasierToReadStep2,2,FALSE),"ת")</f>
        <v>ת (אות אחת)</v>
      </c>
      <c r="Q8" s="527" t="str">
        <f>IF(whosFirstEasierToRead="כן",VLOOKUP("עת",whosFirstEasierToReadStep2,2,FALSE),"עת")</f>
        <v>עת (זמן)</v>
      </c>
      <c r="R8" s="527" t="s">
        <v>480</v>
      </c>
      <c r="S8" s="527" t="str">
        <f>IF(whosFirstEasierToRead="כן",VLOOKUP("תא",whosFirstEasierToReadStep2,2,FALSE),"תא")</f>
        <v>תא (2 אותיות)</v>
      </c>
      <c r="T8" s="528" t="str">
        <f>IF(whosFirstEasierToRead="כן",VLOOKUP("את",whosFirstEasierToReadStep2,2,FALSE),"את")</f>
        <v>את (אל"ף)</v>
      </c>
      <c r="U8" s="7"/>
      <c r="V8" s="497" t="s">
        <v>459</v>
      </c>
      <c r="W8" s="511" t="s">
        <v>493</v>
      </c>
      <c r="X8" s="516" t="s">
        <v>471</v>
      </c>
      <c r="Y8" s="244" t="s">
        <v>508</v>
      </c>
    </row>
    <row r="9" spans="1:25" ht="15.75" thickBot="1" x14ac:dyDescent="0.3">
      <c r="B9" s="237" t="str">
        <f>IF(whosFirstEasierToRead="כן",VLOOKUP("איך",whosFirstEasierToReadStep1,2,FALSE),"איך")</f>
        <v>איך (שאלה)</v>
      </c>
      <c r="C9" s="483" t="s">
        <v>169</v>
      </c>
      <c r="D9" s="185" t="s">
        <v>167</v>
      </c>
      <c r="E9"/>
      <c r="F9" s="485" t="s">
        <v>450</v>
      </c>
      <c r="G9" s="529" t="s">
        <v>480</v>
      </c>
      <c r="H9" s="530" t="str">
        <f>IF(whosFirstEasierToRead="כן",VLOOKUP("את",whosFirstEasierToReadStep2,2,FALSE),"את")</f>
        <v>את (אל"ף)</v>
      </c>
      <c r="I9" s="530" t="str">
        <f>IF(whosFirstEasierToRead="כן",VLOOKUP("עט",whosFirstEasierToReadStep2,2,FALSE),"עט")</f>
        <v>עט (כתיבה)</v>
      </c>
      <c r="J9" s="530" t="str">
        <f>IF(whosFirstEasierToRead="כן",VLOOKUP("עת",whosFirstEasierToReadStep2,2,FALSE),"עת")</f>
        <v>עת (זמן)</v>
      </c>
      <c r="K9" s="530" t="s">
        <v>478</v>
      </c>
      <c r="L9" s="530" t="str">
        <f>IF(whosFirstEasierToRead="כן",VLOOKUP("אהא",whosFirstEasierToReadStep2,2,FALSE),"אהא")</f>
        <v>אהא (מילה אחת)</v>
      </c>
      <c r="M9" s="530" t="str">
        <f>IF(whosFirstEasierToRead="כן",VLOOKUP("תא",whosFirstEasierToReadStep2,2,FALSE),"תא")</f>
        <v>תא (2 אותיות)</v>
      </c>
      <c r="N9" s="530" t="s">
        <v>479</v>
      </c>
      <c r="O9" s="530" t="str">
        <f>IF(whosFirstEasierToRead="כן",VLOOKUP("מה?",whosFirstEasierToReadStep2,2,FALSE),"מה?")</f>
        <v>מה (עם ?)</v>
      </c>
      <c r="P9" s="530" t="s">
        <v>450</v>
      </c>
      <c r="Q9" s="530"/>
      <c r="R9" s="532"/>
      <c r="S9" s="532"/>
      <c r="T9" s="533"/>
      <c r="U9" s="7"/>
      <c r="V9" s="498" t="s">
        <v>461</v>
      </c>
      <c r="W9" s="513" t="s">
        <v>494</v>
      </c>
      <c r="X9" s="517" t="s">
        <v>472</v>
      </c>
      <c r="Y9" s="242" t="s">
        <v>509</v>
      </c>
    </row>
    <row r="10" spans="1:25" ht="15.75" thickBot="1" x14ac:dyDescent="0.3">
      <c r="B10" s="237" t="str">
        <f>IF(whosFirstEasierToRead="כן",VLOOKUP("אך",whosFirstEasierToReadStep1,2,FALSE),"אך")</f>
        <v>אך (כ"ף סופית)</v>
      </c>
      <c r="C10" s="483" t="s">
        <v>169</v>
      </c>
      <c r="D10" s="183" t="s">
        <v>166</v>
      </c>
      <c r="E10"/>
      <c r="F10" s="484" t="s">
        <v>477</v>
      </c>
      <c r="G10" s="526" t="s">
        <v>480</v>
      </c>
      <c r="H10" s="527" t="str">
        <f>IF(whosFirstEasierToRead="כן",VLOOKUP("אהא",whosFirstEasierToReadStep2,2,FALSE),"אהא")</f>
        <v>אהא (מילה אחת)</v>
      </c>
      <c r="I10" s="527" t="s">
        <v>478</v>
      </c>
      <c r="J10" s="527" t="str">
        <f>IF(whosFirstEasierToRead="כן",VLOOKUP("מה?",whosFirstEasierToReadStep2,2,FALSE),"מה?")</f>
        <v>מה (עם ?)</v>
      </c>
      <c r="K10" s="527" t="str">
        <f>IF(whosFirstEasierToRead="כן",VLOOKUP("עט",whosFirstEasierToReadStep2,2,FALSE),"עט")</f>
        <v>עט (כתיבה)</v>
      </c>
      <c r="L10" s="527" t="str">
        <f>IF(whosFirstEasierToRead="כן",VLOOKUP("תא",whosFirstEasierToReadStep2,2,FALSE),"תא")</f>
        <v>תא (2 אותיות)</v>
      </c>
      <c r="M10" s="527" t="str">
        <f>IF(whosFirstEasierToRead="כן",VLOOKUP("עת",whosFirstEasierToReadStep2,2,FALSE),"עת")</f>
        <v>עת (זמן)</v>
      </c>
      <c r="N10" s="527" t="s">
        <v>479</v>
      </c>
      <c r="O10" s="527" t="s">
        <v>481</v>
      </c>
      <c r="P10" s="527" t="s">
        <v>450</v>
      </c>
      <c r="Q10" s="527" t="str">
        <f>IF(whosFirstEasierToRead="כן",VLOOKUP("ת",whosFirstEasierToReadStep2,2,FALSE),"ת")</f>
        <v>ת (אות אחת)</v>
      </c>
      <c r="R10" s="527" t="str">
        <f>IF(whosFirstEasierToRead="כן",VLOOKUP("את",whosFirstEasierToReadStep2,2,FALSE),"את")</f>
        <v>את (אל"ף)</v>
      </c>
      <c r="S10" s="527" t="str">
        <f>IF(whosFirstEasierToRead="כן",VLOOKUP("אה אה",whosFirstEasierToReadStep2,2,FALSE),"אה אה")</f>
        <v>אה אה (2 מילים)</v>
      </c>
      <c r="T10" s="528" t="s">
        <v>477</v>
      </c>
      <c r="U10" s="7"/>
      <c r="V10" s="499" t="s">
        <v>460</v>
      </c>
      <c r="W10" s="512" t="s">
        <v>495</v>
      </c>
      <c r="X10" s="518" t="s">
        <v>473</v>
      </c>
      <c r="Y10" s="243" t="s">
        <v>510</v>
      </c>
    </row>
    <row r="11" spans="1:25" ht="15.75" thickBot="1" x14ac:dyDescent="0.3">
      <c r="B11" s="237" t="str">
        <f>IF(whosFirstEasierToRead="כן",VLOOKUP("אם",whosFirstEasierToReadStep1,2,FALSE),"אם")</f>
        <v>אם (אל"ף)</v>
      </c>
      <c r="C11" s="483" t="s">
        <v>169</v>
      </c>
      <c r="D11" s="183" t="s">
        <v>166</v>
      </c>
      <c r="E11"/>
      <c r="F11" s="485" t="s">
        <v>480</v>
      </c>
      <c r="G11" s="529" t="str">
        <f>IF(whosFirstEasierToRead="כן",VLOOKUP("את",whosFirstEasierToReadStep2,2,FALSE),"את")</f>
        <v>את (אל"ף)</v>
      </c>
      <c r="H11" s="530" t="s">
        <v>477</v>
      </c>
      <c r="I11" s="530" t="s">
        <v>481</v>
      </c>
      <c r="J11" s="530" t="str">
        <f>IF(whosFirstEasierToRead="כן",VLOOKUP("עת",whosFirstEasierToReadStep2,2,FALSE),"עת")</f>
        <v>עת (זמן)</v>
      </c>
      <c r="K11" s="530" t="s">
        <v>450</v>
      </c>
      <c r="L11" s="530" t="s">
        <v>479</v>
      </c>
      <c r="M11" s="530" t="str">
        <f>IF(whosFirstEasierToRead="כן",VLOOKUP("אהא",whosFirstEasierToReadStep2,2,FALSE),"אהא")</f>
        <v>אהא (מילה אחת)</v>
      </c>
      <c r="N11" s="530" t="str">
        <f>IF(whosFirstEasierToRead="כן",VLOOKUP("תא",whosFirstEasierToReadStep2,2,FALSE),"תא")</f>
        <v>תא (2 אותיות)</v>
      </c>
      <c r="O11" s="530" t="s">
        <v>480</v>
      </c>
      <c r="P11" s="530"/>
      <c r="Q11" s="532"/>
      <c r="R11" s="532"/>
      <c r="S11" s="532"/>
      <c r="T11" s="533"/>
      <c r="U11" s="7"/>
      <c r="V11" s="524"/>
      <c r="W11" s="525"/>
      <c r="X11" s="524"/>
      <c r="Y11" s="525"/>
    </row>
    <row r="12" spans="1:25" ht="15.75" thickBot="1" x14ac:dyDescent="0.3">
      <c r="B12" s="237" t="s">
        <v>450</v>
      </c>
      <c r="C12" s="482" t="s">
        <v>170</v>
      </c>
      <c r="D12" s="184" t="s">
        <v>168</v>
      </c>
      <c r="E12"/>
      <c r="F12" s="484" t="s">
        <v>438</v>
      </c>
      <c r="G12" s="526" t="s">
        <v>468</v>
      </c>
      <c r="H12" s="527" t="s">
        <v>442</v>
      </c>
      <c r="I12" s="527" t="str">
        <f>IF(whosFirstEasierToRead="כן",VLOOKUP("רחץ",whosFirstEasierToReadStep2,2,FALSE),"רחץ")</f>
        <v>רחץ (רי"ש)</v>
      </c>
      <c r="J12" s="527" t="s">
        <v>278</v>
      </c>
      <c r="K12" s="527" t="s">
        <v>465</v>
      </c>
      <c r="L12" s="527" t="s">
        <v>440</v>
      </c>
      <c r="M12" s="527" t="s">
        <v>469</v>
      </c>
      <c r="N12" s="527" t="s">
        <v>438</v>
      </c>
      <c r="O12" s="527"/>
      <c r="P12" s="527"/>
      <c r="Q12" s="527"/>
      <c r="R12" s="527"/>
      <c r="S12" s="527"/>
      <c r="T12" s="528"/>
      <c r="U12" s="7"/>
      <c r="V12" s="500" t="s">
        <v>456</v>
      </c>
      <c r="W12" s="511" t="s">
        <v>496</v>
      </c>
      <c r="X12" s="519" t="s">
        <v>470</v>
      </c>
      <c r="Y12" s="244" t="s">
        <v>511</v>
      </c>
    </row>
    <row r="13" spans="1:25" ht="15.75" thickBot="1" x14ac:dyDescent="0.3">
      <c r="B13" s="237" t="s">
        <v>438</v>
      </c>
      <c r="C13" s="482" t="s">
        <v>170</v>
      </c>
      <c r="D13" s="183" t="s">
        <v>166</v>
      </c>
      <c r="F13" s="485" t="s">
        <v>479</v>
      </c>
      <c r="G13" s="534" t="str">
        <f>IF(whosFirstEasierToRead="כן",VLOOKUP("את",whosFirstEasierToReadStep2,2,FALSE),"את")</f>
        <v>את (אל"ף)</v>
      </c>
      <c r="H13" s="532" t="str">
        <f>IF(whosFirstEasierToRead="כן",VLOOKUP("ת",whosFirstEasierToReadStep2,2,FALSE),"ת")</f>
        <v>ת (אות אחת)</v>
      </c>
      <c r="I13" s="532" t="s">
        <v>477</v>
      </c>
      <c r="J13" s="532" t="str">
        <f>IF(whosFirstEasierToRead="כן",VLOOKUP("אה אה",whosFirstEasierToReadStep2,2,FALSE),"אה אה")</f>
        <v>אה אה (2 מילים)</v>
      </c>
      <c r="K13" s="532" t="s">
        <v>450</v>
      </c>
      <c r="L13" s="532" t="str">
        <f>IF(whosFirstEasierToRead="כן",VLOOKUP("תא",whosFirstEasierToReadStep2,2,FALSE),"תא")</f>
        <v>תא (2 אותיות)</v>
      </c>
      <c r="M13" s="532" t="s">
        <v>480</v>
      </c>
      <c r="N13" s="532" t="str">
        <f>IF(whosFirstEasierToRead="כן",VLOOKUP("מה?",whosFirstEasierToReadStep2,2,FALSE),"מה?")</f>
        <v>מה (עם ?)</v>
      </c>
      <c r="O13" s="532" t="str">
        <f>IF(whosFirstEasierToRead="כן",VLOOKUP("עת",whosFirstEasierToReadStep2,2,FALSE),"עת")</f>
        <v>עת (זמן)</v>
      </c>
      <c r="P13" s="532" t="s">
        <v>478</v>
      </c>
      <c r="Q13" s="532" t="s">
        <v>479</v>
      </c>
      <c r="R13" s="532"/>
      <c r="S13" s="532"/>
      <c r="T13" s="533"/>
      <c r="U13" s="7"/>
      <c r="V13" s="501" t="s">
        <v>455</v>
      </c>
      <c r="W13" s="512" t="s">
        <v>497</v>
      </c>
      <c r="X13" s="520" t="s">
        <v>463</v>
      </c>
      <c r="Y13" s="243" t="s">
        <v>512</v>
      </c>
    </row>
    <row r="14" spans="1:25" ht="15.75" thickBot="1" x14ac:dyDescent="0.3">
      <c r="B14" s="237" t="str">
        <f>IF(whosFirstEasierToRead="כן",VLOOKUP("הבא",whosFirstEasierToReadStep1,2,FALSE),"הבא")</f>
        <v>הבא (ה"א)</v>
      </c>
      <c r="C14" s="483" t="s">
        <v>169</v>
      </c>
      <c r="D14" s="183" t="s">
        <v>166</v>
      </c>
      <c r="F14" s="486" t="s">
        <v>478</v>
      </c>
      <c r="G14" s="526" t="str">
        <f>IF(whosFirstEasierToRead="כן",VLOOKUP("מה?",whosFirstEasierToReadStep2,2,FALSE),"מה?")</f>
        <v>מה (עם ?)</v>
      </c>
      <c r="H14" s="527" t="str">
        <f>IF(whosFirstEasierToRead="כן",VLOOKUP("אהא",whosFirstEasierToReadStep2,2,FALSE),"אהא")</f>
        <v>אהא (מילה אחת)</v>
      </c>
      <c r="I14" s="527" t="str">
        <f>IF(whosFirstEasierToRead="כן",VLOOKUP("אה אה",whosFirstEasierToReadStep2,2,FALSE),"אה אה")</f>
        <v>אה אה (2 מילים)</v>
      </c>
      <c r="J14" s="527" t="str">
        <f>IF(whosFirstEasierToRead="כן",VLOOKUP("עט",whosFirstEasierToReadStep2,2,FALSE),"עט")</f>
        <v>עט (כתיבה)</v>
      </c>
      <c r="K14" s="527" t="s">
        <v>479</v>
      </c>
      <c r="L14" s="527" t="s">
        <v>480</v>
      </c>
      <c r="M14" s="527" t="s">
        <v>478</v>
      </c>
      <c r="N14" s="527"/>
      <c r="O14" s="527"/>
      <c r="P14" s="527"/>
      <c r="Q14" s="527"/>
      <c r="R14" s="527"/>
      <c r="S14" s="527"/>
      <c r="T14" s="528"/>
      <c r="U14" s="7"/>
      <c r="V14" s="524"/>
      <c r="W14" s="525"/>
      <c r="X14" s="524"/>
      <c r="Y14" s="525"/>
    </row>
    <row r="15" spans="1:25" ht="15.75" thickBot="1" x14ac:dyDescent="0.3">
      <c r="B15" s="237" t="str">
        <f>IF(whosFirstEasierToRead="כן",VLOOKUP("היא",whosFirstEasierToReadStep1,2,FALSE),"היא")</f>
        <v>היא (ה"א)</v>
      </c>
      <c r="C15" s="482" t="s">
        <v>170</v>
      </c>
      <c r="D15" s="184" t="s">
        <v>168</v>
      </c>
      <c r="F15" s="485" t="s">
        <v>469</v>
      </c>
      <c r="G15" s="534" t="s">
        <v>465</v>
      </c>
      <c r="H15" s="532" t="s">
        <v>442</v>
      </c>
      <c r="I15" s="532" t="s">
        <v>441</v>
      </c>
      <c r="J15" s="532" t="s">
        <v>438</v>
      </c>
      <c r="K15" s="532" t="s">
        <v>278</v>
      </c>
      <c r="L15" s="532" t="s">
        <v>466</v>
      </c>
      <c r="M15" s="532" t="str">
        <f>IF(whosFirstEasierToRead="כן",VLOOKUP("רחץ",whosFirstEasierToReadStep2,2,FALSE),"רחץ")</f>
        <v>רחץ (רי"ש)</v>
      </c>
      <c r="N15" s="532" t="str">
        <f>IF(whosFirstEasierToRead="כן",VLOOKUP("לחץ",whosFirstEasierToReadStep2,2,FALSE),"לחץ")</f>
        <v>לחץ (למ"ד)</v>
      </c>
      <c r="O15" s="532" t="str">
        <f>IF(whosFirstEasierToRead="כן",VLOOKUP("מה",whosFirstEasierToReadStep2,2,FALSE),"מה")</f>
        <v>מה (בלי ?)</v>
      </c>
      <c r="P15" s="532" t="s">
        <v>469</v>
      </c>
      <c r="Q15" s="532"/>
      <c r="R15" s="532"/>
      <c r="S15" s="532"/>
      <c r="T15" s="533"/>
      <c r="U15" s="7"/>
      <c r="V15" s="502" t="s">
        <v>458</v>
      </c>
      <c r="W15" s="511" t="s">
        <v>498</v>
      </c>
      <c r="X15" s="521" t="s">
        <v>464</v>
      </c>
      <c r="Y15" s="244" t="s">
        <v>513</v>
      </c>
    </row>
    <row r="16" spans="1:25" ht="15.75" thickBot="1" x14ac:dyDescent="0.3">
      <c r="B16" s="237" t="s">
        <v>440</v>
      </c>
      <c r="C16" s="483" t="s">
        <v>169</v>
      </c>
      <c r="D16" s="185" t="s">
        <v>167</v>
      </c>
      <c r="F16" s="484" t="s">
        <v>467</v>
      </c>
      <c r="G16" s="526" t="s">
        <v>278</v>
      </c>
      <c r="H16" s="527" t="s">
        <v>440</v>
      </c>
      <c r="I16" s="527" t="s">
        <v>462</v>
      </c>
      <c r="J16" s="527" t="str">
        <f>IF(whosFirstEasierToRead="כן",VLOOKUP("לחץ",whosFirstEasierToReadStep2,2,FALSE),"לחץ")</f>
        <v>לחץ (למ"ד)</v>
      </c>
      <c r="K16" s="527" t="s">
        <v>442</v>
      </c>
      <c r="L16" s="527" t="s">
        <v>469</v>
      </c>
      <c r="M16" s="527" t="str">
        <f>IF(whosFirstEasierToRead="כן",VLOOKUP("מה",whosFirstEasierToReadStep2,2,FALSE),"מה")</f>
        <v>מה (בלי ?)</v>
      </c>
      <c r="N16" s="527" t="s">
        <v>467</v>
      </c>
      <c r="O16" s="527"/>
      <c r="P16" s="527"/>
      <c r="Q16" s="527"/>
      <c r="R16" s="527"/>
      <c r="S16" s="527"/>
      <c r="T16" s="528"/>
      <c r="U16" s="7"/>
      <c r="V16" s="503" t="s">
        <v>457</v>
      </c>
      <c r="W16" s="512" t="s">
        <v>499</v>
      </c>
      <c r="X16" s="522" t="s">
        <v>476</v>
      </c>
      <c r="Y16" s="243" t="s">
        <v>514</v>
      </c>
    </row>
    <row r="17" spans="2:25" ht="15.75" thickBot="1" x14ac:dyDescent="0.3">
      <c r="B17" s="237" t="s">
        <v>278</v>
      </c>
      <c r="C17" s="483" t="s">
        <v>169</v>
      </c>
      <c r="D17" s="184" t="s">
        <v>168</v>
      </c>
      <c r="F17" s="485" t="s">
        <v>440</v>
      </c>
      <c r="G17" s="534" t="s">
        <v>465</v>
      </c>
      <c r="H17" s="532" t="s">
        <v>467</v>
      </c>
      <c r="I17" s="532" t="s">
        <v>438</v>
      </c>
      <c r="J17" s="532" t="s">
        <v>468</v>
      </c>
      <c r="K17" s="532" t="s">
        <v>278</v>
      </c>
      <c r="L17" s="532" t="s">
        <v>441</v>
      </c>
      <c r="M17" s="532" t="s">
        <v>442</v>
      </c>
      <c r="N17" s="532" t="str">
        <f>IF(whosFirstEasierToRead="כן",VLOOKUP("לחץ",whosFirstEasierToReadStep2,2,FALSE),"לחץ")</f>
        <v>לחץ (למ"ד)</v>
      </c>
      <c r="O17" s="532" t="s">
        <v>466</v>
      </c>
      <c r="P17" s="532" t="str">
        <f>IF(whosFirstEasierToRead="כן",VLOOKUP("מה",whosFirstEasierToReadStep2,2,FALSE),"מה")</f>
        <v>מה (בלי ?)</v>
      </c>
      <c r="Q17" s="532" t="s">
        <v>469</v>
      </c>
      <c r="R17" s="532" t="str">
        <f>IF(whosFirstEasierToRead="כן",VLOOKUP("רחץ",whosFirstEasierToReadStep2,2,FALSE),"רחץ")</f>
        <v>רחץ (רי"ש)</v>
      </c>
      <c r="S17" s="532" t="s">
        <v>440</v>
      </c>
      <c r="T17" s="533"/>
      <c r="U17" s="7"/>
      <c r="V17" s="524"/>
      <c r="W17" s="525"/>
      <c r="X17" s="524"/>
      <c r="Y17" s="525"/>
    </row>
    <row r="18" spans="2:25" ht="15.75" thickBot="1" x14ac:dyDescent="0.3">
      <c r="B18" s="237" t="str">
        <f>IF(whosFirstEasierToRead="כן",VLOOKUP("כרה",whosFirstEasierToReadStep1,2,FALSE),"כרה")</f>
        <v>כרה (כ"ף, ה"א)</v>
      </c>
      <c r="C18" s="483" t="s">
        <v>169</v>
      </c>
      <c r="D18" s="184" t="s">
        <v>168</v>
      </c>
      <c r="F18" s="484" t="s">
        <v>481</v>
      </c>
      <c r="G18" s="526" t="str">
        <f>IF(whosFirstEasierToRead="כן",VLOOKUP("עת",whosFirstEasierToReadStep2,2,FALSE),"עת")</f>
        <v>עת (זמן)</v>
      </c>
      <c r="H18" s="527" t="s">
        <v>478</v>
      </c>
      <c r="I18" s="527" t="str">
        <f>IF(whosFirstEasierToRead="כן",VLOOKUP("ת",whosFirstEasierToReadStep2,2,FALSE),"ת")</f>
        <v>ת (אות אחת)</v>
      </c>
      <c r="J18" s="527" t="str">
        <f>IF(whosFirstEasierToRead="כן",VLOOKUP("תא",whosFirstEasierToReadStep2,2,FALSE),"תא")</f>
        <v>תא (2 אותיות)</v>
      </c>
      <c r="K18" s="527" t="s">
        <v>479</v>
      </c>
      <c r="L18" s="527" t="s">
        <v>477</v>
      </c>
      <c r="M18" s="527" t="str">
        <f>IF(whosFirstEasierToRead="כן",VLOOKUP("אה אה",whosFirstEasierToReadStep2,2,FALSE),"אה אה")</f>
        <v>אה אה (2 מילים)</v>
      </c>
      <c r="N18" s="527" t="str">
        <f>IF(whosFirstEasierToRead="כן",VLOOKUP("מה?",whosFirstEasierToReadStep2,2,FALSE),"מה?")</f>
        <v>מה (עם ?)</v>
      </c>
      <c r="O18" s="527" t="str">
        <f>IF(whosFirstEasierToRead="כן",VLOOKUP("אהא",whosFirstEasierToReadStep2,2,FALSE),"אהא")</f>
        <v>אהא (מילה אחת)</v>
      </c>
      <c r="P18" s="527" t="s">
        <v>450</v>
      </c>
      <c r="Q18" s="526" t="s">
        <v>481</v>
      </c>
      <c r="R18" s="527"/>
      <c r="S18" s="527"/>
      <c r="T18" s="528"/>
      <c r="U18" s="7"/>
      <c r="V18" s="504" t="s">
        <v>447</v>
      </c>
      <c r="W18" s="511" t="s">
        <v>500</v>
      </c>
      <c r="X18" s="500" t="s">
        <v>379</v>
      </c>
      <c r="Y18" s="492" t="s">
        <v>515</v>
      </c>
    </row>
    <row r="19" spans="2:25" ht="15.75" thickBot="1" x14ac:dyDescent="0.3">
      <c r="B19" s="237" t="s">
        <v>442</v>
      </c>
      <c r="C19" s="482" t="s">
        <v>170</v>
      </c>
      <c r="D19" s="183" t="s">
        <v>166</v>
      </c>
      <c r="F19" s="487" t="s">
        <v>278</v>
      </c>
      <c r="G19" s="534" t="s">
        <v>438</v>
      </c>
      <c r="H19" s="532" t="s">
        <v>467</v>
      </c>
      <c r="I19" s="532" t="s">
        <v>465</v>
      </c>
      <c r="J19" s="532" t="s">
        <v>468</v>
      </c>
      <c r="K19" s="532" t="str">
        <f>IF(whosFirstEasierToRead="כן",VLOOKUP("רחץ",whosFirstEasierToReadStep2,2,FALSE),"רחץ")</f>
        <v>רחץ (רי"ש)</v>
      </c>
      <c r="L19" s="532" t="str">
        <f>IF(whosFirstEasierToRead="כן",VLOOKUP("מה",whosFirstEasierToReadStep2,2,FALSE),"מה")</f>
        <v>מה (בלי ?)</v>
      </c>
      <c r="M19" s="532" t="str">
        <f>IF(whosFirstEasierToRead="כן",VLOOKUP("לחץ",whosFirstEasierToReadStep2,2,FALSE),"לחץ")</f>
        <v>לחץ (למ"ד)</v>
      </c>
      <c r="N19" s="532" t="s">
        <v>462</v>
      </c>
      <c r="O19" s="532" t="s">
        <v>440</v>
      </c>
      <c r="P19" s="532" t="s">
        <v>278</v>
      </c>
      <c r="Q19" s="532"/>
      <c r="R19" s="532"/>
      <c r="S19" s="532"/>
      <c r="T19" s="533"/>
      <c r="U19" s="7"/>
      <c r="V19" s="505" t="s">
        <v>445</v>
      </c>
      <c r="W19" s="513" t="s">
        <v>501</v>
      </c>
      <c r="X19" s="501" t="s">
        <v>474</v>
      </c>
      <c r="Y19" s="493" t="s">
        <v>516</v>
      </c>
    </row>
    <row r="20" spans="2:25" ht="15.75" thickBot="1" x14ac:dyDescent="0.3">
      <c r="B20" s="237" t="str">
        <f>IF(whosFirstEasierToRead="כן",VLOOKUP("מחר",whosFirstEasierToReadStep1,2,FALSE),"מחר")</f>
        <v>מחר (חי"ת)</v>
      </c>
      <c r="C20" s="483" t="s">
        <v>169</v>
      </c>
      <c r="D20" s="183" t="s">
        <v>166</v>
      </c>
      <c r="E20"/>
      <c r="F20" s="486" t="s">
        <v>442</v>
      </c>
      <c r="G20" s="526" t="s">
        <v>441</v>
      </c>
      <c r="H20" s="527" t="s">
        <v>465</v>
      </c>
      <c r="I20" s="527" t="s">
        <v>469</v>
      </c>
      <c r="J20" s="527" t="str">
        <f>IF(whosFirstEasierToRead="כן",VLOOKUP("רחץ",whosFirstEasierToReadStep2,2,FALSE),"רחץ")</f>
        <v>רחץ (רי"ש)</v>
      </c>
      <c r="K20" s="527" t="str">
        <f>IF(whosFirstEasierToRead="כן",VLOOKUP("מה",whosFirstEasierToReadStep2,2,FALSE),"מה")</f>
        <v>מה (בלי ?)</v>
      </c>
      <c r="L20" s="527" t="s">
        <v>462</v>
      </c>
      <c r="M20" s="527" t="s">
        <v>467</v>
      </c>
      <c r="N20" s="527" t="s">
        <v>278</v>
      </c>
      <c r="O20" s="527" t="s">
        <v>440</v>
      </c>
      <c r="P20" s="527" t="s">
        <v>466</v>
      </c>
      <c r="Q20" s="527" t="str">
        <f>IF(whosFirstEasierToRead="כן",VLOOKUP("לחץ",whosFirstEasierToReadStep2,2,FALSE),"לחץ")</f>
        <v>לחץ (למ"ד)</v>
      </c>
      <c r="R20" s="527" t="s">
        <v>438</v>
      </c>
      <c r="S20" s="527" t="s">
        <v>442</v>
      </c>
      <c r="T20" s="528"/>
      <c r="U20" s="7"/>
      <c r="V20" s="505" t="s">
        <v>443</v>
      </c>
      <c r="W20" s="494" t="s">
        <v>502</v>
      </c>
    </row>
    <row r="21" spans="2:25" ht="15.75" thickBot="1" x14ac:dyDescent="0.3">
      <c r="B21" s="237" t="str">
        <f>IF(whosFirstEasierToRead="כן",VLOOKUP("מכר",whosFirstEasierToReadStep1,2,FALSE),"מכר")</f>
        <v>מכר (כ"ף)</v>
      </c>
      <c r="C21" s="483" t="s">
        <v>169</v>
      </c>
      <c r="D21" s="183" t="s">
        <v>166</v>
      </c>
      <c r="E21"/>
      <c r="F21" s="487" t="s">
        <v>488</v>
      </c>
      <c r="G21" s="534" t="s">
        <v>467</v>
      </c>
      <c r="H21" s="532" t="s">
        <v>468</v>
      </c>
      <c r="I21" s="532" t="s">
        <v>278</v>
      </c>
      <c r="J21" s="532" t="s">
        <v>462</v>
      </c>
      <c r="K21" s="532" t="str">
        <f>IF(whosFirstEasierToRead="כן",VLOOKUP("לחץ",whosFirstEasierToReadStep2,2,FALSE),"לחץ")</f>
        <v>לחץ (למ"ד)</v>
      </c>
      <c r="L21" s="532"/>
      <c r="M21" s="532"/>
      <c r="N21" s="532"/>
      <c r="O21" s="532"/>
      <c r="P21" s="532"/>
      <c r="Q21" s="532"/>
      <c r="R21" s="532"/>
      <c r="S21" s="532"/>
      <c r="T21" s="533"/>
      <c r="U21" s="7"/>
      <c r="V21" s="506" t="s">
        <v>444</v>
      </c>
      <c r="W21" s="493" t="s">
        <v>503</v>
      </c>
    </row>
    <row r="22" spans="2:25" ht="15.75" thickBot="1" x14ac:dyDescent="0.3">
      <c r="B22" s="237" t="s">
        <v>448</v>
      </c>
      <c r="C22" s="483" t="s">
        <v>169</v>
      </c>
      <c r="D22" s="184" t="s">
        <v>168</v>
      </c>
      <c r="E22"/>
      <c r="F22" s="486" t="s">
        <v>464</v>
      </c>
      <c r="G22" s="526" t="s">
        <v>465</v>
      </c>
      <c r="H22" s="527" t="str">
        <f>IF(whosFirstEasierToRead="כן",VLOOKUP("מה",whosFirstEasierToReadStep2,2,FALSE),"מה")</f>
        <v>מה (בלי ?)</v>
      </c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27"/>
      <c r="T22" s="528"/>
      <c r="U22" s="7"/>
      <c r="V22" s="524"/>
      <c r="W22" s="525"/>
    </row>
    <row r="23" spans="2:25" ht="15.75" thickBot="1" x14ac:dyDescent="0.3">
      <c r="B23" s="237" t="str">
        <f>IF(whosFirstEasierToRead="כן",VLOOKUP("עם",whosFirstEasierToReadStep1,2,FALSE),"עם")</f>
        <v>עם (עי"ן)</v>
      </c>
      <c r="C23" s="483" t="s">
        <v>169</v>
      </c>
      <c r="D23" s="183" t="s">
        <v>166</v>
      </c>
      <c r="F23" s="487" t="s">
        <v>483</v>
      </c>
      <c r="G23" s="534" t="s">
        <v>450</v>
      </c>
      <c r="H23" s="532" t="s">
        <v>479</v>
      </c>
      <c r="I23" s="532" t="str">
        <f>IF(whosFirstEasierToRead="כן",VLOOKUP("עת",whosFirstEasierToReadStep2,2,FALSE),"עת")</f>
        <v>עת (זמן)</v>
      </c>
      <c r="J23" s="532" t="str">
        <f>IF(whosFirstEasierToRead="כן",VLOOKUP("עט",whosFirstEasierToReadStep2,2,FALSE),"עט")</f>
        <v>עט (כתיבה)</v>
      </c>
      <c r="K23" s="532" t="str">
        <f>IF(whosFirstEasierToRead="כן",VLOOKUP("ת",whosFirstEasierToReadStep2,2,FALSE),"ת")</f>
        <v>ת (אות אחת)</v>
      </c>
      <c r="L23" s="532" t="s">
        <v>477</v>
      </c>
      <c r="M23" s="532" t="str">
        <f>IF(whosFirstEasierToRead="כן",VLOOKUP("אה אה",whosFirstEasierToReadStep2,2,FALSE),"אה אה")</f>
        <v>אה אה (2 מילים)</v>
      </c>
      <c r="N23" s="532" t="s">
        <v>481</v>
      </c>
      <c r="O23" s="532" t="str">
        <f>IF(whosFirstEasierToRead="כן",VLOOKUP("את",whosFirstEasierToReadStep2,2,FALSE),"את")</f>
        <v>את (אל"ף)</v>
      </c>
      <c r="P23" s="532" t="str">
        <f>IF(whosFirstEasierToRead="כן",VLOOKUP("אהא",whosFirstEasierToReadStep2,2,FALSE),"אהא")</f>
        <v>אהא (מילה אחת)</v>
      </c>
      <c r="Q23" s="532" t="str">
        <f>IF(whosFirstEasierToRead="כן",VLOOKUP("תא",whosFirstEasierToReadStep2,2,FALSE),"תא")</f>
        <v>תא (2 אותיות)</v>
      </c>
      <c r="R23" s="532" t="s">
        <v>478</v>
      </c>
      <c r="S23" s="532" t="str">
        <f>IF(whosFirstEasierToRead="כן",VLOOKUP("מה?",whosFirstEasierToReadStep2,2,FALSE),"מה?")</f>
        <v>מה (עם ?)</v>
      </c>
      <c r="T23" s="533"/>
      <c r="U23" s="7"/>
      <c r="V23" s="507" t="s">
        <v>452</v>
      </c>
      <c r="W23" s="492" t="s">
        <v>504</v>
      </c>
    </row>
    <row r="24" spans="2:25" ht="15.75" thickBot="1" x14ac:dyDescent="0.3">
      <c r="B24" s="237" t="s">
        <v>437</v>
      </c>
      <c r="C24" s="482" t="s">
        <v>170</v>
      </c>
      <c r="D24" s="184" t="s">
        <v>168</v>
      </c>
      <c r="F24" s="484" t="s">
        <v>462</v>
      </c>
      <c r="G24" s="526" t="s">
        <v>278</v>
      </c>
      <c r="H24" s="527" t="s">
        <v>438</v>
      </c>
      <c r="I24" s="527" t="str">
        <f>IF(whosFirstEasierToRead="כן",VLOOKUP("מה",whosFirstEasierToReadStep2,2,FALSE),"מה")</f>
        <v>מה (בלי ?)</v>
      </c>
      <c r="J24" s="527" t="s">
        <v>468</v>
      </c>
      <c r="K24" s="527" t="s">
        <v>466</v>
      </c>
      <c r="L24" s="527" t="str">
        <f>IF(whosFirstEasierToRead="כן",VLOOKUP("לחץ",whosFirstEasierToReadStep2,2,FALSE),"לחץ")</f>
        <v>לחץ (למ"ד)</v>
      </c>
      <c r="M24" s="527" t="s">
        <v>467</v>
      </c>
      <c r="N24" s="527" t="s">
        <v>441</v>
      </c>
      <c r="O24" s="527" t="s">
        <v>462</v>
      </c>
      <c r="P24" s="527"/>
      <c r="Q24" s="527"/>
      <c r="R24" s="527"/>
      <c r="S24" s="527"/>
      <c r="T24" s="528"/>
      <c r="U24" s="7"/>
      <c r="V24" s="508" t="s">
        <v>451</v>
      </c>
      <c r="W24" s="493" t="s">
        <v>505</v>
      </c>
    </row>
    <row r="25" spans="2:25" ht="15.75" thickBot="1" x14ac:dyDescent="0.3">
      <c r="B25" s="237" t="str">
        <f>IF(whosFirstEasierToRead="כן",VLOOKUP("קרא",whosFirstEasierToReadStep1,2,FALSE),"קרא")</f>
        <v>קרא (קו"ף, אל"ף)</v>
      </c>
      <c r="C25" s="482" t="s">
        <v>170</v>
      </c>
      <c r="D25" s="183" t="s">
        <v>166</v>
      </c>
      <c r="F25" s="487" t="s">
        <v>484</v>
      </c>
      <c r="G25" s="534" t="str">
        <f>IF(whosFirstEasierToRead="כן",VLOOKUP("אה אה",whosFirstEasierToReadStep2,2,FALSE),"אה אה")</f>
        <v>אה אה (2 מילים)</v>
      </c>
      <c r="H25" s="532" t="str">
        <f>IF(whosFirstEasierToRead="כן",VLOOKUP("את",whosFirstEasierToReadStep2,2,FALSE),"את")</f>
        <v>את (אל"ף)</v>
      </c>
      <c r="I25" s="532" t="str">
        <f>IF(whosFirstEasierToRead="כן",VLOOKUP("אהא",whosFirstEasierToReadStep2,2,FALSE),"אהא")</f>
        <v>אהא (מילה אחת)</v>
      </c>
      <c r="J25" s="532" t="str">
        <f>IF(whosFirstEasierToRead="כן",VLOOKUP("עט",whosFirstEasierToReadStep2,2,FALSE),"עט")</f>
        <v>עט (כתיבה)</v>
      </c>
      <c r="K25" s="532"/>
      <c r="L25" s="532"/>
      <c r="M25" s="532"/>
      <c r="N25" s="532"/>
      <c r="O25" s="532"/>
      <c r="P25" s="532"/>
      <c r="Q25" s="532"/>
      <c r="R25" s="532"/>
      <c r="S25" s="532"/>
      <c r="T25" s="533"/>
      <c r="U25" s="7"/>
    </row>
    <row r="26" spans="2:25" ht="15.75" thickBot="1" x14ac:dyDescent="0.3">
      <c r="B26" s="237" t="str">
        <f>IF(whosFirstEasierToRead="כן",VLOOKUP("קרה",whosFirstEasierToReadStep1,2,FALSE),"קרה")</f>
        <v>קרה (קו"ף, ה"א)</v>
      </c>
      <c r="C26" s="482" t="s">
        <v>170</v>
      </c>
      <c r="D26" s="185" t="s">
        <v>167</v>
      </c>
      <c r="F26" s="486" t="s">
        <v>485</v>
      </c>
      <c r="G26" s="526" t="s">
        <v>450</v>
      </c>
      <c r="H26" s="527" t="str">
        <f>IF(whosFirstEasierToRead="כן",VLOOKUP("עת",whosFirstEasierToReadStep2,2,FALSE),"עת")</f>
        <v>עת (זמן)</v>
      </c>
      <c r="I26" s="535"/>
      <c r="J26" s="527"/>
      <c r="K26" s="527"/>
      <c r="L26" s="527"/>
      <c r="M26" s="527"/>
      <c r="N26" s="527"/>
      <c r="O26" s="527"/>
      <c r="P26" s="527"/>
      <c r="Q26" s="527"/>
      <c r="R26" s="527"/>
      <c r="S26" s="527"/>
      <c r="T26" s="528"/>
      <c r="U26" s="7"/>
    </row>
    <row r="27" spans="2:25" ht="15.75" thickBot="1" x14ac:dyDescent="0.3">
      <c r="B27" s="237" t="s">
        <v>446</v>
      </c>
      <c r="C27" s="482" t="s">
        <v>170</v>
      </c>
      <c r="D27" s="184" t="s">
        <v>168</v>
      </c>
      <c r="F27" s="485" t="s">
        <v>487</v>
      </c>
      <c r="G27" s="534" t="s">
        <v>466</v>
      </c>
      <c r="H27" s="532" t="s">
        <v>438</v>
      </c>
      <c r="I27" s="532" t="s">
        <v>278</v>
      </c>
      <c r="J27" s="532" t="s">
        <v>468</v>
      </c>
      <c r="K27" s="532" t="s">
        <v>442</v>
      </c>
      <c r="L27" s="532" t="s">
        <v>467</v>
      </c>
      <c r="M27" s="532" t="s">
        <v>440</v>
      </c>
      <c r="N27" s="532" t="s">
        <v>465</v>
      </c>
      <c r="O27" s="532" t="s">
        <v>469</v>
      </c>
      <c r="P27" s="532" t="s">
        <v>462</v>
      </c>
      <c r="Q27" s="532" t="s">
        <v>441</v>
      </c>
      <c r="R27" s="532" t="str">
        <f>IF(whosFirstEasierToRead="כן",VLOOKUP("מה",whosFirstEasierToReadStep2,2,FALSE),"מה")</f>
        <v>מה (בלי ?)</v>
      </c>
      <c r="S27" s="532" t="str">
        <f>IF(whosFirstEasierToRead="כן",VLOOKUP("לחץ",whosFirstEasierToReadStep2,2,FALSE),"לחץ")</f>
        <v>לחץ (למ"ד)</v>
      </c>
      <c r="T27" s="533" t="str">
        <f>IF(whosFirstEasierToRead="כן",VLOOKUP("רחץ",whosFirstEasierToReadStep2,2,FALSE),"רחץ")</f>
        <v>רחץ (רי"ש)</v>
      </c>
      <c r="U27" s="7"/>
    </row>
    <row r="28" spans="2:25" ht="15.75" thickBot="1" x14ac:dyDescent="0.3">
      <c r="B28" s="237" t="str">
        <f>IF(whosFirstEasierToRead="כן",VLOOKUP("קרע",whosFirstEasierToReadStep1,2,FALSE),"קרע")</f>
        <v>קרע (קו"ף, עי"ן)</v>
      </c>
      <c r="C28" s="483" t="s">
        <v>169</v>
      </c>
      <c r="D28" s="184" t="s">
        <v>168</v>
      </c>
      <c r="F28" s="486" t="s">
        <v>441</v>
      </c>
      <c r="G28" s="526" t="s">
        <v>469</v>
      </c>
      <c r="H28" s="527" t="s">
        <v>467</v>
      </c>
      <c r="I28" s="527" t="s">
        <v>438</v>
      </c>
      <c r="J28" s="527" t="s">
        <v>468</v>
      </c>
      <c r="K28" s="527" t="s">
        <v>441</v>
      </c>
      <c r="L28" s="527"/>
      <c r="M28" s="527"/>
      <c r="N28" s="527"/>
      <c r="O28" s="527"/>
      <c r="P28" s="527"/>
      <c r="Q28" s="527"/>
      <c r="R28" s="527"/>
      <c r="S28" s="527"/>
      <c r="T28" s="528"/>
      <c r="U28" s="7"/>
    </row>
    <row r="29" spans="2:25" ht="15.75" thickBot="1" x14ac:dyDescent="0.3">
      <c r="B29" s="237" t="s">
        <v>436</v>
      </c>
      <c r="C29" s="483" t="s">
        <v>169</v>
      </c>
      <c r="D29" s="183" t="s">
        <v>166</v>
      </c>
      <c r="F29" s="487" t="s">
        <v>466</v>
      </c>
      <c r="G29" s="534" t="s">
        <v>467</v>
      </c>
      <c r="H29" s="532" t="s">
        <v>466</v>
      </c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3"/>
      <c r="U29" s="7"/>
    </row>
    <row r="30" spans="2:25" ht="15.75" thickBot="1" x14ac:dyDescent="0.3">
      <c r="B30" s="237" t="s">
        <v>449</v>
      </c>
      <c r="C30" s="483" t="s">
        <v>169</v>
      </c>
      <c r="D30" s="184" t="s">
        <v>168</v>
      </c>
      <c r="F30" s="490" t="s">
        <v>379</v>
      </c>
      <c r="G30" s="526" t="str">
        <f>IF(whosFirstEasierToRead="כן",VLOOKUP("אהא",whosFirstEasierToReadStep2,2,FALSE),"אהא")</f>
        <v>אהא (מילה אחת)</v>
      </c>
      <c r="H30" s="527" t="s">
        <v>480</v>
      </c>
      <c r="I30" s="527" t="s">
        <v>478</v>
      </c>
      <c r="J30" s="527" t="str">
        <f>IF(whosFirstEasierToRead="כן",VLOOKUP("מה?",whosFirstEasierToReadStep2,2,FALSE),"מה?")</f>
        <v>מה (עם ?)</v>
      </c>
      <c r="K30" s="527" t="str">
        <f>IF(whosFirstEasierToRead="כן",VLOOKUP("עת",whosFirstEasierToReadStep2,2,FALSE),"עת")</f>
        <v>עת (זמן)</v>
      </c>
      <c r="L30" s="527" t="str">
        <f>IF(whosFirstEasierToRead="כן",VLOOKUP("תא",whosFirstEasierToReadStep2,2,FALSE),"תא")</f>
        <v>תא (2 אותיות)</v>
      </c>
      <c r="M30" s="527" t="str">
        <f>IF(whosFirstEasierToRead="כן",VLOOKUP("אה אה",whosFirstEasierToReadStep2,2,FALSE),"אה אה")</f>
        <v>אה אה (2 מילים)</v>
      </c>
      <c r="N30" s="527" t="s">
        <v>477</v>
      </c>
      <c r="O30" s="527" t="str">
        <f>IF(whosFirstEasierToRead="כן",VLOOKUP("ת",whosFirstEasierToReadStep2,2,FALSE),"ת")</f>
        <v>ת (אות אחת)</v>
      </c>
      <c r="P30" s="527"/>
      <c r="Q30" s="527"/>
      <c r="R30" s="527"/>
      <c r="S30" s="527"/>
      <c r="T30" s="528"/>
      <c r="U30" s="7"/>
    </row>
    <row r="31" spans="2:25" ht="15.75" thickBot="1" x14ac:dyDescent="0.3">
      <c r="B31" s="237" t="s">
        <v>441</v>
      </c>
      <c r="C31" s="483" t="s">
        <v>169</v>
      </c>
      <c r="D31" s="184" t="s">
        <v>168</v>
      </c>
      <c r="F31" s="487" t="s">
        <v>489</v>
      </c>
      <c r="G31" s="534" t="s">
        <v>477</v>
      </c>
      <c r="H31" s="532" t="str">
        <f>IF(whosFirstEasierToRead="כן",VLOOKUP("ת",whosFirstEasierToReadStep2,2,FALSE),"ת")</f>
        <v>ת (אות אחת)</v>
      </c>
      <c r="I31" s="532" t="str">
        <f>IF(whosFirstEasierToRead="כן",VLOOKUP("תא",whosFirstEasierToReadStep2,2,FALSE),"תא")</f>
        <v>תא (2 אותיות)</v>
      </c>
      <c r="J31" s="532"/>
      <c r="K31" s="532"/>
      <c r="L31" s="532"/>
      <c r="M31" s="532"/>
      <c r="N31" s="532"/>
      <c r="O31" s="532"/>
      <c r="P31" s="532"/>
      <c r="Q31" s="532"/>
      <c r="R31" s="532"/>
      <c r="S31" s="532"/>
      <c r="T31" s="533"/>
    </row>
    <row r="32" spans="2:25" ht="15.75" thickBot="1" x14ac:dyDescent="0.3"/>
    <row r="33" spans="2:17" x14ac:dyDescent="0.25">
      <c r="B33" s="92" t="s">
        <v>303</v>
      </c>
      <c r="N33" s="201" t="s">
        <v>269</v>
      </c>
      <c r="Q33" s="12" t="s">
        <v>278</v>
      </c>
    </row>
    <row r="34" spans="2:17" ht="15.75" thickBot="1" x14ac:dyDescent="0.3">
      <c r="B34" s="326" t="s">
        <v>343</v>
      </c>
      <c r="N34" s="201" t="s">
        <v>270</v>
      </c>
      <c r="Q34" s="15" t="s">
        <v>278</v>
      </c>
    </row>
    <row r="35" spans="2:17" x14ac:dyDescent="0.25">
      <c r="B35" s="100" t="s">
        <v>291</v>
      </c>
    </row>
    <row r="36" spans="2:17" x14ac:dyDescent="0.25">
      <c r="B36" s="100" t="s">
        <v>289</v>
      </c>
    </row>
  </sheetData>
  <sortState xmlns:xlrd2="http://schemas.microsoft.com/office/spreadsheetml/2017/richdata2" ref="U3:U30">
    <sortCondition ref="U3:U30"/>
  </sortState>
  <mergeCells count="14">
    <mergeCell ref="V22:W22"/>
    <mergeCell ref="X17:Y17"/>
    <mergeCell ref="X11:Y11"/>
    <mergeCell ref="X14:Y14"/>
    <mergeCell ref="V7:W7"/>
    <mergeCell ref="X7:Y7"/>
    <mergeCell ref="V11:W11"/>
    <mergeCell ref="V14:W14"/>
    <mergeCell ref="V17:W17"/>
    <mergeCell ref="X4:Y4"/>
    <mergeCell ref="F3:T3"/>
    <mergeCell ref="B3:D3"/>
    <mergeCell ref="V4:W4"/>
    <mergeCell ref="V3:Y3"/>
  </mergeCells>
  <conditionalFormatting sqref="B11 B23">
    <cfRule type="expression" dxfId="49" priority="16">
      <formula>whosFirstHighlights="כן"</formula>
    </cfRule>
  </conditionalFormatting>
  <conditionalFormatting sqref="B8 B15">
    <cfRule type="expression" dxfId="48" priority="15">
      <formula>whosFirstHighlights="כן"</formula>
    </cfRule>
  </conditionalFormatting>
  <conditionalFormatting sqref="B7 B9 B10">
    <cfRule type="expression" dxfId="47" priority="14">
      <formula>whosFirstHighlights="כן"</formula>
    </cfRule>
  </conditionalFormatting>
  <conditionalFormatting sqref="B5 B14">
    <cfRule type="expression" dxfId="46" priority="13">
      <formula>whosFirstHighlights="כן"</formula>
    </cfRule>
  </conditionalFormatting>
  <conditionalFormatting sqref="B18 B25 B26 B27 B28">
    <cfRule type="expression" dxfId="45" priority="7">
      <formula>whosFirstHighlights="כן"</formula>
    </cfRule>
  </conditionalFormatting>
  <conditionalFormatting sqref="B20 B21">
    <cfRule type="expression" dxfId="44" priority="6">
      <formula>whosFirstHighlights="כן"</formula>
    </cfRule>
  </conditionalFormatting>
  <conditionalFormatting sqref="F4:F5">
    <cfRule type="expression" dxfId="43" priority="5">
      <formula>whosFirstHighlights="כן"</formula>
    </cfRule>
  </conditionalFormatting>
  <conditionalFormatting sqref="F8 F25:F26">
    <cfRule type="expression" dxfId="42" priority="4">
      <formula>whosFirstHighlights="כן"</formula>
    </cfRule>
  </conditionalFormatting>
  <conditionalFormatting sqref="F21 F27">
    <cfRule type="expression" dxfId="41" priority="3">
      <formula>whosFirstHighlights="כן"</formula>
    </cfRule>
  </conditionalFormatting>
  <conditionalFormatting sqref="F30:F31">
    <cfRule type="expression" dxfId="40" priority="2">
      <formula>whosFirstHighlights="כן"</formula>
    </cfRule>
  </conditionalFormatting>
  <conditionalFormatting sqref="F22:F23">
    <cfRule type="expression" dxfId="39" priority="1">
      <formula>whosFirstHighlights="כן"</formula>
    </cfRule>
  </conditionalFormatting>
  <dataValidations count="1">
    <dataValidation type="list" allowBlank="1" showInputMessage="1" showErrorMessage="1" sqref="Q33:Q34" xr:uid="{C2657792-C719-4217-B162-E7863D3EDF35}">
      <formula1>"כן,לא"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  <ignoredErrors>
    <ignoredError sqref="J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40"/>
    <col min="4" max="4" width="17.140625" style="40" customWidth="1"/>
    <col min="5" max="5" width="17.42578125" style="40" customWidth="1"/>
    <col min="6" max="6" width="15.85546875" style="40" customWidth="1"/>
    <col min="7" max="7" width="14.85546875" style="40" customWidth="1"/>
    <col min="8" max="8" width="21.5703125" style="40" customWidth="1"/>
    <col min="9" max="9" width="10.140625" style="40" customWidth="1"/>
    <col min="10" max="10" width="14.28515625" style="40" customWidth="1"/>
    <col min="11" max="11" width="15.28515625" style="40" customWidth="1"/>
    <col min="12" max="13" width="15.5703125" style="40" customWidth="1"/>
    <col min="14" max="14" width="15.42578125" style="40" customWidth="1"/>
    <col min="15" max="15" width="14.85546875" style="40" customWidth="1"/>
    <col min="16" max="16384" width="9" style="40"/>
  </cols>
  <sheetData>
    <row r="1" spans="1:15" ht="40.5" customHeight="1" thickBot="1" x14ac:dyDescent="0.3">
      <c r="A1" s="6" t="s">
        <v>137</v>
      </c>
    </row>
    <row r="2" spans="1:15" x14ac:dyDescent="0.25">
      <c r="B2" s="41"/>
      <c r="C2" s="42"/>
      <c r="D2" s="436" t="s">
        <v>163</v>
      </c>
      <c r="E2" s="437"/>
      <c r="F2" s="437"/>
      <c r="G2" s="438"/>
      <c r="H2" s="434" t="s">
        <v>161</v>
      </c>
      <c r="I2" s="43"/>
      <c r="J2" s="44"/>
      <c r="K2" s="416" t="s">
        <v>162</v>
      </c>
      <c r="L2" s="417"/>
      <c r="M2" s="417"/>
      <c r="N2" s="417"/>
      <c r="O2" s="418"/>
    </row>
    <row r="3" spans="1:15" ht="15.75" thickBot="1" x14ac:dyDescent="0.3">
      <c r="B3" s="45"/>
      <c r="C3" s="46"/>
      <c r="D3" s="47">
        <v>1</v>
      </c>
      <c r="E3" s="48">
        <v>2</v>
      </c>
      <c r="F3" s="48">
        <v>3</v>
      </c>
      <c r="G3" s="49">
        <v>4</v>
      </c>
      <c r="H3" s="434"/>
      <c r="I3" s="50"/>
      <c r="J3" s="51"/>
      <c r="K3" s="52">
        <v>1</v>
      </c>
      <c r="L3" s="48">
        <v>2</v>
      </c>
      <c r="M3" s="48">
        <v>3</v>
      </c>
      <c r="N3" s="48">
        <v>4</v>
      </c>
      <c r="O3" s="49">
        <v>5</v>
      </c>
    </row>
    <row r="4" spans="1:15" x14ac:dyDescent="0.25">
      <c r="B4" s="444" t="s">
        <v>162</v>
      </c>
      <c r="C4" s="53">
        <v>1</v>
      </c>
      <c r="D4" s="144" t="s">
        <v>154</v>
      </c>
      <c r="E4" s="144" t="s">
        <v>154</v>
      </c>
      <c r="F4" s="144" t="s">
        <v>155</v>
      </c>
      <c r="G4" s="144" t="s">
        <v>156</v>
      </c>
      <c r="H4" s="434"/>
      <c r="I4" s="419" t="s">
        <v>163</v>
      </c>
      <c r="J4" s="54">
        <v>1</v>
      </c>
      <c r="K4" s="144" t="s">
        <v>154</v>
      </c>
      <c r="L4" s="165" t="s">
        <v>159</v>
      </c>
      <c r="M4" s="154" t="str">
        <f>"ספרה "&amp;IF(L13&lt;&gt;"",L13,"...")</f>
        <v>ספרה ...</v>
      </c>
      <c r="N4" s="155" t="str">
        <f>"מיקום "&amp;IF(K15&lt;&gt;"",
IF(K15=1,"ראשון",
IF(K15=2,"שני",
IF(K15=3,"שלישי",
IF(K15=4,"רביעי","…")))),"…")</f>
        <v>מיקום …</v>
      </c>
      <c r="O4" s="156" t="str">
        <f>"ספרה "&amp;IF(K13&lt;&gt;"",K13,"...")</f>
        <v>ספרה ...</v>
      </c>
    </row>
    <row r="5" spans="1:15" x14ac:dyDescent="0.25">
      <c r="B5" s="420"/>
      <c r="C5" s="55">
        <v>2</v>
      </c>
      <c r="D5" s="145" t="s">
        <v>158</v>
      </c>
      <c r="E5" s="146" t="str">
        <f>"מיקום "&amp;IF(D15&lt;&gt;"",
IF(D15=1,"ראשון",
IF(D15=2,"שני",
IF(D15=3,"שלישי",
IF(D15=4,"רביעי","…")))),"…")</f>
        <v>מיקום …</v>
      </c>
      <c r="F5" s="144" t="s">
        <v>157</v>
      </c>
      <c r="G5" s="147" t="str">
        <f>"מיקום "&amp;IF(D15&lt;&gt;"",
IF(D15=1,"ראשון",
IF(D15=2,"שני",
IF(D15=3,"שלישי",
IF(D15=4,"רביעי","…")))),"…")</f>
        <v>מיקום …</v>
      </c>
      <c r="H5" s="434"/>
      <c r="I5" s="420"/>
      <c r="J5" s="55">
        <v>2</v>
      </c>
      <c r="K5" s="162" t="s">
        <v>154</v>
      </c>
      <c r="L5" s="146" t="str">
        <f>"מיקום "&amp;IF(K15&lt;&gt;"",
IF(K15=1,"ראשון",
IF(K15=2,"שני",
IF(K15=3,"שלישי",
IF(K15=4,"רביעי","…")))),"…")</f>
        <v>מיקום …</v>
      </c>
      <c r="M5" s="148" t="str">
        <f>"ספרה "&amp;IF(K13&lt;&gt;"",K13,"...")</f>
        <v>ספרה ...</v>
      </c>
      <c r="N5" s="157" t="s">
        <v>160</v>
      </c>
      <c r="O5" s="158" t="str">
        <f>"ספרה "&amp;IF(L13&lt;&gt;"",L13,"...")</f>
        <v>ספרה ...</v>
      </c>
    </row>
    <row r="6" spans="1:15" x14ac:dyDescent="0.25">
      <c r="B6" s="420"/>
      <c r="C6" s="55">
        <v>3</v>
      </c>
      <c r="D6" s="145" t="str">
        <f>"ספרה "&amp;IF(E13&lt;&gt;"",E13,"...")</f>
        <v>ספרה ...</v>
      </c>
      <c r="E6" s="148" t="str">
        <f>"ספרה "&amp;IF(D13&lt;&gt;"",D13,"...")</f>
        <v>ספרה ...</v>
      </c>
      <c r="F6" s="144" t="s">
        <v>155</v>
      </c>
      <c r="G6" s="149" t="s">
        <v>159</v>
      </c>
      <c r="H6" s="434"/>
      <c r="I6" s="420"/>
      <c r="J6" s="55">
        <v>3</v>
      </c>
      <c r="K6" s="162" t="s">
        <v>155</v>
      </c>
      <c r="L6" s="144" t="s">
        <v>157</v>
      </c>
      <c r="M6" s="144" t="s">
        <v>155</v>
      </c>
      <c r="N6" s="146" t="str">
        <f>"מיקום "&amp;IF(L15&lt;&gt;"",
IF(L15=1,"ראשון",
IF(L15=2,"שני",
IF(L15=3,"שלישי",
IF(L15=4,"רביעי","…")))),"…")</f>
        <v>מיקום …</v>
      </c>
      <c r="O6" s="159" t="str">
        <f>"ספרה "&amp;IF(N13&lt;&gt;"",N13,"...")</f>
        <v>ספרה ...</v>
      </c>
    </row>
    <row r="7" spans="1:15" ht="15.75" thickBot="1" x14ac:dyDescent="0.3">
      <c r="B7" s="420"/>
      <c r="C7" s="56">
        <v>4</v>
      </c>
      <c r="D7" s="150" t="str">
        <f>"מיקום "&amp;IF(D15&lt;&gt;"",
IF(D15=1,"ראשון",
IF(D15=2,"שני",
IF(D15=3,"שלישי",
IF(D15=4,"רביעי","…")))),"…")</f>
        <v>מיקום …</v>
      </c>
      <c r="E7" s="144" t="s">
        <v>157</v>
      </c>
      <c r="F7" s="146" t="str">
        <f>"מיקום "&amp;IF(E15&lt;&gt;"",
IF(E15=1,"ראשון",
IF(E15=2,"שני",
IF(E15=3,"שלישי",
IF(E15=4,"רביעי","…")))),"…")</f>
        <v>מיקום …</v>
      </c>
      <c r="G7" s="147" t="str">
        <f>"מיקום "&amp;IF(E15&lt;&gt;"",
IF(E15=1,"ראשון",
IF(E15=2,"שני",
IF(E15=3,"שלישי",
IF(E15=4,"רביעי","…")))),"…")</f>
        <v>מיקום …</v>
      </c>
      <c r="H7" s="434"/>
      <c r="I7" s="421"/>
      <c r="J7" s="57">
        <v>4</v>
      </c>
      <c r="K7" s="163" t="s">
        <v>156</v>
      </c>
      <c r="L7" s="160" t="str">
        <f>"מיקום "&amp;IF(K15&lt;&gt;"",
IF(K15=1,"ראשון",
IF(K15=2,"שני",
IF(K15=3,"שלישי",
IF(K15=4,"רביעי","…")))),"…")</f>
        <v>מיקום …</v>
      </c>
      <c r="M7" s="164" t="s">
        <v>159</v>
      </c>
      <c r="N7" s="161" t="str">
        <f>"מיקום "&amp;IF(L15&lt;&gt;"",
IF(L15=1,"ראשון",
IF(L15=2,"שני",
IF(L15=3,"שלישי",
IF(L15=4,"רביעי","…")))),"…")</f>
        <v>מיקום …</v>
      </c>
      <c r="O7" s="153" t="str">
        <f>"ספרה "&amp;IF(M13&lt;&gt;"",M13,"...")</f>
        <v>ספרה ...</v>
      </c>
    </row>
    <row r="8" spans="1:15" ht="15.75" thickBot="1" x14ac:dyDescent="0.3">
      <c r="B8" s="421"/>
      <c r="C8" s="49">
        <v>5</v>
      </c>
      <c r="D8" s="151" t="str">
        <f>"ספרה "&amp;IF(D13&lt;&gt;"",D13,"...")</f>
        <v>ספרה ...</v>
      </c>
      <c r="E8" s="152" t="str">
        <f>"ספרה "&amp;IF(E13&lt;&gt;"",E13,"...")</f>
        <v>ספרה ...</v>
      </c>
      <c r="F8" s="152" t="str">
        <f>"ספרה "&amp;IF(G13&lt;&gt;"",G13,"...")</f>
        <v>ספרה ...</v>
      </c>
      <c r="G8" s="153" t="str">
        <f>"ספרה "&amp;IF(F13&lt;&gt;"",F13,"...")</f>
        <v>ספרה ...</v>
      </c>
      <c r="H8" s="434"/>
    </row>
    <row r="10" spans="1:15" ht="15.75" thickBot="1" x14ac:dyDescent="0.3"/>
    <row r="11" spans="1:15" x14ac:dyDescent="0.25">
      <c r="B11" s="43"/>
      <c r="C11" s="44"/>
      <c r="D11" s="429" t="s">
        <v>162</v>
      </c>
      <c r="E11" s="427"/>
      <c r="F11" s="427"/>
      <c r="G11" s="428"/>
      <c r="H11" s="435" t="s">
        <v>161</v>
      </c>
      <c r="I11" s="43"/>
      <c r="J11" s="44"/>
      <c r="K11" s="426" t="s">
        <v>162</v>
      </c>
      <c r="L11" s="427"/>
      <c r="M11" s="427"/>
      <c r="N11" s="428"/>
    </row>
    <row r="12" spans="1:15" ht="15.75" thickBot="1" x14ac:dyDescent="0.3">
      <c r="B12" s="58"/>
      <c r="C12" s="59"/>
      <c r="D12" s="60">
        <v>1</v>
      </c>
      <c r="E12" s="61">
        <v>2</v>
      </c>
      <c r="F12" s="61">
        <v>3</v>
      </c>
      <c r="G12" s="62">
        <v>4</v>
      </c>
      <c r="H12" s="435"/>
      <c r="I12" s="50"/>
      <c r="J12" s="51"/>
      <c r="K12" s="63">
        <v>1</v>
      </c>
      <c r="L12" s="61">
        <v>2</v>
      </c>
      <c r="M12" s="61">
        <v>3</v>
      </c>
      <c r="N12" s="62">
        <v>4</v>
      </c>
    </row>
    <row r="13" spans="1:15" ht="14.25" customHeight="1" x14ac:dyDescent="0.25">
      <c r="B13" s="430" t="s">
        <v>286</v>
      </c>
      <c r="C13" s="431"/>
      <c r="D13" s="447"/>
      <c r="E13" s="424"/>
      <c r="F13" s="424"/>
      <c r="G13" s="422"/>
      <c r="H13" s="435"/>
      <c r="I13" s="430" t="s">
        <v>286</v>
      </c>
      <c r="J13" s="431"/>
      <c r="K13" s="445"/>
      <c r="L13" s="424"/>
      <c r="M13" s="424"/>
      <c r="N13" s="422"/>
    </row>
    <row r="14" spans="1:15" x14ac:dyDescent="0.25">
      <c r="B14" s="432"/>
      <c r="C14" s="433"/>
      <c r="D14" s="442"/>
      <c r="E14" s="425"/>
      <c r="F14" s="425"/>
      <c r="G14" s="423"/>
      <c r="H14" s="435"/>
      <c r="I14" s="432"/>
      <c r="J14" s="433"/>
      <c r="K14" s="446"/>
      <c r="L14" s="425"/>
      <c r="M14" s="425"/>
      <c r="N14" s="423"/>
    </row>
    <row r="15" spans="1:15" ht="15" customHeight="1" x14ac:dyDescent="0.25">
      <c r="B15" s="448" t="s">
        <v>287</v>
      </c>
      <c r="C15" s="449"/>
      <c r="D15" s="442"/>
      <c r="E15" s="425"/>
      <c r="F15" s="440"/>
      <c r="G15" s="440"/>
      <c r="H15" s="435"/>
      <c r="I15" s="448" t="s">
        <v>287</v>
      </c>
      <c r="J15" s="449"/>
      <c r="K15" s="442"/>
      <c r="L15" s="425"/>
      <c r="M15" s="440"/>
      <c r="N15" s="440"/>
    </row>
    <row r="16" spans="1:15" ht="15.75" thickBot="1" x14ac:dyDescent="0.3">
      <c r="B16" s="450"/>
      <c r="C16" s="451"/>
      <c r="D16" s="443"/>
      <c r="E16" s="439"/>
      <c r="F16" s="441"/>
      <c r="G16" s="441"/>
      <c r="H16" s="435"/>
      <c r="I16" s="450"/>
      <c r="J16" s="451"/>
      <c r="K16" s="443"/>
      <c r="L16" s="439"/>
      <c r="M16" s="441"/>
      <c r="N16" s="441"/>
    </row>
  </sheetData>
  <mergeCells count="28"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Z40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9" width="4.7109375" style="5" customWidth="1"/>
    <col min="20" max="23" width="9.140625" style="5"/>
    <col min="24" max="24" width="11" style="5" customWidth="1"/>
    <col min="25" max="25" width="10.7109375" style="5" customWidth="1"/>
    <col min="26" max="26" width="31.5703125" style="5" customWidth="1"/>
    <col min="27" max="16384" width="9.140625" style="5"/>
  </cols>
  <sheetData>
    <row r="1" spans="1:26" ht="40.5" customHeight="1" thickBot="1" x14ac:dyDescent="0.3">
      <c r="A1" s="6" t="s">
        <v>137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 customHeight="1" thickBot="1" x14ac:dyDescent="0.3">
      <c r="B2" s="100"/>
      <c r="C2" s="100"/>
      <c r="D2" s="100"/>
      <c r="E2" s="100"/>
      <c r="F2" s="100"/>
      <c r="G2" s="100"/>
      <c r="H2" s="100"/>
      <c r="I2" s="100"/>
      <c r="J2" s="460" t="s">
        <v>266</v>
      </c>
      <c r="K2" s="461"/>
      <c r="L2" s="100"/>
      <c r="M2" s="100"/>
      <c r="N2" s="100"/>
      <c r="O2" s="100"/>
      <c r="P2" s="100"/>
      <c r="Q2" s="100"/>
      <c r="R2" s="100"/>
      <c r="S2" s="100"/>
      <c r="T2"/>
      <c r="U2" s="462" t="s">
        <v>175</v>
      </c>
      <c r="V2" s="463"/>
      <c r="X2" s="319" t="s">
        <v>267</v>
      </c>
      <c r="Y2" s="240" t="s">
        <v>268</v>
      </c>
      <c r="Z2" s="380" t="s">
        <v>408</v>
      </c>
    </row>
    <row r="3" spans="1:26" ht="15" customHeight="1" x14ac:dyDescent="0.25">
      <c r="A3" s="26"/>
      <c r="B3" s="100"/>
      <c r="C3" s="100"/>
      <c r="D3" s="100"/>
      <c r="E3" s="100"/>
      <c r="F3" s="100"/>
      <c r="G3" s="100"/>
      <c r="H3" s="100"/>
      <c r="I3" s="100"/>
      <c r="J3" s="355"/>
      <c r="K3" s="100"/>
      <c r="L3" s="100"/>
      <c r="M3" s="100"/>
      <c r="N3" s="100"/>
      <c r="O3" s="100"/>
      <c r="P3" s="100"/>
      <c r="Q3" s="100"/>
      <c r="R3" s="100"/>
      <c r="S3" s="100"/>
      <c r="T3" s="354"/>
      <c r="U3" s="351" t="s">
        <v>379</v>
      </c>
      <c r="V3" s="370" t="s">
        <v>61</v>
      </c>
      <c r="X3" s="320" t="s">
        <v>246</v>
      </c>
      <c r="Y3" s="376" t="s">
        <v>383</v>
      </c>
      <c r="Z3" s="381" t="s">
        <v>399</v>
      </c>
    </row>
    <row r="4" spans="1:26" ht="15" customHeight="1" x14ac:dyDescent="0.25">
      <c r="A4" s="26"/>
      <c r="B4" s="100"/>
      <c r="C4" s="100"/>
      <c r="D4" s="356"/>
      <c r="E4" s="357"/>
      <c r="F4" s="356"/>
      <c r="G4" s="357"/>
      <c r="H4" s="356"/>
      <c r="I4" s="358"/>
      <c r="J4" s="356"/>
      <c r="K4" s="358"/>
      <c r="L4" s="357"/>
      <c r="M4" s="358"/>
      <c r="N4" s="357"/>
      <c r="O4" s="358"/>
      <c r="P4" s="357"/>
      <c r="Q4" s="358"/>
      <c r="R4" s="100"/>
      <c r="S4" s="100"/>
      <c r="T4" s="354"/>
      <c r="U4" s="369" t="s">
        <v>366</v>
      </c>
      <c r="V4" s="366" t="s">
        <v>62</v>
      </c>
      <c r="X4" s="352" t="s">
        <v>261</v>
      </c>
      <c r="Y4" s="378" t="s">
        <v>396</v>
      </c>
      <c r="Z4" s="382" t="s">
        <v>413</v>
      </c>
    </row>
    <row r="5" spans="1:26" ht="15" customHeight="1" x14ac:dyDescent="0.25">
      <c r="A5" s="26"/>
      <c r="B5" s="100"/>
      <c r="C5" s="454" t="s">
        <v>362</v>
      </c>
      <c r="D5" s="454"/>
      <c r="E5" s="454" t="s">
        <v>62</v>
      </c>
      <c r="F5" s="454"/>
      <c r="G5" s="454" t="s">
        <v>243</v>
      </c>
      <c r="H5" s="454"/>
      <c r="I5" s="454" t="s">
        <v>363</v>
      </c>
      <c r="J5" s="454"/>
      <c r="K5" s="454" t="s">
        <v>364</v>
      </c>
      <c r="L5" s="454"/>
      <c r="M5" s="453" t="s">
        <v>416</v>
      </c>
      <c r="N5" s="454"/>
      <c r="O5" s="454" t="s">
        <v>247</v>
      </c>
      <c r="P5" s="454"/>
      <c r="Q5" s="454" t="s">
        <v>249</v>
      </c>
      <c r="R5" s="454"/>
      <c r="S5" s="359"/>
      <c r="T5" s="354"/>
      <c r="U5" s="369" t="s">
        <v>365</v>
      </c>
      <c r="V5" s="366" t="s">
        <v>362</v>
      </c>
      <c r="X5" s="352" t="s">
        <v>259</v>
      </c>
      <c r="Y5" s="378" t="s">
        <v>398</v>
      </c>
      <c r="Z5" s="382" t="s">
        <v>415</v>
      </c>
    </row>
    <row r="6" spans="1:26" ht="15" customHeight="1" x14ac:dyDescent="0.25">
      <c r="A6" s="26"/>
      <c r="B6" s="100"/>
      <c r="C6" s="360"/>
      <c r="D6" s="137"/>
      <c r="E6" s="455">
        <v>3.552</v>
      </c>
      <c r="F6" s="455"/>
      <c r="G6" s="455">
        <v>3.5920000000000001</v>
      </c>
      <c r="H6" s="455"/>
      <c r="I6" s="455">
        <v>3.5649999999999999</v>
      </c>
      <c r="J6" s="455"/>
      <c r="K6" s="455">
        <v>3.5950000000000002</v>
      </c>
      <c r="L6" s="455"/>
      <c r="M6" s="455">
        <v>3.5049999999999999</v>
      </c>
      <c r="N6" s="455"/>
      <c r="O6" s="455"/>
      <c r="P6" s="455"/>
      <c r="Q6" s="360"/>
      <c r="R6" s="137"/>
      <c r="S6" s="137"/>
      <c r="T6" s="354"/>
      <c r="U6" s="369" t="s">
        <v>368</v>
      </c>
      <c r="V6" s="366" t="s">
        <v>363</v>
      </c>
      <c r="X6" s="352" t="s">
        <v>253</v>
      </c>
      <c r="Y6" s="378" t="s">
        <v>390</v>
      </c>
      <c r="Z6" s="382" t="s">
        <v>406</v>
      </c>
    </row>
    <row r="7" spans="1:26" ht="15" customHeight="1" x14ac:dyDescent="0.25">
      <c r="A7" s="26"/>
      <c r="B7" s="100"/>
      <c r="C7" s="452" t="s">
        <v>365</v>
      </c>
      <c r="D7" s="452"/>
      <c r="E7" s="452" t="s">
        <v>366</v>
      </c>
      <c r="F7" s="452"/>
      <c r="G7" s="452" t="s">
        <v>367</v>
      </c>
      <c r="H7" s="452"/>
      <c r="I7" s="452" t="s">
        <v>368</v>
      </c>
      <c r="J7" s="452"/>
      <c r="K7" s="452" t="s">
        <v>369</v>
      </c>
      <c r="L7" s="452"/>
      <c r="M7" s="452" t="s">
        <v>370</v>
      </c>
      <c r="N7" s="452"/>
      <c r="O7" s="452" t="s">
        <v>371</v>
      </c>
      <c r="P7" s="452"/>
      <c r="Q7" s="452" t="s">
        <v>372</v>
      </c>
      <c r="R7" s="452"/>
      <c r="S7" s="361"/>
      <c r="T7" s="354"/>
      <c r="U7" s="369" t="s">
        <v>367</v>
      </c>
      <c r="V7" s="366" t="s">
        <v>243</v>
      </c>
      <c r="X7" s="321" t="s">
        <v>264</v>
      </c>
      <c r="Y7" s="377" t="s">
        <v>392</v>
      </c>
      <c r="Z7" s="382" t="s">
        <v>409</v>
      </c>
    </row>
    <row r="8" spans="1:26" ht="15" customHeight="1" x14ac:dyDescent="0.25">
      <c r="A8" s="26"/>
      <c r="B8" s="100"/>
      <c r="C8" s="362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362"/>
      <c r="R8" s="100"/>
      <c r="S8" s="100"/>
      <c r="T8" s="354"/>
      <c r="U8" s="241" t="s">
        <v>374</v>
      </c>
      <c r="V8" s="367" t="s">
        <v>245</v>
      </c>
      <c r="X8" s="352" t="s">
        <v>257</v>
      </c>
      <c r="Y8" s="378" t="s">
        <v>397</v>
      </c>
      <c r="Z8" s="382" t="s">
        <v>414</v>
      </c>
    </row>
    <row r="9" spans="1:26" ht="15" customHeight="1" x14ac:dyDescent="0.25">
      <c r="A9" s="26"/>
      <c r="B9" s="100"/>
      <c r="C9" s="362"/>
      <c r="D9" s="357"/>
      <c r="E9" s="358"/>
      <c r="F9" s="357"/>
      <c r="G9" s="358"/>
      <c r="H9" s="100"/>
      <c r="I9" s="100"/>
      <c r="J9" s="100"/>
      <c r="K9" s="100"/>
      <c r="L9" s="100"/>
      <c r="M9" s="100"/>
      <c r="N9" s="356"/>
      <c r="O9" s="357"/>
      <c r="P9" s="356"/>
      <c r="Q9" s="358"/>
      <c r="R9" s="100"/>
      <c r="S9" s="100"/>
      <c r="T9" s="354"/>
      <c r="U9" s="369" t="s">
        <v>370</v>
      </c>
      <c r="V9" s="367" t="s">
        <v>382</v>
      </c>
      <c r="X9" s="352" t="s">
        <v>254</v>
      </c>
      <c r="Y9" s="378" t="s">
        <v>394</v>
      </c>
      <c r="Z9" s="382" t="s">
        <v>411</v>
      </c>
    </row>
    <row r="10" spans="1:26" ht="15" customHeight="1" x14ac:dyDescent="0.25">
      <c r="A10" s="26"/>
      <c r="B10" s="100"/>
      <c r="C10" s="453" t="s">
        <v>252</v>
      </c>
      <c r="D10" s="453"/>
      <c r="E10" s="453" t="s">
        <v>362</v>
      </c>
      <c r="F10" s="453"/>
      <c r="G10" s="453" t="s">
        <v>245</v>
      </c>
      <c r="H10" s="453"/>
      <c r="I10" s="100"/>
      <c r="J10" s="100"/>
      <c r="K10" s="100"/>
      <c r="L10" s="100"/>
      <c r="M10" s="453" t="s">
        <v>256</v>
      </c>
      <c r="N10" s="453"/>
      <c r="O10" s="453" t="s">
        <v>252</v>
      </c>
      <c r="P10" s="453"/>
      <c r="Q10" s="453" t="s">
        <v>243</v>
      </c>
      <c r="R10" s="453"/>
      <c r="S10" s="100"/>
      <c r="T10" s="354"/>
      <c r="U10" s="369" t="s">
        <v>369</v>
      </c>
      <c r="V10" s="366" t="s">
        <v>364</v>
      </c>
      <c r="X10" s="321" t="s">
        <v>244</v>
      </c>
      <c r="Y10" s="377" t="s">
        <v>384</v>
      </c>
      <c r="Z10" s="382" t="s">
        <v>400</v>
      </c>
    </row>
    <row r="11" spans="1:26" ht="15" customHeight="1" x14ac:dyDescent="0.25">
      <c r="A11" s="26"/>
      <c r="B11" s="100"/>
      <c r="C11" s="362"/>
      <c r="D11" s="100"/>
      <c r="E11" s="455">
        <v>3.5350000000000001</v>
      </c>
      <c r="F11" s="455"/>
      <c r="G11" s="362"/>
      <c r="H11" s="100"/>
      <c r="I11" s="100"/>
      <c r="J11" s="100"/>
      <c r="K11" s="100"/>
      <c r="L11" s="100"/>
      <c r="M11" s="362"/>
      <c r="N11" s="100"/>
      <c r="O11" s="455">
        <v>3.5819999999999999</v>
      </c>
      <c r="P11" s="455"/>
      <c r="Q11" s="362"/>
      <c r="R11" s="100"/>
      <c r="S11" s="100"/>
      <c r="T11" s="354"/>
      <c r="U11" s="241" t="s">
        <v>378</v>
      </c>
      <c r="V11" s="367" t="s">
        <v>376</v>
      </c>
      <c r="X11" s="352" t="s">
        <v>255</v>
      </c>
      <c r="Y11" s="378" t="s">
        <v>393</v>
      </c>
      <c r="Z11" s="382" t="s">
        <v>410</v>
      </c>
    </row>
    <row r="12" spans="1:26" ht="15" customHeight="1" x14ac:dyDescent="0.25">
      <c r="A12" s="26"/>
      <c r="B12" s="100"/>
      <c r="C12" s="452" t="s">
        <v>373</v>
      </c>
      <c r="D12" s="452"/>
      <c r="E12" s="452" t="s">
        <v>365</v>
      </c>
      <c r="F12" s="452"/>
      <c r="G12" s="452" t="s">
        <v>374</v>
      </c>
      <c r="H12" s="452"/>
      <c r="I12" s="100"/>
      <c r="J12" s="100"/>
      <c r="K12" s="100"/>
      <c r="L12" s="100"/>
      <c r="M12" s="452" t="s">
        <v>375</v>
      </c>
      <c r="N12" s="452"/>
      <c r="O12" s="452" t="s">
        <v>373</v>
      </c>
      <c r="P12" s="452"/>
      <c r="Q12" s="452" t="s">
        <v>367</v>
      </c>
      <c r="R12" s="452"/>
      <c r="S12" s="100"/>
      <c r="T12" s="354"/>
      <c r="U12" s="241" t="s">
        <v>375</v>
      </c>
      <c r="V12" s="367" t="s">
        <v>256</v>
      </c>
      <c r="X12" s="321" t="s">
        <v>265</v>
      </c>
      <c r="Y12" s="377" t="s">
        <v>386</v>
      </c>
      <c r="Z12" s="382" t="s">
        <v>402</v>
      </c>
    </row>
    <row r="13" spans="1:26" ht="15" customHeight="1" x14ac:dyDescent="0.25">
      <c r="A13" s="26"/>
      <c r="B13" s="100"/>
      <c r="C13" s="362"/>
      <c r="D13" s="100"/>
      <c r="E13" s="100"/>
      <c r="F13" s="100"/>
      <c r="G13" s="362"/>
      <c r="H13" s="100"/>
      <c r="I13" s="100"/>
      <c r="J13" s="100"/>
      <c r="K13" s="100"/>
      <c r="L13" s="100"/>
      <c r="M13" s="362"/>
      <c r="N13" s="100"/>
      <c r="O13" s="100"/>
      <c r="P13" s="100"/>
      <c r="Q13" s="362"/>
      <c r="R13" s="100"/>
      <c r="S13" s="100"/>
      <c r="T13" s="354"/>
      <c r="U13" s="241" t="s">
        <v>380</v>
      </c>
      <c r="V13" s="367" t="s">
        <v>248</v>
      </c>
      <c r="X13" s="352" t="s">
        <v>260</v>
      </c>
      <c r="Y13" s="378" t="s">
        <v>387</v>
      </c>
      <c r="Z13" s="382" t="s">
        <v>403</v>
      </c>
    </row>
    <row r="14" spans="1:26" ht="15" customHeight="1" x14ac:dyDescent="0.25">
      <c r="A14" s="26"/>
      <c r="B14" s="100"/>
      <c r="C14" s="356"/>
      <c r="D14" s="358"/>
      <c r="E14" s="100"/>
      <c r="F14" s="100"/>
      <c r="G14" s="356"/>
      <c r="H14" s="358"/>
      <c r="I14" s="100"/>
      <c r="J14" s="100"/>
      <c r="K14" s="100"/>
      <c r="L14" s="100"/>
      <c r="M14" s="356"/>
      <c r="N14" s="358"/>
      <c r="O14" s="100"/>
      <c r="P14" s="100"/>
      <c r="Q14" s="356"/>
      <c r="R14" s="358"/>
      <c r="S14" s="100"/>
      <c r="T14" s="354"/>
      <c r="U14" s="241" t="s">
        <v>373</v>
      </c>
      <c r="V14" s="367" t="s">
        <v>252</v>
      </c>
      <c r="X14" s="352" t="s">
        <v>251</v>
      </c>
      <c r="Y14" s="378" t="s">
        <v>385</v>
      </c>
      <c r="Z14" s="382" t="s">
        <v>401</v>
      </c>
    </row>
    <row r="15" spans="1:26" ht="15" customHeight="1" x14ac:dyDescent="0.25">
      <c r="A15" s="26"/>
      <c r="B15" s="453" t="s">
        <v>381</v>
      </c>
      <c r="C15" s="453"/>
      <c r="D15" s="453" t="s">
        <v>376</v>
      </c>
      <c r="E15" s="453"/>
      <c r="F15" s="453" t="s">
        <v>243</v>
      </c>
      <c r="G15" s="453"/>
      <c r="H15" s="453" t="s">
        <v>376</v>
      </c>
      <c r="I15" s="453"/>
      <c r="J15" s="100"/>
      <c r="K15" s="100"/>
      <c r="L15" s="453" t="s">
        <v>243</v>
      </c>
      <c r="M15" s="453"/>
      <c r="N15" s="454" t="s">
        <v>249</v>
      </c>
      <c r="O15" s="454"/>
      <c r="P15" s="453" t="s">
        <v>61</v>
      </c>
      <c r="Q15" s="453"/>
      <c r="R15" s="453" t="s">
        <v>248</v>
      </c>
      <c r="S15" s="453"/>
      <c r="T15" s="354"/>
      <c r="U15" s="241" t="s">
        <v>377</v>
      </c>
      <c r="V15" s="367" t="s">
        <v>381</v>
      </c>
      <c r="X15" s="352" t="s">
        <v>262</v>
      </c>
      <c r="Y15" s="378" t="s">
        <v>389</v>
      </c>
      <c r="Z15" s="382" t="s">
        <v>405</v>
      </c>
    </row>
    <row r="16" spans="1:26" ht="15" customHeight="1" x14ac:dyDescent="0.25">
      <c r="A16" s="26"/>
      <c r="B16" s="455">
        <v>3.5720000000000001</v>
      </c>
      <c r="C16" s="455"/>
      <c r="D16" s="455">
        <v>3.532</v>
      </c>
      <c r="E16" s="455"/>
      <c r="F16" s="455">
        <v>3.5750000000000002</v>
      </c>
      <c r="G16" s="455"/>
      <c r="H16" s="455">
        <v>3.5150000000000001</v>
      </c>
      <c r="I16" s="455"/>
      <c r="J16" s="100"/>
      <c r="K16" s="100"/>
      <c r="L16" s="455">
        <v>3.5419999999999998</v>
      </c>
      <c r="M16" s="455"/>
      <c r="N16" s="455">
        <v>3.5550000000000002</v>
      </c>
      <c r="O16" s="455"/>
      <c r="P16" s="455">
        <v>3.5449999999999999</v>
      </c>
      <c r="Q16" s="455"/>
      <c r="R16" s="455">
        <v>3.5219999999999998</v>
      </c>
      <c r="S16" s="455"/>
      <c r="T16" s="354"/>
      <c r="U16" s="241" t="s">
        <v>372</v>
      </c>
      <c r="V16" s="366" t="s">
        <v>249</v>
      </c>
      <c r="X16" s="321" t="s">
        <v>263</v>
      </c>
      <c r="Y16" s="377" t="s">
        <v>395</v>
      </c>
      <c r="Z16" s="382" t="s">
        <v>412</v>
      </c>
    </row>
    <row r="17" spans="1:26" ht="15" customHeight="1" thickBot="1" x14ac:dyDescent="0.3">
      <c r="A17" s="26"/>
      <c r="B17" s="452" t="s">
        <v>377</v>
      </c>
      <c r="C17" s="452"/>
      <c r="D17" s="452" t="s">
        <v>378</v>
      </c>
      <c r="E17" s="452"/>
      <c r="F17" s="452" t="s">
        <v>367</v>
      </c>
      <c r="G17" s="452"/>
      <c r="H17" s="452" t="s">
        <v>378</v>
      </c>
      <c r="I17" s="452"/>
      <c r="J17" s="100"/>
      <c r="K17" s="100"/>
      <c r="L17" s="452" t="s">
        <v>367</v>
      </c>
      <c r="M17" s="452"/>
      <c r="N17" s="452" t="s">
        <v>372</v>
      </c>
      <c r="O17" s="452"/>
      <c r="P17" s="452" t="s">
        <v>379</v>
      </c>
      <c r="Q17" s="452"/>
      <c r="R17" s="452" t="s">
        <v>380</v>
      </c>
      <c r="S17" s="452"/>
      <c r="T17" s="354"/>
      <c r="U17" s="371" t="s">
        <v>371</v>
      </c>
      <c r="V17" s="368" t="s">
        <v>247</v>
      </c>
      <c r="X17" s="352" t="s">
        <v>258</v>
      </c>
      <c r="Y17" s="378" t="s">
        <v>388</v>
      </c>
      <c r="Z17" s="382" t="s">
        <v>404</v>
      </c>
    </row>
    <row r="18" spans="1:26" ht="15" customHeight="1" thickBot="1" x14ac:dyDescent="0.3">
      <c r="A18" s="26"/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/>
      <c r="V18"/>
      <c r="X18" s="375" t="s">
        <v>250</v>
      </c>
      <c r="Y18" s="379" t="s">
        <v>391</v>
      </c>
      <c r="Z18" s="383" t="s">
        <v>407</v>
      </c>
    </row>
    <row r="19" spans="1:26" ht="15" customHeight="1" x14ac:dyDescent="0.25">
      <c r="A19" s="26"/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/>
      <c r="V19"/>
      <c r="W19"/>
      <c r="X19"/>
      <c r="Y19"/>
      <c r="Z19"/>
    </row>
    <row r="20" spans="1:26" ht="15" customHeight="1" x14ac:dyDescent="0.25">
      <c r="A20" s="26"/>
      <c r="B20" s="354"/>
      <c r="C20" s="354"/>
      <c r="D20" s="354"/>
      <c r="E20" s="354"/>
      <c r="F20" s="354"/>
      <c r="G20" s="354"/>
      <c r="H20" s="459"/>
      <c r="I20" s="459"/>
      <c r="J20" s="354"/>
      <c r="K20" s="354"/>
      <c r="L20" s="459"/>
      <c r="M20" s="459"/>
      <c r="N20" s="354"/>
      <c r="O20" s="354"/>
      <c r="P20" s="459"/>
      <c r="Q20" s="459"/>
      <c r="R20" s="459"/>
      <c r="S20" s="459"/>
      <c r="T20" s="354"/>
      <c r="U20"/>
      <c r="V20"/>
      <c r="W20"/>
      <c r="X20"/>
      <c r="Y20"/>
      <c r="Z20"/>
    </row>
    <row r="21" spans="1:26" ht="15" customHeight="1" x14ac:dyDescent="0.25">
      <c r="A21" s="26"/>
      <c r="B21" s="354"/>
      <c r="C21" s="354"/>
      <c r="D21" s="354"/>
      <c r="E21" s="354"/>
      <c r="F21" s="354"/>
      <c r="G21" s="354"/>
      <c r="H21" s="458"/>
      <c r="I21" s="458"/>
      <c r="J21" s="354"/>
      <c r="K21" s="354"/>
      <c r="L21" s="354"/>
      <c r="M21" s="354"/>
      <c r="N21" s="354"/>
      <c r="O21" s="354"/>
      <c r="P21" s="458"/>
      <c r="Q21" s="458"/>
      <c r="R21" s="458"/>
      <c r="S21" s="458"/>
      <c r="T21" s="354"/>
      <c r="U21"/>
      <c r="V21"/>
      <c r="W21"/>
      <c r="X21"/>
      <c r="Y21"/>
      <c r="Z21"/>
    </row>
    <row r="22" spans="1:26" ht="15" customHeight="1" x14ac:dyDescent="0.25">
      <c r="A22" s="26"/>
      <c r="B22" s="354"/>
      <c r="C22" s="354"/>
      <c r="D22" s="354"/>
      <c r="E22" s="354"/>
      <c r="F22" s="354"/>
      <c r="G22" s="354"/>
      <c r="H22" s="457"/>
      <c r="I22" s="457"/>
      <c r="J22" s="354"/>
      <c r="K22" s="354"/>
      <c r="L22" s="457"/>
      <c r="M22" s="457"/>
      <c r="N22" s="354"/>
      <c r="O22" s="354"/>
      <c r="P22" s="457"/>
      <c r="Q22" s="457"/>
      <c r="R22" s="457"/>
      <c r="S22" s="457"/>
      <c r="T22" s="354"/>
      <c r="U22"/>
      <c r="V22" s="363"/>
      <c r="W22" s="363"/>
      <c r="X22"/>
      <c r="Y22"/>
      <c r="Z22"/>
    </row>
    <row r="23" spans="1:26" ht="15" customHeight="1" x14ac:dyDescent="0.25">
      <c r="A23" s="26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65"/>
      <c r="V23" s="363"/>
      <c r="W23" s="363"/>
      <c r="X23"/>
      <c r="Y23"/>
      <c r="Z23"/>
    </row>
    <row r="24" spans="1:26" ht="15" customHeight="1" x14ac:dyDescent="0.25">
      <c r="A24" s="26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65"/>
      <c r="V24" s="364"/>
      <c r="W24" s="363"/>
      <c r="X24"/>
      <c r="Y24"/>
      <c r="Z24"/>
    </row>
    <row r="25" spans="1:26" ht="15" customHeight="1" x14ac:dyDescent="0.25">
      <c r="A25" s="26"/>
      <c r="B25" s="354"/>
      <c r="C25" s="354"/>
      <c r="D25" s="354"/>
      <c r="E25" s="354"/>
      <c r="F25" s="354"/>
      <c r="G25" s="354"/>
      <c r="H25" s="354"/>
      <c r="I25" s="354"/>
      <c r="J25" s="464"/>
      <c r="K25" s="464"/>
      <c r="L25" s="464"/>
      <c r="M25" s="464"/>
      <c r="N25" s="465"/>
      <c r="O25" s="465"/>
      <c r="P25" s="354"/>
      <c r="Q25" s="354"/>
      <c r="R25" s="354"/>
      <c r="S25" s="354"/>
      <c r="T25" s="354"/>
      <c r="U25" s="365"/>
      <c r="X25"/>
      <c r="Y25"/>
      <c r="Z25"/>
    </row>
    <row r="26" spans="1:26" ht="15" customHeight="1" x14ac:dyDescent="0.25">
      <c r="A26" s="26"/>
      <c r="B26" s="354"/>
      <c r="C26" s="354"/>
      <c r="D26" s="354"/>
      <c r="E26" s="354"/>
      <c r="F26" s="354"/>
      <c r="G26" s="354"/>
      <c r="H26" s="354"/>
      <c r="I26" s="354"/>
      <c r="J26" s="458"/>
      <c r="K26" s="458"/>
      <c r="L26" s="458"/>
      <c r="M26" s="458"/>
      <c r="N26" s="456"/>
      <c r="O26" s="456"/>
      <c r="P26" s="354"/>
      <c r="Q26" s="354"/>
      <c r="R26" s="354"/>
      <c r="S26" s="354"/>
      <c r="T26" s="354"/>
      <c r="U26" s="365"/>
      <c r="V26" s="353"/>
      <c r="W26" s="373"/>
      <c r="X26"/>
      <c r="Y26"/>
      <c r="Z26"/>
    </row>
    <row r="27" spans="1:26" ht="15" customHeight="1" x14ac:dyDescent="0.25">
      <c r="A27" s="26"/>
      <c r="B27" s="354"/>
      <c r="C27" s="354"/>
      <c r="D27" s="354"/>
      <c r="E27" s="354"/>
      <c r="F27" s="354"/>
      <c r="G27" s="354"/>
      <c r="H27" s="354"/>
      <c r="I27" s="354"/>
      <c r="J27" s="457"/>
      <c r="K27" s="457"/>
      <c r="L27" s="457"/>
      <c r="M27" s="457"/>
      <c r="N27" s="457"/>
      <c r="O27" s="457"/>
      <c r="P27" s="354"/>
      <c r="Q27" s="354"/>
      <c r="R27" s="354"/>
      <c r="S27" s="354"/>
      <c r="T27" s="354"/>
      <c r="U27" s="365"/>
      <c r="V27" s="372"/>
      <c r="W27" s="374"/>
      <c r="X27"/>
      <c r="Y27"/>
      <c r="Z27"/>
    </row>
    <row r="28" spans="1:26" ht="15" customHeight="1" x14ac:dyDescent="0.25">
      <c r="A28" s="26"/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65"/>
      <c r="V28" s="372"/>
      <c r="W28" s="374"/>
      <c r="X28"/>
      <c r="Y28"/>
      <c r="Z28"/>
    </row>
    <row r="29" spans="1:26" ht="1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/>
      <c r="V29" s="372"/>
      <c r="W29" s="374"/>
    </row>
    <row r="30" spans="1:26" ht="1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365"/>
      <c r="V30" s="372"/>
      <c r="W30" s="374"/>
    </row>
    <row r="31" spans="1:26" ht="1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/>
      <c r="V31" s="353"/>
      <c r="W31" s="373"/>
    </row>
    <row r="32" spans="1:26" ht="23.2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/>
      <c r="V32" s="372"/>
      <c r="W32" s="373"/>
    </row>
    <row r="33" spans="21:23" ht="23.25" x14ac:dyDescent="0.25">
      <c r="U33"/>
      <c r="V33" s="372"/>
      <c r="W33" s="374"/>
    </row>
    <row r="34" spans="21:23" ht="23.25" x14ac:dyDescent="0.25">
      <c r="U34"/>
      <c r="V34" s="353"/>
      <c r="W34" s="373"/>
    </row>
    <row r="35" spans="21:23" ht="23.25" x14ac:dyDescent="0.25">
      <c r="U35"/>
      <c r="V35" s="353"/>
      <c r="W35" s="373"/>
    </row>
    <row r="36" spans="21:23" ht="23.25" x14ac:dyDescent="0.25">
      <c r="U36" s="365"/>
      <c r="V36" s="353"/>
      <c r="W36" s="373"/>
    </row>
    <row r="37" spans="21:23" ht="23.25" x14ac:dyDescent="0.25">
      <c r="U37" s="365"/>
      <c r="V37" s="353"/>
      <c r="W37" s="373"/>
    </row>
    <row r="38" spans="21:23" ht="23.25" x14ac:dyDescent="0.25">
      <c r="V38" s="353"/>
      <c r="W38" s="373"/>
    </row>
    <row r="39" spans="21:23" ht="23.25" x14ac:dyDescent="0.25">
      <c r="V39" s="353"/>
      <c r="W39" s="374"/>
    </row>
    <row r="40" spans="21:23" ht="23.25" x14ac:dyDescent="0.25">
      <c r="V40" s="372"/>
      <c r="W40" s="373"/>
    </row>
  </sheetData>
  <autoFilter ref="X2:Z18" xr:uid="{41337FE1-FFB4-4E9D-8AE1-8681AF3103E2}">
    <sortState xmlns:xlrd2="http://schemas.microsoft.com/office/spreadsheetml/2017/richdata2" ref="X3:Z18">
      <sortCondition ref="Y2:Y18"/>
    </sortState>
  </autoFilter>
  <sortState xmlns:xlrd2="http://schemas.microsoft.com/office/spreadsheetml/2017/richdata2" ref="V26:W39">
    <sortCondition ref="W25"/>
  </sortState>
  <mergeCells count="79">
    <mergeCell ref="J27:K27"/>
    <mergeCell ref="L27:M27"/>
    <mergeCell ref="N27:O27"/>
    <mergeCell ref="J2:K2"/>
    <mergeCell ref="U2:V2"/>
    <mergeCell ref="J25:K25"/>
    <mergeCell ref="L25:M25"/>
    <mergeCell ref="N25:O25"/>
    <mergeCell ref="P21:S21"/>
    <mergeCell ref="P22:S22"/>
    <mergeCell ref="L17:M17"/>
    <mergeCell ref="N17:O17"/>
    <mergeCell ref="J26:K26"/>
    <mergeCell ref="L26:M26"/>
    <mergeCell ref="M5:N5"/>
    <mergeCell ref="L15:M15"/>
    <mergeCell ref="N26:O26"/>
    <mergeCell ref="H22:I22"/>
    <mergeCell ref="H21:I21"/>
    <mergeCell ref="P20:S20"/>
    <mergeCell ref="L22:M22"/>
    <mergeCell ref="H20:I20"/>
    <mergeCell ref="L20:M20"/>
    <mergeCell ref="K5:L5"/>
    <mergeCell ref="G12:H12"/>
    <mergeCell ref="M6:N6"/>
    <mergeCell ref="O6:P6"/>
    <mergeCell ref="G10:H10"/>
    <mergeCell ref="O5:P5"/>
    <mergeCell ref="E11:F11"/>
    <mergeCell ref="O11:P11"/>
    <mergeCell ref="E7:F7"/>
    <mergeCell ref="G7:H7"/>
    <mergeCell ref="I7:J7"/>
    <mergeCell ref="K7:L7"/>
    <mergeCell ref="M7:N7"/>
    <mergeCell ref="O7:P7"/>
    <mergeCell ref="B17:C17"/>
    <mergeCell ref="D17:E17"/>
    <mergeCell ref="P17:Q17"/>
    <mergeCell ref="R17:S17"/>
    <mergeCell ref="B16:C16"/>
    <mergeCell ref="D16:E16"/>
    <mergeCell ref="P16:Q16"/>
    <mergeCell ref="R16:S16"/>
    <mergeCell ref="F16:G16"/>
    <mergeCell ref="H16:I16"/>
    <mergeCell ref="L16:M16"/>
    <mergeCell ref="F17:G17"/>
    <mergeCell ref="H17:I17"/>
    <mergeCell ref="N16:O16"/>
    <mergeCell ref="Q5:R5"/>
    <mergeCell ref="C7:D7"/>
    <mergeCell ref="Q7:R7"/>
    <mergeCell ref="C10:D10"/>
    <mergeCell ref="E10:F10"/>
    <mergeCell ref="M10:N10"/>
    <mergeCell ref="O10:P10"/>
    <mergeCell ref="Q10:R10"/>
    <mergeCell ref="E6:F6"/>
    <mergeCell ref="G6:H6"/>
    <mergeCell ref="I6:J6"/>
    <mergeCell ref="K6:L6"/>
    <mergeCell ref="C5:D5"/>
    <mergeCell ref="E5:F5"/>
    <mergeCell ref="G5:H5"/>
    <mergeCell ref="I5:J5"/>
    <mergeCell ref="Q12:R12"/>
    <mergeCell ref="B15:C15"/>
    <mergeCell ref="D15:E15"/>
    <mergeCell ref="P15:Q15"/>
    <mergeCell ref="R15:S15"/>
    <mergeCell ref="E12:F12"/>
    <mergeCell ref="O12:P12"/>
    <mergeCell ref="C12:D12"/>
    <mergeCell ref="M12:N12"/>
    <mergeCell ref="F15:G15"/>
    <mergeCell ref="H15:I15"/>
    <mergeCell ref="N15:O15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passwords1stLetter</vt:lpstr>
      <vt:lpstr>passwords2ndLetter</vt:lpstr>
      <vt:lpstr>whosFirstEasierToRead</vt:lpstr>
      <vt:lpstr>whosFirstEasierToReadStep1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2020-10-17T09:32:26Z</dcterms:modified>
</cp:coreProperties>
</file>