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6EA24880-C454-4A2B-81D8-4A621F753B9F}" xr6:coauthVersionLast="47" xr6:coauthVersionMax="47" xr10:uidLastSave="{00000000-0000-0000-0000-000000000000}"/>
  <bookViews>
    <workbookView xWindow="-103" yWindow="-103" windowWidth="27634" windowHeight="16629" xr2:uid="{3918E048-C996-4F29-A6C0-33E40637B2CC}"/>
  </bookViews>
  <sheets>
    <sheet name="SAW" sheetId="1" r:id="rId1"/>
    <sheet name="AHP" sheetId="2" r:id="rId2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O5" i="1"/>
  <c r="M8" i="1"/>
  <c r="M7" i="1"/>
  <c r="M6" i="1"/>
  <c r="M5" i="1"/>
  <c r="O4" i="1"/>
  <c r="M4" i="1"/>
  <c r="M13" i="1"/>
  <c r="L8" i="1"/>
  <c r="L7" i="1"/>
  <c r="L6" i="1"/>
  <c r="L5" i="1"/>
  <c r="L4" i="1"/>
  <c r="N8" i="1"/>
  <c r="N7" i="1"/>
  <c r="N6" i="1"/>
  <c r="N5" i="1"/>
  <c r="N4" i="1"/>
  <c r="K8" i="1"/>
  <c r="K7" i="1"/>
  <c r="K6" i="1"/>
  <c r="K5" i="1"/>
  <c r="K4" i="1"/>
  <c r="K43" i="2"/>
  <c r="M7" i="2"/>
  <c r="M6" i="2"/>
  <c r="N5" i="2" s="1"/>
  <c r="M5" i="2"/>
  <c r="M4" i="2"/>
  <c r="M3" i="2"/>
  <c r="I47" i="2"/>
  <c r="I46" i="2"/>
  <c r="I45" i="2"/>
  <c r="I44" i="2"/>
  <c r="I43" i="2"/>
  <c r="H43" i="2" a="1"/>
  <c r="H43" i="2" s="1"/>
  <c r="I29" i="2"/>
  <c r="I31" i="2" s="1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J35" i="2" s="1" a="1"/>
  <c r="J35" i="2" s="1"/>
  <c r="I7" i="2"/>
  <c r="I6" i="2"/>
  <c r="I5" i="2"/>
  <c r="I4" i="2"/>
  <c r="I3" i="2"/>
  <c r="M14" i="1"/>
  <c r="L17" i="1"/>
  <c r="N17" i="1"/>
  <c r="K18" i="1" a="1"/>
  <c r="K18" i="1" s="1"/>
  <c r="N6" i="2" l="1"/>
  <c r="K44" i="2"/>
  <c r="K45" i="2"/>
  <c r="K46" i="2"/>
  <c r="K47" i="2"/>
  <c r="N3" i="2"/>
  <c r="N7" i="2"/>
  <c r="N4" i="2"/>
  <c r="I27" i="2"/>
  <c r="J3" i="2"/>
  <c r="J5" i="2"/>
  <c r="J7" i="2"/>
  <c r="J4" i="2"/>
  <c r="J6" i="2"/>
  <c r="N13" i="1"/>
  <c r="O13" i="1"/>
  <c r="N14" i="1"/>
  <c r="O14" i="1"/>
  <c r="M15" i="1"/>
  <c r="N15" i="1"/>
  <c r="O15" i="1"/>
  <c r="M16" i="1"/>
  <c r="N16" i="1"/>
  <c r="O16" i="1"/>
  <c r="M17" i="1"/>
  <c r="K13" i="1"/>
  <c r="O17" i="1"/>
  <c r="K14" i="1"/>
  <c r="K15" i="1"/>
  <c r="K16" i="1"/>
  <c r="K17" i="1"/>
  <c r="L13" i="1"/>
  <c r="L14" i="1"/>
  <c r="L15" i="1"/>
  <c r="L16" i="1"/>
  <c r="K25" i="1" l="1"/>
  <c r="K24" i="1"/>
  <c r="K22" i="1"/>
  <c r="K23" i="1"/>
  <c r="K21" i="1"/>
  <c r="L22" i="1" l="1"/>
  <c r="L23" i="1"/>
  <c r="L24" i="1"/>
  <c r="L21" i="1"/>
  <c r="L25" i="1"/>
  <c r="J28" i="1" l="1" a="1"/>
  <c r="J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<sst xmlns="http://schemas.openxmlformats.org/spreadsheetml/2006/main" count="173" uniqueCount="59">
  <si>
    <t>Laptop</t>
  </si>
  <si>
    <t>Price ($)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</si>
  <si>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</si>
  <si>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</si>
  <si>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</si>
  <si>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</si>
  <si>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</si>
  <si>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</si>
  <si>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</si>
  <si>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</si>
  <si>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</si>
  <si>
    <t>Decision Matrix</t>
  </si>
  <si>
    <t>Criteria</t>
  </si>
  <si>
    <t>Alternatives</t>
  </si>
  <si>
    <t>Weights</t>
  </si>
  <si>
    <t>Type</t>
  </si>
  <si>
    <t>Cost</t>
  </si>
  <si>
    <t>Benefit</t>
  </si>
  <si>
    <t>SAW Score</t>
  </si>
  <si>
    <t>Rank</t>
  </si>
  <si>
    <t>Weighted Normalized Decision Matrix</t>
  </si>
  <si>
    <t>Unsorted SAW Scores</t>
  </si>
  <si>
    <t>Sorted SAW Scores</t>
  </si>
  <si>
    <t>Performance</t>
  </si>
  <si>
    <t>Camera Quality</t>
  </si>
  <si>
    <t>Battery Life</t>
  </si>
  <si>
    <t>Display Quality</t>
  </si>
  <si>
    <t>Alternative Comparison Matrices</t>
  </si>
  <si>
    <t>Price ($):</t>
  </si>
  <si>
    <t>Performance:</t>
  </si>
  <si>
    <t>Camera Quality:</t>
  </si>
  <si>
    <t>Battery Life:</t>
  </si>
  <si>
    <t>Display Quality:</t>
  </si>
  <si>
    <t>iPhone 15 Pro</t>
  </si>
  <si>
    <t>Samsung Galaxy S24 Ultra</t>
  </si>
  <si>
    <t>Google Pixel 8 Pro</t>
  </si>
  <si>
    <t>OnePlus 12</t>
  </si>
  <si>
    <t>Calculate Priority using Geometric Mean (GM)</t>
  </si>
  <si>
    <t>GM</t>
  </si>
  <si>
    <t>Norm GM</t>
  </si>
  <si>
    <t>Initial lambda</t>
  </si>
  <si>
    <t>Identity Matrix</t>
  </si>
  <si>
    <t>Pairwise Comparison Matrix (A)</t>
  </si>
  <si>
    <t>A - (lambda * A)</t>
  </si>
  <si>
    <t>Determinant</t>
  </si>
  <si>
    <t>Consistency Index</t>
  </si>
  <si>
    <t>Random Index</t>
  </si>
  <si>
    <t>Consistency Ratio</t>
  </si>
  <si>
    <t>Calculate Priority using Eigenvalue</t>
  </si>
  <si>
    <t>v</t>
  </si>
  <si>
    <t>RHS</t>
  </si>
  <si>
    <t>EigenVector</t>
  </si>
  <si>
    <t xml:space="preserve">Eigenvectors (v): </t>
  </si>
  <si>
    <t>Checker: A*v = lambda * v</t>
  </si>
  <si>
    <t>A * v</t>
  </si>
  <si>
    <t>lambda * v</t>
  </si>
  <si>
    <t>Norm</t>
  </si>
  <si>
    <t>Difference</t>
  </si>
  <si>
    <t>Normalized Decision Matrix (Min-Max)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</si>
</sst>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54FF53-1043-44FE-9F07-F7502E53B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72E-EE15-416F-B978-323FD36E610B}">
  <dimension ref="A1:O32"/>
  <sheetViews>
    <sheetView tabSelected="1" zoomScale="160" zoomScaleNormal="160" workbookViewId="0">
      <selection activeCell="N10" sqref="N10"/>
    </sheetView>
  </sheetViews>
  <sheetFormatPr defaultRowHeight="14.6" x14ac:dyDescent="0.4"/>
  <cols>
    <col min="1" max="1" width="2.921875" customWidth="1"/>
    <col min="2" max="2" width="8" bestFit="1" customWidth="1"/>
    <col min="3" max="3" width="7.53515625" bestFit="1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x14ac:dyDescent="0.4">
      <c r="A1" t="s">
        <v>11</v>
      </c>
      <c r="I1" t="s">
        <v>58</v>
      </c>
    </row>
    <row r="2" spans="1:15" x14ac:dyDescent="0.4">
      <c r="C2" s="7" t="s">
        <v>12</v>
      </c>
      <c r="D2" s="7"/>
      <c r="E2" s="7"/>
      <c r="F2" s="7"/>
      <c r="G2" s="7"/>
      <c r="K2" s="7" t="s">
        <v>12</v>
      </c>
      <c r="L2" s="7"/>
      <c r="M2" s="7"/>
      <c r="N2" s="7"/>
      <c r="O2" s="7"/>
    </row>
    <row r="3" spans="1:15" ht="29.15" customHeight="1" x14ac:dyDescent="0.4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J3" s="4" t="s">
        <v>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</row>
    <row r="4" spans="1:15" x14ac:dyDescent="0.4">
      <c r="A4" s="8" t="s">
        <v>13</v>
      </c>
      <c r="B4" s="1" t="s">
        <v>6</v>
      </c>
      <c r="C4" s="3">
        <v>800</v>
      </c>
      <c r="D4" s="3">
        <v>75</v>
      </c>
      <c r="E4" s="3">
        <v>8</v>
      </c>
      <c r="F4" s="3">
        <v>2.5</v>
      </c>
      <c r="G4" s="3">
        <v>7</v>
      </c>
      <c r="I4" s="8" t="s">
        <v>13</v>
      </c>
      <c r="J4" s="1" t="s">
        <v>6</v>
      </c>
      <c r="K4" s="3">
        <f>(MAX($C$4:$C$8)-C4)/(MAX($C$4:$C$8)-MIN($C$4:$C$8))</f>
        <v>1</v>
      </c>
      <c r="L4" s="3">
        <f>(D4-MIN($D$4:$D$8))/(MAX($D$4:$D$8)-MIN($D$4:$D$8))</f>
        <v>0</v>
      </c>
      <c r="M4" s="3">
        <f>(E4-MIN($E$4:$E$8))/(MAX($E$4:$E$8)-MIN($E$4:$E$8))</f>
        <v>0.33333333333333331</v>
      </c>
      <c r="N4" s="3">
        <f>(MAX($F$4:$F$8)-F4)/(MAX($F$4:$F$8)-MIN($F$4:$F$8))</f>
        <v>0.29999999999999988</v>
      </c>
      <c r="O4" s="3">
        <f>(G4-MIN($G$4:$G$8))/(MAX($G$4:$G$8)-MIN($G$4:$G$8))</f>
        <v>0.25</v>
      </c>
    </row>
    <row r="5" spans="1:15" x14ac:dyDescent="0.4">
      <c r="A5" s="8"/>
      <c r="B5" s="1" t="s">
        <v>7</v>
      </c>
      <c r="C5" s="3">
        <v>1200</v>
      </c>
      <c r="D5" s="3">
        <v>90</v>
      </c>
      <c r="E5" s="3">
        <v>6</v>
      </c>
      <c r="F5" s="3">
        <v>1.8</v>
      </c>
      <c r="G5" s="3">
        <v>9</v>
      </c>
      <c r="I5" s="8"/>
      <c r="J5" s="1" t="s">
        <v>7</v>
      </c>
      <c r="K5" s="3">
        <f t="shared" ref="K5:K8" si="0">(MAX($C$4:$C$8)-C5)/(MAX($C$4:$C$8)-MIN($C$4:$C$8))</f>
        <v>0.42857142857142855</v>
      </c>
      <c r="L5" s="3">
        <f t="shared" ref="L5:L8" si="1">(D5-MIN($D$4:$D$8))/(MAX($D$4:$D$8)-MIN($D$4:$D$8))</f>
        <v>0.75</v>
      </c>
      <c r="M5" s="3">
        <f t="shared" ref="M5:M8" si="2">(E5-MIN($E$4:$E$8))/(MAX($E$4:$E$8)-MIN($E$4:$E$8))</f>
        <v>0</v>
      </c>
      <c r="N5" s="3">
        <f t="shared" ref="N5:N8" si="3">(MAX($F$4:$F$8)-F5)/(MAX($F$4:$F$8)-MIN($F$4:$F$8))</f>
        <v>1</v>
      </c>
      <c r="O5" s="3">
        <f t="shared" ref="O5:O8" si="4">(G5-MIN($G$4:$G$8))/(MAX($G$4:$G$8)-MIN($G$4:$G$8))</f>
        <v>0.75</v>
      </c>
    </row>
    <row r="6" spans="1:15" x14ac:dyDescent="0.4">
      <c r="A6" s="8"/>
      <c r="B6" s="1" t="s">
        <v>8</v>
      </c>
      <c r="C6" s="3">
        <v>1000</v>
      </c>
      <c r="D6" s="3">
        <v>85</v>
      </c>
      <c r="E6" s="3">
        <v>10</v>
      </c>
      <c r="F6" s="3">
        <v>2.2000000000000002</v>
      </c>
      <c r="G6" s="3">
        <v>8</v>
      </c>
      <c r="I6" s="8"/>
      <c r="J6" s="1" t="s">
        <v>8</v>
      </c>
      <c r="K6" s="3">
        <f t="shared" si="0"/>
        <v>0.7142857142857143</v>
      </c>
      <c r="L6" s="3">
        <f t="shared" si="1"/>
        <v>0.5</v>
      </c>
      <c r="M6" s="3">
        <f t="shared" si="2"/>
        <v>0.66666666666666663</v>
      </c>
      <c r="N6" s="3">
        <f t="shared" si="3"/>
        <v>0.59999999999999976</v>
      </c>
      <c r="O6" s="3">
        <f t="shared" si="4"/>
        <v>0.5</v>
      </c>
    </row>
    <row r="7" spans="1:15" x14ac:dyDescent="0.4">
      <c r="A7" s="8"/>
      <c r="B7" s="1" t="s">
        <v>9</v>
      </c>
      <c r="C7" s="3">
        <v>1500</v>
      </c>
      <c r="D7" s="3">
        <v>95</v>
      </c>
      <c r="E7" s="3">
        <v>7</v>
      </c>
      <c r="F7" s="3">
        <v>2</v>
      </c>
      <c r="G7" s="3">
        <v>10</v>
      </c>
      <c r="I7" s="8"/>
      <c r="J7" s="1" t="s">
        <v>9</v>
      </c>
      <c r="K7" s="3">
        <f t="shared" si="0"/>
        <v>0</v>
      </c>
      <c r="L7" s="3">
        <f t="shared" si="1"/>
        <v>1</v>
      </c>
      <c r="M7" s="3">
        <f t="shared" si="2"/>
        <v>0.16666666666666666</v>
      </c>
      <c r="N7" s="3">
        <f t="shared" si="3"/>
        <v>0.8</v>
      </c>
      <c r="O7" s="3">
        <f t="shared" si="4"/>
        <v>1</v>
      </c>
    </row>
    <row r="8" spans="1:15" x14ac:dyDescent="0.4">
      <c r="A8" s="8"/>
      <c r="B8" s="1" t="s">
        <v>10</v>
      </c>
      <c r="C8" s="3">
        <v>900</v>
      </c>
      <c r="D8" s="3">
        <v>80</v>
      </c>
      <c r="E8" s="3">
        <v>12</v>
      </c>
      <c r="F8" s="3">
        <v>2.8</v>
      </c>
      <c r="G8" s="3">
        <v>6</v>
      </c>
      <c r="I8" s="8"/>
      <c r="J8" s="1" t="s">
        <v>10</v>
      </c>
      <c r="K8" s="3">
        <f t="shared" si="0"/>
        <v>0.8571428571428571</v>
      </c>
      <c r="L8" s="3">
        <f t="shared" si="1"/>
        <v>0.25</v>
      </c>
      <c r="M8" s="3">
        <f t="shared" si="2"/>
        <v>1</v>
      </c>
      <c r="N8" s="3">
        <f t="shared" si="3"/>
        <v>0</v>
      </c>
      <c r="O8" s="3">
        <f t="shared" si="4"/>
        <v>0</v>
      </c>
    </row>
    <row r="10" spans="1:15" x14ac:dyDescent="0.4">
      <c r="A10" s="6" t="s">
        <v>12</v>
      </c>
      <c r="B10" s="6"/>
      <c r="C10" s="6"/>
      <c r="D10" s="2" t="s">
        <v>14</v>
      </c>
      <c r="E10" s="2" t="s">
        <v>15</v>
      </c>
      <c r="I10" t="s">
        <v>20</v>
      </c>
    </row>
    <row r="11" spans="1:15" x14ac:dyDescent="0.4">
      <c r="A11" s="6" t="s">
        <v>1</v>
      </c>
      <c r="B11" s="6"/>
      <c r="C11" s="6"/>
      <c r="D11" s="2">
        <v>0.25</v>
      </c>
      <c r="E11" s="2" t="s">
        <v>16</v>
      </c>
      <c r="K11" s="7" t="s">
        <v>12</v>
      </c>
      <c r="L11" s="7"/>
      <c r="M11" s="7"/>
      <c r="N11" s="7"/>
      <c r="O11" s="7"/>
    </row>
    <row r="12" spans="1:15" ht="29.15" x14ac:dyDescent="0.4">
      <c r="A12" s="6" t="s">
        <v>2</v>
      </c>
      <c r="B12" s="6"/>
      <c r="C12" s="6"/>
      <c r="D12" s="2">
        <v>0.3</v>
      </c>
      <c r="E12" s="2" t="s">
        <v>17</v>
      </c>
      <c r="J12" s="4" t="s">
        <v>0</v>
      </c>
      <c r="K12" s="5" t="s">
        <v>1</v>
      </c>
      <c r="L12" s="5" t="s">
        <v>2</v>
      </c>
      <c r="M12" s="5" t="s">
        <v>3</v>
      </c>
      <c r="N12" s="5" t="s">
        <v>4</v>
      </c>
      <c r="O12" s="5" t="s">
        <v>5</v>
      </c>
    </row>
    <row r="13" spans="1:15" x14ac:dyDescent="0.4">
      <c r="A13" s="6" t="s">
        <v>3</v>
      </c>
      <c r="B13" s="6"/>
      <c r="C13" s="6"/>
      <c r="D13" s="2">
        <v>0.2</v>
      </c>
      <c r="E13" s="2" t="s">
        <v>17</v>
      </c>
      <c r="I13" s="8" t="s">
        <v>13</v>
      </c>
      <c r="J13" s="1" t="s">
        <v>6</v>
      </c>
      <c r="K13" s="3">
        <f>K4*K18</f>
        <v>0.25</v>
      </c>
      <c r="L13" s="3">
        <f t="shared" ref="L13:O13" si="5">L4*L18</f>
        <v>0</v>
      </c>
      <c r="M13" s="3">
        <f t="shared" si="5"/>
        <v>6.6666666666666666E-2</v>
      </c>
      <c r="N13" s="3">
        <f t="shared" si="5"/>
        <v>4.4999999999999978E-2</v>
      </c>
      <c r="O13" s="3">
        <f t="shared" si="5"/>
        <v>2.5000000000000001E-2</v>
      </c>
    </row>
    <row r="14" spans="1:15" x14ac:dyDescent="0.4">
      <c r="A14" s="6" t="s">
        <v>4</v>
      </c>
      <c r="B14" s="6"/>
      <c r="C14" s="6"/>
      <c r="D14" s="2">
        <v>0.15</v>
      </c>
      <c r="E14" s="2" t="s">
        <v>16</v>
      </c>
      <c r="I14" s="8"/>
      <c r="J14" s="1" t="s">
        <v>7</v>
      </c>
      <c r="K14" s="3">
        <f>K5*K18</f>
        <v>0.10714285714285714</v>
      </c>
      <c r="L14" s="3">
        <f t="shared" ref="L14:O14" si="6">L5*L18</f>
        <v>0.22499999999999998</v>
      </c>
      <c r="M14" s="3">
        <f t="shared" si="6"/>
        <v>0</v>
      </c>
      <c r="N14" s="3">
        <f t="shared" si="6"/>
        <v>0.15</v>
      </c>
      <c r="O14" s="3">
        <f t="shared" si="6"/>
        <v>7.5000000000000011E-2</v>
      </c>
    </row>
    <row r="15" spans="1:15" x14ac:dyDescent="0.4">
      <c r="A15" s="6" t="s">
        <v>5</v>
      </c>
      <c r="B15" s="6"/>
      <c r="C15" s="6"/>
      <c r="D15" s="2">
        <v>0.1</v>
      </c>
      <c r="E15" s="2" t="s">
        <v>17</v>
      </c>
      <c r="I15" s="8"/>
      <c r="J15" s="1" t="s">
        <v>8</v>
      </c>
      <c r="K15" s="3">
        <f>K6*K18</f>
        <v>0.17857142857142858</v>
      </c>
      <c r="L15" s="3">
        <f t="shared" ref="L15:O15" si="7">L6*L18</f>
        <v>0.15</v>
      </c>
      <c r="M15" s="3">
        <f t="shared" si="7"/>
        <v>0.13333333333333333</v>
      </c>
      <c r="N15" s="3">
        <f t="shared" si="7"/>
        <v>8.9999999999999955E-2</v>
      </c>
      <c r="O15" s="3">
        <f t="shared" si="7"/>
        <v>0.05</v>
      </c>
    </row>
    <row r="16" spans="1:15" x14ac:dyDescent="0.4">
      <c r="D16" s="2"/>
      <c r="I16" s="8"/>
      <c r="J16" s="1" t="s">
        <v>9</v>
      </c>
      <c r="K16" s="3">
        <f>K7*K18</f>
        <v>0</v>
      </c>
      <c r="L16" s="3">
        <f t="shared" ref="L16:O16" si="8">L7*L18</f>
        <v>0.3</v>
      </c>
      <c r="M16" s="3">
        <f t="shared" si="8"/>
        <v>3.3333333333333333E-2</v>
      </c>
      <c r="N16" s="3">
        <f t="shared" si="8"/>
        <v>0.12</v>
      </c>
      <c r="O16" s="3">
        <f t="shared" si="8"/>
        <v>0.1</v>
      </c>
    </row>
    <row r="17" spans="9:15" x14ac:dyDescent="0.4">
      <c r="I17" s="8"/>
      <c r="J17" s="1" t="s">
        <v>10</v>
      </c>
      <c r="K17" s="3">
        <f>K8*K18</f>
        <v>0.21428571428571427</v>
      </c>
      <c r="L17" s="3">
        <f t="shared" ref="L17:O17" si="9">L8*L18</f>
        <v>7.4999999999999997E-2</v>
      </c>
      <c r="M17" s="3">
        <f t="shared" si="9"/>
        <v>0.2</v>
      </c>
      <c r="N17" s="3">
        <f t="shared" si="9"/>
        <v>0</v>
      </c>
      <c r="O17" s="3">
        <f t="shared" si="9"/>
        <v>0</v>
      </c>
    </row>
    <row r="18" spans="9:15" x14ac:dyDescent="0.4">
      <c r="K18" cm="1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x14ac:dyDescent="0.4">
      <c r="I19" t="s">
        <v>21</v>
      </c>
    </row>
    <row r="20" spans="9:15" x14ac:dyDescent="0.4">
      <c r="I20" s="1"/>
      <c r="J20" s="4" t="s">
        <v>0</v>
      </c>
      <c r="K20" s="1" t="s">
        <v>18</v>
      </c>
      <c r="L20" s="1" t="s">
        <v>19</v>
      </c>
    </row>
    <row r="21" spans="9:15" x14ac:dyDescent="0.4">
      <c r="I21" s="8" t="s">
        <v>13</v>
      </c>
      <c r="J21" s="1" t="s">
        <v>6</v>
      </c>
      <c r="K21" s="1">
        <f>SUM(K13:O13)</f>
        <v>0.38666666666666666</v>
      </c>
      <c r="L21" s="1">
        <f>_xlfn.RANK.EQ(K21,$K$21:$K$25)</f>
        <v>5</v>
      </c>
    </row>
    <row r="22" spans="9:15" x14ac:dyDescent="0.4">
      <c r="I22" s="8"/>
      <c r="J22" s="1" t="s">
        <v>7</v>
      </c>
      <c r="K22" s="1">
        <f t="shared" ref="K22:K25" si="10">SUM(K14:O14)</f>
        <v>0.55714285714285716</v>
      </c>
      <c r="L22" s="1">
        <f t="shared" ref="L22:L25" si="11">_xlfn.RANK.EQ(K22,$K$21:$K$25)</f>
        <v>2</v>
      </c>
    </row>
    <row r="23" spans="9:15" x14ac:dyDescent="0.4">
      <c r="I23" s="8"/>
      <c r="J23" s="1" t="s">
        <v>8</v>
      </c>
      <c r="K23" s="1">
        <f t="shared" si="10"/>
        <v>0.60190476190476194</v>
      </c>
      <c r="L23" s="1">
        <f t="shared" si="11"/>
        <v>1</v>
      </c>
    </row>
    <row r="24" spans="9:15" x14ac:dyDescent="0.4">
      <c r="I24" s="8"/>
      <c r="J24" s="1" t="s">
        <v>9</v>
      </c>
      <c r="K24" s="1">
        <f t="shared" si="10"/>
        <v>0.55333333333333334</v>
      </c>
      <c r="L24" s="1">
        <f t="shared" si="11"/>
        <v>3</v>
      </c>
    </row>
    <row r="25" spans="9:15" x14ac:dyDescent="0.4">
      <c r="I25" s="8"/>
      <c r="J25" s="1" t="s">
        <v>10</v>
      </c>
      <c r="K25" s="1">
        <f t="shared" si="10"/>
        <v>0.48928571428571427</v>
      </c>
      <c r="L25" s="1">
        <f t="shared" si="11"/>
        <v>4</v>
      </c>
    </row>
    <row r="26" spans="9:15" x14ac:dyDescent="0.4">
      <c r="I26" t="s">
        <v>22</v>
      </c>
    </row>
    <row r="27" spans="9:15" x14ac:dyDescent="0.4">
      <c r="I27" s="1"/>
      <c r="J27" s="4" t="s">
        <v>0</v>
      </c>
      <c r="K27" s="1" t="s">
        <v>18</v>
      </c>
      <c r="L27" s="1" t="s">
        <v>19</v>
      </c>
    </row>
    <row r="28" spans="9:15" x14ac:dyDescent="0.4">
      <c r="I28" s="8" t="s">
        <v>13</v>
      </c>
      <c r="J28" s="1" t="str" cm="1">
        <f t="array" ref="J28:L32">_xlfn._xlws.SORT(J21:L25,3)</f>
        <v>Laptop C</v>
      </c>
      <c r="K28" s="1">
        <v>0.60190476190476194</v>
      </c>
      <c r="L28" s="1">
        <v>1</v>
      </c>
    </row>
    <row r="29" spans="9:15" x14ac:dyDescent="0.4">
      <c r="I29" s="8"/>
      <c r="J29" s="1" t="str">
        <v>Laptop B</v>
      </c>
      <c r="K29" s="1">
        <v>0.55714285714285716</v>
      </c>
      <c r="L29" s="1">
        <v>2</v>
      </c>
    </row>
    <row r="30" spans="9:15" x14ac:dyDescent="0.4">
      <c r="I30" s="8"/>
      <c r="J30" s="1" t="str">
        <v>Laptop D</v>
      </c>
      <c r="K30" s="1">
        <v>0.55333333333333334</v>
      </c>
      <c r="L30" s="1">
        <v>3</v>
      </c>
    </row>
    <row r="31" spans="9:15" x14ac:dyDescent="0.4">
      <c r="I31" s="8"/>
      <c r="J31" s="1" t="str">
        <v>Laptop E</v>
      </c>
      <c r="K31" s="1">
        <v>0.48928571428571427</v>
      </c>
      <c r="L31" s="1">
        <v>4</v>
      </c>
    </row>
    <row r="32" spans="9:15" x14ac:dyDescent="0.4">
      <c r="I32" s="8"/>
      <c r="J32" s="1" t="str">
        <v>Laptop A</v>
      </c>
      <c r="K32" s="1">
        <v>0.38666666666666666</v>
      </c>
      <c r="L32" s="1">
        <v>5</v>
      </c>
    </row>
  </sheetData>
  <mergeCells count="14">
    <mergeCell ref="I21:I25"/>
    <mergeCell ref="I28:I32"/>
    <mergeCell ref="A15:C15"/>
    <mergeCell ref="A10:C10"/>
    <mergeCell ref="K2:O2"/>
    <mergeCell ref="I4:I8"/>
    <mergeCell ref="K11:O11"/>
    <mergeCell ref="I13:I17"/>
    <mergeCell ref="C2:G2"/>
    <mergeCell ref="A4:A8"/>
    <mergeCell ref="A11:C11"/>
    <mergeCell ref="A12:C12"/>
    <mergeCell ref="A13:C13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C011-D67D-4EDB-81A1-D5C33791E862}">
  <dimension ref="A1:N47"/>
  <sheetViews>
    <sheetView topLeftCell="A4" zoomScale="130" zoomScaleNormal="130" workbookViewId="0">
      <selection activeCell="F9" sqref="F9"/>
    </sheetView>
  </sheetViews>
  <sheetFormatPr defaultRowHeight="14.6" x14ac:dyDescent="0.4"/>
  <cols>
    <col min="1" max="1" width="27.3828125" customWidth="1"/>
    <col min="2" max="2" width="11.84375" bestFit="1" customWidth="1"/>
    <col min="3" max="3" width="22.15234375" bestFit="1" customWidth="1"/>
    <col min="4" max="4" width="15.3046875" bestFit="1" customWidth="1"/>
    <col min="5" max="5" width="10" bestFit="1" customWidth="1"/>
    <col min="6" max="6" width="12.921875" bestFit="1" customWidth="1"/>
    <col min="8" max="8" width="15.15234375" bestFit="1" customWidth="1"/>
    <col min="9" max="9" width="7.4609375" customWidth="1"/>
    <col min="10" max="10" width="8.53515625" customWidth="1"/>
    <col min="11" max="11" width="12.4609375" bestFit="1" customWidth="1"/>
    <col min="12" max="12" width="13.3828125" customWidth="1"/>
    <col min="13" max="13" width="10.4609375" bestFit="1" customWidth="1"/>
  </cols>
  <sheetData>
    <row r="1" spans="1:14" x14ac:dyDescent="0.4">
      <c r="A1" s="10" t="s">
        <v>42</v>
      </c>
      <c r="B1" s="10"/>
      <c r="C1" s="10"/>
      <c r="H1" s="9" t="s">
        <v>37</v>
      </c>
      <c r="L1" s="10" t="s">
        <v>48</v>
      </c>
      <c r="M1" s="10"/>
      <c r="N1" s="10"/>
    </row>
    <row r="2" spans="1:14" x14ac:dyDescent="0.4">
      <c r="A2" s="1"/>
      <c r="B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H2" s="1"/>
      <c r="I2" s="4" t="s">
        <v>38</v>
      </c>
      <c r="J2" s="4" t="s">
        <v>39</v>
      </c>
      <c r="L2" s="1"/>
      <c r="M2" s="4" t="s">
        <v>51</v>
      </c>
      <c r="N2" s="4" t="s">
        <v>56</v>
      </c>
    </row>
    <row r="3" spans="1:14" x14ac:dyDescent="0.4">
      <c r="A3" s="1" t="s">
        <v>1</v>
      </c>
      <c r="B3" s="1">
        <v>1</v>
      </c>
      <c r="C3" s="1">
        <v>0.33300000000000002</v>
      </c>
      <c r="D3" s="1">
        <v>0.2</v>
      </c>
      <c r="E3" s="1">
        <v>0.33300000000000002</v>
      </c>
      <c r="F3" s="1">
        <v>0.5</v>
      </c>
      <c r="H3" s="1" t="s">
        <v>1</v>
      </c>
      <c r="I3" s="1">
        <f>GEOMEAN(B3:F3)</f>
        <v>0.4064224536181279</v>
      </c>
      <c r="J3" s="1">
        <f>I3/SUM($I$3:$I$7)</f>
        <v>6.6988816293106671E-2</v>
      </c>
      <c r="L3" s="1" t="s">
        <v>1</v>
      </c>
      <c r="M3" s="1">
        <f>I35</f>
        <v>0.51647834196758302</v>
      </c>
      <c r="N3" s="1">
        <f>M3/SUM($M$3:$M$7)</f>
        <v>6.7624857337974562E-2</v>
      </c>
    </row>
    <row r="4" spans="1:14" x14ac:dyDescent="0.4">
      <c r="A4" s="1" t="s">
        <v>23</v>
      </c>
      <c r="B4" s="1">
        <v>3</v>
      </c>
      <c r="C4" s="1">
        <v>1</v>
      </c>
      <c r="D4" s="1">
        <v>0.5</v>
      </c>
      <c r="E4" s="1">
        <v>2</v>
      </c>
      <c r="F4" s="1">
        <v>2</v>
      </c>
      <c r="H4" s="1" t="s">
        <v>23</v>
      </c>
      <c r="I4" s="1">
        <f t="shared" ref="I4:I7" si="0">GEOMEAN(B4:F4)</f>
        <v>1.4309690811052556</v>
      </c>
      <c r="J4" s="1">
        <f t="shared" ref="J4:J7" si="1">I4/SUM($I$3:$I$7)</f>
        <v>0.23586030752460369</v>
      </c>
      <c r="L4" s="1" t="s">
        <v>23</v>
      </c>
      <c r="M4" s="1">
        <f>I36</f>
        <v>1.7906421205409899</v>
      </c>
      <c r="N4" s="1">
        <f>M4/SUM($M$3:$M$7)</f>
        <v>0.23445691349542219</v>
      </c>
    </row>
    <row r="5" spans="1:14" x14ac:dyDescent="0.4">
      <c r="A5" s="1" t="s">
        <v>24</v>
      </c>
      <c r="B5" s="1">
        <v>5</v>
      </c>
      <c r="C5" s="1">
        <v>2</v>
      </c>
      <c r="D5" s="1">
        <v>1</v>
      </c>
      <c r="E5" s="1">
        <v>4</v>
      </c>
      <c r="F5" s="1">
        <v>3</v>
      </c>
      <c r="H5" s="1" t="s">
        <v>24</v>
      </c>
      <c r="I5" s="1">
        <f t="shared" si="0"/>
        <v>2.6051710846973521</v>
      </c>
      <c r="J5" s="1">
        <f t="shared" si="1"/>
        <v>0.42939883279401631</v>
      </c>
      <c r="L5" s="1" t="s">
        <v>24</v>
      </c>
      <c r="M5" s="1">
        <f>I37</f>
        <v>3.2821391658305199</v>
      </c>
      <c r="N5" s="1">
        <f>M5/SUM($M$3:$M$7)</f>
        <v>0.42974540230885189</v>
      </c>
    </row>
    <row r="6" spans="1:14" x14ac:dyDescent="0.4">
      <c r="A6" s="1" t="s">
        <v>25</v>
      </c>
      <c r="B6" s="1">
        <v>3</v>
      </c>
      <c r="C6" s="1">
        <v>0.5</v>
      </c>
      <c r="D6" s="1">
        <v>0.25</v>
      </c>
      <c r="E6" s="1">
        <v>1</v>
      </c>
      <c r="F6" s="1">
        <v>1</v>
      </c>
      <c r="H6" s="1" t="s">
        <v>25</v>
      </c>
      <c r="I6" s="1">
        <f t="shared" si="0"/>
        <v>0.82187591475861288</v>
      </c>
      <c r="J6" s="1">
        <f t="shared" si="1"/>
        <v>0.1354661736313035</v>
      </c>
      <c r="L6" s="1" t="s">
        <v>25</v>
      </c>
      <c r="M6" s="1">
        <f>I38</f>
        <v>1.0481441651555801</v>
      </c>
      <c r="N6" s="1">
        <f>M6/SUM($M$3:$M$7)</f>
        <v>0.13723828063776855</v>
      </c>
    </row>
    <row r="7" spans="1:14" x14ac:dyDescent="0.4">
      <c r="A7" s="1" t="s">
        <v>26</v>
      </c>
      <c r="B7" s="1">
        <v>2</v>
      </c>
      <c r="C7" s="1">
        <v>0.5</v>
      </c>
      <c r="D7" s="1">
        <v>0.33300000000000002</v>
      </c>
      <c r="E7" s="1">
        <v>1</v>
      </c>
      <c r="F7" s="1">
        <v>1</v>
      </c>
      <c r="H7" s="1" t="s">
        <v>26</v>
      </c>
      <c r="I7" s="1">
        <f t="shared" si="0"/>
        <v>0.80258094918999512</v>
      </c>
      <c r="J7" s="1">
        <f t="shared" si="1"/>
        <v>0.13228586975696979</v>
      </c>
      <c r="L7" s="1" t="s">
        <v>26</v>
      </c>
      <c r="M7" s="1">
        <f>I39</f>
        <v>1</v>
      </c>
      <c r="N7" s="1">
        <f>M7/SUM($M$3:$M$7)</f>
        <v>0.13093454621998277</v>
      </c>
    </row>
    <row r="9" spans="1:14" x14ac:dyDescent="0.4">
      <c r="A9" s="9" t="s">
        <v>27</v>
      </c>
      <c r="H9" s="9" t="s">
        <v>41</v>
      </c>
    </row>
    <row r="10" spans="1:14" x14ac:dyDescent="0.4">
      <c r="A10" t="s">
        <v>28</v>
      </c>
      <c r="H10" s="1"/>
      <c r="I10" s="1"/>
      <c r="J10" s="1"/>
      <c r="K10" s="1"/>
      <c r="L10" s="1"/>
      <c r="M10" s="1"/>
    </row>
    <row r="11" spans="1:14" x14ac:dyDescent="0.4">
      <c r="A11" s="1"/>
      <c r="B11" s="1" t="s">
        <v>33</v>
      </c>
      <c r="C11" s="1" t="s">
        <v>34</v>
      </c>
      <c r="D11" s="1" t="s">
        <v>35</v>
      </c>
      <c r="E11" s="1" t="s">
        <v>36</v>
      </c>
      <c r="H11" s="1"/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4" x14ac:dyDescent="0.4">
      <c r="A12" s="1" t="s">
        <v>33</v>
      </c>
      <c r="B12" s="1">
        <v>1</v>
      </c>
      <c r="C12" s="1">
        <v>0.25</v>
      </c>
      <c r="D12" s="1">
        <v>0.5</v>
      </c>
      <c r="E12" s="1">
        <v>3</v>
      </c>
      <c r="H12" s="1"/>
      <c r="I12" s="1">
        <v>0</v>
      </c>
      <c r="J12" s="1">
        <v>1</v>
      </c>
      <c r="K12" s="1">
        <v>0</v>
      </c>
      <c r="L12" s="1">
        <v>0</v>
      </c>
      <c r="M12" s="1">
        <v>0</v>
      </c>
    </row>
    <row r="13" spans="1:14" x14ac:dyDescent="0.4">
      <c r="A13" s="1" t="s">
        <v>34</v>
      </c>
      <c r="B13" s="1">
        <v>4</v>
      </c>
      <c r="C13" s="1">
        <v>1</v>
      </c>
      <c r="D13" s="1">
        <v>2</v>
      </c>
      <c r="E13" s="1">
        <v>5</v>
      </c>
      <c r="H13" s="1"/>
      <c r="I13" s="1">
        <v>0</v>
      </c>
      <c r="J13" s="1">
        <v>0</v>
      </c>
      <c r="K13" s="1">
        <v>1</v>
      </c>
      <c r="L13" s="1">
        <v>0</v>
      </c>
      <c r="M13" s="1">
        <v>0</v>
      </c>
    </row>
    <row r="14" spans="1:14" x14ac:dyDescent="0.4">
      <c r="A14" s="1" t="s">
        <v>35</v>
      </c>
      <c r="B14" s="1">
        <v>2</v>
      </c>
      <c r="C14" s="1">
        <v>0.5</v>
      </c>
      <c r="D14" s="1">
        <v>1</v>
      </c>
      <c r="E14" s="1">
        <v>3</v>
      </c>
      <c r="H14" s="1"/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4" x14ac:dyDescent="0.4">
      <c r="A15" s="1" t="s">
        <v>36</v>
      </c>
      <c r="B15" s="1">
        <v>0.33300000000000002</v>
      </c>
      <c r="C15" s="1">
        <v>0.2</v>
      </c>
      <c r="D15" s="1">
        <v>0.33300000000000002</v>
      </c>
      <c r="E15" s="1">
        <v>1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1</v>
      </c>
    </row>
    <row r="17" spans="1:13" x14ac:dyDescent="0.4">
      <c r="A17" t="s">
        <v>29</v>
      </c>
      <c r="H17" s="9" t="s">
        <v>40</v>
      </c>
      <c r="I17">
        <v>5.0693742623365496</v>
      </c>
    </row>
    <row r="18" spans="1:13" x14ac:dyDescent="0.4">
      <c r="A18" s="1"/>
      <c r="B18" s="1" t="s">
        <v>33</v>
      </c>
      <c r="C18" s="1" t="s">
        <v>34</v>
      </c>
      <c r="D18" s="1" t="s">
        <v>35</v>
      </c>
      <c r="E18" s="1" t="s">
        <v>36</v>
      </c>
    </row>
    <row r="19" spans="1:13" x14ac:dyDescent="0.4">
      <c r="A19" s="1" t="s">
        <v>33</v>
      </c>
      <c r="B19" s="1">
        <v>1</v>
      </c>
      <c r="C19" s="1">
        <v>0.5</v>
      </c>
      <c r="D19" s="1">
        <v>0.33300000000000002</v>
      </c>
      <c r="E19" s="1">
        <v>2</v>
      </c>
      <c r="H19" s="9" t="s">
        <v>43</v>
      </c>
    </row>
    <row r="20" spans="1:13" x14ac:dyDescent="0.4">
      <c r="A20" s="1" t="s">
        <v>34</v>
      </c>
      <c r="B20" s="1">
        <v>2</v>
      </c>
      <c r="C20" s="1">
        <v>1</v>
      </c>
      <c r="D20" s="1">
        <v>0.5</v>
      </c>
      <c r="E20" s="1">
        <v>3</v>
      </c>
      <c r="H20" s="1"/>
      <c r="I20" s="1" t="s">
        <v>1</v>
      </c>
      <c r="J20" s="1" t="s">
        <v>23</v>
      </c>
      <c r="K20" s="1" t="s">
        <v>24</v>
      </c>
      <c r="L20" s="1" t="s">
        <v>25</v>
      </c>
      <c r="M20" s="1" t="s">
        <v>26</v>
      </c>
    </row>
    <row r="21" spans="1:13" x14ac:dyDescent="0.4">
      <c r="A21" s="1" t="s">
        <v>35</v>
      </c>
      <c r="B21" s="1">
        <v>3</v>
      </c>
      <c r="C21" s="1">
        <v>2</v>
      </c>
      <c r="D21" s="1">
        <v>1</v>
      </c>
      <c r="E21" s="1">
        <v>4</v>
      </c>
      <c r="H21" s="1" t="s">
        <v>1</v>
      </c>
      <c r="I21" s="1">
        <f>B3-$I$17*I11</f>
        <v>-4.0693742623365496</v>
      </c>
      <c r="J21" s="1">
        <f>C3-$I$17*J11</f>
        <v>0.33300000000000002</v>
      </c>
      <c r="K21" s="1">
        <f>D3-$I$17*K11</f>
        <v>0.2</v>
      </c>
      <c r="L21" s="1">
        <f>E3-$I$17*L11</f>
        <v>0.33300000000000002</v>
      </c>
      <c r="M21" s="1">
        <f>F3-$I$17*M11</f>
        <v>0.5</v>
      </c>
    </row>
    <row r="22" spans="1:13" x14ac:dyDescent="0.4">
      <c r="A22" s="1" t="s">
        <v>36</v>
      </c>
      <c r="B22" s="1">
        <v>0.5</v>
      </c>
      <c r="C22" s="1">
        <v>0.33300000000000002</v>
      </c>
      <c r="D22" s="1">
        <v>0.25</v>
      </c>
      <c r="E22" s="1">
        <v>1</v>
      </c>
      <c r="H22" s="1" t="s">
        <v>23</v>
      </c>
      <c r="I22" s="1">
        <f>B4-$I$17*I12</f>
        <v>3</v>
      </c>
      <c r="J22" s="1">
        <f>C4-$I$17*J12</f>
        <v>-4.0693742623365496</v>
      </c>
      <c r="K22" s="1">
        <f>D4-$I$17*K12</f>
        <v>0.5</v>
      </c>
      <c r="L22" s="1">
        <f>E4-$I$17*L12</f>
        <v>2</v>
      </c>
      <c r="M22" s="1">
        <f>F4-$I$17*M12</f>
        <v>2</v>
      </c>
    </row>
    <row r="23" spans="1:13" x14ac:dyDescent="0.4">
      <c r="H23" s="1" t="s">
        <v>24</v>
      </c>
      <c r="I23" s="1">
        <f>B5-$I$17*I13</f>
        <v>5</v>
      </c>
      <c r="J23" s="1">
        <f>C5-$I$17*J13</f>
        <v>2</v>
      </c>
      <c r="K23" s="1">
        <f>D5-$I$17*K13</f>
        <v>-4.0693742623365496</v>
      </c>
      <c r="L23" s="1">
        <f>E5-$I$17*L13</f>
        <v>4</v>
      </c>
      <c r="M23" s="1">
        <f>F5-$I$17*M13</f>
        <v>3</v>
      </c>
    </row>
    <row r="24" spans="1:13" x14ac:dyDescent="0.4">
      <c r="A24" t="s">
        <v>30</v>
      </c>
      <c r="H24" s="1" t="s">
        <v>25</v>
      </c>
      <c r="I24" s="1">
        <f>B6-$I$17*I14</f>
        <v>3</v>
      </c>
      <c r="J24" s="1">
        <f>C6-$I$17*J14</f>
        <v>0.5</v>
      </c>
      <c r="K24" s="1">
        <f>D6-$I$17*K14</f>
        <v>0.25</v>
      </c>
      <c r="L24" s="1">
        <f>E6-$I$17*L14</f>
        <v>-4.0693742623365496</v>
      </c>
      <c r="M24" s="1">
        <f>F6-$I$17*M14</f>
        <v>1</v>
      </c>
    </row>
    <row r="25" spans="1:13" x14ac:dyDescent="0.4">
      <c r="A25" s="1"/>
      <c r="B25" s="1" t="s">
        <v>33</v>
      </c>
      <c r="C25" s="1" t="s">
        <v>34</v>
      </c>
      <c r="D25" s="1" t="s">
        <v>35</v>
      </c>
      <c r="E25" s="1" t="s">
        <v>36</v>
      </c>
      <c r="H25" s="1" t="s">
        <v>26</v>
      </c>
      <c r="I25" s="1">
        <f>B7-$I$17*I15</f>
        <v>2</v>
      </c>
      <c r="J25" s="1">
        <f>C7-$I$17*J15</f>
        <v>0.5</v>
      </c>
      <c r="K25" s="1">
        <f>D7-$I$17*K15</f>
        <v>0.33300000000000002</v>
      </c>
      <c r="L25" s="1">
        <f>E7-$I$17*L15</f>
        <v>1</v>
      </c>
      <c r="M25" s="1">
        <f>F7-$I$17*M15</f>
        <v>-4.0693742623365496</v>
      </c>
    </row>
    <row r="26" spans="1:13" x14ac:dyDescent="0.4">
      <c r="A26" s="1" t="s">
        <v>33</v>
      </c>
      <c r="B26" s="1">
        <v>1</v>
      </c>
      <c r="C26" s="1">
        <v>0.5</v>
      </c>
      <c r="D26" s="1">
        <v>0.25</v>
      </c>
      <c r="E26" s="1">
        <v>0.5</v>
      </c>
    </row>
    <row r="27" spans="1:13" x14ac:dyDescent="0.4">
      <c r="A27" s="1" t="s">
        <v>34</v>
      </c>
      <c r="B27" s="1">
        <v>2</v>
      </c>
      <c r="C27" s="1">
        <v>1</v>
      </c>
      <c r="D27" s="1">
        <v>0.33300000000000002</v>
      </c>
      <c r="E27" s="1">
        <v>1</v>
      </c>
      <c r="H27" s="9" t="s">
        <v>44</v>
      </c>
      <c r="I27">
        <f>MDETERM(I21:M25)</f>
        <v>-7.2971413474489632E-6</v>
      </c>
    </row>
    <row r="28" spans="1:13" x14ac:dyDescent="0.4">
      <c r="A28" s="1" t="s">
        <v>35</v>
      </c>
      <c r="B28" s="1">
        <v>4</v>
      </c>
      <c r="C28" s="1">
        <v>3</v>
      </c>
      <c r="D28" s="1">
        <v>1</v>
      </c>
      <c r="E28" s="1">
        <v>2</v>
      </c>
      <c r="H28" s="11"/>
    </row>
    <row r="29" spans="1:13" x14ac:dyDescent="0.4">
      <c r="A29" s="1" t="s">
        <v>36</v>
      </c>
      <c r="B29" s="1">
        <v>2</v>
      </c>
      <c r="C29" s="1">
        <v>1</v>
      </c>
      <c r="D29" s="1">
        <v>0.5</v>
      </c>
      <c r="E29" s="1">
        <v>1</v>
      </c>
      <c r="H29" s="12" t="s">
        <v>45</v>
      </c>
      <c r="I29">
        <f>($I$17-COUNTA(H21:H25))/(COUNTA(H21:H25)-1)</f>
        <v>1.734356558413741E-2</v>
      </c>
    </row>
    <row r="30" spans="1:13" x14ac:dyDescent="0.4">
      <c r="H30" s="12" t="s">
        <v>46</v>
      </c>
      <c r="I30">
        <v>1.1200000000000001</v>
      </c>
    </row>
    <row r="31" spans="1:13" x14ac:dyDescent="0.4">
      <c r="A31" t="s">
        <v>31</v>
      </c>
      <c r="H31" s="12" t="s">
        <v>47</v>
      </c>
      <c r="I31">
        <f>I29/I30</f>
        <v>1.5485326414408401E-2</v>
      </c>
    </row>
    <row r="32" spans="1:13" x14ac:dyDescent="0.4">
      <c r="A32" s="1"/>
      <c r="B32" s="1" t="s">
        <v>33</v>
      </c>
      <c r="C32" s="1" t="s">
        <v>34</v>
      </c>
      <c r="D32" s="1" t="s">
        <v>35</v>
      </c>
      <c r="E32" s="1" t="s">
        <v>36</v>
      </c>
    </row>
    <row r="33" spans="1:11" x14ac:dyDescent="0.4">
      <c r="A33" s="1" t="s">
        <v>33</v>
      </c>
      <c r="B33" s="1">
        <v>1</v>
      </c>
      <c r="C33" s="1">
        <v>0.33300000000000002</v>
      </c>
      <c r="D33" s="1">
        <v>0.5</v>
      </c>
      <c r="E33" s="1">
        <v>0.5</v>
      </c>
      <c r="H33" s="12" t="s">
        <v>52</v>
      </c>
    </row>
    <row r="34" spans="1:11" x14ac:dyDescent="0.4">
      <c r="A34" s="1" t="s">
        <v>34</v>
      </c>
      <c r="B34" s="1">
        <v>3</v>
      </c>
      <c r="C34" s="1">
        <v>1</v>
      </c>
      <c r="D34" s="1">
        <v>2</v>
      </c>
      <c r="E34" s="1">
        <v>2</v>
      </c>
      <c r="H34" s="12" t="s">
        <v>12</v>
      </c>
      <c r="I34" t="s">
        <v>49</v>
      </c>
      <c r="J34" t="s">
        <v>50</v>
      </c>
    </row>
    <row r="35" spans="1:11" x14ac:dyDescent="0.4">
      <c r="A35" s="1" t="s">
        <v>35</v>
      </c>
      <c r="B35" s="1">
        <v>2</v>
      </c>
      <c r="C35" s="1">
        <v>0.5</v>
      </c>
      <c r="D35" s="1">
        <v>1</v>
      </c>
      <c r="E35" s="1">
        <v>1</v>
      </c>
      <c r="H35" s="1" t="s">
        <v>1</v>
      </c>
      <c r="I35">
        <v>0.51647834196758302</v>
      </c>
      <c r="J35" cm="1">
        <f t="array" ref="J35:J39">MMULT(I21:M25,I35:I39)</f>
        <v>-5.5540754217986432E-9</v>
      </c>
    </row>
    <row r="36" spans="1:11" x14ac:dyDescent="0.4">
      <c r="A36" s="1" t="s">
        <v>36</v>
      </c>
      <c r="B36" s="1">
        <v>2</v>
      </c>
      <c r="C36" s="1">
        <v>0.5</v>
      </c>
      <c r="D36" s="1">
        <v>1</v>
      </c>
      <c r="E36" s="1">
        <v>1</v>
      </c>
      <c r="H36" s="1" t="s">
        <v>23</v>
      </c>
      <c r="I36">
        <v>1.7906421205409899</v>
      </c>
      <c r="J36">
        <v>-1.9256076733142891E-8</v>
      </c>
    </row>
    <row r="37" spans="1:11" x14ac:dyDescent="0.4">
      <c r="H37" s="1" t="s">
        <v>24</v>
      </c>
      <c r="I37">
        <v>3.2821391658305199</v>
      </c>
      <c r="J37">
        <v>-3.5295254718903379E-8</v>
      </c>
    </row>
    <row r="38" spans="1:11" x14ac:dyDescent="0.4">
      <c r="A38" t="s">
        <v>32</v>
      </c>
      <c r="H38" s="1" t="s">
        <v>25</v>
      </c>
      <c r="I38">
        <v>1.0481441651555801</v>
      </c>
      <c r="J38">
        <v>-1.1271473532303844E-8</v>
      </c>
    </row>
    <row r="39" spans="1:11" x14ac:dyDescent="0.4">
      <c r="A39" s="1"/>
      <c r="B39" s="1" t="s">
        <v>33</v>
      </c>
      <c r="C39" s="1" t="s">
        <v>34</v>
      </c>
      <c r="D39" s="1" t="s">
        <v>35</v>
      </c>
      <c r="E39" s="1" t="s">
        <v>36</v>
      </c>
      <c r="H39" s="1" t="s">
        <v>26</v>
      </c>
      <c r="I39">
        <v>1</v>
      </c>
      <c r="J39">
        <v>-1.0753745449676444E-8</v>
      </c>
    </row>
    <row r="40" spans="1:11" x14ac:dyDescent="0.4">
      <c r="A40" s="1" t="s">
        <v>33</v>
      </c>
      <c r="B40" s="1">
        <v>1</v>
      </c>
      <c r="C40" s="1">
        <v>0.5</v>
      </c>
      <c r="D40" s="1">
        <v>0.33300000000000002</v>
      </c>
      <c r="E40" s="1">
        <v>2</v>
      </c>
    </row>
    <row r="41" spans="1:11" x14ac:dyDescent="0.4">
      <c r="A41" s="1" t="s">
        <v>34</v>
      </c>
      <c r="B41" s="1">
        <v>2</v>
      </c>
      <c r="C41" s="1">
        <v>1</v>
      </c>
      <c r="D41" s="1">
        <v>0.5</v>
      </c>
      <c r="E41" s="1">
        <v>3</v>
      </c>
      <c r="H41" t="s">
        <v>53</v>
      </c>
    </row>
    <row r="42" spans="1:11" x14ac:dyDescent="0.4">
      <c r="A42" s="1" t="s">
        <v>35</v>
      </c>
      <c r="B42" s="1">
        <v>3</v>
      </c>
      <c r="C42" s="1">
        <v>2</v>
      </c>
      <c r="D42" s="1">
        <v>1</v>
      </c>
      <c r="E42" s="1">
        <v>4</v>
      </c>
      <c r="H42" t="s">
        <v>54</v>
      </c>
      <c r="I42" t="s">
        <v>55</v>
      </c>
      <c r="K42" t="s">
        <v>57</v>
      </c>
    </row>
    <row r="43" spans="1:11" x14ac:dyDescent="0.4">
      <c r="A43" s="1" t="s">
        <v>36</v>
      </c>
      <c r="B43" s="1">
        <v>0.5</v>
      </c>
      <c r="C43" s="1">
        <v>0.33300000000000002</v>
      </c>
      <c r="D43" s="1">
        <v>0.25</v>
      </c>
      <c r="E43" s="1">
        <v>1</v>
      </c>
      <c r="H43" cm="1">
        <f t="array" ref="H43:H47">MMULT($B$3:$F$7,I35:I39)</f>
        <v>2.6182220082706449</v>
      </c>
      <c r="I43">
        <f>$I$17*I35</f>
        <v>2.6182220138247203</v>
      </c>
      <c r="K43">
        <f>H43-I43</f>
        <v>-5.5540754217986432E-9</v>
      </c>
    </row>
    <row r="44" spans="1:11" x14ac:dyDescent="0.4">
      <c r="H44">
        <v>9.0774350596701581</v>
      </c>
      <c r="I44">
        <f>$I$17*I36</f>
        <v>9.0774350789262357</v>
      </c>
      <c r="K44">
        <f t="shared" ref="K44:K47" si="2">H44-I44</f>
        <v>-1.925607762132131E-8</v>
      </c>
    </row>
    <row r="45" spans="1:11" x14ac:dyDescent="0.4">
      <c r="H45">
        <v>16.638391777372735</v>
      </c>
      <c r="I45">
        <f>$I$17*I37</f>
        <v>16.63839181266799</v>
      </c>
      <c r="K45">
        <f t="shared" si="2"/>
        <v>-3.5295254718903379E-8</v>
      </c>
    </row>
    <row r="46" spans="1:11" x14ac:dyDescent="0.4">
      <c r="H46">
        <v>5.3134350427864536</v>
      </c>
      <c r="I46">
        <f>$I$17*I38</f>
        <v>5.3134350540579272</v>
      </c>
      <c r="K46">
        <f t="shared" si="2"/>
        <v>-1.1271473532303844E-8</v>
      </c>
    </row>
    <row r="47" spans="1:11" x14ac:dyDescent="0.4">
      <c r="H47">
        <v>5.0693742515828042</v>
      </c>
      <c r="I47">
        <f>$I$17*I39</f>
        <v>5.0693742623365496</v>
      </c>
      <c r="K47">
        <f t="shared" si="2"/>
        <v>-1.0753745449676444E-8</v>
      </c>
    </row>
  </sheetData>
  <mergeCells count="2">
    <mergeCell ref="A1:C1"/>
    <mergeCell ref="L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</vt:lpstr>
      <vt:lpstr>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Louis O. Banda</dc:creator>
  <cp:lastModifiedBy>Hector Louis O. Banda</cp:lastModifiedBy>
  <dcterms:created xsi:type="dcterms:W3CDTF">2025-08-26T05:16:31Z</dcterms:created>
  <dcterms:modified xsi:type="dcterms:W3CDTF">2025-09-02T07:31:36Z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