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/Desktop/"/>
    </mc:Choice>
  </mc:AlternateContent>
  <xr:revisionPtr revIDLastSave="0" documentId="13_ncr:1_{4BD418A2-FB99-DD4C-B08A-BF877EB9F361}" xr6:coauthVersionLast="47" xr6:coauthVersionMax="47" xr10:uidLastSave="{00000000-0000-0000-0000-000000000000}"/>
  <bookViews>
    <workbookView xWindow="0" yWindow="0" windowWidth="28800" windowHeight="18000" activeTab="3" xr2:uid="{3D0E6386-4F0C-48A4-9876-95C09A09F93C}"/>
  </bookViews>
  <sheets>
    <sheet name="Ejercicio 1" sheetId="1" r:id="rId1"/>
    <sheet name="Ejercicio 2 " sheetId="3" r:id="rId2"/>
    <sheet name="Ejercicio 3" sheetId="2" r:id="rId3"/>
    <sheet name="Ejercicio 4" sheetId="4" r:id="rId4"/>
    <sheet name="Ejercicio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C3" i="3"/>
  <c r="H2" i="1"/>
  <c r="G2" i="1"/>
  <c r="C25" i="5"/>
  <c r="C26" i="5"/>
  <c r="C27" i="5"/>
  <c r="C28" i="5"/>
  <c r="C29" i="5"/>
  <c r="C24" i="5"/>
  <c r="F25" i="5" l="1"/>
  <c r="F26" i="5"/>
  <c r="F27" i="5"/>
  <c r="F28" i="5"/>
  <c r="F29" i="5"/>
  <c r="F2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E10" i="5"/>
  <c r="E6" i="5"/>
  <c r="D10" i="5"/>
  <c r="D6" i="5"/>
  <c r="H3" i="4"/>
  <c r="H4" i="4"/>
  <c r="H5" i="4"/>
  <c r="H2" i="4"/>
  <c r="G3" i="4"/>
  <c r="G4" i="4"/>
  <c r="G5" i="4"/>
  <c r="G2" i="4"/>
  <c r="F3" i="4"/>
  <c r="F4" i="4"/>
  <c r="F5" i="4"/>
  <c r="F2" i="4"/>
  <c r="E3" i="4"/>
  <c r="E4" i="4"/>
  <c r="E5" i="4"/>
  <c r="E2" i="4"/>
  <c r="D6" i="4"/>
  <c r="D3" i="4"/>
  <c r="D4" i="4"/>
  <c r="D5" i="4"/>
  <c r="D2" i="4"/>
  <c r="F4" i="2" l="1"/>
  <c r="F3" i="2"/>
  <c r="D4" i="2" s="1"/>
  <c r="D5" i="2"/>
  <c r="D3" i="2"/>
  <c r="F2" i="3"/>
  <c r="E2" i="3"/>
  <c r="D3" i="3"/>
  <c r="E3" i="3" s="1"/>
  <c r="F3" i="3" s="1"/>
  <c r="D4" i="3"/>
  <c r="E4" i="3" s="1"/>
  <c r="F4" i="3" s="1"/>
  <c r="D5" i="3"/>
  <c r="E5" i="3" s="1"/>
  <c r="F5" i="3" s="1"/>
  <c r="D2" i="3"/>
  <c r="G2" i="3" l="1"/>
  <c r="F14" i="1"/>
  <c r="E14" i="1"/>
  <c r="F9" i="1"/>
  <c r="F10" i="1"/>
  <c r="F11" i="1"/>
  <c r="F12" i="1"/>
  <c r="F13" i="1"/>
  <c r="F8" i="1"/>
  <c r="E6" i="1"/>
  <c r="E7" i="1"/>
  <c r="E8" i="1"/>
  <c r="E9" i="1"/>
  <c r="E10" i="1"/>
  <c r="E11" i="1"/>
  <c r="E12" i="1"/>
  <c r="E13" i="1"/>
  <c r="E5" i="1"/>
  <c r="D9" i="1"/>
  <c r="D10" i="1"/>
  <c r="D11" i="1"/>
  <c r="D12" i="1"/>
  <c r="D13" i="1"/>
  <c r="D8" i="1"/>
  <c r="C13" i="1"/>
  <c r="C6" i="1"/>
  <c r="C7" i="1"/>
  <c r="C8" i="1"/>
  <c r="C9" i="1"/>
  <c r="C10" i="1"/>
  <c r="C11" i="1"/>
  <c r="C12" i="1"/>
  <c r="C5" i="1"/>
  <c r="E3" i="2" l="1"/>
  <c r="E4" i="2" s="1"/>
  <c r="E5" i="2" s="1"/>
  <c r="F5" i="2" l="1"/>
  <c r="D6" i="2" s="1"/>
  <c r="E6" i="2" l="1"/>
  <c r="E7" i="2" l="1"/>
  <c r="F6" i="2"/>
  <c r="D7" i="2" s="1"/>
  <c r="F7" i="2" l="1"/>
</calcChain>
</file>

<file path=xl/sharedStrings.xml><?xml version="1.0" encoding="utf-8"?>
<sst xmlns="http://schemas.openxmlformats.org/spreadsheetml/2006/main" count="74" uniqueCount="62">
  <si>
    <t xml:space="preserve"> </t>
  </si>
  <si>
    <t>Mes</t>
  </si>
  <si>
    <t>Ventas</t>
  </si>
  <si>
    <t>Enero</t>
  </si>
  <si>
    <t>Febrero</t>
  </si>
  <si>
    <t>Marzo</t>
  </si>
  <si>
    <t>Abril</t>
  </si>
  <si>
    <t>Trimestre</t>
  </si>
  <si>
    <t>Año 1</t>
  </si>
  <si>
    <t>Año 2</t>
  </si>
  <si>
    <t>Año</t>
  </si>
  <si>
    <t>PMC</t>
  </si>
  <si>
    <t>MES</t>
  </si>
  <si>
    <t xml:space="preserve">VENTAS REALES </t>
  </si>
  <si>
    <t>Junio</t>
  </si>
  <si>
    <t>Julio</t>
  </si>
  <si>
    <t>Agosto</t>
  </si>
  <si>
    <t>Septiembre</t>
  </si>
  <si>
    <t>Octubre</t>
  </si>
  <si>
    <t>Noviembre</t>
  </si>
  <si>
    <t>Diciembre</t>
  </si>
  <si>
    <t>Mayo</t>
  </si>
  <si>
    <t>Razón estacional</t>
  </si>
  <si>
    <t>Índice estacional</t>
  </si>
  <si>
    <t>Bimestre</t>
  </si>
  <si>
    <t>KwH</t>
  </si>
  <si>
    <t xml:space="preserve">Año </t>
  </si>
  <si>
    <t xml:space="preserve">Trimestre </t>
  </si>
  <si>
    <t xml:space="preserve">Ventas </t>
  </si>
  <si>
    <t>Ft</t>
  </si>
  <si>
    <t>Tt</t>
  </si>
  <si>
    <t>FITt</t>
  </si>
  <si>
    <t>K = 3</t>
  </si>
  <si>
    <t>Pronosticos</t>
  </si>
  <si>
    <t>K=6</t>
  </si>
  <si>
    <t>Error</t>
  </si>
  <si>
    <t>Error (k=3)</t>
  </si>
  <si>
    <t>Error(k=6)</t>
  </si>
  <si>
    <t>Suma errores</t>
  </si>
  <si>
    <t>DMA (k=3)</t>
  </si>
  <si>
    <t>DMA(k=6)</t>
  </si>
  <si>
    <t>alpha</t>
  </si>
  <si>
    <t>Pronóstico</t>
  </si>
  <si>
    <t>EMAP</t>
  </si>
  <si>
    <t>Error/real</t>
  </si>
  <si>
    <t>Error/real*100</t>
  </si>
  <si>
    <t>beta</t>
  </si>
  <si>
    <t>Promedio</t>
  </si>
  <si>
    <t>Demanda prorrateada</t>
  </si>
  <si>
    <t>Demanda esperada final</t>
  </si>
  <si>
    <t xml:space="preserve">Demanda anual año 3 </t>
  </si>
  <si>
    <t>suma</t>
  </si>
  <si>
    <t>Demanda esperada inicial</t>
  </si>
  <si>
    <t>Ventas sin estacionalizar</t>
  </si>
  <si>
    <t>y estimada</t>
  </si>
  <si>
    <t>0.9802x+220.98</t>
  </si>
  <si>
    <t>Periodo</t>
  </si>
  <si>
    <t>Pronóstico sin estacionalidad</t>
  </si>
  <si>
    <t>Pronósticos finales</t>
  </si>
  <si>
    <t>Examen argumentativo 2</t>
  </si>
  <si>
    <t>Héctor Robles Villarreal A01634105</t>
  </si>
  <si>
    <t>Ánalisis estadístico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</si>
</sst>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rgb="FFFFFFFF"/>
      <name val="Segoe UI"/>
      <family val="2"/>
    </font>
    <font>
      <sz val="11"/>
      <color rgb="FF2C2F34"/>
      <name val="Times New Roman"/>
      <family val="1"/>
    </font>
    <font>
      <sz val="11"/>
      <color rgb="FF003300"/>
      <name val="Times New Roman"/>
      <family val="1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902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8FF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ACB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rgb="FF0B023A"/>
      </left>
      <right style="medium">
        <color rgb="FF0B023A"/>
      </right>
      <top style="medium">
        <color rgb="FF0B023A"/>
      </top>
      <bottom style="medium">
        <color rgb="FF0B023A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B023A"/>
      </right>
      <top style="medium">
        <color rgb="FF0B023A"/>
      </top>
      <bottom style="medium">
        <color rgb="FF0B023A"/>
      </bottom>
      <diagonal/>
    </border>
    <border>
      <left style="medium">
        <color rgb="FF0B023A"/>
      </left>
      <right style="medium">
        <color rgb="FF0B023A"/>
      </right>
      <top/>
      <bottom style="medium">
        <color rgb="FF0B023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left" vertical="center" indent="2"/>
    </xf>
    <xf numFmtId="0" fontId="2" fillId="2" borderId="0" xfId="0" applyFont="1" applyFill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4" fontId="7" fillId="5" borderId="13" xfId="0" applyNumberFormat="1" applyFont="1" applyFill="1" applyBorder="1" applyAlignment="1">
      <alignment horizontal="center" vertical="center"/>
    </xf>
    <xf numFmtId="0" fontId="0" fillId="0" borderId="0" xfId="0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8" fillId="6" borderId="0" xfId="0" applyFont="1" applyFill="1"/>
    <xf numFmtId="0" fontId="0" fillId="6" borderId="16" xfId="0" applyFill="1" applyBorder="1"/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7" borderId="16" xfId="0" applyFill="1" applyBorder="1"/>
    <xf numFmtId="0" fontId="5" fillId="0" borderId="20" xfId="0" applyFon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/>
    </xf>
    <xf numFmtId="164" fontId="0" fillId="4" borderId="22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164" fontId="0" fillId="4" borderId="24" xfId="0" applyNumberForma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2" fontId="0" fillId="0" borderId="16" xfId="0" applyNumberFormat="1" applyBorder="1"/>
    <xf numFmtId="0" fontId="6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5" xfId="0" applyBorder="1"/>
    <xf numFmtId="0" fontId="0" fillId="6" borderId="25" xfId="0" applyFill="1" applyBorder="1"/>
    <xf numFmtId="0" fontId="6" fillId="0" borderId="16" xfId="0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0" fontId="0" fillId="0" borderId="0" xfId="0" applyFill="1" applyBorder="1"/>
    <xf numFmtId="2" fontId="7" fillId="8" borderId="4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8FFED"/>
      <color rgb="FFFBACB9"/>
      <color rgb="FFFF828C"/>
      <color rgb="FFFD7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  <a:r>
              <a:rPr lang="es-ES_tradnl" baseline="0"/>
              <a:t> sin estacionalizar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46128608923885E-2"/>
                  <c:y val="-0.23468394575678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'Ejercicio 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0.00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 formatCode="0.0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 formatCode="0.00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'Ejercicio 5'!$H$2:$H$19</c:f>
              <c:numCache>
                <c:formatCode>General</c:formatCode>
                <c:ptCount val="18"/>
                <c:pt idx="0">
                  <c:v>222.05826582839637</c:v>
                </c:pt>
                <c:pt idx="1">
                  <c:v>227.64402806354775</c:v>
                </c:pt>
                <c:pt idx="2">
                  <c:v>219.85061154488423</c:v>
                </c:pt>
                <c:pt idx="3">
                  <c:v>225.85490501536196</c:v>
                </c:pt>
                <c:pt idx="4">
                  <c:v>226.57550338684234</c:v>
                </c:pt>
                <c:pt idx="5">
                  <c:v>224.09780626427522</c:v>
                </c:pt>
                <c:pt idx="6">
                  <c:v>227.85109015435455</c:v>
                </c:pt>
                <c:pt idx="7">
                  <c:v>229.81206642605773</c:v>
                </c:pt>
                <c:pt idx="8">
                  <c:v>229.01105369258772</c:v>
                </c:pt>
                <c:pt idx="9">
                  <c:v>230.1163183175386</c:v>
                </c:pt>
                <c:pt idx="10">
                  <c:v>230.81055952491417</c:v>
                </c:pt>
                <c:pt idx="11">
                  <c:v>235.302696577489</c:v>
                </c:pt>
                <c:pt idx="12">
                  <c:v>233.6439144803127</c:v>
                </c:pt>
                <c:pt idx="13">
                  <c:v>233.0641239698227</c:v>
                </c:pt>
                <c:pt idx="14">
                  <c:v>236.33940741075054</c:v>
                </c:pt>
                <c:pt idx="15">
                  <c:v>234.37773161971526</c:v>
                </c:pt>
                <c:pt idx="16">
                  <c:v>236.10437969750393</c:v>
                </c:pt>
                <c:pt idx="17">
                  <c:v>242.77262345296484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7-C248-B4E7-A30819F3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4735"/>
        <c:axId val="617117471"/>
      </c:scatterChart>
      <c:valAx>
        <c:axId val="6171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117471"/>
        <c:crosses val="autoZero"/>
        <c:crossBetween val="midCat"/>
      </c:valAx>
      <c:valAx>
        <c:axId val="6171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16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165100</xdr:rowOff>
    </xdr:from>
    <xdr:to>
      <xdr:col>6</xdr:col>
      <xdr:colOff>673100</xdr:colOff>
      <xdr:row>18</xdr:row>
      <xdr:rowOff>88900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4B0F08-1A07-3142-A97F-A4A5E465B858}"/>
            </a:ext>
          </a:extLst>
        </xdr:cNvPr>
        <xdr:cNvSpPr txBox="1"/>
      </xdr:nvSpPr>
      <xdr:spPr>
        <a:xfrm>
          <a:off x="190500" y="2997200"/>
          <a:ext cx="54356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1)(25 puntos) Una compañía muestra sus ventas mensuales de los últimos 12 meses. Calcule los pronósticos de ventas a partir de enero con promedios móviles de 3 y 6 meses. Usando el DMA, ¿Cuál de los dos pronósticos es más preciso? ¿Por qué? </a:t>
          </a:r>
          <a:endParaRPr lang="es-ES_tradnl" sz="1100" b="1"/>
        </a:p>
      </xdr:txBody>
    </xdr:sp>
    <xdr:clientData/>
  </xdr:twoCellAnchor>
  <xdr:twoCellAnchor>
    <xdr:from>
      <xdr:col>0</xdr:col>
      <xdr:colOff>190500</xdr:colOff>
      <xdr:row>18</xdr:row>
      <xdr:rowOff>101600</xdr:rowOff>
    </xdr:from>
    <xdr:to>
      <xdr:col>6</xdr:col>
      <xdr:colOff>673100</xdr:colOff>
      <xdr:row>22</xdr:row>
      <xdr:rowOff>25400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3599EDB-EB7F-5044-9EB3-4BC5380E1B31}"/>
            </a:ext>
          </a:extLst>
        </xdr:cNvPr>
        <xdr:cNvSpPr txBox="1"/>
      </xdr:nvSpPr>
      <xdr:spPr>
        <a:xfrm>
          <a:off x="190500" y="3695700"/>
          <a:ext cx="5435600" cy="685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1"/>
            <a:t>Para</a:t>
          </a:r>
          <a:r>
            <a:rPr lang="es-ES_tradnl" sz="1100" b="1" baseline="0"/>
            <a:t> este caso, sería más preciso el modelo que usa un promedio móvil de 3 meses debido a que la Desviación Media Absoluta es menor a la del modelo que usa un promedio móvil de 6 meses. Sin embargo, el modelo tiene un DMA de 30.48%, lo que indica que no es nada preciso.</a:t>
          </a:r>
          <a:endParaRPr lang="es-ES_tradnl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165100</xdr:rowOff>
    </xdr:from>
    <xdr:to>
      <xdr:col>6</xdr:col>
      <xdr:colOff>279400</xdr:colOff>
      <xdr:row>12</xdr:row>
      <xdr:rowOff>12700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C02E504-09F8-B743-8CA1-703BD4E3F929}"/>
            </a:ext>
          </a:extLst>
        </xdr:cNvPr>
        <xdr:cNvSpPr txBox="1"/>
      </xdr:nvSpPr>
      <xdr:spPr>
        <a:xfrm>
          <a:off x="76200" y="1574800"/>
          <a:ext cx="5270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(15 puntos) Use el método de suavización exponencial con  = 0.8 para pronosticar las ventas de baterías de una compañía para los últimos tres meses y obtenga el EMAP. ¿Considera que este método funciona adecuadamente para estos datos? ¿Por qué? Asuma que el pronóstico para Julio fue de 21. </a:t>
          </a:r>
          <a:endParaRPr lang="es-ES_tradnl" sz="1100" b="1"/>
        </a:p>
      </xdr:txBody>
    </xdr:sp>
    <xdr:clientData/>
  </xdr:twoCellAnchor>
  <xdr:twoCellAnchor>
    <xdr:from>
      <xdr:col>0</xdr:col>
      <xdr:colOff>76200</xdr:colOff>
      <xdr:row>12</xdr:row>
      <xdr:rowOff>63500</xdr:rowOff>
    </xdr:from>
    <xdr:to>
      <xdr:col>6</xdr:col>
      <xdr:colOff>279400</xdr:colOff>
      <xdr:row>16</xdr:row>
      <xdr:rowOff>101600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6EFAA47-896F-4345-A714-4E4D193FFB73}"/>
            </a:ext>
          </a:extLst>
        </xdr:cNvPr>
        <xdr:cNvSpPr txBox="1"/>
      </xdr:nvSpPr>
      <xdr:spPr>
        <a:xfrm>
          <a:off x="76200" y="2425700"/>
          <a:ext cx="5270500" cy="8001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1"/>
            <a:t>Yo</a:t>
          </a:r>
          <a:r>
            <a:rPr lang="es-ES_tradnl" sz="1100" b="1" baseline="0"/>
            <a:t> no consideraría que este método funcione adecuadamente para este casodebido a que el Error Medio Absoluto Porcentual es de 17.96%, altísimo. Un modelo se considera aceptable si el EMAP se encuentra entre un 5 y un 10%, sin embargo, aquí es de 17.96%, lo que indica que este método es impreciso.</a:t>
          </a:r>
          <a:endParaRPr lang="es-ES_tradnl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127000</xdr:rowOff>
    </xdr:from>
    <xdr:to>
      <xdr:col>6</xdr:col>
      <xdr:colOff>381000</xdr:colOff>
      <xdr:row>14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EE9FCC-91A5-1049-9B03-7BF77F2360B9}"/>
            </a:ext>
          </a:extLst>
        </xdr:cNvPr>
        <xdr:cNvSpPr txBox="1"/>
      </xdr:nvSpPr>
      <xdr:spPr>
        <a:xfrm>
          <a:off x="38100" y="2032000"/>
          <a:ext cx="5854700" cy="74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 puntos) Use un modelo de pronóstico con ajuste de tendencia para completar la tabla. Suponga que se tiene un pronóstico inicial perfecto, T1=0, </a:t>
          </a:r>
          <a:r>
            <a:rPr lang="el-G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α=0.4 </a:t>
          </a: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</a:t>
          </a:r>
          <a:r>
            <a:rPr lang="el-G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β=0.3. ¿</a:t>
          </a: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Cuál es el pronóstico para el 2º trimestre de 2021? </a:t>
          </a:r>
          <a:endParaRPr lang="es-ES_tradnl" sz="1100" b="1"/>
        </a:p>
      </xdr:txBody>
    </xdr:sp>
    <xdr:clientData/>
  </xdr:twoCellAnchor>
  <xdr:twoCellAnchor>
    <xdr:from>
      <xdr:col>0</xdr:col>
      <xdr:colOff>76200</xdr:colOff>
      <xdr:row>15</xdr:row>
      <xdr:rowOff>101600</xdr:rowOff>
    </xdr:from>
    <xdr:to>
      <xdr:col>6</xdr:col>
      <xdr:colOff>419100</xdr:colOff>
      <xdr:row>19</xdr:row>
      <xdr:rowOff>101600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B05B5B4-CD59-4A4B-87CD-6AC0AE2D1D19}"/>
            </a:ext>
          </a:extLst>
        </xdr:cNvPr>
        <xdr:cNvSpPr txBox="1"/>
      </xdr:nvSpPr>
      <xdr:spPr>
        <a:xfrm>
          <a:off x="76200" y="2959100"/>
          <a:ext cx="5854700" cy="762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1"/>
            <a:t>El pronóstico para el</a:t>
          </a:r>
          <a:r>
            <a:rPr lang="es-ES_tradnl" sz="1100" b="1" baseline="0"/>
            <a:t> segundo trimestre de 2021 es que las ventas serán de 405.8 que podría también redondearse a 406.</a:t>
          </a:r>
          <a:endParaRPr lang="es-ES_tradnl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8</xdr:row>
      <xdr:rowOff>25400</xdr:rowOff>
    </xdr:from>
    <xdr:to>
      <xdr:col>7</xdr:col>
      <xdr:colOff>317500</xdr:colOff>
      <xdr:row>10</xdr:row>
      <xdr:rowOff>165100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C4F3755-3A8B-8248-8769-D27EEF86FF90}"/>
            </a:ext>
          </a:extLst>
        </xdr:cNvPr>
        <xdr:cNvSpPr txBox="1"/>
      </xdr:nvSpPr>
      <xdr:spPr>
        <a:xfrm>
          <a:off x="50800" y="1993900"/>
          <a:ext cx="6375400" cy="520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4)Dada la tabla con los siguientes datos y asumiendo que no hay tendencia, solamente variación estacional, a)(10 puntos) Calcule el índice estacional para cada trimestre. </a:t>
          </a:r>
          <a:endParaRPr lang="es-ES_tradnl" sz="1100" b="1"/>
        </a:p>
      </xdr:txBody>
    </xdr:sp>
    <xdr:clientData/>
  </xdr:twoCellAnchor>
  <xdr:twoCellAnchor>
    <xdr:from>
      <xdr:col>0</xdr:col>
      <xdr:colOff>76200</xdr:colOff>
      <xdr:row>11</xdr:row>
      <xdr:rowOff>76200</xdr:rowOff>
    </xdr:from>
    <xdr:to>
      <xdr:col>7</xdr:col>
      <xdr:colOff>342900</xdr:colOff>
      <xdr:row>13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C0E3B03-C045-E54B-AF2B-A4D190928319}"/>
            </a:ext>
          </a:extLst>
        </xdr:cNvPr>
        <xdr:cNvSpPr txBox="1"/>
      </xdr:nvSpPr>
      <xdr:spPr>
        <a:xfrm>
          <a:off x="76200" y="2616200"/>
          <a:ext cx="6375400" cy="457200"/>
        </a:xfrm>
        <a:prstGeom prst="rect">
          <a:avLst/>
        </a:prstGeom>
        <a:solidFill>
          <a:srgbClr val="28FFED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b)(10 puntos) Suponga que se espera tener ventas totales de 740 en el año 3, ¿Cuál es el pronóstico para cada trimestre en el año 3? </a:t>
          </a: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_tradnl" sz="1100" b="1"/>
        </a:p>
      </xdr:txBody>
    </xdr:sp>
    <xdr:clientData/>
  </xdr:twoCellAnchor>
  <xdr:twoCellAnchor>
    <xdr:from>
      <xdr:col>0</xdr:col>
      <xdr:colOff>63500</xdr:colOff>
      <xdr:row>14</xdr:row>
      <xdr:rowOff>25400</xdr:rowOff>
    </xdr:from>
    <xdr:to>
      <xdr:col>7</xdr:col>
      <xdr:colOff>330200</xdr:colOff>
      <xdr:row>20</xdr:row>
      <xdr:rowOff>114300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C2BED1-8A33-8F42-B5AD-8F9FC627FBD8}"/>
            </a:ext>
          </a:extLst>
        </xdr:cNvPr>
        <xdr:cNvSpPr txBox="1"/>
      </xdr:nvSpPr>
      <xdr:spPr>
        <a:xfrm>
          <a:off x="63500" y="3136900"/>
          <a:ext cx="6375400" cy="1231900"/>
        </a:xfrm>
        <a:prstGeom prst="rect">
          <a:avLst/>
        </a:prstGeom>
        <a:solidFill>
          <a:srgbClr val="28FFED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VENTAS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AÑO 3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Trimestre 1: 180.42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Trimestre 2: 159.5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Trimestre 3: 215.98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Trimestre 4: 184.08</a:t>
          </a: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_tradnl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4</xdr:row>
      <xdr:rowOff>38100</xdr:rowOff>
    </xdr:from>
    <xdr:to>
      <xdr:col>12</xdr:col>
      <xdr:colOff>558800</xdr:colOff>
      <xdr:row>16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E6A2F0-9116-064A-B171-A7CF65A06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30</xdr:row>
      <xdr:rowOff>0</xdr:rowOff>
    </xdr:from>
    <xdr:to>
      <xdr:col>7</xdr:col>
      <xdr:colOff>698500</xdr:colOff>
      <xdr:row>34</xdr:row>
      <xdr:rowOff>63500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BF30BEA-0AA9-B94A-9F21-1769BB665019}"/>
            </a:ext>
          </a:extLst>
        </xdr:cNvPr>
        <xdr:cNvSpPr txBox="1"/>
      </xdr:nvSpPr>
      <xdr:spPr>
        <a:xfrm>
          <a:off x="88900" y="6273800"/>
          <a:ext cx="67564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A continuación, se presentan datos históricos sobre el consumo promedio de kwh de familias de clase media por bimestre durante los últimos 3 años en México.</a:t>
          </a: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a)(10 puntos) Calcule los PMC y razones estacionales faltantes en la tabla. </a:t>
          </a:r>
          <a:endParaRPr lang="es-ES_tradnl" sz="1100" b="1"/>
        </a:p>
      </xdr:txBody>
    </xdr:sp>
    <xdr:clientData/>
  </xdr:twoCellAnchor>
  <xdr:twoCellAnchor>
    <xdr:from>
      <xdr:col>0</xdr:col>
      <xdr:colOff>127000</xdr:colOff>
      <xdr:row>34</xdr:row>
      <xdr:rowOff>139700</xdr:rowOff>
    </xdr:from>
    <xdr:to>
      <xdr:col>7</xdr:col>
      <xdr:colOff>736600</xdr:colOff>
      <xdr:row>41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072DAA3-048A-0B48-90A3-DA062E482742}"/>
            </a:ext>
          </a:extLst>
        </xdr:cNvPr>
        <xdr:cNvSpPr txBox="1"/>
      </xdr:nvSpPr>
      <xdr:spPr>
        <a:xfrm>
          <a:off x="127000" y="7175500"/>
          <a:ext cx="6756400" cy="11938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b)(5 puntos) Con base en los índices estacionales, ¿Cuál es el bimestre en el que hay menor consumo de energía eléctrica? Justifique.</a:t>
          </a: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bimestre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 menor consumo de energía sería el segundo bimestre, es decir los meses de marzo y abril, esto se determina al analizar la tabla y comparar los índices estacionales, este bimestre es el que tiene el valor del índice estacional más bajo.</a:t>
          </a:r>
          <a:endParaRPr lang="es-ES_tradnl" sz="1100" b="1"/>
        </a:p>
      </xdr:txBody>
    </xdr:sp>
    <xdr:clientData/>
  </xdr:twoCellAnchor>
  <xdr:twoCellAnchor>
    <xdr:from>
      <xdr:col>0</xdr:col>
      <xdr:colOff>114300</xdr:colOff>
      <xdr:row>41</xdr:row>
      <xdr:rowOff>88900</xdr:rowOff>
    </xdr:from>
    <xdr:to>
      <xdr:col>7</xdr:col>
      <xdr:colOff>723900</xdr:colOff>
      <xdr:row>47</xdr:row>
      <xdr:rowOff>127000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F817E65-4D65-CA49-8894-35E9AE962FCF}"/>
            </a:ext>
          </a:extLst>
        </xdr:cNvPr>
        <xdr:cNvSpPr txBox="1"/>
      </xdr:nvSpPr>
      <xdr:spPr>
        <a:xfrm>
          <a:off x="114300" y="8458200"/>
          <a:ext cx="7696200" cy="1181100"/>
        </a:xfrm>
        <a:prstGeom prst="rect">
          <a:avLst/>
        </a:prstGeom>
        <a:solidFill>
          <a:srgbClr val="FBACB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c)(5 puntos) Use solo la tendencia (datos sin estacionalizar) para pronosticar los consumos de cada bimestre del siguiente año. </a:t>
          </a: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 1: 240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KwH</a:t>
          </a:r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241 KwH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 3: 242 KwH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 4: 244 KwH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 5: 245 KwH</a:t>
          </a: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_tradnl" sz="1100" b="1"/>
        </a:p>
      </xdr:txBody>
    </xdr:sp>
    <xdr:clientData/>
  </xdr:twoCellAnchor>
  <xdr:twoCellAnchor>
    <xdr:from>
      <xdr:col>0</xdr:col>
      <xdr:colOff>139700</xdr:colOff>
      <xdr:row>48</xdr:row>
      <xdr:rowOff>63500</xdr:rowOff>
    </xdr:from>
    <xdr:to>
      <xdr:col>7</xdr:col>
      <xdr:colOff>749300</xdr:colOff>
      <xdr:row>54</xdr:row>
      <xdr:rowOff>101600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4B62D7-9053-DC47-AEE9-AF02718C3E55}"/>
            </a:ext>
          </a:extLst>
        </xdr:cNvPr>
        <xdr:cNvSpPr txBox="1"/>
      </xdr:nvSpPr>
      <xdr:spPr>
        <a:xfrm>
          <a:off x="139700" y="9766300"/>
          <a:ext cx="7696200" cy="1181100"/>
        </a:xfrm>
        <a:prstGeom prst="rect">
          <a:avLst/>
        </a:prstGeom>
        <a:solidFill>
          <a:srgbClr val="28FFED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d)(5 puntos) Use tendencia y estacionalidad para pronosticar los consumos del siguiente año. (Pronósticos definitivos).</a:t>
          </a: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 1: 248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KwH</a:t>
          </a:r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222 KwH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 3: 264 KwH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 4: 228 KwH</a:t>
          </a:r>
        </a:p>
        <a:p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Bimestre 5: 262 KwH</a:t>
          </a: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_tradnl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A350-99F3-4EFB-BE10-232DC3DB5AA9}">
  <dimension ref="A1:I19"/>
  <sheetViews>
    <sheetView zoomScale="99" workbookViewId="0">
      <selection activeCell="H3" sqref="H3"/>
    </sheetView>
  </sheetViews>
  <sheetFormatPr baseColWidth="10" defaultRowHeight="15" x14ac:dyDescent="0.2"/>
  <sheetData>
    <row r="1" spans="1:9" ht="16" thickBot="1" x14ac:dyDescent="0.25">
      <c r="A1" s="11" t="s">
        <v>12</v>
      </c>
      <c r="B1" s="11" t="s">
        <v>13</v>
      </c>
      <c r="C1" t="s">
        <v>33</v>
      </c>
      <c r="D1" t="s">
        <v>33</v>
      </c>
      <c r="E1" t="s">
        <v>36</v>
      </c>
      <c r="F1" t="s">
        <v>37</v>
      </c>
      <c r="G1" t="s">
        <v>39</v>
      </c>
      <c r="H1" t="s">
        <v>40</v>
      </c>
    </row>
    <row r="2" spans="1:9" ht="16" thickBot="1" x14ac:dyDescent="0.25">
      <c r="A2" s="13" t="s">
        <v>19</v>
      </c>
      <c r="B2" s="13">
        <v>81</v>
      </c>
      <c r="G2" s="31">
        <f>E14/9</f>
        <v>30.481481481481481</v>
      </c>
      <c r="H2" s="37">
        <f>F14/6</f>
        <v>34.222222222222221</v>
      </c>
    </row>
    <row r="3" spans="1:9" ht="16" thickBot="1" x14ac:dyDescent="0.25">
      <c r="A3" s="13" t="s">
        <v>20</v>
      </c>
      <c r="B3" s="20">
        <v>90</v>
      </c>
      <c r="C3" s="32"/>
      <c r="D3" s="32"/>
    </row>
    <row r="4" spans="1:9" ht="16" thickBot="1" x14ac:dyDescent="0.25">
      <c r="A4" s="21" t="s">
        <v>3</v>
      </c>
      <c r="B4" s="13">
        <v>84</v>
      </c>
      <c r="C4" s="33" t="s">
        <v>32</v>
      </c>
      <c r="D4" s="32"/>
    </row>
    <row r="5" spans="1:9" ht="16" thickBot="1" x14ac:dyDescent="0.25">
      <c r="A5" s="12" t="s">
        <v>4</v>
      </c>
      <c r="B5" s="13">
        <v>72</v>
      </c>
      <c r="C5" s="35">
        <f>(B2+B3+B4)/3</f>
        <v>85</v>
      </c>
      <c r="D5" s="32"/>
      <c r="E5" s="31">
        <f>ABS(B5-C5)</f>
        <v>13</v>
      </c>
    </row>
    <row r="6" spans="1:9" ht="16" thickBot="1" x14ac:dyDescent="0.25">
      <c r="A6" s="12" t="s">
        <v>5</v>
      </c>
      <c r="B6" s="12">
        <v>80</v>
      </c>
      <c r="C6" s="35">
        <f t="shared" ref="C6:C13" si="0">(B3+B4+B5)/3</f>
        <v>82</v>
      </c>
      <c r="D6" s="32"/>
      <c r="E6" s="31">
        <f t="shared" ref="E6:E13" si="1">ABS(B6-C6)</f>
        <v>2</v>
      </c>
    </row>
    <row r="7" spans="1:9" ht="20" thickBot="1" x14ac:dyDescent="0.3">
      <c r="A7" s="12" t="s">
        <v>6</v>
      </c>
      <c r="B7" s="12">
        <v>105</v>
      </c>
      <c r="C7" s="35">
        <f t="shared" si="0"/>
        <v>78.666666666666671</v>
      </c>
      <c r="D7" s="34" t="s">
        <v>34</v>
      </c>
      <c r="E7" s="31">
        <f t="shared" si="1"/>
        <v>26.333333333333329</v>
      </c>
      <c r="I7" s="63"/>
    </row>
    <row r="8" spans="1:9" ht="16" thickBot="1" x14ac:dyDescent="0.25">
      <c r="A8" s="12" t="s">
        <v>21</v>
      </c>
      <c r="B8" s="13">
        <v>180</v>
      </c>
      <c r="C8" s="35">
        <f t="shared" si="0"/>
        <v>85.666666666666671</v>
      </c>
      <c r="D8" s="36">
        <f>(B2+B3+B4+B5+B6+B7)/6</f>
        <v>85.333333333333329</v>
      </c>
      <c r="E8" s="31">
        <f t="shared" si="1"/>
        <v>94.333333333333329</v>
      </c>
      <c r="F8" s="37">
        <f>ABS(B8-D8)</f>
        <v>94.666666666666671</v>
      </c>
    </row>
    <row r="9" spans="1:9" ht="16" thickBot="1" x14ac:dyDescent="0.25">
      <c r="A9" s="12" t="s">
        <v>14</v>
      </c>
      <c r="B9" s="13">
        <v>105</v>
      </c>
      <c r="C9" s="35">
        <f t="shared" si="0"/>
        <v>121.66666666666667</v>
      </c>
      <c r="D9" s="36">
        <f t="shared" ref="D9:D13" si="2">(B3+B4+B5+B6+B7+B8)/6</f>
        <v>101.83333333333333</v>
      </c>
      <c r="E9" s="31">
        <f t="shared" si="1"/>
        <v>16.666666666666671</v>
      </c>
      <c r="F9" s="37">
        <f t="shared" ref="F9:F13" si="3">ABS(B9-D9)</f>
        <v>3.1666666666666714</v>
      </c>
    </row>
    <row r="10" spans="1:9" ht="16" thickBot="1" x14ac:dyDescent="0.25">
      <c r="A10" s="12" t="s">
        <v>15</v>
      </c>
      <c r="B10" s="13">
        <v>101</v>
      </c>
      <c r="C10" s="35">
        <f t="shared" si="0"/>
        <v>130</v>
      </c>
      <c r="D10" s="36">
        <f t="shared" si="2"/>
        <v>104.33333333333333</v>
      </c>
      <c r="E10" s="31">
        <f t="shared" si="1"/>
        <v>29</v>
      </c>
      <c r="F10" s="37">
        <f t="shared" si="3"/>
        <v>3.3333333333333286</v>
      </c>
    </row>
    <row r="11" spans="1:9" ht="16" thickBot="1" x14ac:dyDescent="0.25">
      <c r="A11" s="12" t="s">
        <v>16</v>
      </c>
      <c r="B11" s="13">
        <v>90</v>
      </c>
      <c r="C11" s="35">
        <f t="shared" si="0"/>
        <v>128.66666666666666</v>
      </c>
      <c r="D11" s="36">
        <f t="shared" si="2"/>
        <v>107.16666666666667</v>
      </c>
      <c r="E11" s="31">
        <f t="shared" si="1"/>
        <v>38.666666666666657</v>
      </c>
      <c r="F11" s="37">
        <f t="shared" si="3"/>
        <v>17.166666666666671</v>
      </c>
    </row>
    <row r="12" spans="1:9" ht="16" thickBot="1" x14ac:dyDescent="0.25">
      <c r="A12" s="12" t="s">
        <v>17</v>
      </c>
      <c r="B12" s="13">
        <v>72</v>
      </c>
      <c r="C12" s="35">
        <f t="shared" si="0"/>
        <v>98.666666666666671</v>
      </c>
      <c r="D12" s="36">
        <f t="shared" si="2"/>
        <v>110.16666666666667</v>
      </c>
      <c r="E12" s="31">
        <f t="shared" si="1"/>
        <v>26.666666666666671</v>
      </c>
      <c r="F12" s="37">
        <f t="shared" si="3"/>
        <v>38.166666666666671</v>
      </c>
    </row>
    <row r="13" spans="1:9" ht="16" thickBot="1" x14ac:dyDescent="0.25">
      <c r="A13" s="12" t="s">
        <v>18</v>
      </c>
      <c r="B13" s="13">
        <v>60</v>
      </c>
      <c r="C13" s="35">
        <f>(B10+B11+B12)/3</f>
        <v>87.666666666666671</v>
      </c>
      <c r="D13" s="36">
        <f t="shared" si="2"/>
        <v>108.83333333333333</v>
      </c>
      <c r="E13" s="31">
        <f t="shared" si="1"/>
        <v>27.666666666666671</v>
      </c>
      <c r="F13" s="37">
        <f t="shared" si="3"/>
        <v>48.833333333333329</v>
      </c>
    </row>
    <row r="14" spans="1:9" x14ac:dyDescent="0.2">
      <c r="D14" t="s">
        <v>38</v>
      </c>
      <c r="E14" s="31">
        <f>SUM(E5:E13)</f>
        <v>274.33333333333331</v>
      </c>
      <c r="F14" s="37">
        <f>SUM(F8:F13)</f>
        <v>205.33333333333331</v>
      </c>
    </row>
    <row r="17" spans="9:9" ht="31" x14ac:dyDescent="0.35">
      <c r="I17" s="64" t="s">
        <v>59</v>
      </c>
    </row>
    <row r="18" spans="9:9" ht="31" x14ac:dyDescent="0.35">
      <c r="I18" s="64" t="s">
        <v>61</v>
      </c>
    </row>
    <row r="19" spans="9:9" ht="31" x14ac:dyDescent="0.35">
      <c r="I19" s="64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C94B-968C-4442-BC49-106480494932}">
  <dimension ref="A1:G7"/>
  <sheetViews>
    <sheetView workbookViewId="0">
      <selection activeCell="C3" sqref="C3"/>
    </sheetView>
  </sheetViews>
  <sheetFormatPr baseColWidth="10" defaultRowHeight="15" x14ac:dyDescent="0.2"/>
  <cols>
    <col min="6" max="6" width="12.33203125" bestFit="1" customWidth="1"/>
  </cols>
  <sheetData>
    <row r="1" spans="1:7" ht="16" thickBot="1" x14ac:dyDescent="0.25">
      <c r="A1" s="5" t="s">
        <v>1</v>
      </c>
      <c r="B1" s="6" t="s">
        <v>2</v>
      </c>
      <c r="C1" t="s">
        <v>42</v>
      </c>
      <c r="D1" t="s">
        <v>35</v>
      </c>
      <c r="E1" t="s">
        <v>44</v>
      </c>
      <c r="F1" t="s">
        <v>45</v>
      </c>
      <c r="G1" t="s">
        <v>43</v>
      </c>
    </row>
    <row r="2" spans="1:7" ht="17" thickTop="1" thickBot="1" x14ac:dyDescent="0.25">
      <c r="A2" s="7" t="s">
        <v>15</v>
      </c>
      <c r="B2" s="8">
        <v>25</v>
      </c>
      <c r="C2" s="31">
        <v>21</v>
      </c>
      <c r="D2">
        <f>ABS(B2-C2)</f>
        <v>4</v>
      </c>
      <c r="E2">
        <f>D2/B2</f>
        <v>0.16</v>
      </c>
      <c r="F2">
        <f>E2*100</f>
        <v>16</v>
      </c>
      <c r="G2" s="40">
        <f>SUM(F2:F5)/4</f>
        <v>17.966666666666665</v>
      </c>
    </row>
    <row r="3" spans="1:7" ht="16" thickBot="1" x14ac:dyDescent="0.25">
      <c r="A3" s="9" t="s">
        <v>16</v>
      </c>
      <c r="B3" s="4">
        <v>22</v>
      </c>
      <c r="C3" s="31">
        <f>C2+$B$7*(B2-C2)</f>
        <v>24.2</v>
      </c>
      <c r="D3">
        <f t="shared" ref="D3:D5" si="0">ABS(B3-C3)</f>
        <v>2.1999999999999993</v>
      </c>
      <c r="E3">
        <f t="shared" ref="E3:E5" si="1">D3/B3</f>
        <v>9.9999999999999964E-2</v>
      </c>
      <c r="F3">
        <f t="shared" ref="F3:F5" si="2">E3*100</f>
        <v>9.9999999999999964</v>
      </c>
    </row>
    <row r="4" spans="1:7" ht="16" thickBot="1" x14ac:dyDescent="0.25">
      <c r="A4" s="9" t="s">
        <v>17</v>
      </c>
      <c r="B4" s="4">
        <v>17</v>
      </c>
      <c r="C4" s="31">
        <f t="shared" ref="C4:C5" si="3">C3+$B$7*(B3-C3)</f>
        <v>22.44</v>
      </c>
      <c r="D4">
        <f t="shared" si="0"/>
        <v>5.4400000000000013</v>
      </c>
      <c r="E4">
        <f t="shared" si="1"/>
        <v>0.32000000000000006</v>
      </c>
      <c r="F4">
        <f t="shared" si="2"/>
        <v>32.000000000000007</v>
      </c>
    </row>
    <row r="5" spans="1:7" ht="16" thickBot="1" x14ac:dyDescent="0.25">
      <c r="A5" s="9" t="s">
        <v>18</v>
      </c>
      <c r="B5" s="4">
        <v>21</v>
      </c>
      <c r="C5" s="31">
        <f t="shared" si="3"/>
        <v>18.088000000000001</v>
      </c>
      <c r="D5">
        <f t="shared" si="0"/>
        <v>2.911999999999999</v>
      </c>
      <c r="E5">
        <f t="shared" si="1"/>
        <v>0.13866666666666663</v>
      </c>
      <c r="F5">
        <f t="shared" si="2"/>
        <v>13.866666666666664</v>
      </c>
    </row>
    <row r="7" spans="1:7" x14ac:dyDescent="0.2">
      <c r="A7" s="38" t="s">
        <v>41</v>
      </c>
      <c r="B7" s="39"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5D05-FFA1-426C-B0B8-3834EDBCE256}">
  <dimension ref="A1:F15"/>
  <sheetViews>
    <sheetView workbookViewId="0">
      <selection activeCell="D3" sqref="D3"/>
    </sheetView>
  </sheetViews>
  <sheetFormatPr baseColWidth="10" defaultRowHeight="15" x14ac:dyDescent="0.2"/>
  <cols>
    <col min="4" max="4" width="18.1640625" customWidth="1"/>
  </cols>
  <sheetData>
    <row r="1" spans="1:6" x14ac:dyDescent="0.2">
      <c r="A1" s="26" t="s">
        <v>26</v>
      </c>
      <c r="B1" s="27" t="s">
        <v>27</v>
      </c>
      <c r="C1" s="26" t="s">
        <v>28</v>
      </c>
      <c r="D1" s="26" t="s">
        <v>29</v>
      </c>
      <c r="E1" s="26" t="s">
        <v>30</v>
      </c>
      <c r="F1" s="26" t="s">
        <v>31</v>
      </c>
    </row>
    <row r="2" spans="1:6" x14ac:dyDescent="0.2">
      <c r="A2" s="30">
        <v>2020</v>
      </c>
      <c r="B2" s="28">
        <v>1</v>
      </c>
      <c r="C2" s="29">
        <v>400</v>
      </c>
      <c r="D2" s="29">
        <v>400</v>
      </c>
      <c r="E2" s="29">
        <v>0</v>
      </c>
      <c r="F2" s="29">
        <v>400</v>
      </c>
    </row>
    <row r="3" spans="1:6" x14ac:dyDescent="0.2">
      <c r="A3" s="30"/>
      <c r="B3" s="28">
        <v>2</v>
      </c>
      <c r="C3" s="29">
        <v>350</v>
      </c>
      <c r="D3" s="29">
        <f>F2+$B$9*(C2-F2)</f>
        <v>400</v>
      </c>
      <c r="E3" s="29">
        <f>E2+$B$10*(D3-F2)</f>
        <v>0</v>
      </c>
      <c r="F3" s="29">
        <f>D3+E3</f>
        <v>400</v>
      </c>
    </row>
    <row r="4" spans="1:6" x14ac:dyDescent="0.2">
      <c r="A4" s="30"/>
      <c r="B4" s="28">
        <v>3</v>
      </c>
      <c r="C4" s="29">
        <v>250</v>
      </c>
      <c r="D4" s="29">
        <f t="shared" ref="D4:D7" si="0">F3+$B$9*(C3-F3)</f>
        <v>380</v>
      </c>
      <c r="E4" s="29">
        <f t="shared" ref="E4:E7" si="1">E3+$B$10*(D4-F3)</f>
        <v>-6</v>
      </c>
      <c r="F4" s="29">
        <f t="shared" ref="F4:F7" si="2">D4+E4</f>
        <v>374</v>
      </c>
    </row>
    <row r="5" spans="1:6" x14ac:dyDescent="0.2">
      <c r="A5" s="30"/>
      <c r="B5" s="28">
        <v>4</v>
      </c>
      <c r="C5" s="29">
        <v>500</v>
      </c>
      <c r="D5" s="29">
        <f t="shared" si="0"/>
        <v>324.39999999999998</v>
      </c>
      <c r="E5" s="29">
        <f t="shared" si="1"/>
        <v>-20.880000000000006</v>
      </c>
      <c r="F5" s="29">
        <f t="shared" si="2"/>
        <v>303.52</v>
      </c>
    </row>
    <row r="6" spans="1:6" x14ac:dyDescent="0.2">
      <c r="A6" s="30">
        <v>2021</v>
      </c>
      <c r="B6" s="28">
        <v>1</v>
      </c>
      <c r="C6" s="29">
        <v>420</v>
      </c>
      <c r="D6" s="29">
        <f t="shared" si="0"/>
        <v>382.11199999999997</v>
      </c>
      <c r="E6" s="29">
        <f t="shared" si="1"/>
        <v>2.6975999999999871</v>
      </c>
      <c r="F6" s="29">
        <f t="shared" si="2"/>
        <v>384.80959999999993</v>
      </c>
    </row>
    <row r="7" spans="1:6" x14ac:dyDescent="0.2">
      <c r="A7" s="30"/>
      <c r="B7" s="28">
        <v>2</v>
      </c>
      <c r="C7" s="29"/>
      <c r="D7" s="29">
        <f t="shared" si="0"/>
        <v>398.88575999999995</v>
      </c>
      <c r="E7" s="29">
        <f t="shared" si="1"/>
        <v>6.9204479999999915</v>
      </c>
      <c r="F7" s="41">
        <f t="shared" si="2"/>
        <v>405.80620799999991</v>
      </c>
    </row>
    <row r="8" spans="1:6" x14ac:dyDescent="0.2">
      <c r="A8" s="29"/>
    </row>
    <row r="9" spans="1:6" x14ac:dyDescent="0.2">
      <c r="A9" t="s">
        <v>41</v>
      </c>
      <c r="B9">
        <v>0.4</v>
      </c>
    </row>
    <row r="10" spans="1:6" x14ac:dyDescent="0.2">
      <c r="A10" s="25" t="s">
        <v>46</v>
      </c>
      <c r="B10" s="25">
        <v>0.3</v>
      </c>
      <c r="C10" s="25"/>
      <c r="D10" s="25"/>
      <c r="E10" s="25"/>
      <c r="F10" s="25"/>
    </row>
    <row r="11" spans="1:6" x14ac:dyDescent="0.2">
      <c r="A11" s="25"/>
      <c r="B11" s="25"/>
      <c r="C11" s="25"/>
      <c r="D11" s="25"/>
      <c r="E11" s="25"/>
      <c r="F11" s="25"/>
    </row>
    <row r="12" spans="1:6" x14ac:dyDescent="0.2">
      <c r="A12" s="25"/>
      <c r="B12" s="25"/>
      <c r="C12" s="25"/>
      <c r="D12" s="25"/>
      <c r="E12" s="25"/>
      <c r="F12" s="25"/>
    </row>
    <row r="13" spans="1:6" x14ac:dyDescent="0.2">
      <c r="A13" s="25"/>
      <c r="B13" s="25"/>
      <c r="C13" s="25"/>
      <c r="D13" s="25"/>
      <c r="E13" s="25"/>
      <c r="F13" s="25"/>
    </row>
    <row r="14" spans="1:6" x14ac:dyDescent="0.2">
      <c r="A14" s="25"/>
      <c r="B14" s="25"/>
      <c r="C14" s="25"/>
      <c r="D14" s="25"/>
      <c r="E14" s="25"/>
      <c r="F14" s="25"/>
    </row>
    <row r="15" spans="1:6" x14ac:dyDescent="0.2">
      <c r="A15" s="25"/>
      <c r="B15" s="25"/>
      <c r="C15" s="25"/>
      <c r="D15" s="25"/>
      <c r="E15" s="25"/>
      <c r="F15" s="25"/>
    </row>
  </sheetData>
  <mergeCells count="2">
    <mergeCell ref="A2:A5"/>
    <mergeCell ref="A6:A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257F-891A-423E-B3DF-931E105220EB}">
  <dimension ref="A1:H8"/>
  <sheetViews>
    <sheetView tabSelected="1" workbookViewId="0">
      <selection activeCell="C23" sqref="C23"/>
    </sheetView>
  </sheetViews>
  <sheetFormatPr baseColWidth="10" defaultRowHeight="15" x14ac:dyDescent="0.2"/>
  <cols>
    <col min="1" max="1" width="18" bestFit="1" customWidth="1"/>
    <col min="5" max="5" width="10" bestFit="1" customWidth="1"/>
    <col min="6" max="6" width="8.6640625" bestFit="1" customWidth="1"/>
    <col min="7" max="7" width="11" customWidth="1"/>
  </cols>
  <sheetData>
    <row r="1" spans="1:8" ht="46" thickBot="1" x14ac:dyDescent="0.25">
      <c r="A1" s="1" t="s">
        <v>7</v>
      </c>
      <c r="B1" s="2" t="s">
        <v>8</v>
      </c>
      <c r="C1" s="42" t="s">
        <v>9</v>
      </c>
      <c r="D1" s="44" t="s">
        <v>47</v>
      </c>
      <c r="E1" s="44" t="s">
        <v>48</v>
      </c>
      <c r="F1" s="44" t="s">
        <v>23</v>
      </c>
      <c r="G1" s="44" t="s">
        <v>52</v>
      </c>
      <c r="H1" s="44" t="s">
        <v>49</v>
      </c>
    </row>
    <row r="2" spans="1:8" ht="16" thickBot="1" x14ac:dyDescent="0.25">
      <c r="A2" s="3">
        <v>1</v>
      </c>
      <c r="B2" s="4">
        <v>180</v>
      </c>
      <c r="C2" s="43">
        <v>165</v>
      </c>
      <c r="D2" s="29">
        <f>AVERAGE(B2,C2)</f>
        <v>172.5</v>
      </c>
      <c r="E2" s="29">
        <f>$D$6/4</f>
        <v>176.875</v>
      </c>
      <c r="F2" s="41">
        <f>D2/E2</f>
        <v>0.97526501766784457</v>
      </c>
      <c r="G2" s="29">
        <f>$B$7/4</f>
        <v>185</v>
      </c>
      <c r="H2" s="45">
        <f>G2*F2</f>
        <v>180.42402826855124</v>
      </c>
    </row>
    <row r="3" spans="1:8" ht="16" thickBot="1" x14ac:dyDescent="0.25">
      <c r="A3" s="3">
        <v>2</v>
      </c>
      <c r="B3" s="4">
        <v>150</v>
      </c>
      <c r="C3" s="43">
        <v>155</v>
      </c>
      <c r="D3" s="29">
        <f t="shared" ref="D3:D5" si="0">AVERAGE(B3,C3)</f>
        <v>152.5</v>
      </c>
      <c r="E3" s="29">
        <f t="shared" ref="E3:E5" si="1">$D$6/4</f>
        <v>176.875</v>
      </c>
      <c r="F3" s="41">
        <f t="shared" ref="F3:F5" si="2">D3/E3</f>
        <v>0.86219081272084808</v>
      </c>
      <c r="G3" s="29">
        <f t="shared" ref="G3:G5" si="3">$B$7/4</f>
        <v>185</v>
      </c>
      <c r="H3" s="45">
        <f t="shared" ref="H3:H5" si="4">G3*F3</f>
        <v>159.50530035335689</v>
      </c>
    </row>
    <row r="4" spans="1:8" ht="16" thickBot="1" x14ac:dyDescent="0.25">
      <c r="A4" s="3">
        <v>3</v>
      </c>
      <c r="B4" s="4">
        <v>205</v>
      </c>
      <c r="C4" s="43">
        <v>208</v>
      </c>
      <c r="D4" s="29">
        <f t="shared" si="0"/>
        <v>206.5</v>
      </c>
      <c r="E4" s="29">
        <f t="shared" si="1"/>
        <v>176.875</v>
      </c>
      <c r="F4" s="41">
        <f t="shared" si="2"/>
        <v>1.1674911660777385</v>
      </c>
      <c r="G4" s="29">
        <f t="shared" si="3"/>
        <v>185</v>
      </c>
      <c r="H4" s="45">
        <f t="shared" si="4"/>
        <v>215.98586572438163</v>
      </c>
    </row>
    <row r="5" spans="1:8" ht="16" thickBot="1" x14ac:dyDescent="0.25">
      <c r="A5" s="3">
        <v>4</v>
      </c>
      <c r="B5" s="4">
        <v>170</v>
      </c>
      <c r="C5" s="43">
        <v>182</v>
      </c>
      <c r="D5" s="29">
        <f t="shared" si="0"/>
        <v>176</v>
      </c>
      <c r="E5" s="29">
        <f t="shared" si="1"/>
        <v>176.875</v>
      </c>
      <c r="F5" s="41">
        <f t="shared" si="2"/>
        <v>0.99505300353356896</v>
      </c>
      <c r="G5" s="29">
        <f t="shared" si="3"/>
        <v>185</v>
      </c>
      <c r="H5" s="45">
        <f t="shared" si="4"/>
        <v>184.08480565371025</v>
      </c>
    </row>
    <row r="6" spans="1:8" x14ac:dyDescent="0.2">
      <c r="A6" s="10"/>
      <c r="C6" t="s">
        <v>51</v>
      </c>
      <c r="D6">
        <f>SUM(D2:D5)</f>
        <v>707.5</v>
      </c>
    </row>
    <row r="7" spans="1:8" x14ac:dyDescent="0.2">
      <c r="A7" t="s">
        <v>50</v>
      </c>
      <c r="B7" s="39">
        <v>740</v>
      </c>
    </row>
    <row r="8" spans="1:8" x14ac:dyDescent="0.2">
      <c r="D8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482D-BD73-4A96-BA39-8B199B94B82C}">
  <dimension ref="A1:P29"/>
  <sheetViews>
    <sheetView topLeftCell="A15" workbookViewId="0">
      <selection activeCell="J32" sqref="J32"/>
    </sheetView>
  </sheetViews>
  <sheetFormatPr baseColWidth="10" defaultRowHeight="15" x14ac:dyDescent="0.2"/>
  <cols>
    <col min="3" max="3" width="23.1640625" bestFit="1" customWidth="1"/>
    <col min="6" max="6" width="15.1640625" bestFit="1" customWidth="1"/>
    <col min="7" max="7" width="11.33203125" bestFit="1" customWidth="1"/>
    <col min="8" max="8" width="21.83203125" bestFit="1" customWidth="1"/>
    <col min="11" max="11" width="22.6640625" bestFit="1" customWidth="1"/>
    <col min="12" max="12" width="13.6640625" bestFit="1" customWidth="1"/>
    <col min="14" max="14" width="15.1640625" bestFit="1" customWidth="1"/>
  </cols>
  <sheetData>
    <row r="1" spans="1:8" ht="36" thickTop="1" thickBot="1" x14ac:dyDescent="0.25">
      <c r="A1" s="14" t="s">
        <v>10</v>
      </c>
      <c r="B1" s="14" t="s">
        <v>24</v>
      </c>
      <c r="C1" s="15" t="s">
        <v>25</v>
      </c>
      <c r="D1" s="15" t="s">
        <v>11</v>
      </c>
      <c r="E1" s="16" t="s">
        <v>22</v>
      </c>
      <c r="F1" s="46" t="s">
        <v>23</v>
      </c>
      <c r="G1" s="51" t="s">
        <v>56</v>
      </c>
      <c r="H1" s="51" t="s">
        <v>53</v>
      </c>
    </row>
    <row r="2" spans="1:8" ht="17" thickTop="1" thickBot="1" x14ac:dyDescent="0.25">
      <c r="A2" s="17">
        <v>1</v>
      </c>
      <c r="B2" s="17">
        <v>1</v>
      </c>
      <c r="C2" s="18">
        <v>230</v>
      </c>
      <c r="D2" s="18"/>
      <c r="E2" s="19"/>
      <c r="F2" s="47">
        <v>1.035764190727045</v>
      </c>
      <c r="G2" s="29">
        <v>1</v>
      </c>
      <c r="H2" s="41">
        <f>C2/F2</f>
        <v>222.05826582839637</v>
      </c>
    </row>
    <row r="3" spans="1:8" ht="16" thickBot="1" x14ac:dyDescent="0.25">
      <c r="A3" s="17"/>
      <c r="B3" s="17">
        <v>2</v>
      </c>
      <c r="C3" s="18">
        <v>210</v>
      </c>
      <c r="D3" s="18"/>
      <c r="E3" s="19"/>
      <c r="F3" s="47">
        <v>0.9224929016867407</v>
      </c>
      <c r="G3" s="29">
        <v>2</v>
      </c>
      <c r="H3" s="41">
        <f>C3/F3</f>
        <v>227.64402806354775</v>
      </c>
    </row>
    <row r="4" spans="1:8" ht="16" thickBot="1" x14ac:dyDescent="0.25">
      <c r="A4" s="17"/>
      <c r="B4" s="17">
        <v>3</v>
      </c>
      <c r="C4" s="18">
        <v>240</v>
      </c>
      <c r="D4" s="18"/>
      <c r="E4" s="19"/>
      <c r="F4" s="47">
        <v>1.0916503634605634</v>
      </c>
      <c r="G4" s="29">
        <v>3</v>
      </c>
      <c r="H4" s="41">
        <f>C4/F4</f>
        <v>219.85061154488423</v>
      </c>
    </row>
    <row r="5" spans="1:8" ht="16" thickBot="1" x14ac:dyDescent="0.25">
      <c r="A5" s="17"/>
      <c r="B5" s="17">
        <v>4</v>
      </c>
      <c r="C5" s="18">
        <v>212</v>
      </c>
      <c r="D5" s="22">
        <v>224.83333333333334</v>
      </c>
      <c r="E5" s="23">
        <v>0.94292068198665679</v>
      </c>
      <c r="F5" s="47">
        <v>0.93865572671791386</v>
      </c>
      <c r="G5" s="29">
        <v>4</v>
      </c>
      <c r="H5" s="41">
        <f>C5/F5</f>
        <v>225.85490501536196</v>
      </c>
    </row>
    <row r="6" spans="1:8" ht="16" thickBot="1" x14ac:dyDescent="0.25">
      <c r="A6" s="17"/>
      <c r="B6" s="17">
        <v>5</v>
      </c>
      <c r="C6" s="18">
        <v>214</v>
      </c>
      <c r="D6" s="61">
        <f>((0.5*C3)+C4+C5+C6+C7+C8+(C9*0.5))/6</f>
        <v>225.5</v>
      </c>
      <c r="E6" s="24">
        <f>C6/D6</f>
        <v>0.9490022172949002</v>
      </c>
      <c r="F6" s="47">
        <v>0.94449751540275018</v>
      </c>
      <c r="G6" s="29">
        <v>5</v>
      </c>
      <c r="H6" s="41">
        <f>C6/F6</f>
        <v>226.57550338684234</v>
      </c>
    </row>
    <row r="7" spans="1:8" ht="16" thickBot="1" x14ac:dyDescent="0.25">
      <c r="A7" s="17"/>
      <c r="B7" s="17">
        <v>6</v>
      </c>
      <c r="C7" s="18">
        <v>240</v>
      </c>
      <c r="D7" s="22">
        <v>226.5</v>
      </c>
      <c r="E7" s="23">
        <v>1.0596026490066226</v>
      </c>
      <c r="F7" s="47">
        <v>1.0709609522771122</v>
      </c>
      <c r="G7" s="52">
        <v>6</v>
      </c>
      <c r="H7" s="41">
        <f>C7/F7</f>
        <v>224.09780626427522</v>
      </c>
    </row>
    <row r="8" spans="1:8" ht="16" thickBot="1" x14ac:dyDescent="0.25">
      <c r="A8" s="17">
        <v>2</v>
      </c>
      <c r="B8" s="17">
        <v>1</v>
      </c>
      <c r="C8" s="18">
        <v>236</v>
      </c>
      <c r="D8" s="22">
        <v>227.66666666666666</v>
      </c>
      <c r="E8" s="23">
        <v>1.0366032210834555</v>
      </c>
      <c r="F8" s="48">
        <v>1.035764190727045</v>
      </c>
      <c r="G8" s="29">
        <v>7</v>
      </c>
      <c r="H8" s="41">
        <f>C8/F8</f>
        <v>227.85109015435455</v>
      </c>
    </row>
    <row r="9" spans="1:8" ht="16" thickBot="1" x14ac:dyDescent="0.25">
      <c r="A9" s="17"/>
      <c r="B9" s="17">
        <v>2</v>
      </c>
      <c r="C9" s="18">
        <v>212</v>
      </c>
      <c r="D9" s="22">
        <v>228.33333333333334</v>
      </c>
      <c r="E9" s="23">
        <v>0.92846715328467144</v>
      </c>
      <c r="F9" s="49">
        <v>0.9224929016867407</v>
      </c>
      <c r="G9" s="29">
        <v>8</v>
      </c>
      <c r="H9" s="41">
        <f>C9/F9</f>
        <v>229.81206642605773</v>
      </c>
    </row>
    <row r="10" spans="1:8" ht="16" thickBot="1" x14ac:dyDescent="0.25">
      <c r="A10" s="17"/>
      <c r="B10" s="17">
        <v>3</v>
      </c>
      <c r="C10" s="18">
        <v>250</v>
      </c>
      <c r="D10" s="61">
        <f>((0.5*C7)+C8+C9+C10+C11+C12+(C13*0.5))/6</f>
        <v>229.66666666666666</v>
      </c>
      <c r="E10" s="24">
        <f>C10/D10</f>
        <v>1.088534107402032</v>
      </c>
      <c r="F10" s="48">
        <v>1.0916503634605634</v>
      </c>
      <c r="G10" s="29">
        <v>9</v>
      </c>
      <c r="H10" s="41">
        <f>C10/F10</f>
        <v>229.01105369258772</v>
      </c>
    </row>
    <row r="11" spans="1:8" ht="16" thickBot="1" x14ac:dyDescent="0.25">
      <c r="A11" s="17"/>
      <c r="B11" s="17">
        <v>4</v>
      </c>
      <c r="C11" s="18">
        <v>216</v>
      </c>
      <c r="D11" s="22">
        <v>231.16666666666666</v>
      </c>
      <c r="E11" s="23">
        <v>0.93439077144917093</v>
      </c>
      <c r="F11" s="48">
        <v>0.93865572671791386</v>
      </c>
      <c r="G11" s="29">
        <v>10</v>
      </c>
      <c r="H11" s="41">
        <f>C11/F11</f>
        <v>230.1163183175386</v>
      </c>
    </row>
    <row r="12" spans="1:8" ht="16" thickBot="1" x14ac:dyDescent="0.25">
      <c r="A12" s="17"/>
      <c r="B12" s="17">
        <v>5</v>
      </c>
      <c r="C12" s="18">
        <v>218</v>
      </c>
      <c r="D12" s="22">
        <v>231.91666666666666</v>
      </c>
      <c r="E12" s="23">
        <v>0.93999281351060016</v>
      </c>
      <c r="F12" s="50">
        <v>0.94449751540275018</v>
      </c>
      <c r="G12" s="52">
        <v>11</v>
      </c>
      <c r="H12" s="41">
        <f>C12/F12</f>
        <v>230.81055952491417</v>
      </c>
    </row>
    <row r="13" spans="1:8" ht="16" thickBot="1" x14ac:dyDescent="0.25">
      <c r="A13" s="17"/>
      <c r="B13" s="17">
        <v>6</v>
      </c>
      <c r="C13" s="18">
        <v>252</v>
      </c>
      <c r="D13" s="22">
        <v>232.83333333333334</v>
      </c>
      <c r="E13" s="23">
        <v>1.082319255547602</v>
      </c>
      <c r="F13" s="48">
        <v>1.0709609522771122</v>
      </c>
      <c r="G13" s="29">
        <v>12</v>
      </c>
      <c r="H13" s="41">
        <f>C13/F13</f>
        <v>235.302696577489</v>
      </c>
    </row>
    <row r="14" spans="1:8" ht="16" thickBot="1" x14ac:dyDescent="0.25">
      <c r="A14" s="17">
        <v>3</v>
      </c>
      <c r="B14" s="17">
        <v>1</v>
      </c>
      <c r="C14" s="18">
        <v>242</v>
      </c>
      <c r="D14" s="22">
        <v>233.83333333333334</v>
      </c>
      <c r="E14" s="23">
        <v>1.0349251603706344</v>
      </c>
      <c r="F14" s="48">
        <v>1.035764190727045</v>
      </c>
      <c r="G14" s="29">
        <v>13</v>
      </c>
      <c r="H14" s="41">
        <f>C14/F14</f>
        <v>233.6439144803127</v>
      </c>
    </row>
    <row r="15" spans="1:8" ht="16" thickBot="1" x14ac:dyDescent="0.25">
      <c r="A15" s="17"/>
      <c r="B15" s="17">
        <v>2</v>
      </c>
      <c r="C15" s="18">
        <v>215</v>
      </c>
      <c r="D15" s="22">
        <v>234.58333333333334</v>
      </c>
      <c r="E15" s="23">
        <v>0.91651865008880995</v>
      </c>
      <c r="F15" s="49">
        <v>0.9224929016867407</v>
      </c>
      <c r="G15" s="29">
        <v>14</v>
      </c>
      <c r="H15" s="41">
        <f>C15/F15</f>
        <v>233.0641239698227</v>
      </c>
    </row>
    <row r="16" spans="1:8" ht="16" thickBot="1" x14ac:dyDescent="0.25">
      <c r="A16" s="17"/>
      <c r="B16" s="17">
        <v>3</v>
      </c>
      <c r="C16" s="18">
        <v>258</v>
      </c>
      <c r="D16" s="22">
        <v>235.66666666666666</v>
      </c>
      <c r="E16" s="23">
        <v>1.0947666195190948</v>
      </c>
      <c r="F16" s="48">
        <v>1.0916503634605634</v>
      </c>
      <c r="G16" s="29">
        <v>15</v>
      </c>
      <c r="H16" s="41">
        <f>C16/F16</f>
        <v>236.33940741075054</v>
      </c>
    </row>
    <row r="17" spans="1:16" ht="16" thickBot="1" x14ac:dyDescent="0.25">
      <c r="A17" s="17"/>
      <c r="B17" s="17">
        <v>4</v>
      </c>
      <c r="C17" s="18">
        <v>220</v>
      </c>
      <c r="D17" s="22" t="s">
        <v>0</v>
      </c>
      <c r="E17" s="19"/>
      <c r="F17" s="48">
        <v>0.93865572671791386</v>
      </c>
      <c r="G17" s="52">
        <v>16</v>
      </c>
      <c r="H17" s="41">
        <f>C17/F17</f>
        <v>234.37773161971526</v>
      </c>
    </row>
    <row r="18" spans="1:16" ht="16" thickBot="1" x14ac:dyDescent="0.25">
      <c r="A18" s="17"/>
      <c r="B18" s="17">
        <v>5</v>
      </c>
      <c r="C18" s="18">
        <v>223</v>
      </c>
      <c r="D18" s="18"/>
      <c r="E18" s="19"/>
      <c r="F18" s="48">
        <v>0.94449751540275018</v>
      </c>
      <c r="G18" s="29">
        <v>17</v>
      </c>
      <c r="H18" s="41">
        <f>C18/F18</f>
        <v>236.10437969750393</v>
      </c>
    </row>
    <row r="19" spans="1:16" x14ac:dyDescent="0.2">
      <c r="A19" s="53"/>
      <c r="B19" s="53">
        <v>6</v>
      </c>
      <c r="C19" s="54">
        <v>260</v>
      </c>
      <c r="D19" s="54"/>
      <c r="E19" s="55"/>
      <c r="F19" s="49">
        <v>1.0709609522771122</v>
      </c>
      <c r="G19" s="56">
        <v>18</v>
      </c>
      <c r="H19" s="57">
        <f>C19/F19</f>
        <v>242.77262345296484</v>
      </c>
      <c r="J19" t="s">
        <v>54</v>
      </c>
      <c r="K19" t="s">
        <v>55</v>
      </c>
    </row>
    <row r="22" spans="1:16" x14ac:dyDescent="0.2">
      <c r="O22" s="25"/>
      <c r="P22" s="25"/>
    </row>
    <row r="23" spans="1:16" ht="16" thickBot="1" x14ac:dyDescent="0.25">
      <c r="A23" s="25" t="s">
        <v>10</v>
      </c>
      <c r="B23" s="25" t="s">
        <v>24</v>
      </c>
      <c r="C23" s="25" t="s">
        <v>57</v>
      </c>
      <c r="D23" s="60" t="s">
        <v>23</v>
      </c>
      <c r="E23" s="60" t="s">
        <v>56</v>
      </c>
      <c r="F23" s="60" t="s">
        <v>58</v>
      </c>
      <c r="P23" s="29"/>
    </row>
    <row r="24" spans="1:16" ht="16" thickBot="1" x14ac:dyDescent="0.25">
      <c r="A24" s="29">
        <v>4</v>
      </c>
      <c r="B24" s="58">
        <v>1</v>
      </c>
      <c r="C24" s="62">
        <f>(0.9802*E24)+220.98</f>
        <v>239.60379999999998</v>
      </c>
      <c r="D24" s="47">
        <v>1.035764190727045</v>
      </c>
      <c r="E24" s="29">
        <v>19</v>
      </c>
      <c r="F24" s="45">
        <f>C24*D24</f>
        <v>248.17303600212472</v>
      </c>
      <c r="P24" s="29"/>
    </row>
    <row r="25" spans="1:16" ht="16" thickBot="1" x14ac:dyDescent="0.25">
      <c r="A25" s="29"/>
      <c r="B25" s="58">
        <v>2</v>
      </c>
      <c r="C25" s="62">
        <f t="shared" ref="C25:C29" si="0">(0.9802*E25)+220.98</f>
        <v>240.584</v>
      </c>
      <c r="D25" s="47">
        <v>0.9224929016867407</v>
      </c>
      <c r="E25" s="29">
        <v>20</v>
      </c>
      <c r="F25" s="45">
        <f t="shared" ref="F25:F29" si="1">C25*D25</f>
        <v>221.93703225940283</v>
      </c>
      <c r="P25" s="29"/>
    </row>
    <row r="26" spans="1:16" ht="16" thickBot="1" x14ac:dyDescent="0.25">
      <c r="A26" s="29"/>
      <c r="B26" s="58">
        <v>3</v>
      </c>
      <c r="C26" s="62">
        <f t="shared" si="0"/>
        <v>241.5642</v>
      </c>
      <c r="D26" s="47">
        <v>1.0916503634605634</v>
      </c>
      <c r="E26" s="29">
        <v>21</v>
      </c>
      <c r="F26" s="45">
        <f t="shared" si="1"/>
        <v>263.70364672906021</v>
      </c>
      <c r="P26" s="29"/>
    </row>
    <row r="27" spans="1:16" ht="16" thickBot="1" x14ac:dyDescent="0.25">
      <c r="A27" s="29"/>
      <c r="B27" s="58">
        <v>4</v>
      </c>
      <c r="C27" s="62">
        <f t="shared" si="0"/>
        <v>242.5444</v>
      </c>
      <c r="D27" s="47">
        <v>0.93865572671791386</v>
      </c>
      <c r="E27" s="29">
        <v>22</v>
      </c>
      <c r="F27" s="45">
        <f t="shared" si="1"/>
        <v>227.66569004336037</v>
      </c>
      <c r="P27" s="29"/>
    </row>
    <row r="28" spans="1:16" x14ac:dyDescent="0.2">
      <c r="A28" s="29"/>
      <c r="B28" s="58">
        <v>5</v>
      </c>
      <c r="C28" s="62">
        <f t="shared" si="0"/>
        <v>243.52459999999999</v>
      </c>
      <c r="D28" s="47">
        <v>0.94449751540275018</v>
      </c>
      <c r="E28" s="29">
        <v>23</v>
      </c>
      <c r="F28" s="45">
        <f t="shared" si="1"/>
        <v>230.00837963944858</v>
      </c>
      <c r="P28" s="29"/>
    </row>
    <row r="29" spans="1:16" x14ac:dyDescent="0.2">
      <c r="A29" s="29"/>
      <c r="B29" s="58">
        <v>6</v>
      </c>
      <c r="C29" s="62">
        <f t="shared" si="0"/>
        <v>244.50479999999999</v>
      </c>
      <c r="D29" s="59">
        <v>1.0709609522771122</v>
      </c>
      <c r="E29" s="29">
        <v>24</v>
      </c>
      <c r="F29" s="45">
        <f t="shared" si="1"/>
        <v>261.85509344432484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 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Abelardo Ernesto Damy Solís</dc:creator>
  <cp:lastModifiedBy>Microsoft Office User</cp:lastModifiedBy>
  <dcterms:created xsi:type="dcterms:W3CDTF">2020-06-03T17:32:21Z</dcterms:created>
  <dcterms:modified xsi:type="dcterms:W3CDTF">2021-06-08T15:37:06Z</dcterms:modified>
</cp:coreProperties>
</file>