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3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odigos Flow Sheet" sheetId="1" state="visible" r:id="rId3"/>
    <sheet name="BASE DATOS" sheetId="2" state="hidden" r:id="rId4"/>
    <sheet name="Resumen MCC" sheetId="3" state="visible" r:id="rId5"/>
    <sheet name="datos" sheetId="4" state="visible" r:id="rId6"/>
    <sheet name="Res. Instrum. (Enfriador)" sheetId="5" state="visible" r:id="rId7"/>
    <sheet name="Resumen TAB" sheetId="6" state="hidden" r:id="rId8"/>
    <sheet name="Resumen IO" sheetId="7" state="hidden" r:id="rId9"/>
    <sheet name="Resumen Accesorios" sheetId="8" state="hidden" r:id="rId10"/>
    <sheet name="Codificacion" sheetId="9" state="hidden" r:id="rId11"/>
    <sheet name="PLC-Modicon" sheetId="10" state="hidden" r:id="rId12"/>
    <sheet name="PLC-S7-300" sheetId="11" state="hidden" r:id="rId13"/>
    <sheet name="EQUIPOS ELECTRO." sheetId="12" state="hidden" r:id="rId14"/>
    <sheet name="QCX" sheetId="13" state="hidden" r:id="rId15"/>
    <sheet name="ECS" sheetId="14" state="hidden" r:id="rId16"/>
    <sheet name="PLC" sheetId="15" state="hidden" r:id="rId17"/>
    <sheet name="materiales" sheetId="16" state="visible" r:id="rId18"/>
    <sheet name="RIO" sheetId="17" state="visible" r:id="rId19"/>
    <sheet name="CODIFICACION ISA" sheetId="18" state="visible" r:id="rId20"/>
  </sheets>
  <definedNames>
    <definedName function="false" hidden="true" localSheetId="3" name="_xlnm._FilterDatabase" vbProcedure="false">datos!$Q$1:$Q$406</definedName>
    <definedName function="false" hidden="true" localSheetId="11" name="_xlnm._FilterDatabase" vbProcedure="false">'EQUIPOS ELECTRO.'!$A$1:$H$23</definedName>
    <definedName function="false" hidden="false" name="AISLAMIENTO" vbProcedure="false">Codificacion!$K$19:$K$23</definedName>
    <definedName function="false" hidden="false" name="AISLAMIENTO2" vbProcedure="false">Codificacion!$K$19:$K$23</definedName>
    <definedName function="false" hidden="false" name="ALGORITMO" vbProcedure="false">Codificacion!$I$89:$I$97</definedName>
    <definedName function="false" hidden="false" name="ARRANQUE" vbProcedure="false">Codificacion!$I$49:$I$59</definedName>
    <definedName function="false" hidden="false" name="COD_PLAN_TIP" vbProcedure="false">#REF!</definedName>
    <definedName function="false" hidden="false" name="CONECCION" vbProcedure="false">Codificacion!$K$57:$K$61</definedName>
    <definedName function="false" hidden="false" name="DESCRIPCION" vbProcedure="false">Codificacion!$A$2:$A$491</definedName>
    <definedName function="false" hidden="false" name="Descripcion2" vbProcedure="false">#REF!</definedName>
    <definedName function="false" hidden="false" name="Description_2" vbProcedure="false">#REF!</definedName>
    <definedName function="false" hidden="false" name="EQUIPO" vbProcedure="false">Codificacion!$G$2:$G$114</definedName>
    <definedName function="false" hidden="false" name="Equipos" vbProcedure="false">#REF!</definedName>
    <definedName function="false" hidden="false" name="FACTOR" vbProcedure="false">Codificacion!$E$6</definedName>
    <definedName function="false" hidden="false" name="FASES" vbProcedure="false">Codificacion!$K$10:$K$13</definedName>
    <definedName function="false" hidden="false" name="FREC" vbProcedure="false">Codificacion!$K$2:$K$5</definedName>
    <definedName function="false" hidden="false" name="GASES" vbProcedure="false">Codificacion!$I$101:$I$106</definedName>
    <definedName function="false" hidden="false" name="Instrumentación" vbProcedure="false">'CODIFICACION ISA'!$A$5:$F$270</definedName>
    <definedName function="false" hidden="false" name="INTERFAZ" vbProcedure="false">Codificacion!$I$79:$I$85</definedName>
    <definedName function="false" hidden="false" name="jose" vbProcedure="false">#REF!</definedName>
    <definedName function="false" hidden="false" name="NODO" vbProcedure="false">Codificacion!$I$64:$I$74</definedName>
    <definedName function="false" hidden="false" name="NOM_PLAN_TIP" vbProcedure="false">#REF!</definedName>
    <definedName function="false" hidden="false" name="PRODUCTO" vbProcedure="false">Codificacion!$E$6</definedName>
    <definedName function="false" hidden="false" name="PROTECCION" vbProcedure="false">Codificacion!$K$28:$K$47</definedName>
    <definedName function="false" hidden="false" name="QCX" vbProcedure="false">Codificacion!$I$111:$I$144</definedName>
    <definedName function="false" hidden="false" name="SENAL" vbProcedure="false">Codificacion!$I$22:$I$39</definedName>
    <definedName function="false" hidden="false" name="Señal" vbProcedure="false">#REF!</definedName>
    <definedName function="false" hidden="false" name="TAG_SIGNAL" vbProcedure="false">Codificacion!$A$2:$B$491</definedName>
    <definedName function="false" hidden="false" name="TENSION" vbProcedure="false">Codificacion!$I$2:$I$17</definedName>
    <definedName function="false" hidden="false" name="TIPO" vbProcedure="false">Codificacion!$I$22:$I$39</definedName>
    <definedName function="false" hidden="false" name="TIPO_" vbProcedure="false">#REF!</definedName>
    <definedName function="false" hidden="false" name="TIPO_E" vbProcedure="false">#REF!</definedName>
    <definedName function="false" hidden="false" name="TIPO_EQU" vbProcedure="false">#REF!</definedName>
    <definedName function="false" hidden="false" name="TIPO_EQUIP" vbProcedure="false">#REF!</definedName>
    <definedName function="false" hidden="false" name="TIPO_EQUIPO" vbProcedure="false">Codificacion!$D$2:$D$8</definedName>
    <definedName function="false" hidden="false" name="TIPO_EQUIPOX" vbProcedure="false">#REF!</definedName>
    <definedName function="false" hidden="false" name="XX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3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F9" authorId="0">
      <text>
        <r>
          <rPr>
            <sz val="10"/>
            <rFont val="Arial"/>
            <family val="2"/>
          </rPr>
          <t xml:space="preserve">EN EL GRUPO DE HOMO 2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D125" authorId="0">
      <text>
        <r>
          <rPr>
            <sz val="10"/>
            <rFont val="Arial"/>
            <family val="2"/>
          </rPr>
          <t xml:space="preserve">Kevin Zuta:
TIENE "AFI"</t>
        </r>
      </text>
    </comment>
    <comment ref="D126" authorId="0">
      <text>
        <r>
          <rPr>
            <sz val="10"/>
            <rFont val="Arial"/>
            <family val="2"/>
          </rPr>
          <t xml:space="preserve">Kevin Zuta:
TIENE "AFI"</t>
        </r>
      </text>
    </comment>
    <comment ref="D230" authorId="0">
      <text>
        <r>
          <rPr>
            <sz val="10"/>
            <rFont val="Arial"/>
            <family val="2"/>
          </rPr>
          <t xml:space="preserve">Señales eliminadas ya que tanque no se encuentra físicamente.</t>
        </r>
      </text>
    </comment>
    <comment ref="D267" authorId="0">
      <text>
        <r>
          <rPr>
            <sz val="10"/>
            <rFont val="Arial"/>
            <family val="2"/>
          </rPr>
          <t xml:space="preserve">Kevin Zuta:
según el Sr. José Oclocho este tanque tiene dos sensores de nivel</t>
        </r>
      </text>
    </comment>
    <comment ref="D889" authorId="0">
      <text>
        <r>
          <rPr>
            <sz val="10"/>
            <rFont val="Arial"/>
            <family val="2"/>
          </rPr>
          <t xml:space="preserve">
EN LADDER FIGURA CON CODIGO 16633B, LO CUAL NO ESTA EN LA RELACIÓN 16633A.</t>
        </r>
      </text>
    </comment>
    <comment ref="D1088" authorId="0">
      <text>
        <r>
          <rPr>
            <sz val="10"/>
            <rFont val="Arial"/>
            <family val="2"/>
          </rPr>
          <t xml:space="preserve">Señales eliminadas de la B.D. con autorización de Ing. Zenozain</t>
        </r>
      </text>
    </comment>
    <comment ref="D1091" authorId="0">
      <text>
        <r>
          <rPr>
            <sz val="10"/>
            <rFont val="Arial"/>
            <family val="2"/>
          </rPr>
          <t xml:space="preserve">Señales eliminadas de la B.D. con autorización de Ing. Zenozain</t>
        </r>
      </text>
    </comment>
    <comment ref="D1094" authorId="0">
      <text>
        <r>
          <rPr>
            <sz val="10"/>
            <rFont val="Arial"/>
            <family val="2"/>
          </rPr>
          <t xml:space="preserve">Señales eliminadas de la B.D. con autorización de Ing. Zenozain</t>
        </r>
      </text>
    </comment>
    <comment ref="D1098" authorId="0">
      <text>
        <r>
          <rPr>
            <sz val="10"/>
            <rFont val="Arial"/>
            <family val="2"/>
          </rPr>
          <t xml:space="preserve">Señales se eliminaron de la BD. Por autorización de Ing. Zenozain</t>
        </r>
      </text>
    </comment>
    <comment ref="D1103" authorId="0">
      <text>
        <r>
          <rPr>
            <sz val="10"/>
            <rFont val="Arial"/>
            <family val="2"/>
          </rPr>
          <t xml:space="preserve">Señales eliminadas de la BD. Con autorización de Ing. Zenozain</t>
        </r>
      </text>
    </comment>
    <comment ref="D1107" authorId="0">
      <text>
        <r>
          <rPr>
            <sz val="10"/>
            <rFont val="Arial"/>
            <family val="2"/>
          </rPr>
          <t xml:space="preserve">Se eliminó señal del PLC ya que RIO no tiene cable en el canal.</t>
        </r>
      </text>
    </comment>
    <comment ref="D1110" authorId="0">
      <text>
        <r>
          <rPr>
            <sz val="10"/>
            <rFont val="Arial"/>
            <family val="2"/>
          </rPr>
          <t xml:space="preserve">Se eliminó señal del PLC ya que RIO no tiene cable en el canal.</t>
        </r>
      </text>
    </comment>
    <comment ref="D1113" authorId="0">
      <text>
        <r>
          <rPr>
            <sz val="10"/>
            <rFont val="Arial"/>
            <family val="2"/>
          </rPr>
          <t xml:space="preserve">Se eliminó señal del PLC ya que cable de RIO esta libre</t>
        </r>
      </text>
    </comment>
    <comment ref="D1117" authorId="0">
      <text>
        <r>
          <rPr>
            <sz val="10"/>
            <rFont val="Arial"/>
            <family val="2"/>
          </rPr>
          <t xml:space="preserve">Se eliminó señales con direcciones: IFE:112 Ch:04 y IFE:112 Ch:14 ya que cable en RIO esta vacío.</t>
        </r>
      </text>
    </comment>
    <comment ref="D1357" authorId="0">
      <text>
        <r>
          <rPr>
            <sz val="10"/>
            <rFont val="Arial"/>
            <family val="2"/>
          </rPr>
          <t xml:space="preserve">SUILER:
Se cambió de sufijo B a 01</t>
        </r>
      </text>
    </comment>
    <comment ref="D1399" authorId="0">
      <text>
        <r>
          <rPr>
            <sz val="10"/>
            <rFont val="Arial"/>
            <family val="2"/>
          </rPr>
          <t xml:space="preserve">Señales se retiraron de PCL según Ing. Zenozain ya que válvula es completamente mecánica.</t>
        </r>
      </text>
    </comment>
    <comment ref="D1442" authorId="0">
      <text>
        <r>
          <rPr>
            <sz val="10"/>
            <rFont val="Arial"/>
            <family val="2"/>
          </rPr>
          <t xml:space="preserve">Señales se retiraron del PLC ya que válvula es completament mecánica.</t>
        </r>
      </text>
    </comment>
    <comment ref="E1785" authorId="0">
      <text>
        <r>
          <rPr>
            <sz val="10"/>
            <rFont val="Arial"/>
            <family val="2"/>
          </rPr>
          <t xml:space="preserve">SUILER:
señal agragada</t>
        </r>
      </text>
    </comment>
    <comment ref="E1793" authorId="0">
      <text>
        <r>
          <rPr>
            <sz val="10"/>
            <rFont val="Arial"/>
            <family val="2"/>
          </rPr>
          <t xml:space="preserve">SUILER:
señal agragada</t>
        </r>
      </text>
    </comment>
    <comment ref="I262" authorId="0">
      <text>
        <r>
          <rPr>
            <sz val="10"/>
            <rFont val="Arial"/>
            <family val="2"/>
          </rPr>
          <t xml:space="preserve">Kevin Zuta:
revisar si INTERLOCK esta con el código correcto. asigado </t>
        </r>
      </text>
    </comment>
    <comment ref="I268" authorId="0">
      <text>
        <r>
          <rPr>
            <sz val="10"/>
            <rFont val="Arial"/>
            <family val="2"/>
          </rPr>
          <t xml:space="preserve">Kevin Zuta:
Consultar si señal va a trabajar.</t>
        </r>
      </text>
    </comment>
    <comment ref="N678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679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680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681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682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1141" authorId="0">
      <text>
        <r>
          <rPr>
            <sz val="10"/>
            <rFont val="Arial"/>
            <family val="2"/>
          </rPr>
          <t xml:space="preserve">Factor de cálculo</t>
        </r>
      </text>
    </comment>
  </commentList>
</comments>
</file>

<file path=xl/sharedStrings.xml><?xml version="1.0" encoding="utf-8"?>
<sst xmlns="http://schemas.openxmlformats.org/spreadsheetml/2006/main" count="9880" uniqueCount="3865">
  <si>
    <t xml:space="preserve">CODIGO ISA</t>
  </si>
  <si>
    <t xml:space="preserve">LÍNEA</t>
  </si>
  <si>
    <t xml:space="preserve">MÁQUINA</t>
  </si>
  <si>
    <t xml:space="preserve">AUX. DE MAQUINA</t>
  </si>
  <si>
    <t xml:space="preserve">AREA</t>
  </si>
  <si>
    <t xml:space="preserve">UNIDAD</t>
  </si>
  <si>
    <t xml:space="preserve">DESCRIPCIÓN #1</t>
  </si>
  <si>
    <t xml:space="preserve">TRANSPORTACIÓN DE INICIO</t>
  </si>
  <si>
    <t xml:space="preserve">005</t>
  </si>
  <si>
    <t xml:space="preserve">Motor conveyor # 1</t>
  </si>
  <si>
    <t xml:space="preserve">IDENTIFICACION</t>
  </si>
  <si>
    <t xml:space="preserve">UBICACIÓN</t>
  </si>
  <si>
    <t xml:space="preserve">CENTRO CONTROL MOTORES</t>
  </si>
  <si>
    <t xml:space="preserve">SEÑAL</t>
  </si>
  <si>
    <t xml:space="preserve">ACCESORIOS</t>
  </si>
  <si>
    <t xml:space="preserve">OBSERVACIONES</t>
  </si>
  <si>
    <t xml:space="preserve">CODIGO LOESCHE</t>
  </si>
  <si>
    <t xml:space="preserve">DESCRIPCION #2</t>
  </si>
  <si>
    <t xml:space="preserve">DESCRIPCION #3</t>
  </si>
  <si>
    <t xml:space="preserve">GABINETE</t>
  </si>
  <si>
    <t xml:space="preserve">DIRECCION</t>
  </si>
  <si>
    <t xml:space="preserve">ARANCADOR TIPO</t>
  </si>
  <si>
    <t xml:space="preserve">NODO TIPO</t>
  </si>
  <si>
    <t xml:space="preserve">NODO DIREC</t>
  </si>
  <si>
    <t xml:space="preserve">TIPO SEÑAL</t>
  </si>
  <si>
    <t xml:space="preserve">RANGO</t>
  </si>
  <si>
    <t xml:space="preserve">Alarma Warning</t>
  </si>
  <si>
    <t xml:space="preserve">Alarma Trip</t>
  </si>
  <si>
    <t xml:space="preserve">DI</t>
  </si>
  <si>
    <t xml:space="preserve">DO</t>
  </si>
  <si>
    <t xml:space="preserve">AI</t>
  </si>
  <si>
    <t xml:space="preserve">RTD</t>
  </si>
  <si>
    <t xml:space="preserve">AO</t>
  </si>
  <si>
    <t xml:space="preserve">PBUS</t>
  </si>
  <si>
    <t xml:space="preserve">CNET</t>
  </si>
  <si>
    <t xml:space="preserve">DNET</t>
  </si>
  <si>
    <t xml:space="preserve">ENET</t>
  </si>
  <si>
    <t xml:space="preserve">Pulsador Emergencia</t>
  </si>
  <si>
    <t xml:space="preserve">Pulsador Stop (Rojo)</t>
  </si>
  <si>
    <t xml:space="preserve">Pulsador Start (Verde)</t>
  </si>
  <si>
    <t xml:space="preserve">Indicador Luminoso</t>
  </si>
  <si>
    <t xml:space="preserve">Pulsador Bajar</t>
  </si>
  <si>
    <t xml:space="preserve">Pulsador Subir</t>
  </si>
  <si>
    <t xml:space="preserve">Pull Cord</t>
  </si>
  <si>
    <t xml:space="preserve">Detector de Movimiento</t>
  </si>
  <si>
    <t xml:space="preserve">Switch de Proximidad</t>
  </si>
  <si>
    <t xml:space="preserve">Sensor Zero Speed</t>
  </si>
  <si>
    <t xml:space="preserve">Switch Nivel Tipo Diafragma</t>
  </si>
  <si>
    <t xml:space="preserve">Switch Nivel Capacitivo</t>
  </si>
  <si>
    <t xml:space="preserve">Sirena</t>
  </si>
  <si>
    <t xml:space="preserve">Corneta</t>
  </si>
  <si>
    <t xml:space="preserve">Valvulas</t>
  </si>
  <si>
    <t xml:space="preserve">TEST</t>
  </si>
  <si>
    <t xml:space="preserve">ECS SIG</t>
  </si>
  <si>
    <t xml:space="preserve">ECS IND</t>
  </si>
  <si>
    <t xml:space="preserve">ECS GRP</t>
  </si>
  <si>
    <t xml:space="preserve">L5</t>
  </si>
  <si>
    <t xml:space="preserve">Softstart</t>
  </si>
  <si>
    <t xml:space="preserve">XA_250-144A</t>
  </si>
  <si>
    <t xml:space="preserve">Paro de emergencia</t>
  </si>
  <si>
    <t xml:space="preserve">RIO-3305</t>
  </si>
  <si>
    <t xml:space="preserve">I:071/07</t>
  </si>
  <si>
    <t xml:space="preserve">Discreta 110Vac</t>
  </si>
  <si>
    <t xml:space="preserve">XI_250-144A</t>
  </si>
  <si>
    <t xml:space="preserve">Listo</t>
  </si>
  <si>
    <t xml:space="preserve">I:071/05</t>
  </si>
  <si>
    <t xml:space="preserve">XI_250-144B</t>
  </si>
  <si>
    <t xml:space="preserve">Softstart trabajando</t>
  </si>
  <si>
    <t xml:space="preserve">I:071/06</t>
  </si>
  <si>
    <t xml:space="preserve">MD_250-144</t>
  </si>
  <si>
    <t xml:space="preserve">Detector de movimiento</t>
  </si>
  <si>
    <t xml:space="preserve">I:071/10</t>
  </si>
  <si>
    <t xml:space="preserve">ZS_250-144</t>
  </si>
  <si>
    <t xml:space="preserve">Int. Desplaz. Abajo</t>
  </si>
  <si>
    <t xml:space="preserve">I:070/07</t>
  </si>
  <si>
    <t xml:space="preserve">LS_250-144</t>
  </si>
  <si>
    <t xml:space="preserve">Int. Nivel</t>
  </si>
  <si>
    <t xml:space="preserve">I:071/11</t>
  </si>
  <si>
    <t xml:space="preserve">HS_250-144</t>
  </si>
  <si>
    <t xml:space="preserve">Comando Contactor</t>
  </si>
  <si>
    <t xml:space="preserve">O:104/10</t>
  </si>
  <si>
    <t xml:space="preserve">IT_250-144</t>
  </si>
  <si>
    <t xml:space="preserve">Corriente</t>
  </si>
  <si>
    <t xml:space="preserve">RIO-3306</t>
  </si>
  <si>
    <t xml:space="preserve">IFE:114 Ch:14</t>
  </si>
  <si>
    <t xml:space="preserve">4…20mA</t>
  </si>
  <si>
    <t xml:space="preserve">0 - 300 A</t>
  </si>
  <si>
    <t xml:space="preserve">L4</t>
  </si>
  <si>
    <t xml:space="preserve">Directo</t>
  </si>
  <si>
    <t xml:space="preserve">---</t>
  </si>
  <si>
    <t xml:space="preserve">XA_250-150A</t>
  </si>
  <si>
    <t xml:space="preserve">I:072/10</t>
  </si>
  <si>
    <t xml:space="preserve">XI_250-150A</t>
  </si>
  <si>
    <t xml:space="preserve">I:072/06</t>
  </si>
  <si>
    <t xml:space="preserve">XI_250-150B</t>
  </si>
  <si>
    <t xml:space="preserve">Dentro contactor</t>
  </si>
  <si>
    <t xml:space="preserve">I:072/07</t>
  </si>
  <si>
    <t xml:space="preserve">HS_250-150</t>
  </si>
  <si>
    <t xml:space="preserve">O:104/15</t>
  </si>
  <si>
    <t xml:space="preserve">XA_250-151A</t>
  </si>
  <si>
    <t xml:space="preserve">I:057/16</t>
  </si>
  <si>
    <t xml:space="preserve">XI_250-151A</t>
  </si>
  <si>
    <t xml:space="preserve">I:057/14</t>
  </si>
  <si>
    <t xml:space="preserve">XI_250-151B</t>
  </si>
  <si>
    <t xml:space="preserve">I:057/15</t>
  </si>
  <si>
    <t xml:space="preserve">HS_250-151</t>
  </si>
  <si>
    <t xml:space="preserve">Comando contactor</t>
  </si>
  <si>
    <t xml:space="preserve">O:106/17</t>
  </si>
  <si>
    <t xml:space="preserve">XA_250-153A</t>
  </si>
  <si>
    <t xml:space="preserve">I:071/14</t>
  </si>
  <si>
    <t xml:space="preserve">XI_250-153A</t>
  </si>
  <si>
    <t xml:space="preserve">I:071/12</t>
  </si>
  <si>
    <t xml:space="preserve">XI_250-153B</t>
  </si>
  <si>
    <t xml:space="preserve">I:071/13</t>
  </si>
  <si>
    <t xml:space="preserve">MD_250-153</t>
  </si>
  <si>
    <t xml:space="preserve">I:071/15</t>
  </si>
  <si>
    <t xml:space="preserve">HS_250-153</t>
  </si>
  <si>
    <t xml:space="preserve">O:104/11</t>
  </si>
  <si>
    <t xml:space="preserve">Acometida</t>
  </si>
  <si>
    <t xml:space="preserve">XI_250-156B</t>
  </si>
  <si>
    <t xml:space="preserve">I:071/16</t>
  </si>
  <si>
    <t xml:space="preserve">HS_250-156</t>
  </si>
  <si>
    <t xml:space="preserve">Comando Directo</t>
  </si>
  <si>
    <t xml:space="preserve">O:104/12</t>
  </si>
  <si>
    <t xml:space="preserve">PDIT_250-156</t>
  </si>
  <si>
    <t xml:space="preserve">Pres. de Aire</t>
  </si>
  <si>
    <t xml:space="preserve">IFE:112 Ch:15</t>
  </si>
  <si>
    <t xml:space="preserve">0 - 35 mbar</t>
  </si>
  <si>
    <t xml:space="preserve">XA_250-159A</t>
  </si>
  <si>
    <t xml:space="preserve">I:072/01</t>
  </si>
  <si>
    <t xml:space="preserve">XI_250-159A</t>
  </si>
  <si>
    <t xml:space="preserve">I:071/17</t>
  </si>
  <si>
    <t xml:space="preserve">XI_250-159B</t>
  </si>
  <si>
    <t xml:space="preserve">I:072/00</t>
  </si>
  <si>
    <t xml:space="preserve">MD_250-159</t>
  </si>
  <si>
    <t xml:space="preserve">I:072/02</t>
  </si>
  <si>
    <t xml:space="preserve">HS_250-159</t>
  </si>
  <si>
    <t xml:space="preserve">O:104/13</t>
  </si>
  <si>
    <t xml:space="preserve">XA_250-162A</t>
  </si>
  <si>
    <t xml:space="preserve">I:072/05</t>
  </si>
  <si>
    <t xml:space="preserve">XI_250-162A</t>
  </si>
  <si>
    <t xml:space="preserve">I:072/03</t>
  </si>
  <si>
    <t xml:space="preserve">XI_250-162B</t>
  </si>
  <si>
    <t xml:space="preserve">I:072/04</t>
  </si>
  <si>
    <t xml:space="preserve">HS_250-162</t>
  </si>
  <si>
    <t xml:space="preserve">O:104/14</t>
  </si>
  <si>
    <t xml:space="preserve">PIT_250-165</t>
  </si>
  <si>
    <t xml:space="preserve">Presión Gases</t>
  </si>
  <si>
    <t xml:space="preserve">IFE:110 Ch:07</t>
  </si>
  <si>
    <t xml:space="preserve">(-150) - 0 mbar</t>
  </si>
  <si>
    <t xml:space="preserve">TIT1_250-165</t>
  </si>
  <si>
    <t xml:space="preserve">Temp. Material</t>
  </si>
  <si>
    <t xml:space="preserve">IFE:111 Ch:09</t>
  </si>
  <si>
    <t xml:space="preserve">0 - 400 °C</t>
  </si>
  <si>
    <t xml:space="preserve">TIT2_250-165</t>
  </si>
  <si>
    <t xml:space="preserve"> Temp. Gases</t>
  </si>
  <si>
    <t xml:space="preserve">IFE:111 Ch:03</t>
  </si>
  <si>
    <t xml:space="preserve">0 - 600 °C</t>
  </si>
  <si>
    <t xml:space="preserve">PIT_250-171</t>
  </si>
  <si>
    <t xml:space="preserve">IFE:110 Ch:15</t>
  </si>
  <si>
    <t xml:space="preserve">TIT1_250-171</t>
  </si>
  <si>
    <t xml:space="preserve">IFE:111 Ch:04</t>
  </si>
  <si>
    <t xml:space="preserve">TIT2_250-171</t>
  </si>
  <si>
    <t xml:space="preserve">IFE:111 Ch:10</t>
  </si>
  <si>
    <t xml:space="preserve">PIT_250-177</t>
  </si>
  <si>
    <t xml:space="preserve">IFE:110 Ch:08</t>
  </si>
  <si>
    <t xml:space="preserve">(-75) - 0 mbar</t>
  </si>
  <si>
    <t xml:space="preserve">TIT1_250-177</t>
  </si>
  <si>
    <t xml:space="preserve">IFE:111 Ch:05</t>
  </si>
  <si>
    <t xml:space="preserve">0 - 850 °C</t>
  </si>
  <si>
    <t xml:space="preserve">TIT2_250-177</t>
  </si>
  <si>
    <t xml:space="preserve">IFE:111 Ch:11</t>
  </si>
  <si>
    <t xml:space="preserve">250-183</t>
  </si>
  <si>
    <t xml:space="preserve">Ciclón 3 del intercambiador</t>
  </si>
  <si>
    <t xml:space="preserve">LSH_250-183</t>
  </si>
  <si>
    <t xml:space="preserve">Int. Atoro</t>
  </si>
  <si>
    <t xml:space="preserve">I:070/14</t>
  </si>
  <si>
    <t xml:space="preserve">HSV_250-183</t>
  </si>
  <si>
    <t xml:space="preserve">Comando Cañon</t>
  </si>
  <si>
    <t xml:space="preserve">O:107/16</t>
  </si>
  <si>
    <t xml:space="preserve">PIT_250-183</t>
  </si>
  <si>
    <t xml:space="preserve">IFE:110 Ch:09</t>
  </si>
  <si>
    <t xml:space="preserve">(-60) - 0 mbar</t>
  </si>
  <si>
    <t xml:space="preserve">TIT1_250-183</t>
  </si>
  <si>
    <t xml:space="preserve">IFE:111 Ch:06</t>
  </si>
  <si>
    <t xml:space="preserve">TIT2_250-183</t>
  </si>
  <si>
    <t xml:space="preserve">IFE:111 Ch:12</t>
  </si>
  <si>
    <t xml:space="preserve">0 - 1000 °C</t>
  </si>
  <si>
    <t xml:space="preserve">250-189</t>
  </si>
  <si>
    <t xml:space="preserve">Ciclón 4 del intercambiador</t>
  </si>
  <si>
    <t xml:space="preserve">LSH_250-189</t>
  </si>
  <si>
    <t xml:space="preserve">I:073/14</t>
  </si>
  <si>
    <t xml:space="preserve">HSV1_250-189</t>
  </si>
  <si>
    <t xml:space="preserve">Comando cañon #1</t>
  </si>
  <si>
    <t xml:space="preserve">O:105/17</t>
  </si>
  <si>
    <t xml:space="preserve">HSV2_250-189</t>
  </si>
  <si>
    <t xml:space="preserve">Comando cañon #2</t>
  </si>
  <si>
    <t xml:space="preserve">O:106/04</t>
  </si>
  <si>
    <t xml:space="preserve">PIT_250-189</t>
  </si>
  <si>
    <t xml:space="preserve">IFE:110 Ch:10</t>
  </si>
  <si>
    <t xml:space="preserve">(-45) - 0 mbar</t>
  </si>
  <si>
    <t xml:space="preserve">TIT1_250-189</t>
  </si>
  <si>
    <t xml:space="preserve">IFE:111 Ch:07</t>
  </si>
  <si>
    <t xml:space="preserve">0 - 1200 °C</t>
  </si>
  <si>
    <t xml:space="preserve">TIT2_250-189</t>
  </si>
  <si>
    <t xml:space="preserve">IFE:111 Ch:13</t>
  </si>
  <si>
    <t xml:space="preserve">LSH_250-198</t>
  </si>
  <si>
    <t xml:space="preserve">I:073/15</t>
  </si>
  <si>
    <t xml:space="preserve">HS1_250-198</t>
  </si>
  <si>
    <t xml:space="preserve">O:105/15</t>
  </si>
  <si>
    <t xml:space="preserve">HS2_250-198</t>
  </si>
  <si>
    <t xml:space="preserve">O:105/16</t>
  </si>
  <si>
    <t xml:space="preserve">HS_250-198</t>
  </si>
  <si>
    <t xml:space="preserve">Comando enclavamiento</t>
  </si>
  <si>
    <t xml:space="preserve">O:107/02</t>
  </si>
  <si>
    <t xml:space="preserve">TIT_250-198</t>
  </si>
  <si>
    <t xml:space="preserve">IFE:110 Ch:16</t>
  </si>
  <si>
    <t xml:space="preserve">0 - 1400 °C</t>
  </si>
  <si>
    <t xml:space="preserve">PIT_250-198</t>
  </si>
  <si>
    <t xml:space="preserve">IFE:110 Ch:13</t>
  </si>
  <si>
    <t xml:space="preserve">(-35) - 0 mbar</t>
  </si>
  <si>
    <t xml:space="preserve">LT_250-198</t>
  </si>
  <si>
    <t xml:space="preserve">Nivel material</t>
  </si>
  <si>
    <t xml:space="preserve">IFE:117 Ch:08</t>
  </si>
  <si>
    <t xml:space="preserve">0 - 100 %</t>
  </si>
  <si>
    <t xml:space="preserve">TZ_250-198</t>
  </si>
  <si>
    <t xml:space="preserve">Control de Temperatura</t>
  </si>
  <si>
    <t xml:space="preserve">OFE:120 Ch:02</t>
  </si>
  <si>
    <t xml:space="preserve">0 - 10.5 t/h</t>
  </si>
  <si>
    <t xml:space="preserve"> </t>
  </si>
  <si>
    <t xml:space="preserve">HSV1_250-207</t>
  </si>
  <si>
    <t xml:space="preserve">O:104/05</t>
  </si>
  <si>
    <t xml:space="preserve">HSV2_250-207</t>
  </si>
  <si>
    <t xml:space="preserve">O:104/06</t>
  </si>
  <si>
    <t xml:space="preserve">HSV3_250-207</t>
  </si>
  <si>
    <t xml:space="preserve">Comando cañon #3</t>
  </si>
  <si>
    <t xml:space="preserve">O:106/00</t>
  </si>
  <si>
    <t xml:space="preserve">HSV4_250-207</t>
  </si>
  <si>
    <t xml:space="preserve">Comando cañon #4</t>
  </si>
  <si>
    <t xml:space="preserve">O:106/01</t>
  </si>
  <si>
    <t xml:space="preserve">HSV5_250-207</t>
  </si>
  <si>
    <t xml:space="preserve">Comando cañon #5</t>
  </si>
  <si>
    <t xml:space="preserve">O:106/02</t>
  </si>
  <si>
    <t xml:space="preserve">HSV6_250-207</t>
  </si>
  <si>
    <t xml:space="preserve">Comando cañon #6</t>
  </si>
  <si>
    <t xml:space="preserve">O:106/03</t>
  </si>
  <si>
    <t xml:space="preserve">HSV7_250-207</t>
  </si>
  <si>
    <t xml:space="preserve">Comando cañon #7</t>
  </si>
  <si>
    <t xml:space="preserve">O:105/11</t>
  </si>
  <si>
    <t xml:space="preserve">PIT_250-207</t>
  </si>
  <si>
    <t xml:space="preserve">IFE:112 Ch:06</t>
  </si>
  <si>
    <t xml:space="preserve">0 - (-20) mbar</t>
  </si>
  <si>
    <t xml:space="preserve">PIT_250-219</t>
  </si>
  <si>
    <t xml:space="preserve">IFE:112 Ch:05</t>
  </si>
  <si>
    <t xml:space="preserve">(-10) a 0 mbar</t>
  </si>
  <si>
    <t xml:space="preserve">XI_250-222A</t>
  </si>
  <si>
    <t xml:space="preserve">I:052/01</t>
  </si>
  <si>
    <t xml:space="preserve">ZS_250-222B</t>
  </si>
  <si>
    <t xml:space="preserve">Int. Pos. Abierta</t>
  </si>
  <si>
    <t xml:space="preserve">I:052/02</t>
  </si>
  <si>
    <t xml:space="preserve">ZS_250-222A</t>
  </si>
  <si>
    <t xml:space="preserve">Int. Pos. Cerrada</t>
  </si>
  <si>
    <t xml:space="preserve">I:052/03</t>
  </si>
  <si>
    <t xml:space="preserve">TIT_250-222</t>
  </si>
  <si>
    <t xml:space="preserve">Temp. Aire</t>
  </si>
  <si>
    <t xml:space="preserve">IFE:112 Ch:12</t>
  </si>
  <si>
    <t xml:space="preserve">ZT_250-222</t>
  </si>
  <si>
    <t xml:space="preserve">Posición</t>
  </si>
  <si>
    <t xml:space="preserve">IFE:116 Ch:04</t>
  </si>
  <si>
    <t xml:space="preserve">FCV_250-222</t>
  </si>
  <si>
    <t xml:space="preserve">Control de Flujo-Válvula</t>
  </si>
  <si>
    <t xml:space="preserve">OFE:121 Ch:01</t>
  </si>
  <si>
    <t xml:space="preserve">HSV1_250-225</t>
  </si>
  <si>
    <t xml:space="preserve">O:076/00</t>
  </si>
  <si>
    <t xml:space="preserve">HSV2_250-225</t>
  </si>
  <si>
    <t xml:space="preserve">O:077/03</t>
  </si>
  <si>
    <t xml:space="preserve">HSV3_250-225</t>
  </si>
  <si>
    <t xml:space="preserve">O:077/04</t>
  </si>
  <si>
    <t xml:space="preserve">HSV4_250-225</t>
  </si>
  <si>
    <t xml:space="preserve">O:104/16</t>
  </si>
  <si>
    <t xml:space="preserve">HSV5_250-225</t>
  </si>
  <si>
    <t xml:space="preserve">O:104/17</t>
  </si>
  <si>
    <t xml:space="preserve">HSV6_250-225</t>
  </si>
  <si>
    <t xml:space="preserve">O:105/00</t>
  </si>
  <si>
    <t xml:space="preserve">HSV7_250-225</t>
  </si>
  <si>
    <t xml:space="preserve">O:105/01</t>
  </si>
  <si>
    <t xml:space="preserve">HSV8_250-225</t>
  </si>
  <si>
    <t xml:space="preserve">Comando cañon #8</t>
  </si>
  <si>
    <t xml:space="preserve">O:105/02</t>
  </si>
  <si>
    <t xml:space="preserve">HSV9_250-225</t>
  </si>
  <si>
    <t xml:space="preserve">Comando cañon #9</t>
  </si>
  <si>
    <t xml:space="preserve">O:105/03</t>
  </si>
  <si>
    <t xml:space="preserve">HSV10_250-225</t>
  </si>
  <si>
    <t xml:space="preserve">Comando cañon #10</t>
  </si>
  <si>
    <t xml:space="preserve">O:105/04</t>
  </si>
  <si>
    <t xml:space="preserve">HSV1_250-228</t>
  </si>
  <si>
    <t xml:space="preserve">O:074/13</t>
  </si>
  <si>
    <t xml:space="preserve">HSV2_250-228</t>
  </si>
  <si>
    <t xml:space="preserve">O:104/07</t>
  </si>
  <si>
    <t xml:space="preserve">HSV3_250-228</t>
  </si>
  <si>
    <t xml:space="preserve">O:105/05</t>
  </si>
  <si>
    <t xml:space="preserve">HSV4_250-228</t>
  </si>
  <si>
    <t xml:space="preserve">O:105/07</t>
  </si>
  <si>
    <t xml:space="preserve">HSV5_250-228</t>
  </si>
  <si>
    <t xml:space="preserve">O:106/05</t>
  </si>
  <si>
    <t xml:space="preserve">HSV6_250-228</t>
  </si>
  <si>
    <t xml:space="preserve">Cámara de Enlace-Ducto de elevación</t>
  </si>
  <si>
    <t xml:space="preserve">O:074/12</t>
  </si>
  <si>
    <t xml:space="preserve">O:074/14</t>
  </si>
  <si>
    <t xml:space="preserve">HSV8_250-228</t>
  </si>
  <si>
    <t xml:space="preserve">O:105/06</t>
  </si>
  <si>
    <t xml:space="preserve">HSV9_250-228</t>
  </si>
  <si>
    <t xml:space="preserve">O:105/10</t>
  </si>
  <si>
    <t xml:space="preserve">HSV10_250-228</t>
  </si>
  <si>
    <t xml:space="preserve">O:105/12</t>
  </si>
  <si>
    <t xml:space="preserve">HSV11_250-228</t>
  </si>
  <si>
    <t xml:space="preserve">Comando cañon #11</t>
  </si>
  <si>
    <t xml:space="preserve">O:105/13</t>
  </si>
  <si>
    <t xml:space="preserve">HSV12_250-228</t>
  </si>
  <si>
    <t xml:space="preserve">Comando cañon #12</t>
  </si>
  <si>
    <t xml:space="preserve">O:106/06</t>
  </si>
  <si>
    <t xml:space="preserve">HSV13_250-228</t>
  </si>
  <si>
    <t xml:space="preserve">Comando cañon #13</t>
  </si>
  <si>
    <t xml:space="preserve">O:106/11</t>
  </si>
  <si>
    <t xml:space="preserve">HSV14_250-228</t>
  </si>
  <si>
    <t xml:space="preserve">Comando cañon #14</t>
  </si>
  <si>
    <t xml:space="preserve">O:106/12</t>
  </si>
  <si>
    <t xml:space="preserve">PIT_250-228</t>
  </si>
  <si>
    <t xml:space="preserve">Presión gases</t>
  </si>
  <si>
    <t xml:space="preserve">IFE:113 Ch:08</t>
  </si>
  <si>
    <t xml:space="preserve">(-8) - 2 mbar</t>
  </si>
  <si>
    <t xml:space="preserve">TIT_250-228</t>
  </si>
  <si>
    <t xml:space="preserve">Temperatura</t>
  </si>
  <si>
    <t xml:space="preserve">IFE:113 Ch:14</t>
  </si>
  <si>
    <t xml:space="preserve">Controlador</t>
  </si>
  <si>
    <t xml:space="preserve">XI_250-231A</t>
  </si>
  <si>
    <t xml:space="preserve">I:073/02</t>
  </si>
  <si>
    <t xml:space="preserve">XA1_250-231</t>
  </si>
  <si>
    <t xml:space="preserve">Alarma 1</t>
  </si>
  <si>
    <t xml:space="preserve">I:073/03</t>
  </si>
  <si>
    <t xml:space="preserve">XA2_250-231</t>
  </si>
  <si>
    <t xml:space="preserve">Alarma 2</t>
  </si>
  <si>
    <t xml:space="preserve">I:073/04</t>
  </si>
  <si>
    <t xml:space="preserve">XI_250-231C</t>
  </si>
  <si>
    <t xml:space="preserve">Modo Prueba</t>
  </si>
  <si>
    <t xml:space="preserve">I:073/05</t>
  </si>
  <si>
    <t xml:space="preserve">XI_250-231D</t>
  </si>
  <si>
    <t xml:space="preserve">Modo Limpieza</t>
  </si>
  <si>
    <t xml:space="preserve">I:073/06</t>
  </si>
  <si>
    <t xml:space="preserve">XI_250-231B</t>
  </si>
  <si>
    <t xml:space="preserve">Dentro Directo</t>
  </si>
  <si>
    <t xml:space="preserve">I:073/07</t>
  </si>
  <si>
    <t xml:space="preserve">LSH_250-231</t>
  </si>
  <si>
    <t xml:space="preserve">Int. Nivel Alto</t>
  </si>
  <si>
    <t xml:space="preserve">I:073/16</t>
  </si>
  <si>
    <t xml:space="preserve">LS_250-231</t>
  </si>
  <si>
    <t xml:space="preserve">I:073/10</t>
  </si>
  <si>
    <t xml:space="preserve">XA3_250-231</t>
  </si>
  <si>
    <t xml:space="preserve">Alarma #3</t>
  </si>
  <si>
    <t xml:space="preserve">O:127/17</t>
  </si>
  <si>
    <t xml:space="preserve">AIT1_250-231</t>
  </si>
  <si>
    <t xml:space="preserve">Concentración de partículas 1</t>
  </si>
  <si>
    <t xml:space="preserve">IFE:116 Ch:05</t>
  </si>
  <si>
    <t xml:space="preserve">AIT2_250-231</t>
  </si>
  <si>
    <t xml:space="preserve">Concentración de partículas 2</t>
  </si>
  <si>
    <t xml:space="preserve">IFE:116 Ch:06</t>
  </si>
  <si>
    <t xml:space="preserve">AIT3_250-231</t>
  </si>
  <si>
    <t xml:space="preserve">Concentración de partículas 3</t>
  </si>
  <si>
    <t xml:space="preserve">IFE:116 Ch:07</t>
  </si>
  <si>
    <t xml:space="preserve">ProfiBus</t>
  </si>
  <si>
    <t xml:space="preserve">Modo Local</t>
  </si>
  <si>
    <t xml:space="preserve">Alarma 3</t>
  </si>
  <si>
    <t xml:space="preserve">Concentracion Particulas 1</t>
  </si>
  <si>
    <t xml:space="preserve">Concentracion Particulas 2</t>
  </si>
  <si>
    <t xml:space="preserve">Concentracion Particulas 3</t>
  </si>
  <si>
    <t xml:space="preserve">LSL_250-234</t>
  </si>
  <si>
    <t xml:space="preserve">Int. Nivel Bajo</t>
  </si>
  <si>
    <t xml:space="preserve">I:073/13</t>
  </si>
  <si>
    <t xml:space="preserve">L10</t>
  </si>
  <si>
    <t xml:space="preserve">XI_250-237A</t>
  </si>
  <si>
    <t xml:space="preserve">I:124/00</t>
  </si>
  <si>
    <t xml:space="preserve">XI_250-237B</t>
  </si>
  <si>
    <t xml:space="preserve">Dentro Contactor</t>
  </si>
  <si>
    <t xml:space="preserve">I:124/01</t>
  </si>
  <si>
    <t xml:space="preserve">FS_250-237</t>
  </si>
  <si>
    <t xml:space="preserve">Int. Flujo</t>
  </si>
  <si>
    <t xml:space="preserve">I:124/02</t>
  </si>
  <si>
    <t xml:space="preserve">HS_250-237</t>
  </si>
  <si>
    <t xml:space="preserve">O:127/06</t>
  </si>
  <si>
    <t xml:space="preserve">L14</t>
  </si>
  <si>
    <t xml:space="preserve">XI_250-249A</t>
  </si>
  <si>
    <t xml:space="preserve">I:123/04</t>
  </si>
  <si>
    <t xml:space="preserve">XI_250-249B</t>
  </si>
  <si>
    <t xml:space="preserve">I:123/05</t>
  </si>
  <si>
    <t xml:space="preserve">HS_250-249</t>
  </si>
  <si>
    <t xml:space="preserve">O:127/00</t>
  </si>
  <si>
    <t xml:space="preserve">LT_250-252</t>
  </si>
  <si>
    <t xml:space="preserve">Nivel de agua</t>
  </si>
  <si>
    <t xml:space="preserve">IFE:117 Ch:05</t>
  </si>
  <si>
    <t xml:space="preserve">1.3.2.2.14 (30)</t>
  </si>
  <si>
    <t xml:space="preserve">5.03 - XSA</t>
  </si>
  <si>
    <t xml:space="preserve">XA_250-255</t>
  </si>
  <si>
    <t xml:space="preserve">Paro de Emergencia</t>
  </si>
  <si>
    <t xml:space="preserve">I:050/04</t>
  </si>
  <si>
    <t xml:space="preserve">XI_250-255A</t>
  </si>
  <si>
    <t xml:space="preserve">I:050/02</t>
  </si>
  <si>
    <t xml:space="preserve">XI_250-255B</t>
  </si>
  <si>
    <t xml:space="preserve">I:050/03</t>
  </si>
  <si>
    <t xml:space="preserve">XS_250-255A</t>
  </si>
  <si>
    <t xml:space="preserve">Pulsador Start</t>
  </si>
  <si>
    <t xml:space="preserve">I:057/10</t>
  </si>
  <si>
    <t xml:space="preserve">XS_250-255B</t>
  </si>
  <si>
    <t xml:space="preserve">Pulsador Stop</t>
  </si>
  <si>
    <t xml:space="preserve">I:057/11</t>
  </si>
  <si>
    <t xml:space="preserve">HS_250-255</t>
  </si>
  <si>
    <t xml:space="preserve">O:075/01</t>
  </si>
  <si>
    <t xml:space="preserve">0.59 - FI</t>
  </si>
  <si>
    <t xml:space="preserve">XA_250-258A</t>
  </si>
  <si>
    <t xml:space="preserve">I:050/07</t>
  </si>
  <si>
    <t xml:space="preserve">XI_250-258A</t>
  </si>
  <si>
    <t xml:space="preserve">I:050/05</t>
  </si>
  <si>
    <t xml:space="preserve">XI_250-258B</t>
  </si>
  <si>
    <t xml:space="preserve">I:050/06</t>
  </si>
  <si>
    <t xml:space="preserve">XS_250-258A</t>
  </si>
  <si>
    <t xml:space="preserve">I:057/12</t>
  </si>
  <si>
    <t xml:space="preserve">XS_250-258B</t>
  </si>
  <si>
    <t xml:space="preserve">I:057/13</t>
  </si>
  <si>
    <t xml:space="preserve">XA_250-258</t>
  </si>
  <si>
    <t xml:space="preserve">Alarma de Enclavamiento</t>
  </si>
  <si>
    <t xml:space="preserve">I:124/14</t>
  </si>
  <si>
    <t xml:space="preserve">HS_250-258</t>
  </si>
  <si>
    <t xml:space="preserve">O:075/02</t>
  </si>
  <si>
    <t xml:space="preserve">LSL_250-261</t>
  </si>
  <si>
    <t xml:space="preserve">Int. Nivel mínimo</t>
  </si>
  <si>
    <t xml:space="preserve">I:124/06</t>
  </si>
  <si>
    <t xml:space="preserve">XI_250-273A</t>
  </si>
  <si>
    <t xml:space="preserve">I:124/03</t>
  </si>
  <si>
    <t xml:space="preserve">XI_250-273B</t>
  </si>
  <si>
    <t xml:space="preserve">I:124/04</t>
  </si>
  <si>
    <t xml:space="preserve">HS_250-273</t>
  </si>
  <si>
    <t xml:space="preserve">O:127/16</t>
  </si>
  <si>
    <t xml:space="preserve">HS_250-276</t>
  </si>
  <si>
    <t xml:space="preserve">O:107/07</t>
  </si>
  <si>
    <t xml:space="preserve">HS_250-276B</t>
  </si>
  <si>
    <t xml:space="preserve">Comando abrir</t>
  </si>
  <si>
    <t xml:space="preserve">O:127/14</t>
  </si>
  <si>
    <t xml:space="preserve">HS_250-276A</t>
  </si>
  <si>
    <t xml:space="preserve">Comando cerrar</t>
  </si>
  <si>
    <t xml:space="preserve">O:127/13</t>
  </si>
  <si>
    <t xml:space="preserve">PIT1_250-276</t>
  </si>
  <si>
    <t xml:space="preserve">Presión 1</t>
  </si>
  <si>
    <t xml:space="preserve">IFE:115 Ch:01</t>
  </si>
  <si>
    <t xml:space="preserve">(-10) a 40 mbar</t>
  </si>
  <si>
    <t xml:space="preserve">PIT2_250-276</t>
  </si>
  <si>
    <t xml:space="preserve">Presión 2</t>
  </si>
  <si>
    <t xml:space="preserve">IFE:115 Ch:02</t>
  </si>
  <si>
    <t xml:space="preserve">PIT3_250-276</t>
  </si>
  <si>
    <t xml:space="preserve">Presión 3</t>
  </si>
  <si>
    <t xml:space="preserve">IFE:115 Ch:03</t>
  </si>
  <si>
    <t xml:space="preserve">PIT4_250-276</t>
  </si>
  <si>
    <t xml:space="preserve">Presión 4</t>
  </si>
  <si>
    <t xml:space="preserve">IFE:115 Ch:04</t>
  </si>
  <si>
    <t xml:space="preserve">PIT5_250-276</t>
  </si>
  <si>
    <t xml:space="preserve">Presión 5</t>
  </si>
  <si>
    <t xml:space="preserve">IFE:115 Ch:05</t>
  </si>
  <si>
    <t xml:space="preserve">PIT6_250-276</t>
  </si>
  <si>
    <t xml:space="preserve">Presión 6</t>
  </si>
  <si>
    <t xml:space="preserve">IFE:115 Ch:06</t>
  </si>
  <si>
    <t xml:space="preserve">PIT7_250-276</t>
  </si>
  <si>
    <t xml:space="preserve">Presión 7</t>
  </si>
  <si>
    <t xml:space="preserve">IFE:115 Ch:07</t>
  </si>
  <si>
    <t xml:space="preserve">PIT8_250-276</t>
  </si>
  <si>
    <t xml:space="preserve">Presión 8</t>
  </si>
  <si>
    <t xml:space="preserve">IFE:115 Ch:08</t>
  </si>
  <si>
    <t xml:space="preserve">PIT9_250-276</t>
  </si>
  <si>
    <t xml:space="preserve">Presión 9</t>
  </si>
  <si>
    <t xml:space="preserve">IFE:115 Ch:09</t>
  </si>
  <si>
    <t xml:space="preserve">PIT10_250-276</t>
  </si>
  <si>
    <t xml:space="preserve">Presión 10</t>
  </si>
  <si>
    <t xml:space="preserve">IFE:115 Ch:10</t>
  </si>
  <si>
    <t xml:space="preserve">PIT11_250-276</t>
  </si>
  <si>
    <t xml:space="preserve">Presión 11</t>
  </si>
  <si>
    <t xml:space="preserve">IFE:115 Ch:11</t>
  </si>
  <si>
    <t xml:space="preserve">PIT12_250-276</t>
  </si>
  <si>
    <t xml:space="preserve">Presión 12</t>
  </si>
  <si>
    <t xml:space="preserve">IFE:115 Ch:12</t>
  </si>
  <si>
    <t xml:space="preserve">TIT_250-276</t>
  </si>
  <si>
    <t xml:space="preserve">Temp. Entrada</t>
  </si>
  <si>
    <t xml:space="preserve">IFE:114 Ch:13</t>
  </si>
  <si>
    <t xml:space="preserve">0 - 350 °C</t>
  </si>
  <si>
    <t xml:space="preserve">PIT_250-276</t>
  </si>
  <si>
    <t xml:space="preserve">Presión 14</t>
  </si>
  <si>
    <t xml:space="preserve">IFE:114 Ch:12</t>
  </si>
  <si>
    <t xml:space="preserve">0 - 20 mbar</t>
  </si>
  <si>
    <t xml:space="preserve">Grupo 1 del filtro de mangas de despolvorización</t>
  </si>
  <si>
    <t xml:space="preserve">XI_250-276-01A</t>
  </si>
  <si>
    <t xml:space="preserve">I:070/04</t>
  </si>
  <si>
    <t xml:space="preserve">HS1_250-276-01</t>
  </si>
  <si>
    <t xml:space="preserve">Comando #1</t>
  </si>
  <si>
    <t xml:space="preserve">O:074/01</t>
  </si>
  <si>
    <t xml:space="preserve">HS2_250-276-01</t>
  </si>
  <si>
    <t xml:space="preserve">Comando #2</t>
  </si>
  <si>
    <t xml:space="preserve">O:074/02</t>
  </si>
  <si>
    <t xml:space="preserve">Grupo 2 del filtro de mangas de despolvorización</t>
  </si>
  <si>
    <t xml:space="preserve">XI_250-276-02A</t>
  </si>
  <si>
    <t xml:space="preserve">I:070/10</t>
  </si>
  <si>
    <t xml:space="preserve">HS_250-276-02</t>
  </si>
  <si>
    <t xml:space="preserve">Comando directo</t>
  </si>
  <si>
    <t xml:space="preserve">O:074/03</t>
  </si>
  <si>
    <t xml:space="preserve">L1</t>
  </si>
  <si>
    <t xml:space="preserve">XA_250-279A</t>
  </si>
  <si>
    <t xml:space="preserve">I:061/01</t>
  </si>
  <si>
    <t xml:space="preserve">XI_250-279A</t>
  </si>
  <si>
    <t xml:space="preserve">I:060/17</t>
  </si>
  <si>
    <t xml:space="preserve">XI_250-279B</t>
  </si>
  <si>
    <t xml:space="preserve">I:061/00</t>
  </si>
  <si>
    <t xml:space="preserve">MD_250-279</t>
  </si>
  <si>
    <t xml:space="preserve">I:061/02</t>
  </si>
  <si>
    <t xml:space="preserve">HS_250-279</t>
  </si>
  <si>
    <t xml:space="preserve">O:102/10</t>
  </si>
  <si>
    <t xml:space="preserve">XA_250-282A</t>
  </si>
  <si>
    <t xml:space="preserve">I:061/05</t>
  </si>
  <si>
    <t xml:space="preserve">XI_250-282A</t>
  </si>
  <si>
    <t xml:space="preserve">I:061/03</t>
  </si>
  <si>
    <t xml:space="preserve">XI_250-282B</t>
  </si>
  <si>
    <t xml:space="preserve">I:061/04</t>
  </si>
  <si>
    <t xml:space="preserve">MD_250-282</t>
  </si>
  <si>
    <t xml:space="preserve">I:061/06</t>
  </si>
  <si>
    <t xml:space="preserve">HS_250-282</t>
  </si>
  <si>
    <t xml:space="preserve">O:102/11</t>
  </si>
  <si>
    <t xml:space="preserve">XA_250-285A</t>
  </si>
  <si>
    <t xml:space="preserve">I:061/11</t>
  </si>
  <si>
    <t xml:space="preserve">XI_250-285A</t>
  </si>
  <si>
    <t xml:space="preserve">I:061/07</t>
  </si>
  <si>
    <t xml:space="preserve">XI_250-285B</t>
  </si>
  <si>
    <t xml:space="preserve">I:061/10</t>
  </si>
  <si>
    <t xml:space="preserve">MD_250-285</t>
  </si>
  <si>
    <t xml:space="preserve">I:061/12</t>
  </si>
  <si>
    <t xml:space="preserve">HS_250-285</t>
  </si>
  <si>
    <t xml:space="preserve">O:102/12</t>
  </si>
  <si>
    <t xml:space="preserve">XA_250-288A</t>
  </si>
  <si>
    <t xml:space="preserve">I:061/15</t>
  </si>
  <si>
    <t xml:space="preserve">XI_250-288A</t>
  </si>
  <si>
    <t xml:space="preserve">I:061/13</t>
  </si>
  <si>
    <t xml:space="preserve">XI_250-288B</t>
  </si>
  <si>
    <t xml:space="preserve">I:061/14</t>
  </si>
  <si>
    <t xml:space="preserve">MD_250-288</t>
  </si>
  <si>
    <t xml:space="preserve">I:061/16</t>
  </si>
  <si>
    <t xml:space="preserve">HS_250-288</t>
  </si>
  <si>
    <t xml:space="preserve">O:102/13</t>
  </si>
  <si>
    <t xml:space="preserve">XA_250-291A</t>
  </si>
  <si>
    <t xml:space="preserve">I:062/01</t>
  </si>
  <si>
    <t xml:space="preserve">XI_250-291A</t>
  </si>
  <si>
    <t xml:space="preserve">I:061/17</t>
  </si>
  <si>
    <t xml:space="preserve">XI_250-291B</t>
  </si>
  <si>
    <t xml:space="preserve">I:062/00</t>
  </si>
  <si>
    <t xml:space="preserve">MD_250-291</t>
  </si>
  <si>
    <t xml:space="preserve">I:062/02</t>
  </si>
  <si>
    <t xml:space="preserve">HS_250-291</t>
  </si>
  <si>
    <t xml:space="preserve">O:102/14</t>
  </si>
  <si>
    <t xml:space="preserve">XA_250-294A</t>
  </si>
  <si>
    <t xml:space="preserve">I:062/05</t>
  </si>
  <si>
    <t xml:space="preserve">XI_250-294A</t>
  </si>
  <si>
    <t xml:space="preserve">I:062/03</t>
  </si>
  <si>
    <t xml:space="preserve">XI_250-294B</t>
  </si>
  <si>
    <t xml:space="preserve">I:062/04</t>
  </si>
  <si>
    <t xml:space="preserve">MD_250-294</t>
  </si>
  <si>
    <t xml:space="preserve">I:062/06</t>
  </si>
  <si>
    <t xml:space="preserve">HS_250-294</t>
  </si>
  <si>
    <t xml:space="preserve">O:102/15</t>
  </si>
  <si>
    <t xml:space="preserve">XA_250-297A</t>
  </si>
  <si>
    <t xml:space="preserve">I:062/11</t>
  </si>
  <si>
    <t xml:space="preserve">XI_250-297A</t>
  </si>
  <si>
    <t xml:space="preserve">I:062/07</t>
  </si>
  <si>
    <t xml:space="preserve">XI_250-297B</t>
  </si>
  <si>
    <t xml:space="preserve">I:062/10</t>
  </si>
  <si>
    <t xml:space="preserve">MD_250-297</t>
  </si>
  <si>
    <t xml:space="preserve">I:062/12</t>
  </si>
  <si>
    <t xml:space="preserve">HS_250-297</t>
  </si>
  <si>
    <t xml:space="preserve">O:102/16</t>
  </si>
  <si>
    <t xml:space="preserve">XA_250-300A</t>
  </si>
  <si>
    <t xml:space="preserve">I:062/15</t>
  </si>
  <si>
    <t xml:space="preserve">XI_250-300A</t>
  </si>
  <si>
    <t xml:space="preserve">I:062/13</t>
  </si>
  <si>
    <t xml:space="preserve">XI_250-300B</t>
  </si>
  <si>
    <t xml:space="preserve">I:062/14</t>
  </si>
  <si>
    <t xml:space="preserve">MD_250-300</t>
  </si>
  <si>
    <t xml:space="preserve">I:062/16</t>
  </si>
  <si>
    <t xml:space="preserve">HS_250-300</t>
  </si>
  <si>
    <t xml:space="preserve">O:102/17</t>
  </si>
  <si>
    <t xml:space="preserve">XA_250-303A</t>
  </si>
  <si>
    <t xml:space="preserve">I:063/01</t>
  </si>
  <si>
    <t xml:space="preserve">XI_250-303A</t>
  </si>
  <si>
    <t xml:space="preserve">I:062/17</t>
  </si>
  <si>
    <t xml:space="preserve">XI_250-303B</t>
  </si>
  <si>
    <t xml:space="preserve">I:063/00</t>
  </si>
  <si>
    <t xml:space="preserve">MD_250-303</t>
  </si>
  <si>
    <t xml:space="preserve">I:063/02</t>
  </si>
  <si>
    <t xml:space="preserve">HS_250-303</t>
  </si>
  <si>
    <t xml:space="preserve">O:103/00</t>
  </si>
  <si>
    <t xml:space="preserve">XA_250-306A</t>
  </si>
  <si>
    <t xml:space="preserve">I:063/05</t>
  </si>
  <si>
    <t xml:space="preserve">XI_250-306A</t>
  </si>
  <si>
    <t xml:space="preserve">I:063/03</t>
  </si>
  <si>
    <t xml:space="preserve">XI_250-306B</t>
  </si>
  <si>
    <t xml:space="preserve">I:063/04</t>
  </si>
  <si>
    <t xml:space="preserve">MD_250-306</t>
  </si>
  <si>
    <t xml:space="preserve">I:063/06</t>
  </si>
  <si>
    <t xml:space="preserve">HS_250-306</t>
  </si>
  <si>
    <t xml:space="preserve">O:103/01</t>
  </si>
  <si>
    <t xml:space="preserve">XA_250-309A</t>
  </si>
  <si>
    <t xml:space="preserve">I:063/11</t>
  </si>
  <si>
    <t xml:space="preserve">XI_250-309A</t>
  </si>
  <si>
    <t xml:space="preserve">I:063/07</t>
  </si>
  <si>
    <t xml:space="preserve">XI_250-309B</t>
  </si>
  <si>
    <t xml:space="preserve">I:063/10</t>
  </si>
  <si>
    <t xml:space="preserve">MD_250-309</t>
  </si>
  <si>
    <t xml:space="preserve">I:063/12</t>
  </si>
  <si>
    <t xml:space="preserve">HS_250-309</t>
  </si>
  <si>
    <t xml:space="preserve">O:103/02</t>
  </si>
  <si>
    <t xml:space="preserve">XA_250-312A</t>
  </si>
  <si>
    <t xml:space="preserve">I:063/15</t>
  </si>
  <si>
    <t xml:space="preserve">XI_250-312A</t>
  </si>
  <si>
    <t xml:space="preserve">I:063/13</t>
  </si>
  <si>
    <t xml:space="preserve">XI_250-312B</t>
  </si>
  <si>
    <t xml:space="preserve">I:063/14</t>
  </si>
  <si>
    <t xml:space="preserve">MD_250-312</t>
  </si>
  <si>
    <t xml:space="preserve">I:063/16</t>
  </si>
  <si>
    <t xml:space="preserve">HS_250-312</t>
  </si>
  <si>
    <t xml:space="preserve">O:103/03</t>
  </si>
  <si>
    <t xml:space="preserve">L2</t>
  </si>
  <si>
    <t xml:space="preserve">XA_250-315A</t>
  </si>
  <si>
    <t xml:space="preserve">I:064/01</t>
  </si>
  <si>
    <t xml:space="preserve">XI_250-315A</t>
  </si>
  <si>
    <t xml:space="preserve">I:063/17</t>
  </si>
  <si>
    <t xml:space="preserve">XI_250-315B</t>
  </si>
  <si>
    <t xml:space="preserve">I:064/00</t>
  </si>
  <si>
    <t xml:space="preserve">MD_250-315</t>
  </si>
  <si>
    <t xml:space="preserve">I:064/02</t>
  </si>
  <si>
    <t xml:space="preserve">HS_250-315</t>
  </si>
  <si>
    <t xml:space="preserve">O:103/04</t>
  </si>
  <si>
    <t xml:space="preserve">XA_250-318A</t>
  </si>
  <si>
    <t xml:space="preserve">I:064/05</t>
  </si>
  <si>
    <t xml:space="preserve">XI_250-318A</t>
  </si>
  <si>
    <t xml:space="preserve">I:064/03</t>
  </si>
  <si>
    <t xml:space="preserve">XI_250-318B</t>
  </si>
  <si>
    <t xml:space="preserve">I:064/04</t>
  </si>
  <si>
    <t xml:space="preserve">MD_250-318</t>
  </si>
  <si>
    <t xml:space="preserve">I:064/06</t>
  </si>
  <si>
    <t xml:space="preserve">HS_250-318</t>
  </si>
  <si>
    <t xml:space="preserve">O:103/05</t>
  </si>
  <si>
    <t xml:space="preserve">XA_250-321A</t>
  </si>
  <si>
    <t xml:space="preserve">I:064/11</t>
  </si>
  <si>
    <t xml:space="preserve">XI_250-321A</t>
  </si>
  <si>
    <t xml:space="preserve">I:064/07</t>
  </si>
  <si>
    <t xml:space="preserve">XI_250-321B</t>
  </si>
  <si>
    <t xml:space="preserve">I:064/10</t>
  </si>
  <si>
    <t xml:space="preserve">MD_250-321</t>
  </si>
  <si>
    <t xml:space="preserve">I:064/12</t>
  </si>
  <si>
    <t xml:space="preserve">HS_250-321</t>
  </si>
  <si>
    <t xml:space="preserve">O:103/06</t>
  </si>
  <si>
    <t xml:space="preserve">XA_250-324A</t>
  </si>
  <si>
    <t xml:space="preserve">I:064/15</t>
  </si>
  <si>
    <t xml:space="preserve">XI_250-324A</t>
  </si>
  <si>
    <t xml:space="preserve">I:064/13</t>
  </si>
  <si>
    <t xml:space="preserve">XI_250-324B</t>
  </si>
  <si>
    <t xml:space="preserve">I:064/14</t>
  </si>
  <si>
    <t xml:space="preserve">MD_250-324</t>
  </si>
  <si>
    <t xml:space="preserve">I:064/16</t>
  </si>
  <si>
    <t xml:space="preserve">HS_250-324</t>
  </si>
  <si>
    <t xml:space="preserve">O:103/07</t>
  </si>
  <si>
    <t xml:space="preserve">XA_250-327A</t>
  </si>
  <si>
    <t xml:space="preserve">I:065/01</t>
  </si>
  <si>
    <t xml:space="preserve">XI_250-327A</t>
  </si>
  <si>
    <t xml:space="preserve">I:064/17</t>
  </si>
  <si>
    <t xml:space="preserve">XI_250-327B</t>
  </si>
  <si>
    <t xml:space="preserve">I:065/00</t>
  </si>
  <si>
    <t xml:space="preserve">MD_250-327</t>
  </si>
  <si>
    <t xml:space="preserve">I:065/02</t>
  </si>
  <si>
    <t xml:space="preserve">HS_250-327</t>
  </si>
  <si>
    <t xml:space="preserve">O:103/10</t>
  </si>
  <si>
    <t xml:space="preserve">XA_250-330A</t>
  </si>
  <si>
    <t xml:space="preserve">I:065/05</t>
  </si>
  <si>
    <t xml:space="preserve">XI_250-330A</t>
  </si>
  <si>
    <t xml:space="preserve">I:065/03</t>
  </si>
  <si>
    <t xml:space="preserve">XI_250-330B</t>
  </si>
  <si>
    <t xml:space="preserve">I:065/04</t>
  </si>
  <si>
    <t xml:space="preserve">MD_250-330</t>
  </si>
  <si>
    <t xml:space="preserve">I:065/06</t>
  </si>
  <si>
    <t xml:space="preserve">HS_250-330</t>
  </si>
  <si>
    <t xml:space="preserve">O:103/11</t>
  </si>
  <si>
    <t xml:space="preserve">XA_250-333A</t>
  </si>
  <si>
    <t xml:space="preserve">I:065/11</t>
  </si>
  <si>
    <t xml:space="preserve">XI_250-333A</t>
  </si>
  <si>
    <t xml:space="preserve">I:065/07</t>
  </si>
  <si>
    <t xml:space="preserve">XI_250-333B</t>
  </si>
  <si>
    <t xml:space="preserve">I:065/10</t>
  </si>
  <si>
    <t xml:space="preserve">MD_250-333</t>
  </si>
  <si>
    <t xml:space="preserve">I:065/12</t>
  </si>
  <si>
    <t xml:space="preserve">HS_250-333</t>
  </si>
  <si>
    <t xml:space="preserve">O:103/12</t>
  </si>
  <si>
    <t xml:space="preserve">XA_250-336A</t>
  </si>
  <si>
    <t xml:space="preserve">I:065/15</t>
  </si>
  <si>
    <t xml:space="preserve">XI_250-336A</t>
  </si>
  <si>
    <t xml:space="preserve">I:065/13</t>
  </si>
  <si>
    <t xml:space="preserve">XI_250-336B</t>
  </si>
  <si>
    <t xml:space="preserve">I:065/14</t>
  </si>
  <si>
    <t xml:space="preserve">MD_250-336</t>
  </si>
  <si>
    <t xml:space="preserve">I:065/16</t>
  </si>
  <si>
    <t xml:space="preserve">HS_250-336</t>
  </si>
  <si>
    <t xml:space="preserve">O:103/13</t>
  </si>
  <si>
    <t xml:space="preserve">XA_250-339A</t>
  </si>
  <si>
    <t xml:space="preserve">I:066/01</t>
  </si>
  <si>
    <t xml:space="preserve">XI_250-339A</t>
  </si>
  <si>
    <t xml:space="preserve">I:065/17</t>
  </si>
  <si>
    <t xml:space="preserve">XI_250-339B</t>
  </si>
  <si>
    <t xml:space="preserve">I:066/00</t>
  </si>
  <si>
    <t xml:space="preserve">MD_250-339</t>
  </si>
  <si>
    <t xml:space="preserve">I:066/02</t>
  </si>
  <si>
    <t xml:space="preserve">HS_250-339</t>
  </si>
  <si>
    <t xml:space="preserve">O:103/14</t>
  </si>
  <si>
    <t xml:space="preserve">XA_250-342A</t>
  </si>
  <si>
    <t xml:space="preserve">I:066/05</t>
  </si>
  <si>
    <t xml:space="preserve">XI_250-342A</t>
  </si>
  <si>
    <t xml:space="preserve">I:066/03</t>
  </si>
  <si>
    <t xml:space="preserve">XI_250-342B</t>
  </si>
  <si>
    <t xml:space="preserve">I:066/04</t>
  </si>
  <si>
    <t xml:space="preserve">MD_250-342</t>
  </si>
  <si>
    <t xml:space="preserve">I:066/06</t>
  </si>
  <si>
    <t xml:space="preserve">HS_250-342</t>
  </si>
  <si>
    <t xml:space="preserve">O:103/15</t>
  </si>
  <si>
    <t xml:space="preserve">XA_250-345A</t>
  </si>
  <si>
    <t xml:space="preserve">I:066/11</t>
  </si>
  <si>
    <t xml:space="preserve">XI_250-345A</t>
  </si>
  <si>
    <t xml:space="preserve">I:066/7</t>
  </si>
  <si>
    <t xml:space="preserve">XI_250-345B</t>
  </si>
  <si>
    <t xml:space="preserve">I:066/10</t>
  </si>
  <si>
    <t xml:space="preserve">MD_250-345</t>
  </si>
  <si>
    <t xml:space="preserve">I:066/12</t>
  </si>
  <si>
    <t xml:space="preserve">HS_250-345</t>
  </si>
  <si>
    <t xml:space="preserve">O:103/16</t>
  </si>
  <si>
    <t xml:space="preserve">XA_250-348A</t>
  </si>
  <si>
    <t xml:space="preserve">I:066/15</t>
  </si>
  <si>
    <t xml:space="preserve">XI_250-348A</t>
  </si>
  <si>
    <t xml:space="preserve">I:066/13</t>
  </si>
  <si>
    <t xml:space="preserve">XI_250-348B</t>
  </si>
  <si>
    <t xml:space="preserve">I:066/14</t>
  </si>
  <si>
    <t xml:space="preserve">MD_250-348</t>
  </si>
  <si>
    <t xml:space="preserve">I:066/16</t>
  </si>
  <si>
    <t xml:space="preserve">HS_250-348</t>
  </si>
  <si>
    <t xml:space="preserve">O:103/17</t>
  </si>
  <si>
    <t xml:space="preserve">HSV_250-351</t>
  </si>
  <si>
    <t xml:space="preserve">Comando válvula</t>
  </si>
  <si>
    <t xml:space="preserve">O:101/14</t>
  </si>
  <si>
    <t xml:space="preserve">HSV_250-354</t>
  </si>
  <si>
    <t xml:space="preserve">O:101/15</t>
  </si>
  <si>
    <t xml:space="preserve">HSV_250-357</t>
  </si>
  <si>
    <t xml:space="preserve">O:101/16</t>
  </si>
  <si>
    <t xml:space="preserve">HSV_250-360</t>
  </si>
  <si>
    <t xml:space="preserve">O:101/17</t>
  </si>
  <si>
    <t xml:space="preserve">HSV_250-363</t>
  </si>
  <si>
    <t xml:space="preserve">O:102/00</t>
  </si>
  <si>
    <t xml:space="preserve">HSV_250-366</t>
  </si>
  <si>
    <t xml:space="preserve">O:102/01</t>
  </si>
  <si>
    <t xml:space="preserve">HSV_250-369</t>
  </si>
  <si>
    <t xml:space="preserve">O:102/02</t>
  </si>
  <si>
    <t xml:space="preserve">HSV_250-372</t>
  </si>
  <si>
    <t xml:space="preserve">O:102/03</t>
  </si>
  <si>
    <t xml:space="preserve">HSV_250-375</t>
  </si>
  <si>
    <t xml:space="preserve">O:102/04</t>
  </si>
  <si>
    <t xml:space="preserve">HSV_250-378</t>
  </si>
  <si>
    <t xml:space="preserve">O:102/05</t>
  </si>
  <si>
    <t xml:space="preserve">HSV_250-381</t>
  </si>
  <si>
    <t xml:space="preserve">O:102/06</t>
  </si>
  <si>
    <t xml:space="preserve">HSV_250-384</t>
  </si>
  <si>
    <t xml:space="preserve">O:102/07</t>
  </si>
  <si>
    <t xml:space="preserve">HSV_250-387</t>
  </si>
  <si>
    <t xml:space="preserve">O:101/00</t>
  </si>
  <si>
    <t xml:space="preserve">HSV_250-390</t>
  </si>
  <si>
    <t xml:space="preserve">O:101/01</t>
  </si>
  <si>
    <t xml:space="preserve">HSV_250-393</t>
  </si>
  <si>
    <t xml:space="preserve">O:101/02</t>
  </si>
  <si>
    <t xml:space="preserve">HSV_250-396</t>
  </si>
  <si>
    <t xml:space="preserve">O:101/03</t>
  </si>
  <si>
    <t xml:space="preserve">HSV_250-399</t>
  </si>
  <si>
    <t xml:space="preserve">O:101/04</t>
  </si>
  <si>
    <t xml:space="preserve">HSV_250-402</t>
  </si>
  <si>
    <t xml:space="preserve">O:101/05</t>
  </si>
  <si>
    <t xml:space="preserve">HSV_250-405</t>
  </si>
  <si>
    <t xml:space="preserve">O:101/06</t>
  </si>
  <si>
    <t xml:space="preserve">HSV_250-408</t>
  </si>
  <si>
    <t xml:space="preserve">O:101/07</t>
  </si>
  <si>
    <t xml:space="preserve">HSV_250-411</t>
  </si>
  <si>
    <t xml:space="preserve">O:101/10</t>
  </si>
  <si>
    <t xml:space="preserve">HSV_250-414</t>
  </si>
  <si>
    <t xml:space="preserve">O:101/11</t>
  </si>
  <si>
    <t xml:space="preserve">HSV_250-417</t>
  </si>
  <si>
    <t xml:space="preserve">O:101/12</t>
  </si>
  <si>
    <t xml:space="preserve">HSV_250-420</t>
  </si>
  <si>
    <t xml:space="preserve">O:101/13</t>
  </si>
  <si>
    <t xml:space="preserve">HSV_250-423</t>
  </si>
  <si>
    <t xml:space="preserve">O:100/17</t>
  </si>
  <si>
    <t xml:space="preserve">(72.1)</t>
  </si>
  <si>
    <t xml:space="preserve">L11</t>
  </si>
  <si>
    <t xml:space="preserve">XA_250-426A</t>
  </si>
  <si>
    <t xml:space="preserve">I:060/16</t>
  </si>
  <si>
    <t xml:space="preserve">XI_250-426A</t>
  </si>
  <si>
    <t xml:space="preserve">I:060/14</t>
  </si>
  <si>
    <t xml:space="preserve">XI_250-426B</t>
  </si>
  <si>
    <t xml:space="preserve">I:060/15</t>
  </si>
  <si>
    <t xml:space="preserve">HS_250-426</t>
  </si>
  <si>
    <t xml:space="preserve">O:100/16</t>
  </si>
  <si>
    <t xml:space="preserve">IT_250-426</t>
  </si>
  <si>
    <t xml:space="preserve">IFE:114 Ch:11</t>
  </si>
  <si>
    <t xml:space="preserve">L6</t>
  </si>
  <si>
    <t xml:space="preserve">XA_250-429A</t>
  </si>
  <si>
    <t xml:space="preserve">I:067/01</t>
  </si>
  <si>
    <t xml:space="preserve">XI_250-429A</t>
  </si>
  <si>
    <t xml:space="preserve">I:066/17</t>
  </si>
  <si>
    <t xml:space="preserve">XI_250-429B</t>
  </si>
  <si>
    <t xml:space="preserve">I:067/00</t>
  </si>
  <si>
    <t xml:space="preserve">MD_250-429</t>
  </si>
  <si>
    <t xml:space="preserve">I:067/02</t>
  </si>
  <si>
    <t xml:space="preserve">HS_250-429</t>
  </si>
  <si>
    <t xml:space="preserve">O:104/00</t>
  </si>
  <si>
    <t xml:space="preserve">XA_250-432A</t>
  </si>
  <si>
    <t xml:space="preserve">I:067/05</t>
  </si>
  <si>
    <t xml:space="preserve">XI_250-432A</t>
  </si>
  <si>
    <t xml:space="preserve">I:067/03</t>
  </si>
  <si>
    <t xml:space="preserve">XI_250-432B</t>
  </si>
  <si>
    <t xml:space="preserve">I:067/04</t>
  </si>
  <si>
    <t xml:space="preserve">MD_250-432</t>
  </si>
  <si>
    <t xml:space="preserve">I:067/06</t>
  </si>
  <si>
    <t xml:space="preserve">HS_250-432</t>
  </si>
  <si>
    <t xml:space="preserve">O:104/01</t>
  </si>
  <si>
    <t xml:space="preserve">XA_250-433A</t>
  </si>
  <si>
    <t xml:space="preserve">I:070/02</t>
  </si>
  <si>
    <t xml:space="preserve">XI_250-433A</t>
  </si>
  <si>
    <t xml:space="preserve">I:070/00</t>
  </si>
  <si>
    <t xml:space="preserve">XI_250-433B</t>
  </si>
  <si>
    <t xml:space="preserve">I:070/01</t>
  </si>
  <si>
    <t xml:space="preserve">MD_250-433</t>
  </si>
  <si>
    <t xml:space="preserve">I:070/03</t>
  </si>
  <si>
    <t xml:space="preserve">HS_250-433</t>
  </si>
  <si>
    <t xml:space="preserve">O:074/00</t>
  </si>
  <si>
    <t xml:space="preserve">Variador AC</t>
  </si>
  <si>
    <t xml:space="preserve">HS_250-447</t>
  </si>
  <si>
    <t xml:space="preserve">O:107/03</t>
  </si>
  <si>
    <t xml:space="preserve">TE1_250-447A</t>
  </si>
  <si>
    <t xml:space="preserve">Temp. #1 Devanado</t>
  </si>
  <si>
    <t xml:space="preserve">IR:126 Ch:01</t>
  </si>
  <si>
    <t xml:space="preserve">0 - 0.1 °C</t>
  </si>
  <si>
    <t xml:space="preserve">TE2_250-447A</t>
  </si>
  <si>
    <t xml:space="preserve">Temp. #2 Devanado</t>
  </si>
  <si>
    <t xml:space="preserve">IR:126 Ch:02</t>
  </si>
  <si>
    <t xml:space="preserve">TE3_250-447A</t>
  </si>
  <si>
    <t xml:space="preserve">Temp. #3 Devanado</t>
  </si>
  <si>
    <t xml:space="preserve">IR:126 Ch:03</t>
  </si>
  <si>
    <t xml:space="preserve">TE1_250-447B</t>
  </si>
  <si>
    <t xml:space="preserve">Temp.#1 Chumacera</t>
  </si>
  <si>
    <t xml:space="preserve">IR:126 Ch:04</t>
  </si>
  <si>
    <t xml:space="preserve">TE2_250-447B</t>
  </si>
  <si>
    <t xml:space="preserve">Temp.#2 Chumacera</t>
  </si>
  <si>
    <t xml:space="preserve">IR:126 Ch:05</t>
  </si>
  <si>
    <t xml:space="preserve">JIT_250-447</t>
  </si>
  <si>
    <t xml:space="preserve">Potencia</t>
  </si>
  <si>
    <t xml:space="preserve">IFE:110 Ch:02</t>
  </si>
  <si>
    <t xml:space="preserve">VT1_250-447</t>
  </si>
  <si>
    <t xml:space="preserve">Vibración #1</t>
  </si>
  <si>
    <t xml:space="preserve">IFE:115 Ch:14</t>
  </si>
  <si>
    <t xml:space="preserve">0 - 20 mm/s</t>
  </si>
  <si>
    <t xml:space="preserve">VT2_250-447</t>
  </si>
  <si>
    <t xml:space="preserve">Vibración #2</t>
  </si>
  <si>
    <t xml:space="preserve">IFE:115 Ch:15</t>
  </si>
  <si>
    <t xml:space="preserve">ITI_250-447</t>
  </si>
  <si>
    <t xml:space="preserve">IFE:110 Ch:01</t>
  </si>
  <si>
    <t xml:space="preserve">XA_250-447-01A</t>
  </si>
  <si>
    <t xml:space="preserve">I:050/13</t>
  </si>
  <si>
    <t xml:space="preserve">XI1_250-447-01A</t>
  </si>
  <si>
    <t xml:space="preserve">Listo 1</t>
  </si>
  <si>
    <t xml:space="preserve">I:050/17</t>
  </si>
  <si>
    <t xml:space="preserve">XI1_250-447-01B</t>
  </si>
  <si>
    <t xml:space="preserve">Dentro #1</t>
  </si>
  <si>
    <t xml:space="preserve">I:051/01</t>
  </si>
  <si>
    <t xml:space="preserve">XI2_250-447-01B</t>
  </si>
  <si>
    <t xml:space="preserve">Dentro #2</t>
  </si>
  <si>
    <t xml:space="preserve">I:051/02</t>
  </si>
  <si>
    <t xml:space="preserve">XA1_250-447-01C</t>
  </si>
  <si>
    <t xml:space="preserve">I:051/03</t>
  </si>
  <si>
    <t xml:space="preserve">XA1_250-447-01B</t>
  </si>
  <si>
    <t xml:space="preserve">Falla 1</t>
  </si>
  <si>
    <t xml:space="preserve">I:051/04</t>
  </si>
  <si>
    <t xml:space="preserve">XA2_250-447-01B</t>
  </si>
  <si>
    <t xml:space="preserve">Falla 2</t>
  </si>
  <si>
    <t xml:space="preserve">I:051/05</t>
  </si>
  <si>
    <t xml:space="preserve">XI2_250-447-01A</t>
  </si>
  <si>
    <t xml:space="preserve">Listo 2</t>
  </si>
  <si>
    <t xml:space="preserve">I:072/16</t>
  </si>
  <si>
    <t xml:space="preserve">XA2_250-447-01C</t>
  </si>
  <si>
    <t xml:space="preserve">I:072/17</t>
  </si>
  <si>
    <t xml:space="preserve">XA3_250-447-01C</t>
  </si>
  <si>
    <t xml:space="preserve">I:073/00</t>
  </si>
  <si>
    <t xml:space="preserve">HS1_250-447-01A</t>
  </si>
  <si>
    <t xml:space="preserve">Comando Start 1</t>
  </si>
  <si>
    <t xml:space="preserve">O:107/10</t>
  </si>
  <si>
    <t xml:space="preserve">HS1_250-447-01</t>
  </si>
  <si>
    <t xml:space="preserve">O:107/11</t>
  </si>
  <si>
    <t xml:space="preserve">HS2_250-447-01</t>
  </si>
  <si>
    <t xml:space="preserve">O:075/07</t>
  </si>
  <si>
    <t xml:space="preserve">HS3_250-447-01</t>
  </si>
  <si>
    <t xml:space="preserve">Comando #3</t>
  </si>
  <si>
    <t xml:space="preserve">O:075/10</t>
  </si>
  <si>
    <t xml:space="preserve">HS4_250-447-01</t>
  </si>
  <si>
    <t xml:space="preserve">Comando #4</t>
  </si>
  <si>
    <t xml:space="preserve">O:107/12</t>
  </si>
  <si>
    <t xml:space="preserve">HS2_250-447-01A</t>
  </si>
  <si>
    <t xml:space="preserve">Comando Start 2</t>
  </si>
  <si>
    <t xml:space="preserve">O:107/13</t>
  </si>
  <si>
    <t xml:space="preserve">HS_250-447-01B</t>
  </si>
  <si>
    <t xml:space="preserve">Comando Stop</t>
  </si>
  <si>
    <t xml:space="preserve">O:075/06</t>
  </si>
  <si>
    <t xml:space="preserve">HS_250-447-01C</t>
  </si>
  <si>
    <t xml:space="preserve">Comando Enclavamiento</t>
  </si>
  <si>
    <t xml:space="preserve">O:075/11</t>
  </si>
  <si>
    <t xml:space="preserve">HS_250-447-01D</t>
  </si>
  <si>
    <t xml:space="preserve">Comando Reset</t>
  </si>
  <si>
    <t xml:space="preserve">O:107/14</t>
  </si>
  <si>
    <t xml:space="preserve">HS_250-447-01E</t>
  </si>
  <si>
    <t xml:space="preserve">Comando calefacción</t>
  </si>
  <si>
    <t xml:space="preserve">O:075/12</t>
  </si>
  <si>
    <t xml:space="preserve">SIT_250-447-01</t>
  </si>
  <si>
    <t xml:space="preserve">Velocidad</t>
  </si>
  <si>
    <t xml:space="preserve">IFE:117 Ch:01</t>
  </si>
  <si>
    <t xml:space="preserve">0 - 1200 rpm</t>
  </si>
  <si>
    <t xml:space="preserve">SZ_250-447-01</t>
  </si>
  <si>
    <t xml:space="preserve">Control de velocidad</t>
  </si>
  <si>
    <t xml:space="preserve">OFE:120 Ch:03</t>
  </si>
  <si>
    <t xml:space="preserve">XI_250-447B</t>
  </si>
  <si>
    <t xml:space="preserve">I:125/02</t>
  </si>
  <si>
    <t xml:space="preserve">XS_250-447B</t>
  </si>
  <si>
    <t xml:space="preserve">Int. Resist Maxima</t>
  </si>
  <si>
    <t xml:space="preserve">I:125/04</t>
  </si>
  <si>
    <t xml:space="preserve">XS_250-447A</t>
  </si>
  <si>
    <t xml:space="preserve">Int. Resist Mínimo</t>
  </si>
  <si>
    <t xml:space="preserve">I:125/03</t>
  </si>
  <si>
    <t xml:space="preserve">LSL_250-447</t>
  </si>
  <si>
    <t xml:space="preserve">Int. Nivel Bajo electrolito</t>
  </si>
  <si>
    <t xml:space="preserve">I:125/00</t>
  </si>
  <si>
    <t xml:space="preserve">HS_250-447A</t>
  </si>
  <si>
    <t xml:space="preserve">Comando Forward</t>
  </si>
  <si>
    <t xml:space="preserve">O:104/03</t>
  </si>
  <si>
    <t xml:space="preserve">HS_250-447B</t>
  </si>
  <si>
    <t xml:space="preserve">Comando Reverse</t>
  </si>
  <si>
    <t xml:space="preserve">O:104/04</t>
  </si>
  <si>
    <t xml:space="preserve">FIT_250-456</t>
  </si>
  <si>
    <t xml:space="preserve">Flujo Gases</t>
  </si>
  <si>
    <t xml:space="preserve">IFE:110 Ch:06</t>
  </si>
  <si>
    <t xml:space="preserve">0- 7000 m3/min</t>
  </si>
  <si>
    <t xml:space="preserve">XI_250-459A</t>
  </si>
  <si>
    <t xml:space="preserve">I:051/13</t>
  </si>
  <si>
    <t xml:space="preserve">ZS_250-459B</t>
  </si>
  <si>
    <t xml:space="preserve">I:051/14</t>
  </si>
  <si>
    <t xml:space="preserve">ZS_250-459A</t>
  </si>
  <si>
    <t xml:space="preserve">I:051/15</t>
  </si>
  <si>
    <t xml:space="preserve">HS_250-459</t>
  </si>
  <si>
    <t xml:space="preserve">O:107/05</t>
  </si>
  <si>
    <t xml:space="preserve">ZT_250-459</t>
  </si>
  <si>
    <t xml:space="preserve">IFE:116 Ch:02</t>
  </si>
  <si>
    <t xml:space="preserve">0 - 102.4 %</t>
  </si>
  <si>
    <t xml:space="preserve">FCV_250-459</t>
  </si>
  <si>
    <t xml:space="preserve">OFE:120 Ch:04</t>
  </si>
  <si>
    <t xml:space="preserve">250-462</t>
  </si>
  <si>
    <t xml:space="preserve">Válvula tipo persiana de aire falso</t>
  </si>
  <si>
    <t xml:space="preserve">ZS_250-462A</t>
  </si>
  <si>
    <t xml:space="preserve">250-462_POS1</t>
  </si>
  <si>
    <t xml:space="preserve">I:051/17</t>
  </si>
  <si>
    <t xml:space="preserve">ZS_250-462B</t>
  </si>
  <si>
    <t xml:space="preserve">250-462_POS2</t>
  </si>
  <si>
    <t xml:space="preserve">I:052/00</t>
  </si>
  <si>
    <t xml:space="preserve">ZT_250-462</t>
  </si>
  <si>
    <t xml:space="preserve">250-462_ZT</t>
  </si>
  <si>
    <t xml:space="preserve">RIO-3307</t>
  </si>
  <si>
    <t xml:space="preserve">IFE:161 Ch:13</t>
  </si>
  <si>
    <t xml:space="preserve">0 -100%</t>
  </si>
  <si>
    <t xml:space="preserve">TCV_250-462</t>
  </si>
  <si>
    <t xml:space="preserve">250-462_CV</t>
  </si>
  <si>
    <t xml:space="preserve">Control de Temperatura-Válvula</t>
  </si>
  <si>
    <t xml:space="preserve">OFE:164 Ch:04</t>
  </si>
  <si>
    <t xml:space="preserve">HSV1_250-465</t>
  </si>
  <si>
    <t xml:space="preserve">Comando Válvula #1</t>
  </si>
  <si>
    <t xml:space="preserve">O:076/02</t>
  </si>
  <si>
    <t xml:space="preserve">HSV2_250-465</t>
  </si>
  <si>
    <t xml:space="preserve">Comando Válvula #2</t>
  </si>
  <si>
    <t xml:space="preserve">O:076/14</t>
  </si>
  <si>
    <t xml:space="preserve">HS_250-465</t>
  </si>
  <si>
    <t xml:space="preserve">O:075/00</t>
  </si>
  <si>
    <t xml:space="preserve">PT1_250-465</t>
  </si>
  <si>
    <t xml:space="preserve">Presión Aire #1</t>
  </si>
  <si>
    <t xml:space="preserve">IFE:110 Ch:11</t>
  </si>
  <si>
    <t xml:space="preserve">0 - 11.18 bar</t>
  </si>
  <si>
    <t xml:space="preserve">PT2_250-465</t>
  </si>
  <si>
    <t xml:space="preserve">Presión Aire #2</t>
  </si>
  <si>
    <t xml:space="preserve">IFE:110 Ch:12</t>
  </si>
  <si>
    <t xml:space="preserve">0 - 11.03 bar</t>
  </si>
  <si>
    <t xml:space="preserve">PT3_250-465</t>
  </si>
  <si>
    <t xml:space="preserve">Presion Agua #3</t>
  </si>
  <si>
    <t xml:space="preserve">IFE:113 Ch:07</t>
  </si>
  <si>
    <t xml:space="preserve">0 - 51.71 bar</t>
  </si>
  <si>
    <t xml:space="preserve">PT4_250-465</t>
  </si>
  <si>
    <t xml:space="preserve">Presion Agua #4</t>
  </si>
  <si>
    <t xml:space="preserve">IFE:114 Ch:15</t>
  </si>
  <si>
    <t xml:space="preserve">TIT1_250-465</t>
  </si>
  <si>
    <t xml:space="preserve">Temp. Agua</t>
  </si>
  <si>
    <t xml:space="preserve">IFE:111 Ch:15</t>
  </si>
  <si>
    <t xml:space="preserve">0 - 500 °C</t>
  </si>
  <si>
    <t xml:space="preserve">TIT2_250-465</t>
  </si>
  <si>
    <t xml:space="preserve">Temp. Gases #2</t>
  </si>
  <si>
    <t xml:space="preserve">IFE:111 Ch:14</t>
  </si>
  <si>
    <t xml:space="preserve">FIT_250-465</t>
  </si>
  <si>
    <t xml:space="preserve">Flujo de agua</t>
  </si>
  <si>
    <t xml:space="preserve">IFE:117 Ch:04</t>
  </si>
  <si>
    <t xml:space="preserve">0 - 6 m3/h</t>
  </si>
  <si>
    <t xml:space="preserve">TCV_250-465</t>
  </si>
  <si>
    <t xml:space="preserve">OFE:120 Ch:01</t>
  </si>
  <si>
    <t xml:space="preserve">XS1_250-466</t>
  </si>
  <si>
    <t xml:space="preserve">Pulsador #1</t>
  </si>
  <si>
    <t xml:space="preserve">I:072/12</t>
  </si>
  <si>
    <t xml:space="preserve">XA_250-466B</t>
  </si>
  <si>
    <t xml:space="preserve">Equipo Falla </t>
  </si>
  <si>
    <t xml:space="preserve">I:072/13</t>
  </si>
  <si>
    <t xml:space="preserve">XA1_250-466</t>
  </si>
  <si>
    <t xml:space="preserve">I:072/14</t>
  </si>
  <si>
    <t xml:space="preserve">XA2_250-466</t>
  </si>
  <si>
    <t xml:space="preserve">I:072/15</t>
  </si>
  <si>
    <t xml:space="preserve">HS_250-466A</t>
  </si>
  <si>
    <t xml:space="preserve">Comando Start</t>
  </si>
  <si>
    <t xml:space="preserve">O:106/07</t>
  </si>
  <si>
    <t xml:space="preserve">HS_250-466B</t>
  </si>
  <si>
    <t xml:space="preserve">O:106/10</t>
  </si>
  <si>
    <t xml:space="preserve">AIT1_250-466</t>
  </si>
  <si>
    <t xml:space="preserve">IFE:110 Ch:14</t>
  </si>
  <si>
    <t xml:space="preserve">0- 21 %</t>
  </si>
  <si>
    <t xml:space="preserve">AIT2_250-466</t>
  </si>
  <si>
    <t xml:space="preserve">IFE:111 Ch:01</t>
  </si>
  <si>
    <t xml:space="preserve">0- 2.5 %</t>
  </si>
  <si>
    <t xml:space="preserve">AIT3_250-466</t>
  </si>
  <si>
    <t xml:space="preserve">IFE:111 Ch:02</t>
  </si>
  <si>
    <t xml:space="preserve">0 - 2500 ppm</t>
  </si>
  <si>
    <t xml:space="preserve">HSM_250-468-01</t>
  </si>
  <si>
    <t xml:space="preserve">Modo Manual</t>
  </si>
  <si>
    <t xml:space="preserve">O:074/17</t>
  </si>
  <si>
    <t xml:space="preserve">ZT_250-468-01</t>
  </si>
  <si>
    <t xml:space="preserve">IFE:113 Ch:06</t>
  </si>
  <si>
    <t xml:space="preserve">2.3 - 2.31 m</t>
  </si>
  <si>
    <t xml:space="preserve">TT_250-468-01</t>
  </si>
  <si>
    <t xml:space="preserve">IFE:114 Ch:16</t>
  </si>
  <si>
    <t xml:space="preserve">100 - 700 °C</t>
  </si>
  <si>
    <t xml:space="preserve">ZZ_250-468-01</t>
  </si>
  <si>
    <t xml:space="preserve">Control de Posición</t>
  </si>
  <si>
    <t xml:space="preserve">OFE:121 Ch:04</t>
  </si>
  <si>
    <t xml:space="preserve">L13</t>
  </si>
  <si>
    <t xml:space="preserve">XA_250-469A</t>
  </si>
  <si>
    <t xml:space="preserve">Paro Emergencia</t>
  </si>
  <si>
    <t xml:space="preserve">I:141/02</t>
  </si>
  <si>
    <t xml:space="preserve">XI_250-469A</t>
  </si>
  <si>
    <t xml:space="preserve">I:141/00</t>
  </si>
  <si>
    <t xml:space="preserve">XI_250-469B</t>
  </si>
  <si>
    <t xml:space="preserve">I:141/01</t>
  </si>
  <si>
    <t xml:space="preserve">XS_250-469A</t>
  </si>
  <si>
    <t xml:space="preserve">I:141/03</t>
  </si>
  <si>
    <t xml:space="preserve">HS_250-469</t>
  </si>
  <si>
    <t xml:space="preserve">O:154/00</t>
  </si>
  <si>
    <t xml:space="preserve">XA_250-470A</t>
  </si>
  <si>
    <t xml:space="preserve">I:141/06</t>
  </si>
  <si>
    <t xml:space="preserve">XI_250-470A</t>
  </si>
  <si>
    <t xml:space="preserve">I:141/04</t>
  </si>
  <si>
    <t xml:space="preserve">XI_250-470B</t>
  </si>
  <si>
    <t xml:space="preserve">I:141/05</t>
  </si>
  <si>
    <t xml:space="preserve">XS_250-470A</t>
  </si>
  <si>
    <t xml:space="preserve">I:141/07</t>
  </si>
  <si>
    <t xml:space="preserve">HS_250-470</t>
  </si>
  <si>
    <t xml:space="preserve">O:154/01</t>
  </si>
  <si>
    <t xml:space="preserve">Variador DC</t>
  </si>
  <si>
    <t xml:space="preserve">HS_250-471</t>
  </si>
  <si>
    <t xml:space="preserve">O:107/06</t>
  </si>
  <si>
    <t xml:space="preserve"> Variador DC</t>
  </si>
  <si>
    <t xml:space="preserve">XA_250-471-01A</t>
  </si>
  <si>
    <t xml:space="preserve">I:052/04</t>
  </si>
  <si>
    <t xml:space="preserve">XI1_250-471-01A</t>
  </si>
  <si>
    <t xml:space="preserve">I:052/05</t>
  </si>
  <si>
    <t xml:space="preserve">XI2_250-471-01A</t>
  </si>
  <si>
    <t xml:space="preserve">I:052/06</t>
  </si>
  <si>
    <t xml:space="preserve">XI_250-471-01B</t>
  </si>
  <si>
    <t xml:space="preserve">Dentro directo</t>
  </si>
  <si>
    <t xml:space="preserve">I:052/07</t>
  </si>
  <si>
    <t xml:space="preserve">XA_250-471-01B</t>
  </si>
  <si>
    <t xml:space="preserve">Variador Falla </t>
  </si>
  <si>
    <t xml:space="preserve">I:052/10</t>
  </si>
  <si>
    <t xml:space="preserve">XA_250-471-01</t>
  </si>
  <si>
    <t xml:space="preserve">Variador Alarma </t>
  </si>
  <si>
    <t xml:space="preserve">I:052/11</t>
  </si>
  <si>
    <t xml:space="preserve">HS_250-471-01</t>
  </si>
  <si>
    <t xml:space="preserve">O:074/11</t>
  </si>
  <si>
    <t xml:space="preserve">HS1_250-471-01</t>
  </si>
  <si>
    <t xml:space="preserve">O:076/04</t>
  </si>
  <si>
    <t xml:space="preserve">HS2_250-471-01</t>
  </si>
  <si>
    <t xml:space="preserve">O:076/06</t>
  </si>
  <si>
    <t xml:space="preserve">SIT_250-471-01</t>
  </si>
  <si>
    <t xml:space="preserve">IFE:110 Ch:03</t>
  </si>
  <si>
    <t xml:space="preserve">0 - 1413.5 rpm</t>
  </si>
  <si>
    <t xml:space="preserve">EIT_250-471-01</t>
  </si>
  <si>
    <t xml:space="preserve">Tensión</t>
  </si>
  <si>
    <t xml:space="preserve">IFE:110 Ch:04</t>
  </si>
  <si>
    <t xml:space="preserve">0 - 707.22 V</t>
  </si>
  <si>
    <t xml:space="preserve">ITI_250-471-01</t>
  </si>
  <si>
    <t xml:space="preserve">IFE:110 Ch:05</t>
  </si>
  <si>
    <t xml:space="preserve">0 - 1119.59 A</t>
  </si>
  <si>
    <t xml:space="preserve">SZ_250-471-01</t>
  </si>
  <si>
    <t xml:space="preserve">OFE:121 Ch:03</t>
  </si>
  <si>
    <t xml:space="preserve">DeviceNet</t>
  </si>
  <si>
    <t xml:space="preserve">Tension</t>
  </si>
  <si>
    <t xml:space="preserve">Setpoint</t>
  </si>
  <si>
    <t xml:space="preserve">Listo #1</t>
  </si>
  <si>
    <t xml:space="preserve">Listo #2</t>
  </si>
  <si>
    <t xml:space="preserve">Variador Falla</t>
  </si>
  <si>
    <t xml:space="preserve">Variador Alarma</t>
  </si>
  <si>
    <t xml:space="preserve">0.80 - FI</t>
  </si>
  <si>
    <t xml:space="preserve">XA_250-471-02A</t>
  </si>
  <si>
    <t xml:space="preserve">I:053/12</t>
  </si>
  <si>
    <t xml:space="preserve">XI_250-471-02A</t>
  </si>
  <si>
    <t xml:space="preserve">I:053/13</t>
  </si>
  <si>
    <t xml:space="preserve">XI1_250-471-02B</t>
  </si>
  <si>
    <t xml:space="preserve">Dentro contactor #1</t>
  </si>
  <si>
    <t xml:space="preserve">I:051/06</t>
  </si>
  <si>
    <t xml:space="preserve">XI2_250-471-02B</t>
  </si>
  <si>
    <t xml:space="preserve">Dentro contactor #2</t>
  </si>
  <si>
    <t xml:space="preserve">I:053/15</t>
  </si>
  <si>
    <t xml:space="preserve">XA_250-471-02B</t>
  </si>
  <si>
    <t xml:space="preserve">I:053/14</t>
  </si>
  <si>
    <t xml:space="preserve">HS2_250-471-02</t>
  </si>
  <si>
    <t xml:space="preserve">O:074/05</t>
  </si>
  <si>
    <t xml:space="preserve">HS_250-471-02</t>
  </si>
  <si>
    <t xml:space="preserve">O:074/06</t>
  </si>
  <si>
    <t xml:space="preserve">HS1_250-471-02</t>
  </si>
  <si>
    <t xml:space="preserve">O:074/07</t>
  </si>
  <si>
    <t xml:space="preserve">ITI_250-471-02</t>
  </si>
  <si>
    <t xml:space="preserve">IFE:113 Ch:16</t>
  </si>
  <si>
    <t xml:space="preserve">0 - 1100 A</t>
  </si>
  <si>
    <t xml:space="preserve">EIT_250-471-02</t>
  </si>
  <si>
    <t xml:space="preserve">IFE:113 Ch:02</t>
  </si>
  <si>
    <t xml:space="preserve">0 - 780 V</t>
  </si>
  <si>
    <t xml:space="preserve">SIT_250-471-02</t>
  </si>
  <si>
    <t xml:space="preserve">IFE:113 Ch:13</t>
  </si>
  <si>
    <t xml:space="preserve">0 - 1400 rpm</t>
  </si>
  <si>
    <t xml:space="preserve">Dentro Contactor #2</t>
  </si>
  <si>
    <t xml:space="preserve">XA_250-472A</t>
  </si>
  <si>
    <t xml:space="preserve">I:141/12</t>
  </si>
  <si>
    <t xml:space="preserve">XI_250-472A</t>
  </si>
  <si>
    <t xml:space="preserve">I:141/10</t>
  </si>
  <si>
    <t xml:space="preserve">XI_250-472B</t>
  </si>
  <si>
    <t xml:space="preserve">I:141/11</t>
  </si>
  <si>
    <t xml:space="preserve">XS_250-472A</t>
  </si>
  <si>
    <t xml:space="preserve">I:141/13</t>
  </si>
  <si>
    <t xml:space="preserve">HS_250-472</t>
  </si>
  <si>
    <t xml:space="preserve">O:154/02</t>
  </si>
  <si>
    <t xml:space="preserve">L7</t>
  </si>
  <si>
    <t xml:space="preserve">34.21 - XSA</t>
  </si>
  <si>
    <t xml:space="preserve">XI_250-473B</t>
  </si>
  <si>
    <t xml:space="preserve">I:052/14</t>
  </si>
  <si>
    <t xml:space="preserve">HS_250-473</t>
  </si>
  <si>
    <t xml:space="preserve">Comando Calefacción</t>
  </si>
  <si>
    <t xml:space="preserve">O:076/05</t>
  </si>
  <si>
    <t xml:space="preserve">34.41 - LISA</t>
  </si>
  <si>
    <t xml:space="preserve">L8</t>
  </si>
  <si>
    <t xml:space="preserve">XI_250-474A</t>
  </si>
  <si>
    <t xml:space="preserve">I:053/07</t>
  </si>
  <si>
    <t xml:space="preserve">XI_250-474B</t>
  </si>
  <si>
    <t xml:space="preserve">I:053/10</t>
  </si>
  <si>
    <t xml:space="preserve">FS_250-474</t>
  </si>
  <si>
    <t xml:space="preserve">Int. Flujo de aire</t>
  </si>
  <si>
    <t xml:space="preserve">I:053/11</t>
  </si>
  <si>
    <t xml:space="preserve">HS_250-474</t>
  </si>
  <si>
    <t xml:space="preserve">O:076/13</t>
  </si>
  <si>
    <t xml:space="preserve">PIT_250-486</t>
  </si>
  <si>
    <t xml:space="preserve">Presión Material</t>
  </si>
  <si>
    <t xml:space="preserve">IFE:113 Ch:09</t>
  </si>
  <si>
    <t xml:space="preserve">(-5) - 10 mbar</t>
  </si>
  <si>
    <t xml:space="preserve">TT_250-486</t>
  </si>
  <si>
    <t xml:space="preserve">Temperatura Material</t>
  </si>
  <si>
    <t xml:space="preserve">IFE:114 Ch:04</t>
  </si>
  <si>
    <t xml:space="preserve">600 - 1000 °C</t>
  </si>
  <si>
    <t xml:space="preserve">XA_250-489A</t>
  </si>
  <si>
    <t xml:space="preserve">I:054/00</t>
  </si>
  <si>
    <t xml:space="preserve">XI_250-489A</t>
  </si>
  <si>
    <t xml:space="preserve">I:053/16</t>
  </si>
  <si>
    <t xml:space="preserve">XI_250-489B</t>
  </si>
  <si>
    <t xml:space="preserve">I:053/17</t>
  </si>
  <si>
    <t xml:space="preserve">HS_250-489</t>
  </si>
  <si>
    <t xml:space="preserve">O:076/15</t>
  </si>
  <si>
    <t xml:space="preserve">XA_250-490A</t>
  </si>
  <si>
    <t xml:space="preserve">I:142/03</t>
  </si>
  <si>
    <t xml:space="preserve">XI_250-490A</t>
  </si>
  <si>
    <t xml:space="preserve">I:142/04</t>
  </si>
  <si>
    <t xml:space="preserve">XI_250-490B</t>
  </si>
  <si>
    <t xml:space="preserve">I:142/05</t>
  </si>
  <si>
    <t xml:space="preserve">HS_250-490</t>
  </si>
  <si>
    <t xml:space="preserve">O:154/04</t>
  </si>
  <si>
    <t xml:space="preserve">HS_250-495</t>
  </si>
  <si>
    <t xml:space="preserve">Comando cañon</t>
  </si>
  <si>
    <t xml:space="preserve">O:074/16</t>
  </si>
  <si>
    <t xml:space="preserve">PT1_250-495</t>
  </si>
  <si>
    <t xml:space="preserve">Presión petróleo 1</t>
  </si>
  <si>
    <t xml:space="preserve">IFE:113 Ch:10</t>
  </si>
  <si>
    <t xml:space="preserve">0 - 51.724 bar</t>
  </si>
  <si>
    <t xml:space="preserve">PT2_250-495</t>
  </si>
  <si>
    <t xml:space="preserve">Presión petróleo 2</t>
  </si>
  <si>
    <t xml:space="preserve">IFE:113 Ch:11</t>
  </si>
  <si>
    <t xml:space="preserve">TIT_250-495</t>
  </si>
  <si>
    <t xml:space="preserve">Temp. Petróleo</t>
  </si>
  <si>
    <t xml:space="preserve">IFE:114 Ch:05</t>
  </si>
  <si>
    <t xml:space="preserve">20 - 150 °C</t>
  </si>
  <si>
    <t xml:space="preserve">L19</t>
  </si>
  <si>
    <t xml:space="preserve">XA_250-498A</t>
  </si>
  <si>
    <t xml:space="preserve">I:054/03</t>
  </si>
  <si>
    <t xml:space="preserve">XI_250-498A</t>
  </si>
  <si>
    <t xml:space="preserve">I:054/01</t>
  </si>
  <si>
    <t xml:space="preserve">XI_250-498B</t>
  </si>
  <si>
    <t xml:space="preserve">I:054/02</t>
  </si>
  <si>
    <t xml:space="preserve">XA_250-498B</t>
  </si>
  <si>
    <t xml:space="preserve">I:054/12</t>
  </si>
  <si>
    <t xml:space="preserve">TS_250-498</t>
  </si>
  <si>
    <t xml:space="preserve">Int.Temperatura</t>
  </si>
  <si>
    <t xml:space="preserve">I:054/13</t>
  </si>
  <si>
    <t xml:space="preserve">LSL_250-498</t>
  </si>
  <si>
    <t xml:space="preserve">Int. Nivel Bajo Aceite</t>
  </si>
  <si>
    <t xml:space="preserve">I:054/14</t>
  </si>
  <si>
    <t xml:space="preserve">PSL_250-498</t>
  </si>
  <si>
    <t xml:space="preserve">Int. Pres. Baja</t>
  </si>
  <si>
    <t xml:space="preserve">I:124/12</t>
  </si>
  <si>
    <t xml:space="preserve">HS_250-498</t>
  </si>
  <si>
    <t xml:space="preserve">O:076/16</t>
  </si>
  <si>
    <t xml:space="preserve">HS_250-498A</t>
  </si>
  <si>
    <t xml:space="preserve">O:107/00</t>
  </si>
  <si>
    <t xml:space="preserve">HS_250-498B</t>
  </si>
  <si>
    <t xml:space="preserve">O:107/04</t>
  </si>
  <si>
    <t xml:space="preserve">SIT_250-498</t>
  </si>
  <si>
    <t xml:space="preserve">IFE:117 Ch:06</t>
  </si>
  <si>
    <t xml:space="preserve">0 - 4284rpm</t>
  </si>
  <si>
    <t xml:space="preserve">IT_250-498</t>
  </si>
  <si>
    <t xml:space="preserve">IFE:113 Ch:04</t>
  </si>
  <si>
    <t xml:space="preserve">0 - 163 A</t>
  </si>
  <si>
    <t xml:space="preserve">SZ_250-498</t>
  </si>
  <si>
    <t xml:space="preserve">OFE:121 Ch:02</t>
  </si>
  <si>
    <t xml:space="preserve">0 - 120 %</t>
  </si>
  <si>
    <t xml:space="preserve">Setpoint Velocidad</t>
  </si>
  <si>
    <t xml:space="preserve">XI_250-501A</t>
  </si>
  <si>
    <t xml:space="preserve">I:123/16</t>
  </si>
  <si>
    <t xml:space="preserve">XI_250-501B</t>
  </si>
  <si>
    <t xml:space="preserve">I:123/17</t>
  </si>
  <si>
    <t xml:space="preserve">FS_250-501</t>
  </si>
  <si>
    <t xml:space="preserve">Int. Flujo </t>
  </si>
  <si>
    <t xml:space="preserve">I:125/05</t>
  </si>
  <si>
    <t xml:space="preserve">HS_250-501</t>
  </si>
  <si>
    <t xml:space="preserve">O:127/05</t>
  </si>
  <si>
    <t xml:space="preserve">XA_250-708A</t>
  </si>
  <si>
    <t xml:space="preserve">I:055/13</t>
  </si>
  <si>
    <t xml:space="preserve">XI_250-708A</t>
  </si>
  <si>
    <t xml:space="preserve">I:055/11</t>
  </si>
  <si>
    <t xml:space="preserve">XI_250-708B</t>
  </si>
  <si>
    <t xml:space="preserve">I:055/12</t>
  </si>
  <si>
    <t xml:space="preserve">HS_250-708</t>
  </si>
  <si>
    <t xml:space="preserve">O:077/14</t>
  </si>
  <si>
    <t xml:space="preserve">IT_250-708</t>
  </si>
  <si>
    <t xml:space="preserve">IFE:114 Ch:09</t>
  </si>
  <si>
    <t xml:space="preserve">0 - 30 A</t>
  </si>
  <si>
    <t xml:space="preserve">XA_250-711A</t>
  </si>
  <si>
    <t xml:space="preserve">I:055/16</t>
  </si>
  <si>
    <t xml:space="preserve">XI_250-711A</t>
  </si>
  <si>
    <t xml:space="preserve">I:055/14</t>
  </si>
  <si>
    <t xml:space="preserve">XI_250-711B</t>
  </si>
  <si>
    <t xml:space="preserve">I:055/15</t>
  </si>
  <si>
    <t xml:space="preserve">HS_250-711</t>
  </si>
  <si>
    <t xml:space="preserve">O:077/15</t>
  </si>
  <si>
    <t xml:space="preserve">IT_250-711</t>
  </si>
  <si>
    <t xml:space="preserve">IFE:114 Ch:08</t>
  </si>
  <si>
    <t xml:space="preserve">XI_250-714B</t>
  </si>
  <si>
    <t xml:space="preserve">I:055/17</t>
  </si>
  <si>
    <t xml:space="preserve">TS1_250-714</t>
  </si>
  <si>
    <t xml:space="preserve">Int.Temperatura 1</t>
  </si>
  <si>
    <t xml:space="preserve">I:056/00</t>
  </si>
  <si>
    <t xml:space="preserve">TS2_250-714</t>
  </si>
  <si>
    <t xml:space="preserve">Int. Temperatura 2</t>
  </si>
  <si>
    <t xml:space="preserve">I:122/04</t>
  </si>
  <si>
    <t xml:space="preserve">PS2_250-714</t>
  </si>
  <si>
    <t xml:space="preserve">Int. Presión 2</t>
  </si>
  <si>
    <t xml:space="preserve">I:122/06</t>
  </si>
  <si>
    <t xml:space="preserve">HS_250-714</t>
  </si>
  <si>
    <t xml:space="preserve">O:077/16</t>
  </si>
  <si>
    <t xml:space="preserve">XA_250-723_A</t>
  </si>
  <si>
    <t xml:space="preserve">I:056/03</t>
  </si>
  <si>
    <t xml:space="preserve">XI_250-723A</t>
  </si>
  <si>
    <t xml:space="preserve">I:056/01</t>
  </si>
  <si>
    <t xml:space="preserve">XI_250-723B</t>
  </si>
  <si>
    <t xml:space="preserve">I:056/02</t>
  </si>
  <si>
    <t xml:space="preserve">HS_250-723</t>
  </si>
  <si>
    <t xml:space="preserve">O:077/17</t>
  </si>
  <si>
    <t xml:space="preserve">IT_250-723</t>
  </si>
  <si>
    <t xml:space="preserve">IFE:114 Ch:07</t>
  </si>
  <si>
    <t xml:space="preserve">0 - 75 A</t>
  </si>
  <si>
    <t xml:space="preserve">XA_250-726A</t>
  </si>
  <si>
    <t xml:space="preserve">I:056/06</t>
  </si>
  <si>
    <t xml:space="preserve">XI_250-726_A</t>
  </si>
  <si>
    <t xml:space="preserve">I:056/04</t>
  </si>
  <si>
    <t xml:space="preserve">XI_250-726_B</t>
  </si>
  <si>
    <t xml:space="preserve">I:056/05</t>
  </si>
  <si>
    <t xml:space="preserve">HS_250-726</t>
  </si>
  <si>
    <t xml:space="preserve">O:100/00</t>
  </si>
  <si>
    <t xml:space="preserve">IT_250-726</t>
  </si>
  <si>
    <t xml:space="preserve">IFE:114 Ch:06</t>
  </si>
  <si>
    <t xml:space="preserve">Reversible</t>
  </si>
  <si>
    <t xml:space="preserve">XI_250-729A</t>
  </si>
  <si>
    <t xml:space="preserve">I:054/15</t>
  </si>
  <si>
    <t xml:space="preserve">ZS_250-729B</t>
  </si>
  <si>
    <t xml:space="preserve">I:054/16</t>
  </si>
  <si>
    <t xml:space="preserve">ZS_250-729A</t>
  </si>
  <si>
    <t xml:space="preserve">I:054/17</t>
  </si>
  <si>
    <t xml:space="preserve">PS1_250-729</t>
  </si>
  <si>
    <t xml:space="preserve">Int. Presión 1</t>
  </si>
  <si>
    <t xml:space="preserve">I:122/00</t>
  </si>
  <si>
    <t xml:space="preserve">HS_250-729A</t>
  </si>
  <si>
    <t xml:space="preserve">Comando forward</t>
  </si>
  <si>
    <t xml:space="preserve">O:075/13</t>
  </si>
  <si>
    <t xml:space="preserve">HS_250-729B</t>
  </si>
  <si>
    <t xml:space="preserve">O:077/06</t>
  </si>
  <si>
    <t xml:space="preserve">ZT_250-729</t>
  </si>
  <si>
    <t xml:space="preserve">IFE:117 Ch:03</t>
  </si>
  <si>
    <t xml:space="preserve">PT_250-729</t>
  </si>
  <si>
    <t xml:space="preserve">Presión petróleo </t>
  </si>
  <si>
    <t xml:space="preserve">IFE:114 Ch:10</t>
  </si>
  <si>
    <t xml:space="preserve">0 - 50 bar</t>
  </si>
  <si>
    <t xml:space="preserve">XI1_250-732B</t>
  </si>
  <si>
    <t xml:space="preserve">Dentro Contactor #1</t>
  </si>
  <si>
    <t xml:space="preserve">I:056/16</t>
  </si>
  <si>
    <t xml:space="preserve">TS1_250-732</t>
  </si>
  <si>
    <t xml:space="preserve">I:056/17</t>
  </si>
  <si>
    <t xml:space="preserve">TS2_250-732</t>
  </si>
  <si>
    <t xml:space="preserve">Int.Temperatura 2</t>
  </si>
  <si>
    <t xml:space="preserve">I:057/00</t>
  </si>
  <si>
    <t xml:space="preserve">HS1_250-732</t>
  </si>
  <si>
    <t xml:space="preserve">Comando calefacción 1</t>
  </si>
  <si>
    <t xml:space="preserve">O:100/04</t>
  </si>
  <si>
    <t xml:space="preserve">XI2_250-732B</t>
  </si>
  <si>
    <t xml:space="preserve">I:057/01</t>
  </si>
  <si>
    <t xml:space="preserve">TS3_250-732</t>
  </si>
  <si>
    <t xml:space="preserve">Int.Temperatura 3</t>
  </si>
  <si>
    <t xml:space="preserve">I:057/02</t>
  </si>
  <si>
    <t xml:space="preserve">HS2_250-732</t>
  </si>
  <si>
    <t xml:space="preserve">Comando calefacción 2</t>
  </si>
  <si>
    <t xml:space="preserve">O:100/05</t>
  </si>
  <si>
    <t xml:space="preserve">XI3_250-732B</t>
  </si>
  <si>
    <t xml:space="preserve">Dentro Contactor #3</t>
  </si>
  <si>
    <t xml:space="preserve">I:057/03</t>
  </si>
  <si>
    <t xml:space="preserve">TS4_250-732</t>
  </si>
  <si>
    <t xml:space="preserve">Int.Temperatura 4</t>
  </si>
  <si>
    <t xml:space="preserve">I:057/04</t>
  </si>
  <si>
    <t xml:space="preserve">HS3_250-732</t>
  </si>
  <si>
    <t xml:space="preserve">Comando calefacción 3</t>
  </si>
  <si>
    <t xml:space="preserve">O:100/06</t>
  </si>
  <si>
    <t xml:space="preserve">L15</t>
  </si>
  <si>
    <t xml:space="preserve">XI1_250-735B</t>
  </si>
  <si>
    <t xml:space="preserve">I:057/05</t>
  </si>
  <si>
    <t xml:space="preserve">TS1_250-735</t>
  </si>
  <si>
    <t xml:space="preserve">I:057/06</t>
  </si>
  <si>
    <t xml:space="preserve">TS2_250-735</t>
  </si>
  <si>
    <t xml:space="preserve">I:057/07</t>
  </si>
  <si>
    <t xml:space="preserve">HS1_250-735</t>
  </si>
  <si>
    <t xml:space="preserve">O:100/07</t>
  </si>
  <si>
    <t xml:space="preserve">XI2_250-735B</t>
  </si>
  <si>
    <t xml:space="preserve">I:060/00</t>
  </si>
  <si>
    <t xml:space="preserve">TS3_250-735</t>
  </si>
  <si>
    <t xml:space="preserve">I:060/01</t>
  </si>
  <si>
    <t xml:space="preserve">HS2_250-735</t>
  </si>
  <si>
    <t xml:space="preserve">O:100/10</t>
  </si>
  <si>
    <t xml:space="preserve">XI3_250-735B</t>
  </si>
  <si>
    <t xml:space="preserve">I:060/02</t>
  </si>
  <si>
    <t xml:space="preserve">TS4_250-735</t>
  </si>
  <si>
    <t xml:space="preserve">I:060/03</t>
  </si>
  <si>
    <t xml:space="preserve">HS3_250-735</t>
  </si>
  <si>
    <t xml:space="preserve">O:100/11</t>
  </si>
  <si>
    <t xml:space="preserve">ZS1_250-738</t>
  </si>
  <si>
    <t xml:space="preserve">Int. Límite 1</t>
  </si>
  <si>
    <t xml:space="preserve">I:122/02</t>
  </si>
  <si>
    <t xml:space="preserve">ZS2_250-738</t>
  </si>
  <si>
    <t xml:space="preserve">Int. Límite 2</t>
  </si>
  <si>
    <t xml:space="preserve">I:122/03</t>
  </si>
  <si>
    <t xml:space="preserve">PS3_250-738</t>
  </si>
  <si>
    <t xml:space="preserve">Int. Presión 3</t>
  </si>
  <si>
    <t xml:space="preserve">I:122/10</t>
  </si>
  <si>
    <t xml:space="preserve">ZS3_250-738</t>
  </si>
  <si>
    <t xml:space="preserve">Int. Límite 3</t>
  </si>
  <si>
    <t xml:space="preserve">I:122/12</t>
  </si>
  <si>
    <t xml:space="preserve">ZS4_250-738</t>
  </si>
  <si>
    <t xml:space="preserve">Int. Límite 4</t>
  </si>
  <si>
    <t xml:space="preserve">I:122/14</t>
  </si>
  <si>
    <t xml:space="preserve">ZS5_250-738</t>
  </si>
  <si>
    <t xml:space="preserve">Int. Límite 5</t>
  </si>
  <si>
    <t xml:space="preserve">I:122/16</t>
  </si>
  <si>
    <t xml:space="preserve">ZS6_250-738</t>
  </si>
  <si>
    <t xml:space="preserve">Int. Límite 6</t>
  </si>
  <si>
    <t xml:space="preserve">I:123/00</t>
  </si>
  <si>
    <t xml:space="preserve">ZS7_250-738</t>
  </si>
  <si>
    <t xml:space="preserve">Int. Límite 7</t>
  </si>
  <si>
    <t xml:space="preserve">I:123/02</t>
  </si>
  <si>
    <t xml:space="preserve">HSV1_250-738</t>
  </si>
  <si>
    <t xml:space="preserve">O:127/11</t>
  </si>
  <si>
    <t xml:space="preserve">HSV2_250-738</t>
  </si>
  <si>
    <t xml:space="preserve">O:127/07</t>
  </si>
  <si>
    <t xml:space="preserve">XI_250-741A</t>
  </si>
  <si>
    <t xml:space="preserve">I:055/00</t>
  </si>
  <si>
    <t xml:space="preserve">ZS_250-741B</t>
  </si>
  <si>
    <t xml:space="preserve">I:055/01</t>
  </si>
  <si>
    <t xml:space="preserve">ZS_250-741A</t>
  </si>
  <si>
    <t xml:space="preserve">I:055/02</t>
  </si>
  <si>
    <t xml:space="preserve">HS_250-741A</t>
  </si>
  <si>
    <t xml:space="preserve">O:077/07</t>
  </si>
  <si>
    <t xml:space="preserve">HS_250-741B</t>
  </si>
  <si>
    <t xml:space="preserve">O:077/10</t>
  </si>
  <si>
    <t xml:space="preserve">ZT_250-741</t>
  </si>
  <si>
    <t xml:space="preserve">Posición 2</t>
  </si>
  <si>
    <t xml:space="preserve">IFE:116 Ch:08</t>
  </si>
  <si>
    <t xml:space="preserve">FIT_250-741</t>
  </si>
  <si>
    <t xml:space="preserve">Flujo de petróleo</t>
  </si>
  <si>
    <t xml:space="preserve">IFE:113 Ch:05</t>
  </si>
  <si>
    <t xml:space="preserve">0 - 5400 lt/hr</t>
  </si>
  <si>
    <t xml:space="preserve">1.3.4.6</t>
  </si>
  <si>
    <t xml:space="preserve">XI_250-747B</t>
  </si>
  <si>
    <t xml:space="preserve">I:060/04</t>
  </si>
  <si>
    <t xml:space="preserve">TS_250-747</t>
  </si>
  <si>
    <t xml:space="preserve">I:060/05</t>
  </si>
  <si>
    <t xml:space="preserve">HS_250-747</t>
  </si>
  <si>
    <t xml:space="preserve">O:100/12</t>
  </si>
  <si>
    <t xml:space="preserve">TS_250-774</t>
  </si>
  <si>
    <t xml:space="preserve">Int. Temperatura</t>
  </si>
  <si>
    <t xml:space="preserve">I:122/05</t>
  </si>
  <si>
    <t xml:space="preserve">1.3.4.2</t>
  </si>
  <si>
    <t xml:space="preserve">L16</t>
  </si>
  <si>
    <t xml:space="preserve">XA_250-777_A</t>
  </si>
  <si>
    <t xml:space="preserve">I:055/05</t>
  </si>
  <si>
    <t xml:space="preserve">XI_250-777_A</t>
  </si>
  <si>
    <t xml:space="preserve">I:055/03</t>
  </si>
  <si>
    <t xml:space="preserve">XI_250-777_B</t>
  </si>
  <si>
    <t xml:space="preserve">I:055/04</t>
  </si>
  <si>
    <t xml:space="preserve">HS_250-777</t>
  </si>
  <si>
    <t xml:space="preserve">O:077/11</t>
  </si>
  <si>
    <t xml:space="preserve">IT_250-777</t>
  </si>
  <si>
    <t xml:space="preserve">IFE:112 Ch:16</t>
  </si>
  <si>
    <t xml:space="preserve">0 - 100 A</t>
  </si>
  <si>
    <t xml:space="preserve">PT_250-777</t>
  </si>
  <si>
    <t xml:space="preserve">IFE:112 Ch:11</t>
  </si>
  <si>
    <t xml:space="preserve">0 - 120 mbar</t>
  </si>
  <si>
    <t xml:space="preserve">TIT1_250-516</t>
  </si>
  <si>
    <t xml:space="preserve">Temp. Gases 1</t>
  </si>
  <si>
    <t xml:space="preserve">IFE:161 Ch:11</t>
  </si>
  <si>
    <t xml:space="preserve">0 - 800 °C</t>
  </si>
  <si>
    <t xml:space="preserve">TE2_250-516</t>
  </si>
  <si>
    <t xml:space="preserve">Temp. Gases 2</t>
  </si>
  <si>
    <t xml:space="preserve">IFE:155 Ch:05</t>
  </si>
  <si>
    <t xml:space="preserve">Arrancador electrolítico</t>
  </si>
  <si>
    <t xml:space="preserve">XA_250-543A</t>
  </si>
  <si>
    <t xml:space="preserve">I:130/02</t>
  </si>
  <si>
    <t xml:space="preserve">XI_250-543A</t>
  </si>
  <si>
    <t xml:space="preserve">I:130/00</t>
  </si>
  <si>
    <t xml:space="preserve">XI_250-543B</t>
  </si>
  <si>
    <t xml:space="preserve">I:130/03</t>
  </si>
  <si>
    <t xml:space="preserve">ZS_250-543</t>
  </si>
  <si>
    <t xml:space="preserve">Int. Límite</t>
  </si>
  <si>
    <t xml:space="preserve">I:130/01</t>
  </si>
  <si>
    <t xml:space="preserve">HS_250-543A</t>
  </si>
  <si>
    <t xml:space="preserve">O:150/00</t>
  </si>
  <si>
    <t xml:space="preserve">HSV1_250-543</t>
  </si>
  <si>
    <t xml:space="preserve">O:153/02</t>
  </si>
  <si>
    <t xml:space="preserve">HSV2_250-543</t>
  </si>
  <si>
    <t xml:space="preserve">O:153/13</t>
  </si>
  <si>
    <t xml:space="preserve">IT_250-543</t>
  </si>
  <si>
    <t xml:space="preserve">IFE:157 Ch:16</t>
  </si>
  <si>
    <t xml:space="preserve">0 - 400 A</t>
  </si>
  <si>
    <t xml:space="preserve">VT_250-543</t>
  </si>
  <si>
    <t xml:space="preserve">Vibración</t>
  </si>
  <si>
    <t xml:space="preserve">IFE:162 Ch:11</t>
  </si>
  <si>
    <t xml:space="preserve">0 - 24 mm/s</t>
  </si>
  <si>
    <t xml:space="preserve">AIT_250-276</t>
  </si>
  <si>
    <t xml:space="preserve">Concentración de partículas</t>
  </si>
  <si>
    <t xml:space="preserve">IFE:161 Ch:12</t>
  </si>
  <si>
    <t xml:space="preserve">0 - 1000 mg/m3</t>
  </si>
  <si>
    <t xml:space="preserve">Equipo Falla</t>
  </si>
  <si>
    <t xml:space="preserve">Control Velocidad</t>
  </si>
  <si>
    <t xml:space="preserve">XI_250-543-01A</t>
  </si>
  <si>
    <t xml:space="preserve">I:130/04</t>
  </si>
  <si>
    <t xml:space="preserve">XS_250-543-01A</t>
  </si>
  <si>
    <t xml:space="preserve">Int. Permisivo Forward</t>
  </si>
  <si>
    <t xml:space="preserve">I:130/05</t>
  </si>
  <si>
    <t xml:space="preserve">XS_250-543-01B</t>
  </si>
  <si>
    <t xml:space="preserve">Int. Permisivo Reverse</t>
  </si>
  <si>
    <t xml:space="preserve">I:130/06</t>
  </si>
  <si>
    <t xml:space="preserve">ZS1_250-543-01</t>
  </si>
  <si>
    <t xml:space="preserve">Int. Pos. 1</t>
  </si>
  <si>
    <t xml:space="preserve">I:130/07</t>
  </si>
  <si>
    <t xml:space="preserve">ZS2_250-543-01</t>
  </si>
  <si>
    <t xml:space="preserve">Int. Pos. 2</t>
  </si>
  <si>
    <t xml:space="preserve">I:130/10</t>
  </si>
  <si>
    <t xml:space="preserve">HS_250-543-01A</t>
  </si>
  <si>
    <t xml:space="preserve">O:150/01</t>
  </si>
  <si>
    <t xml:space="preserve">HS_250-543-01B</t>
  </si>
  <si>
    <t xml:space="preserve">O:150/02</t>
  </si>
  <si>
    <t xml:space="preserve">TRAF-220-1</t>
  </si>
  <si>
    <t xml:space="preserve">XI_250-546A</t>
  </si>
  <si>
    <t xml:space="preserve">I:130/11</t>
  </si>
  <si>
    <t xml:space="preserve">ZS_250-546B</t>
  </si>
  <si>
    <t xml:space="preserve">I:130/13</t>
  </si>
  <si>
    <t xml:space="preserve">ZS_250-546A</t>
  </si>
  <si>
    <t xml:space="preserve">I:130/14</t>
  </si>
  <si>
    <t xml:space="preserve">HS_250-546A</t>
  </si>
  <si>
    <t xml:space="preserve">O:150/03</t>
  </si>
  <si>
    <t xml:space="preserve">HS_250-546B</t>
  </si>
  <si>
    <t xml:space="preserve">O:150/04</t>
  </si>
  <si>
    <t xml:space="preserve">ZT_250-546</t>
  </si>
  <si>
    <t xml:space="preserve">IFE:162 Ch:12</t>
  </si>
  <si>
    <t xml:space="preserve">FCV_250-546</t>
  </si>
  <si>
    <t xml:space="preserve">OFE:167 Ch:03</t>
  </si>
  <si>
    <t xml:space="preserve">HSV_250-549</t>
  </si>
  <si>
    <t xml:space="preserve">O:153/04</t>
  </si>
  <si>
    <t xml:space="preserve">XA_250-552A</t>
  </si>
  <si>
    <t xml:space="preserve">I:137/12</t>
  </si>
  <si>
    <t xml:space="preserve">XI_250-552A</t>
  </si>
  <si>
    <t xml:space="preserve">I:137/10</t>
  </si>
  <si>
    <t xml:space="preserve">XI_250-552B</t>
  </si>
  <si>
    <t xml:space="preserve">I:137/11</t>
  </si>
  <si>
    <t xml:space="preserve">HS_250-552</t>
  </si>
  <si>
    <t xml:space="preserve">O:152/13</t>
  </si>
  <si>
    <t xml:space="preserve">HSV1_250-555</t>
  </si>
  <si>
    <t xml:space="preserve">O:151/10</t>
  </si>
  <si>
    <t xml:space="preserve">HSV2_250-555</t>
  </si>
  <si>
    <t xml:space="preserve">O:154/05</t>
  </si>
  <si>
    <t xml:space="preserve">TE1_250-555</t>
  </si>
  <si>
    <t xml:space="preserve">Temp. #1</t>
  </si>
  <si>
    <t xml:space="preserve">IFE:156 Ch:01</t>
  </si>
  <si>
    <t xml:space="preserve">Tipo J</t>
  </si>
  <si>
    <t xml:space="preserve">TE2_250-555</t>
  </si>
  <si>
    <t xml:space="preserve">Temp. #2</t>
  </si>
  <si>
    <t xml:space="preserve">IFE:156 Ch:02</t>
  </si>
  <si>
    <t xml:space="preserve">XA_250-558A</t>
  </si>
  <si>
    <t xml:space="preserve">I:136/16</t>
  </si>
  <si>
    <t xml:space="preserve">XI_250-558A</t>
  </si>
  <si>
    <t xml:space="preserve">I:130/15</t>
  </si>
  <si>
    <t xml:space="preserve">XI_250-558B</t>
  </si>
  <si>
    <t xml:space="preserve">I:130/16</t>
  </si>
  <si>
    <t xml:space="preserve">MD_250-558</t>
  </si>
  <si>
    <t xml:space="preserve">Detector Movimiento</t>
  </si>
  <si>
    <t xml:space="preserve">I:143/17</t>
  </si>
  <si>
    <t xml:space="preserve">XA_250-558B</t>
  </si>
  <si>
    <t xml:space="preserve">I:130/17</t>
  </si>
  <si>
    <t xml:space="preserve">HS_250-558</t>
  </si>
  <si>
    <t xml:space="preserve">O:150/05</t>
  </si>
  <si>
    <t xml:space="preserve">SZ_250-558</t>
  </si>
  <si>
    <t xml:space="preserve">OFE:165 Ch:01</t>
  </si>
  <si>
    <t xml:space="preserve">0 - 1750 RPM</t>
  </si>
  <si>
    <t xml:space="preserve">ST_250-558</t>
  </si>
  <si>
    <t xml:space="preserve">IFE:163 Ch:06</t>
  </si>
  <si>
    <t xml:space="preserve">0…20mA</t>
  </si>
  <si>
    <t xml:space="preserve">IT_250-558</t>
  </si>
  <si>
    <t xml:space="preserve">IFE:163 Ch:04</t>
  </si>
  <si>
    <t xml:space="preserve">0 - 50 A</t>
  </si>
  <si>
    <t xml:space="preserve">XI_250-558-01A</t>
  </si>
  <si>
    <t xml:space="preserve">I:136/14</t>
  </si>
  <si>
    <t xml:space="preserve">XI_250-558-01B</t>
  </si>
  <si>
    <t xml:space="preserve">I:136/15</t>
  </si>
  <si>
    <t xml:space="preserve">HS_250-558-01</t>
  </si>
  <si>
    <t xml:space="preserve">O:153/10</t>
  </si>
  <si>
    <t xml:space="preserve">XA_250-561A</t>
  </si>
  <si>
    <t xml:space="preserve">I:137/01</t>
  </si>
  <si>
    <t xml:space="preserve">XI_250-561A</t>
  </si>
  <si>
    <t xml:space="preserve">I:131/06</t>
  </si>
  <si>
    <t xml:space="preserve">XI_250-561B</t>
  </si>
  <si>
    <t xml:space="preserve">I:131/07</t>
  </si>
  <si>
    <t xml:space="preserve">XA_250-561B</t>
  </si>
  <si>
    <t xml:space="preserve">I:131/10</t>
  </si>
  <si>
    <t xml:space="preserve">HS_250-561</t>
  </si>
  <si>
    <t xml:space="preserve">O:150/10</t>
  </si>
  <si>
    <t xml:space="preserve">FIT_250-561</t>
  </si>
  <si>
    <t xml:space="preserve">Flujo de aire</t>
  </si>
  <si>
    <t xml:space="preserve">IFE:160 Ch:03</t>
  </si>
  <si>
    <t xml:space="preserve">0 - 27000m3/h</t>
  </si>
  <si>
    <t xml:space="preserve">SIT_250-561</t>
  </si>
  <si>
    <t xml:space="preserve">IFE:161 Ch:05</t>
  </si>
  <si>
    <t xml:space="preserve">0 - 1780rpm</t>
  </si>
  <si>
    <t xml:space="preserve">IT_250-561</t>
  </si>
  <si>
    <t xml:space="preserve">IFE:157 Ch:05</t>
  </si>
  <si>
    <t xml:space="preserve">0 - 165A</t>
  </si>
  <si>
    <t xml:space="preserve">PIT_250-561</t>
  </si>
  <si>
    <t xml:space="preserve">IFE:160 Ch:09</t>
  </si>
  <si>
    <t xml:space="preserve">SZ_250-561</t>
  </si>
  <si>
    <t xml:space="preserve">OFE:166 Ch:01</t>
  </si>
  <si>
    <t xml:space="preserve">XA_250-564A</t>
  </si>
  <si>
    <t xml:space="preserve">I:137/02</t>
  </si>
  <si>
    <t xml:space="preserve">XI_250-564A</t>
  </si>
  <si>
    <t xml:space="preserve">I:131/11</t>
  </si>
  <si>
    <t xml:space="preserve">XI_250-564B</t>
  </si>
  <si>
    <t xml:space="preserve">I:131/12</t>
  </si>
  <si>
    <t xml:space="preserve">XA_250-564B</t>
  </si>
  <si>
    <t xml:space="preserve">I:131/13</t>
  </si>
  <si>
    <t xml:space="preserve">HS_250-564</t>
  </si>
  <si>
    <t xml:space="preserve">O:150/11</t>
  </si>
  <si>
    <t xml:space="preserve">FIT_250-564</t>
  </si>
  <si>
    <t xml:space="preserve">IFE:160 Ch:02</t>
  </si>
  <si>
    <t xml:space="preserve">SIT_250-564</t>
  </si>
  <si>
    <t xml:space="preserve">IFE:161 Ch:04</t>
  </si>
  <si>
    <t xml:space="preserve">IT_250-564</t>
  </si>
  <si>
    <t xml:space="preserve">IFE:157 Ch:04</t>
  </si>
  <si>
    <t xml:space="preserve">0 - 165 A</t>
  </si>
  <si>
    <t xml:space="preserve">SZ_250-564</t>
  </si>
  <si>
    <t xml:space="preserve">OFE:165 Ch:04</t>
  </si>
  <si>
    <t xml:space="preserve">XA_250-567A</t>
  </si>
  <si>
    <t xml:space="preserve">I:137/03</t>
  </si>
  <si>
    <t xml:space="preserve">XI_250-567A</t>
  </si>
  <si>
    <t xml:space="preserve">I:131/14</t>
  </si>
  <si>
    <t xml:space="preserve">XI_250-567B</t>
  </si>
  <si>
    <t xml:space="preserve">I:131/15</t>
  </si>
  <si>
    <t xml:space="preserve">XA_250-567B</t>
  </si>
  <si>
    <t xml:space="preserve">I:131/16</t>
  </si>
  <si>
    <t xml:space="preserve">HS_250-567</t>
  </si>
  <si>
    <t xml:space="preserve">O:150/12</t>
  </si>
  <si>
    <t xml:space="preserve">FIT_250-567</t>
  </si>
  <si>
    <t xml:space="preserve">IFE:160 Ch:05</t>
  </si>
  <si>
    <t xml:space="preserve">SIT_250-567</t>
  </si>
  <si>
    <t xml:space="preserve">IFE:161 Ch:07</t>
  </si>
  <si>
    <t xml:space="preserve">IT_250-567</t>
  </si>
  <si>
    <t xml:space="preserve">IFE:157 Ch:07</t>
  </si>
  <si>
    <t xml:space="preserve">0 - 141A</t>
  </si>
  <si>
    <t xml:space="preserve">SZ_250-567</t>
  </si>
  <si>
    <t xml:space="preserve">OFE:166 Ch:03</t>
  </si>
  <si>
    <t xml:space="preserve">XA_250-570A</t>
  </si>
  <si>
    <t xml:space="preserve">I:137/04</t>
  </si>
  <si>
    <t xml:space="preserve">XI_250-570A</t>
  </si>
  <si>
    <t xml:space="preserve">I:131/17</t>
  </si>
  <si>
    <t xml:space="preserve">XI_250-570B</t>
  </si>
  <si>
    <t xml:space="preserve">I:132/00</t>
  </si>
  <si>
    <t xml:space="preserve">XA_250-570B</t>
  </si>
  <si>
    <t xml:space="preserve">I:132/01</t>
  </si>
  <si>
    <t xml:space="preserve">HS_250-570</t>
  </si>
  <si>
    <t xml:space="preserve">O:150/13</t>
  </si>
  <si>
    <t xml:space="preserve">FIT_250-570</t>
  </si>
  <si>
    <t xml:space="preserve">IFE:160 Ch:04</t>
  </si>
  <si>
    <t xml:space="preserve">SIT_250-570</t>
  </si>
  <si>
    <t xml:space="preserve">IFE:161 Ch:06</t>
  </si>
  <si>
    <t xml:space="preserve">IT_250-570</t>
  </si>
  <si>
    <t xml:space="preserve">IFE:157 Ch:06</t>
  </si>
  <si>
    <t xml:space="preserve">SZ_250-570</t>
  </si>
  <si>
    <t xml:space="preserve">OFE:166 Ch:02</t>
  </si>
  <si>
    <t xml:space="preserve">HSV1_250-573</t>
  </si>
  <si>
    <t xml:space="preserve">O:151/12</t>
  </si>
  <si>
    <t xml:space="preserve">HSV2_250-573</t>
  </si>
  <si>
    <t xml:space="preserve">O:151/13</t>
  </si>
  <si>
    <t xml:space="preserve">TE1_250-573</t>
  </si>
  <si>
    <t xml:space="preserve">IFE:156 Ch:03</t>
  </si>
  <si>
    <t xml:space="preserve">TE2_250-573</t>
  </si>
  <si>
    <t xml:space="preserve">IFE:156 Ch:04</t>
  </si>
  <si>
    <t xml:space="preserve">XA_250-576A</t>
  </si>
  <si>
    <t xml:space="preserve">I:136/17</t>
  </si>
  <si>
    <t xml:space="preserve">XI_250-576A</t>
  </si>
  <si>
    <t xml:space="preserve">I:131/00</t>
  </si>
  <si>
    <t xml:space="preserve">XI_250-576B</t>
  </si>
  <si>
    <t xml:space="preserve">I:131/01</t>
  </si>
  <si>
    <t xml:space="preserve">MD_250-576</t>
  </si>
  <si>
    <t xml:space="preserve">I:132/07</t>
  </si>
  <si>
    <t xml:space="preserve">XA_250-576B</t>
  </si>
  <si>
    <t xml:space="preserve">I:131/02</t>
  </si>
  <si>
    <t xml:space="preserve">HS_250-576</t>
  </si>
  <si>
    <t xml:space="preserve">Comando de arranque</t>
  </si>
  <si>
    <t xml:space="preserve">O:150/06</t>
  </si>
  <si>
    <t xml:space="preserve">ST_250-576</t>
  </si>
  <si>
    <t xml:space="preserve">IFE:163 Ch:07</t>
  </si>
  <si>
    <t xml:space="preserve">IT_250-576</t>
  </si>
  <si>
    <t xml:space="preserve">IFE:163 Ch:05</t>
  </si>
  <si>
    <t xml:space="preserve">0 - 49.5 A</t>
  </si>
  <si>
    <t xml:space="preserve">SZ_250-576</t>
  </si>
  <si>
    <t xml:space="preserve">OFE:165 Ch:02</t>
  </si>
  <si>
    <t xml:space="preserve">350 - 1400 RPM</t>
  </si>
  <si>
    <t xml:space="preserve">XI_250-576-01A</t>
  </si>
  <si>
    <t xml:space="preserve">I:142/00</t>
  </si>
  <si>
    <t xml:space="preserve">XI_250-576-01B</t>
  </si>
  <si>
    <t xml:space="preserve">I:142/02</t>
  </si>
  <si>
    <t xml:space="preserve">HS_250-576-01</t>
  </si>
  <si>
    <t xml:space="preserve">O:154/03</t>
  </si>
  <si>
    <t xml:space="preserve">LSH_250-591</t>
  </si>
  <si>
    <t xml:space="preserve">I:141/14</t>
  </si>
  <si>
    <t xml:space="preserve">TE1_250-591</t>
  </si>
  <si>
    <t xml:space="preserve">IFE:156 Ch:07</t>
  </si>
  <si>
    <t xml:space="preserve">Tipo K</t>
  </si>
  <si>
    <t xml:space="preserve">TE2_250-591</t>
  </si>
  <si>
    <t xml:space="preserve">IFE:156 Ch:08</t>
  </si>
  <si>
    <t xml:space="preserve">PIT_250-591</t>
  </si>
  <si>
    <t xml:space="preserve">IFE:160 Ch:10</t>
  </si>
  <si>
    <t xml:space="preserve">0 - 100 mbar</t>
  </si>
  <si>
    <t xml:space="preserve">XA_250-594A</t>
  </si>
  <si>
    <t xml:space="preserve">I:137/00</t>
  </si>
  <si>
    <t xml:space="preserve">XI_250-594A</t>
  </si>
  <si>
    <t xml:space="preserve">I:131/03</t>
  </si>
  <si>
    <t xml:space="preserve">XI_250-594B</t>
  </si>
  <si>
    <t xml:space="preserve">I:131/04</t>
  </si>
  <si>
    <t xml:space="preserve">XA_250-594B</t>
  </si>
  <si>
    <t xml:space="preserve">I:131/05</t>
  </si>
  <si>
    <t xml:space="preserve">HS_250-594</t>
  </si>
  <si>
    <t xml:space="preserve">O:150/07</t>
  </si>
  <si>
    <t xml:space="preserve">FIT_250-594</t>
  </si>
  <si>
    <t xml:space="preserve">IFE:160 Ch:01</t>
  </si>
  <si>
    <t xml:space="preserve">SIT_250-594</t>
  </si>
  <si>
    <t xml:space="preserve">IFE:161 Ch:03</t>
  </si>
  <si>
    <t xml:space="preserve">IT_250-594</t>
  </si>
  <si>
    <t xml:space="preserve">IFE:157 Ch:03</t>
  </si>
  <si>
    <t xml:space="preserve">0 a 141 A</t>
  </si>
  <si>
    <t xml:space="preserve">SZ_250-594</t>
  </si>
  <si>
    <t xml:space="preserve">OFE:165 Ch:03</t>
  </si>
  <si>
    <t xml:space="preserve">LSH_250-612</t>
  </si>
  <si>
    <t xml:space="preserve">I:141/15</t>
  </si>
  <si>
    <t xml:space="preserve">TE1_250-612</t>
  </si>
  <si>
    <t xml:space="preserve">IFE:156 Ch:05</t>
  </si>
  <si>
    <t xml:space="preserve">TE2_250-612</t>
  </si>
  <si>
    <t xml:space="preserve">IFE:156 Ch:06</t>
  </si>
  <si>
    <t xml:space="preserve">TE3_250-612</t>
  </si>
  <si>
    <t xml:space="preserve">Temp. #3</t>
  </si>
  <si>
    <t xml:space="preserve">IFE:155 Ch:01</t>
  </si>
  <si>
    <t xml:space="preserve">TE4_250-612</t>
  </si>
  <si>
    <t xml:space="preserve">Temp. #4</t>
  </si>
  <si>
    <t xml:space="preserve">IFE:155 Ch:02</t>
  </si>
  <si>
    <t xml:space="preserve">TE5_250-612</t>
  </si>
  <si>
    <t xml:space="preserve">Temp. #5</t>
  </si>
  <si>
    <t xml:space="preserve">IFE:155 Ch:03</t>
  </si>
  <si>
    <t xml:space="preserve">TE6_250-612</t>
  </si>
  <si>
    <t xml:space="preserve">Temp. #6</t>
  </si>
  <si>
    <t xml:space="preserve">IFE:155 Ch:04</t>
  </si>
  <si>
    <t xml:space="preserve">PIT1_250-612</t>
  </si>
  <si>
    <t xml:space="preserve">Pres. de Aire 1</t>
  </si>
  <si>
    <t xml:space="preserve">IFE:160 Ch:12</t>
  </si>
  <si>
    <t xml:space="preserve">PIT2_250-612</t>
  </si>
  <si>
    <t xml:space="preserve">IFE:162 Ch:06</t>
  </si>
  <si>
    <t xml:space="preserve">XA_250-615A</t>
  </si>
  <si>
    <t xml:space="preserve">I:140/14</t>
  </si>
  <si>
    <t xml:space="preserve">XI_250-615A</t>
  </si>
  <si>
    <t xml:space="preserve">I:140/12</t>
  </si>
  <si>
    <t xml:space="preserve">XI_250-615B</t>
  </si>
  <si>
    <t xml:space="preserve">I:140/13</t>
  </si>
  <si>
    <t xml:space="preserve">XA_250-615B</t>
  </si>
  <si>
    <t xml:space="preserve">I:140/15</t>
  </si>
  <si>
    <t xml:space="preserve">HS_250-615A</t>
  </si>
  <si>
    <t xml:space="preserve">O:153/14</t>
  </si>
  <si>
    <t xml:space="preserve">HS_250-615</t>
  </si>
  <si>
    <t xml:space="preserve">Comando Selec Loc/Rem</t>
  </si>
  <si>
    <t xml:space="preserve">O:153/15</t>
  </si>
  <si>
    <t xml:space="preserve">FIT_250-615</t>
  </si>
  <si>
    <t xml:space="preserve">IFE:162 Ch:10</t>
  </si>
  <si>
    <t xml:space="preserve">SIT_250-615</t>
  </si>
  <si>
    <t xml:space="preserve">IFE:163 Ch:08</t>
  </si>
  <si>
    <t xml:space="preserve">IT_250-615</t>
  </si>
  <si>
    <t xml:space="preserve">IFE:163 Ch:01</t>
  </si>
  <si>
    <t xml:space="preserve">SZ_250-615</t>
  </si>
  <si>
    <t xml:space="preserve">OFE:164 Ch:01</t>
  </si>
  <si>
    <t xml:space="preserve">PIT_250-633</t>
  </si>
  <si>
    <t xml:space="preserve">IFE:160 Ch:14</t>
  </si>
  <si>
    <t xml:space="preserve">0 - 50 mbar</t>
  </si>
  <si>
    <t xml:space="preserve">L9</t>
  </si>
  <si>
    <t xml:space="preserve">XA_250-636A</t>
  </si>
  <si>
    <t xml:space="preserve">I:137/05</t>
  </si>
  <si>
    <t xml:space="preserve">XI_250-636A</t>
  </si>
  <si>
    <t xml:space="preserve">I:132/02</t>
  </si>
  <si>
    <t xml:space="preserve">XI_250-636B</t>
  </si>
  <si>
    <t xml:space="preserve">I:132/03</t>
  </si>
  <si>
    <t xml:space="preserve">XA_250-636B</t>
  </si>
  <si>
    <t xml:space="preserve">I:132/04</t>
  </si>
  <si>
    <t xml:space="preserve">HS_250-636</t>
  </si>
  <si>
    <t xml:space="preserve">O:150/14</t>
  </si>
  <si>
    <t xml:space="preserve">FIT_250-636</t>
  </si>
  <si>
    <t xml:space="preserve">IFE:160 Ch:06</t>
  </si>
  <si>
    <t xml:space="preserve">SIT_250-636</t>
  </si>
  <si>
    <t xml:space="preserve">IFE:161 Ch:08</t>
  </si>
  <si>
    <t xml:space="preserve">IT_250-636</t>
  </si>
  <si>
    <t xml:space="preserve">IFE:157 Ch:08</t>
  </si>
  <si>
    <t xml:space="preserve">0 - 197A</t>
  </si>
  <si>
    <t xml:space="preserve">SZ_250-636</t>
  </si>
  <si>
    <t xml:space="preserve">OFE:166 Ch:04</t>
  </si>
  <si>
    <t xml:space="preserve">PIT_250-645</t>
  </si>
  <si>
    <t xml:space="preserve">IFE:160 Ch:15</t>
  </si>
  <si>
    <t xml:space="preserve">XA_250-648A</t>
  </si>
  <si>
    <t xml:space="preserve">I:137/06</t>
  </si>
  <si>
    <t xml:space="preserve">XI_250-648A</t>
  </si>
  <si>
    <t xml:space="preserve">I:132/10</t>
  </si>
  <si>
    <t xml:space="preserve">XI_250-648B</t>
  </si>
  <si>
    <t xml:space="preserve">I:132/11</t>
  </si>
  <si>
    <t xml:space="preserve">XA_250-648B</t>
  </si>
  <si>
    <t xml:space="preserve">I:132/12</t>
  </si>
  <si>
    <t xml:space="preserve">HS_250-648A</t>
  </si>
  <si>
    <t xml:space="preserve">O:150/17</t>
  </si>
  <si>
    <t xml:space="preserve">FIT_250-648</t>
  </si>
  <si>
    <t xml:space="preserve">IFE:160 Ch:07</t>
  </si>
  <si>
    <t xml:space="preserve">0 - 87000m3/h</t>
  </si>
  <si>
    <t xml:space="preserve">SIT_250-648</t>
  </si>
  <si>
    <t xml:space="preserve">IFE:161 Ch:09</t>
  </si>
  <si>
    <t xml:space="preserve">0 - 1785rpm</t>
  </si>
  <si>
    <t xml:space="preserve">IT_250-648</t>
  </si>
  <si>
    <t xml:space="preserve">IFE:157 Ch:09</t>
  </si>
  <si>
    <t xml:space="preserve">0 - 145A</t>
  </si>
  <si>
    <t xml:space="preserve">SZ_250-648</t>
  </si>
  <si>
    <t xml:space="preserve">OFE:167 Ch:01</t>
  </si>
  <si>
    <t xml:space="preserve">Flujo Aire</t>
  </si>
  <si>
    <t xml:space="preserve">PIT_250-663</t>
  </si>
  <si>
    <t xml:space="preserve">IFE:160 Ch:16</t>
  </si>
  <si>
    <t xml:space="preserve">XA_250-666A</t>
  </si>
  <si>
    <t xml:space="preserve">I:137/07</t>
  </si>
  <si>
    <t xml:space="preserve">XI_250-666A</t>
  </si>
  <si>
    <t xml:space="preserve">I:132/16</t>
  </si>
  <si>
    <t xml:space="preserve">XI_250-666B</t>
  </si>
  <si>
    <t xml:space="preserve">I:132/17</t>
  </si>
  <si>
    <t xml:space="preserve">XA_250-666B</t>
  </si>
  <si>
    <t xml:space="preserve">I:133/00</t>
  </si>
  <si>
    <t xml:space="preserve">HS_250-666</t>
  </si>
  <si>
    <t xml:space="preserve">O:151/02</t>
  </si>
  <si>
    <t xml:space="preserve">FIT_250-666</t>
  </si>
  <si>
    <t xml:space="preserve">IFE:160 Ch:08</t>
  </si>
  <si>
    <t xml:space="preserve">SIT_250-666</t>
  </si>
  <si>
    <t xml:space="preserve">IFE:161 Ch:10</t>
  </si>
  <si>
    <t xml:space="preserve">0 - 1786rpm</t>
  </si>
  <si>
    <t xml:space="preserve">IT_250-666</t>
  </si>
  <si>
    <t xml:space="preserve">IFE:157 Ch:10</t>
  </si>
  <si>
    <t xml:space="preserve">SZ_250-666</t>
  </si>
  <si>
    <t xml:space="preserve">OFE:167 Ch:02</t>
  </si>
  <si>
    <t xml:space="preserve">XA_250-681A</t>
  </si>
  <si>
    <t xml:space="preserve">I:133/03</t>
  </si>
  <si>
    <t xml:space="preserve">XI_250-681A</t>
  </si>
  <si>
    <t xml:space="preserve">I:133/01</t>
  </si>
  <si>
    <t xml:space="preserve">XI_250-681B</t>
  </si>
  <si>
    <t xml:space="preserve">I:133/04</t>
  </si>
  <si>
    <t xml:space="preserve">MD_250-681</t>
  </si>
  <si>
    <t xml:space="preserve">I:136/02</t>
  </si>
  <si>
    <t xml:space="preserve">HS_250-681</t>
  </si>
  <si>
    <t xml:space="preserve">O:151/03</t>
  </si>
  <si>
    <t xml:space="preserve">IT_250-681</t>
  </si>
  <si>
    <t xml:space="preserve">IFE:157 Ch:11</t>
  </si>
  <si>
    <t xml:space="preserve">XI_250-681-01A</t>
  </si>
  <si>
    <t xml:space="preserve">I:133/05</t>
  </si>
  <si>
    <t xml:space="preserve">TS_250-681-01</t>
  </si>
  <si>
    <t xml:space="preserve">I:133/06</t>
  </si>
  <si>
    <t xml:space="preserve">XS_250-681-01B</t>
  </si>
  <si>
    <t xml:space="preserve">I:133/07</t>
  </si>
  <si>
    <t xml:space="preserve">XS_250-681-01A</t>
  </si>
  <si>
    <t xml:space="preserve">I:133/10</t>
  </si>
  <si>
    <t xml:space="preserve">XI1_250-681-01B</t>
  </si>
  <si>
    <t xml:space="preserve">I:137/13</t>
  </si>
  <si>
    <t xml:space="preserve">XI2_250-681-01B</t>
  </si>
  <si>
    <t xml:space="preserve">I:140/16</t>
  </si>
  <si>
    <t xml:space="preserve">XI3_250-681-01B</t>
  </si>
  <si>
    <t xml:space="preserve">I:140/17</t>
  </si>
  <si>
    <t xml:space="preserve">HS1_250-681-01</t>
  </si>
  <si>
    <t xml:space="preserve">Comando contactor #1</t>
  </si>
  <si>
    <t xml:space="preserve">O:151/04</t>
  </si>
  <si>
    <t xml:space="preserve">HS2_250-681-01</t>
  </si>
  <si>
    <t xml:space="preserve">Comando contactor #2</t>
  </si>
  <si>
    <t xml:space="preserve">O:151/05</t>
  </si>
  <si>
    <t xml:space="preserve">HS3_250-681-01</t>
  </si>
  <si>
    <t xml:space="preserve">Comando contactor #3</t>
  </si>
  <si>
    <t xml:space="preserve">O:153/16</t>
  </si>
  <si>
    <t xml:space="preserve">HS4_250-681-01</t>
  </si>
  <si>
    <t xml:space="preserve">Comando contactor #4</t>
  </si>
  <si>
    <t xml:space="preserve">O:153/17</t>
  </si>
  <si>
    <t xml:space="preserve">L12</t>
  </si>
  <si>
    <t xml:space="preserve">XA_250-684A</t>
  </si>
  <si>
    <t xml:space="preserve">I:133/14</t>
  </si>
  <si>
    <t xml:space="preserve">XI_250-684A</t>
  </si>
  <si>
    <t xml:space="preserve">I:133/12</t>
  </si>
  <si>
    <t xml:space="preserve">XI_250-684B</t>
  </si>
  <si>
    <t xml:space="preserve">I:133/13</t>
  </si>
  <si>
    <t xml:space="preserve">MD_250-684</t>
  </si>
  <si>
    <t xml:space="preserve">I:133/15</t>
  </si>
  <si>
    <t xml:space="preserve">HS_250-684</t>
  </si>
  <si>
    <t xml:space="preserve">O:151/06</t>
  </si>
  <si>
    <t xml:space="preserve">IT_250-684</t>
  </si>
  <si>
    <t xml:space="preserve">IFE:157 Ch:15</t>
  </si>
  <si>
    <t xml:space="preserve">ZS1_250-685</t>
  </si>
  <si>
    <t xml:space="preserve">Int. Límite </t>
  </si>
  <si>
    <t xml:space="preserve">I:135/12</t>
  </si>
  <si>
    <t xml:space="preserve">ZS2_250-685</t>
  </si>
  <si>
    <t xml:space="preserve">I:135/13</t>
  </si>
  <si>
    <t xml:space="preserve">XI_250-687A</t>
  </si>
  <si>
    <t xml:space="preserve">I:134/03</t>
  </si>
  <si>
    <t xml:space="preserve">XI_250-687B</t>
  </si>
  <si>
    <t xml:space="preserve">I:134/04</t>
  </si>
  <si>
    <t xml:space="preserve">XA1_250-687B</t>
  </si>
  <si>
    <t xml:space="preserve">Falla</t>
  </si>
  <si>
    <t xml:space="preserve">I:134/05</t>
  </si>
  <si>
    <t xml:space="preserve">XA2_250-687B</t>
  </si>
  <si>
    <t xml:space="preserve">Falla Catalina</t>
  </si>
  <si>
    <t xml:space="preserve">I:072/11</t>
  </si>
  <si>
    <t xml:space="preserve">XA1_250-687</t>
  </si>
  <si>
    <t xml:space="preserve">I:132/13</t>
  </si>
  <si>
    <t xml:space="preserve">XA2_250-687</t>
  </si>
  <si>
    <t xml:space="preserve">I:132/14</t>
  </si>
  <si>
    <t xml:space="preserve">LSL_250-687</t>
  </si>
  <si>
    <t xml:space="preserve">I:136/01</t>
  </si>
  <si>
    <t xml:space="preserve">HS_250-687</t>
  </si>
  <si>
    <t xml:space="preserve">O:152/04</t>
  </si>
  <si>
    <t xml:space="preserve">XI_250-689A</t>
  </si>
  <si>
    <t xml:space="preserve">I:140/07</t>
  </si>
  <si>
    <t xml:space="preserve">FCV_250-689</t>
  </si>
  <si>
    <t xml:space="preserve">OFE:167 Ch:04</t>
  </si>
  <si>
    <t xml:space="preserve">XA_250-690A</t>
  </si>
  <si>
    <t xml:space="preserve">I:134/10</t>
  </si>
  <si>
    <t xml:space="preserve">XI_250-690A</t>
  </si>
  <si>
    <t xml:space="preserve">I:134/06</t>
  </si>
  <si>
    <t xml:space="preserve">XI_250-690B</t>
  </si>
  <si>
    <t xml:space="preserve">I:134/07</t>
  </si>
  <si>
    <t xml:space="preserve">MD_250-690</t>
  </si>
  <si>
    <t xml:space="preserve">I:134/11</t>
  </si>
  <si>
    <t xml:space="preserve">ZS_250-690</t>
  </si>
  <si>
    <t xml:space="preserve">Faja Desviada</t>
  </si>
  <si>
    <t xml:space="preserve">I:134/12</t>
  </si>
  <si>
    <t xml:space="preserve">HS_250-690</t>
  </si>
  <si>
    <t xml:space="preserve">O:152/05</t>
  </si>
  <si>
    <t xml:space="preserve">IT_250-690</t>
  </si>
  <si>
    <t xml:space="preserve">IFE:157 Ch:12</t>
  </si>
  <si>
    <t xml:space="preserve">TT2_250-690</t>
  </si>
  <si>
    <t xml:space="preserve">Temperatura 2</t>
  </si>
  <si>
    <t xml:space="preserve">IFE:162 Ch:07</t>
  </si>
  <si>
    <t xml:space="preserve">TT1_250-690</t>
  </si>
  <si>
    <t xml:space="preserve">Temp. 1</t>
  </si>
  <si>
    <t xml:space="preserve">IFE:161 Ch:16</t>
  </si>
  <si>
    <t xml:space="preserve">50 - 250 °C</t>
  </si>
  <si>
    <t xml:space="preserve">XA_250-693A</t>
  </si>
  <si>
    <t xml:space="preserve">I:134/15</t>
  </si>
  <si>
    <t xml:space="preserve">XI_250-693A</t>
  </si>
  <si>
    <t xml:space="preserve">I:134/13</t>
  </si>
  <si>
    <t xml:space="preserve">XI_250-693B</t>
  </si>
  <si>
    <t xml:space="preserve">I:134/14</t>
  </si>
  <si>
    <t xml:space="preserve">MD_250-693</t>
  </si>
  <si>
    <t xml:space="preserve">I:134/16</t>
  </si>
  <si>
    <t xml:space="preserve">ZS_250-693</t>
  </si>
  <si>
    <t xml:space="preserve">I:134/17</t>
  </si>
  <si>
    <t xml:space="preserve">HS_250-693</t>
  </si>
  <si>
    <t xml:space="preserve">O:152/06</t>
  </si>
  <si>
    <t xml:space="preserve">IT_250-693</t>
  </si>
  <si>
    <t xml:space="preserve">IFE:157 Ch:13</t>
  </si>
  <si>
    <t xml:space="preserve">TT1_250-693</t>
  </si>
  <si>
    <t xml:space="preserve">Temperatura 1</t>
  </si>
  <si>
    <t xml:space="preserve">IFE:162 Ch:08</t>
  </si>
  <si>
    <t xml:space="preserve">TT2_250-693</t>
  </si>
  <si>
    <t xml:space="preserve">Temp. 2</t>
  </si>
  <si>
    <t xml:space="preserve">IFE:161 Ch:15</t>
  </si>
  <si>
    <t xml:space="preserve">XI_250-699A</t>
  </si>
  <si>
    <t xml:space="preserve">I:135/00</t>
  </si>
  <si>
    <t xml:space="preserve">ZS1_250-699</t>
  </si>
  <si>
    <t xml:space="preserve">Int. Pos 1</t>
  </si>
  <si>
    <t xml:space="preserve">I:135/01</t>
  </si>
  <si>
    <t xml:space="preserve">ZS2_250-699</t>
  </si>
  <si>
    <t xml:space="preserve">Int. Pos 2</t>
  </si>
  <si>
    <t xml:space="preserve">I:135/02</t>
  </si>
  <si>
    <t xml:space="preserve">HS1_250-699</t>
  </si>
  <si>
    <t xml:space="preserve">O:152/07</t>
  </si>
  <si>
    <t xml:space="preserve">HS2_250-699</t>
  </si>
  <si>
    <t xml:space="preserve">O:152/10</t>
  </si>
  <si>
    <t xml:space="preserve">XA_250-702A</t>
  </si>
  <si>
    <t xml:space="preserve">I:135/05</t>
  </si>
  <si>
    <t xml:space="preserve">XI_250-702A</t>
  </si>
  <si>
    <t xml:space="preserve">I:135/03</t>
  </si>
  <si>
    <t xml:space="preserve">XI_250-702B</t>
  </si>
  <si>
    <t xml:space="preserve">I:135/04</t>
  </si>
  <si>
    <t xml:space="preserve">MD_250-702</t>
  </si>
  <si>
    <t xml:space="preserve">I:135/06</t>
  </si>
  <si>
    <t xml:space="preserve">ZS_250-702</t>
  </si>
  <si>
    <t xml:space="preserve">I:135/07</t>
  </si>
  <si>
    <t xml:space="preserve">HS_250-702</t>
  </si>
  <si>
    <t xml:space="preserve">O:152/11</t>
  </si>
  <si>
    <t xml:space="preserve">HSV_250-702</t>
  </si>
  <si>
    <t xml:space="preserve">Comando Val. Solenoide</t>
  </si>
  <si>
    <t xml:space="preserve">O:153/00</t>
  </si>
  <si>
    <t xml:space="preserve">IT_250-702</t>
  </si>
  <si>
    <t xml:space="preserve">IFE:157 Ch:14</t>
  </si>
  <si>
    <t xml:space="preserve">XI_250-707A</t>
  </si>
  <si>
    <t xml:space="preserve">I:135/10</t>
  </si>
  <si>
    <t xml:space="preserve">XI_250-707B</t>
  </si>
  <si>
    <t xml:space="preserve">I:135/11</t>
  </si>
  <si>
    <t xml:space="preserve">XS_250-707</t>
  </si>
  <si>
    <t xml:space="preserve">Pulsador</t>
  </si>
  <si>
    <t xml:space="preserve">I:136/10</t>
  </si>
  <si>
    <t xml:space="preserve">HS_250-707</t>
  </si>
  <si>
    <t xml:space="preserve">O:152/12</t>
  </si>
  <si>
    <t xml:space="preserve">XI_250-707</t>
  </si>
  <si>
    <t xml:space="preserve">Muestra tomada</t>
  </si>
  <si>
    <t xml:space="preserve">O:153/03</t>
  </si>
  <si>
    <t xml:space="preserve">XA_250-786A</t>
  </si>
  <si>
    <t xml:space="preserve">I:143/00</t>
  </si>
  <si>
    <t xml:space="preserve">XI_250-786A</t>
  </si>
  <si>
    <t xml:space="preserve">I:143/01</t>
  </si>
  <si>
    <t xml:space="preserve">XI_250-786B</t>
  </si>
  <si>
    <t xml:space="preserve">I:143/02</t>
  </si>
  <si>
    <t xml:space="preserve">XA_250-786B</t>
  </si>
  <si>
    <t xml:space="preserve">Sofstart Falla</t>
  </si>
  <si>
    <t xml:space="preserve">I:143/03</t>
  </si>
  <si>
    <t xml:space="preserve">HS_250-786</t>
  </si>
  <si>
    <t xml:space="preserve">Comando softstart</t>
  </si>
  <si>
    <t xml:space="preserve">O:154/06</t>
  </si>
  <si>
    <t xml:space="preserve">IT_250-786</t>
  </si>
  <si>
    <t xml:space="preserve">IFE:162 Ch:04</t>
  </si>
  <si>
    <t xml:space="preserve">0 - 75A</t>
  </si>
  <si>
    <t xml:space="preserve">Comando Softstart</t>
  </si>
  <si>
    <t xml:space="preserve">XA_250-789A</t>
  </si>
  <si>
    <t xml:space="preserve">I:143/04</t>
  </si>
  <si>
    <t xml:space="preserve">XI_250-789B</t>
  </si>
  <si>
    <t xml:space="preserve">I:143/06</t>
  </si>
  <si>
    <t xml:space="preserve">MD_250-789</t>
  </si>
  <si>
    <t xml:space="preserve">I:143/07</t>
  </si>
  <si>
    <t xml:space="preserve">XA_250-789</t>
  </si>
  <si>
    <t xml:space="preserve">Sobrecarga</t>
  </si>
  <si>
    <t xml:space="preserve">I:143/05</t>
  </si>
  <si>
    <t xml:space="preserve">HS_250-789</t>
  </si>
  <si>
    <t xml:space="preserve">O:153/05</t>
  </si>
  <si>
    <t xml:space="preserve">XA_250-792A</t>
  </si>
  <si>
    <t xml:space="preserve">I:144/00</t>
  </si>
  <si>
    <t xml:space="preserve">XI_250-792A</t>
  </si>
  <si>
    <t xml:space="preserve">I:144/01</t>
  </si>
  <si>
    <t xml:space="preserve">ZS1_250-792</t>
  </si>
  <si>
    <t xml:space="preserve">I:144/02</t>
  </si>
  <si>
    <t xml:space="preserve">ZS2_250-792</t>
  </si>
  <si>
    <t xml:space="preserve">I:144/03</t>
  </si>
  <si>
    <t xml:space="preserve">HS1_250-792</t>
  </si>
  <si>
    <t xml:space="preserve">O:154/10</t>
  </si>
  <si>
    <t xml:space="preserve">HS2_250-792</t>
  </si>
  <si>
    <t xml:space="preserve">O:154/11</t>
  </si>
  <si>
    <t xml:space="preserve">XA_250-798A</t>
  </si>
  <si>
    <t xml:space="preserve">I:143/14</t>
  </si>
  <si>
    <t xml:space="preserve">XI_250-798A</t>
  </si>
  <si>
    <t xml:space="preserve">I:143/15</t>
  </si>
  <si>
    <t xml:space="preserve">XI_250-798B</t>
  </si>
  <si>
    <t xml:space="preserve">I:143/16</t>
  </si>
  <si>
    <t xml:space="preserve">XA_250-798</t>
  </si>
  <si>
    <t xml:space="preserve">Softstart Alarma</t>
  </si>
  <si>
    <t xml:space="preserve">I:141/16</t>
  </si>
  <si>
    <t xml:space="preserve">HS_250-798</t>
  </si>
  <si>
    <t xml:space="preserve">O:154/12</t>
  </si>
  <si>
    <t xml:space="preserve">IT_250-798</t>
  </si>
  <si>
    <t xml:space="preserve">IFE:162 Ch:05</t>
  </si>
  <si>
    <t xml:space="preserve">XA_250-801A</t>
  </si>
  <si>
    <t xml:space="preserve">I:143/10</t>
  </si>
  <si>
    <t xml:space="preserve">XI_250-801A</t>
  </si>
  <si>
    <t xml:space="preserve">I:143/11</t>
  </si>
  <si>
    <t xml:space="preserve">XI_250-801B</t>
  </si>
  <si>
    <t xml:space="preserve">I:143/12</t>
  </si>
  <si>
    <t xml:space="preserve">HS_250-801</t>
  </si>
  <si>
    <t xml:space="preserve">O:151/14</t>
  </si>
  <si>
    <t xml:space="preserve">XA_250-804A</t>
  </si>
  <si>
    <t xml:space="preserve">I:136/03</t>
  </si>
  <si>
    <t xml:space="preserve">XI_250-804A</t>
  </si>
  <si>
    <t xml:space="preserve">I:136/04</t>
  </si>
  <si>
    <t xml:space="preserve">XI_250-804B</t>
  </si>
  <si>
    <t xml:space="preserve">I:136/05</t>
  </si>
  <si>
    <t xml:space="preserve">XA_250-804B</t>
  </si>
  <si>
    <t xml:space="preserve">I:136/06</t>
  </si>
  <si>
    <t xml:space="preserve">MD_250-804</t>
  </si>
  <si>
    <t xml:space="preserve">I:136/07</t>
  </si>
  <si>
    <t xml:space="preserve">ZS_250-804</t>
  </si>
  <si>
    <t xml:space="preserve">Int. Acoplamiento</t>
  </si>
  <si>
    <t xml:space="preserve">I:143/13</t>
  </si>
  <si>
    <t xml:space="preserve">HS_250-804A</t>
  </si>
  <si>
    <t xml:space="preserve">Comando corneta</t>
  </si>
  <si>
    <t xml:space="preserve">O:151/15</t>
  </si>
  <si>
    <t xml:space="preserve">HS_250-804B</t>
  </si>
  <si>
    <t xml:space="preserve">O:154/14</t>
  </si>
  <si>
    <t xml:space="preserve">IT_250-804</t>
  </si>
  <si>
    <t xml:space="preserve">IFE:162 Ch:02</t>
  </si>
  <si>
    <t xml:space="preserve">TT_250-804</t>
  </si>
  <si>
    <t xml:space="preserve">IFE:162 Ch:03</t>
  </si>
  <si>
    <t xml:space="preserve">0 - 1000°C</t>
  </si>
  <si>
    <t xml:space="preserve">XA_250-807A</t>
  </si>
  <si>
    <t xml:space="preserve">I:144/11</t>
  </si>
  <si>
    <t xml:space="preserve">XI_250-807A</t>
  </si>
  <si>
    <t xml:space="preserve">I:144/12</t>
  </si>
  <si>
    <t xml:space="preserve">ZS1_250-807</t>
  </si>
  <si>
    <t xml:space="preserve">I:144/13</t>
  </si>
  <si>
    <t xml:space="preserve">ZS2_250-807</t>
  </si>
  <si>
    <t xml:space="preserve">I:144/14</t>
  </si>
  <si>
    <t xml:space="preserve">HS1_250-807</t>
  </si>
  <si>
    <t xml:space="preserve">O:154/17</t>
  </si>
  <si>
    <t xml:space="preserve">HS2_250-807</t>
  </si>
  <si>
    <t xml:space="preserve">O:154/16</t>
  </si>
  <si>
    <t xml:space="preserve">L3</t>
  </si>
  <si>
    <t xml:space="preserve">XA_1_2_2_4_2_2_1A</t>
  </si>
  <si>
    <t xml:space="preserve">I:142/06</t>
  </si>
  <si>
    <t xml:space="preserve">XA_1_2_2_4_2_2_1</t>
  </si>
  <si>
    <t xml:space="preserve">I:142/07</t>
  </si>
  <si>
    <t xml:space="preserve">ZS_1_2_2_4_2_2_1A</t>
  </si>
  <si>
    <t xml:space="preserve">I:142/10</t>
  </si>
  <si>
    <t xml:space="preserve">ZS_1_2_2_4_2_2_1B</t>
  </si>
  <si>
    <t xml:space="preserve">I:142/11</t>
  </si>
  <si>
    <t xml:space="preserve">WS_1_2_2_4_2_2_1</t>
  </si>
  <si>
    <t xml:space="preserve">Int. Torque</t>
  </si>
  <si>
    <t xml:space="preserve">I:142/12</t>
  </si>
  <si>
    <t xml:space="preserve">ZT_1_2_2_4_2_2_1</t>
  </si>
  <si>
    <t xml:space="preserve">IFE:163 Ch:02</t>
  </si>
  <si>
    <t xml:space="preserve">FCV_1_2_2_4_2_2_1</t>
  </si>
  <si>
    <t xml:space="preserve">OFE:164 Ch:02</t>
  </si>
  <si>
    <t xml:space="preserve">XA_1_2_2_4_2_2_2A</t>
  </si>
  <si>
    <t xml:space="preserve">I:142/13</t>
  </si>
  <si>
    <t xml:space="preserve">XA_1_2_2_4_2_2_2</t>
  </si>
  <si>
    <t xml:space="preserve">I:142/14</t>
  </si>
  <si>
    <t xml:space="preserve">ZS_1_2_2_4_2_2_2A</t>
  </si>
  <si>
    <t xml:space="preserve">I:142/15</t>
  </si>
  <si>
    <t xml:space="preserve">ZS_1_2_2_4_2_2_2B</t>
  </si>
  <si>
    <t xml:space="preserve">I:142/16</t>
  </si>
  <si>
    <t xml:space="preserve">WS_1_2_2_4_2_2_2</t>
  </si>
  <si>
    <t xml:space="preserve">I:142/17</t>
  </si>
  <si>
    <t xml:space="preserve">ZT_1_2_2_4_2_2_2</t>
  </si>
  <si>
    <t xml:space="preserve">IFE:163 Ch:03</t>
  </si>
  <si>
    <t xml:space="preserve">FCV_1_2_2_4_2_2_2</t>
  </si>
  <si>
    <t xml:space="preserve">OFE:164 Ch:03</t>
  </si>
  <si>
    <t xml:space="preserve">#REF!</t>
  </si>
  <si>
    <t xml:space="preserve">HS1_250-000-01</t>
  </si>
  <si>
    <t xml:space="preserve">Alumbrado intercambiador</t>
  </si>
  <si>
    <t xml:space="preserve">O:107/15</t>
  </si>
  <si>
    <t xml:space="preserve">HS2_250-000-01</t>
  </si>
  <si>
    <t xml:space="preserve">Quemador Flash, Grupo  C  sirenas de arranque</t>
  </si>
  <si>
    <t xml:space="preserve">O:127/15</t>
  </si>
  <si>
    <t xml:space="preserve">PT1_250-000-01</t>
  </si>
  <si>
    <t xml:space="preserve">Red de tuberias de aire comprimido</t>
  </si>
  <si>
    <t xml:space="preserve">Presión de aire</t>
  </si>
  <si>
    <t xml:space="preserve">IFE:115 Ch:13</t>
  </si>
  <si>
    <t xml:space="preserve">0 - 30 mbar</t>
  </si>
  <si>
    <t xml:space="preserve">XI_250-000-01B</t>
  </si>
  <si>
    <t xml:space="preserve">I:050/10</t>
  </si>
  <si>
    <t xml:space="preserve">XA_250-000-02B</t>
  </si>
  <si>
    <t xml:space="preserve">Sulzer,falta de tension de 440V, para arranque en automático</t>
  </si>
  <si>
    <t xml:space="preserve">I:132/05</t>
  </si>
  <si>
    <t xml:space="preserve">XA_250-000-02</t>
  </si>
  <si>
    <t xml:space="preserve">Tension 440V de Caterpilar correcta,  cambiar tensión de AC-DRIVES</t>
  </si>
  <si>
    <t xml:space="preserve">Alarma</t>
  </si>
  <si>
    <t xml:space="preserve">I:132/06</t>
  </si>
  <si>
    <t xml:space="preserve">HS1_250-000-02</t>
  </si>
  <si>
    <t xml:space="preserve">Transporte de clinker, Sirenas de  arranque </t>
  </si>
  <si>
    <t xml:space="preserve">Comando Corneta</t>
  </si>
  <si>
    <t xml:space="preserve">O:152/17</t>
  </si>
  <si>
    <t xml:space="preserve">HS2_250-000-02</t>
  </si>
  <si>
    <t xml:space="preserve">Alumbrado enfriador</t>
  </si>
  <si>
    <t xml:space="preserve">O:153/07</t>
  </si>
  <si>
    <t xml:space="preserve">XI_250-000-02B</t>
  </si>
  <si>
    <t xml:space="preserve">I:133/02</t>
  </si>
  <si>
    <t xml:space="preserve">XA1_220-502</t>
  </si>
  <si>
    <t xml:space="preserve">I:070/05</t>
  </si>
  <si>
    <t xml:space="preserve">TT_200-397</t>
  </si>
  <si>
    <t xml:space="preserve">IFE:113 Ch:12</t>
  </si>
  <si>
    <t xml:space="preserve">0 - 250 °C</t>
  </si>
  <si>
    <t xml:space="preserve">CÓDIGO ANTIGUO</t>
  </si>
  <si>
    <t xml:space="preserve">EQUIPO</t>
  </si>
  <si>
    <t xml:space="preserve">MOTOR TENSION</t>
  </si>
  <si>
    <t xml:space="preserve">MOTOR CORRIENTE (A)</t>
  </si>
  <si>
    <t xml:space="preserve">MOTOR POTENCIA (HP)</t>
  </si>
  <si>
    <t xml:space="preserve">MOTOR POTENCIA (KW)</t>
  </si>
  <si>
    <t xml:space="preserve">MOTOR FREC. (Hz)</t>
  </si>
  <si>
    <t xml:space="preserve">MOTOR FASES</t>
  </si>
  <si>
    <t xml:space="preserve">MOTOR RPM</t>
  </si>
  <si>
    <t xml:space="preserve">MOTOR MARCA</t>
  </si>
  <si>
    <t xml:space="preserve">MOTOR MODELO</t>
  </si>
  <si>
    <t xml:space="preserve">MOTOR PROCED.</t>
  </si>
  <si>
    <t xml:space="preserve">MOTOR No. SERIE</t>
  </si>
  <si>
    <t xml:space="preserve">MOTOR AÑO FABRIC.</t>
  </si>
  <si>
    <t xml:space="preserve">MOTOR PESO</t>
  </si>
  <si>
    <t xml:space="preserve">MOTOR GRADO AISLAM.</t>
  </si>
  <si>
    <t xml:space="preserve">MOTOR GRADO PROTECC</t>
  </si>
  <si>
    <t xml:space="preserve">MOTOR FACTOR POTENCIA</t>
  </si>
  <si>
    <t xml:space="preserve">MOTOR TIPO CONEC.</t>
  </si>
  <si>
    <t xml:space="preserve">MOTOR OTROS DATOS</t>
  </si>
  <si>
    <t xml:space="preserve">MOTOR OTROS TENSION</t>
  </si>
  <si>
    <t xml:space="preserve">MOTOR OTROS INTENS.</t>
  </si>
  <si>
    <t xml:space="preserve">MOTOR OTROS TIPO CONEC.</t>
  </si>
  <si>
    <t xml:space="preserve">MOTOR OTROS FREC.</t>
  </si>
  <si>
    <t xml:space="preserve">MOTOR OTROS RPM</t>
  </si>
  <si>
    <t xml:space="preserve">EQUIPO PROVEEDOR</t>
  </si>
  <si>
    <t xml:space="preserve">T1</t>
  </si>
  <si>
    <t xml:space="preserve">Variador</t>
  </si>
  <si>
    <t xml:space="preserve">220Vac</t>
  </si>
  <si>
    <t xml:space="preserve">60Hz</t>
  </si>
  <si>
    <t xml:space="preserve">3 PH</t>
  </si>
  <si>
    <t xml:space="preserve">WEG</t>
  </si>
  <si>
    <t xml:space="preserve">W22 IR3 Premium </t>
  </si>
  <si>
    <t xml:space="preserve">34.1 kg </t>
  </si>
  <si>
    <t xml:space="preserve">IP55</t>
  </si>
  <si>
    <t xml:space="preserve">100% = 0.70</t>
  </si>
  <si>
    <t xml:space="preserve">TRANSPORTACIÓN DE ENTRADA</t>
  </si>
  <si>
    <t xml:space="preserve">XA_100-005A</t>
  </si>
  <si>
    <t xml:space="preserve">I0.0</t>
  </si>
  <si>
    <t xml:space="preserve">Discreta 24Vdc</t>
  </si>
  <si>
    <t xml:space="preserve">XI_100-005A</t>
  </si>
  <si>
    <t xml:space="preserve">I0.1</t>
  </si>
  <si>
    <t xml:space="preserve">XI_100-005B</t>
  </si>
  <si>
    <t xml:space="preserve">I0.2</t>
  </si>
  <si>
    <t xml:space="preserve">XI_100-005C</t>
  </si>
  <si>
    <t xml:space="preserve">Seccionador</t>
  </si>
  <si>
    <t xml:space="preserve">I0.3</t>
  </si>
  <si>
    <t xml:space="preserve">XA_100-005B</t>
  </si>
  <si>
    <t xml:space="preserve">I0.4</t>
  </si>
  <si>
    <t xml:space="preserve">XS_100-005A</t>
  </si>
  <si>
    <t xml:space="preserve">I0.5</t>
  </si>
  <si>
    <t xml:space="preserve">XS_100-005B</t>
  </si>
  <si>
    <t xml:space="preserve">I0.6</t>
  </si>
  <si>
    <t xml:space="preserve">HS_100-005A</t>
  </si>
  <si>
    <t xml:space="preserve">Comando Salida</t>
  </si>
  <si>
    <t xml:space="preserve">A0.0</t>
  </si>
  <si>
    <t xml:space="preserve">SZ_100-005</t>
  </si>
  <si>
    <t xml:space="preserve">AW64</t>
  </si>
  <si>
    <t xml:space="preserve">0…10Vdc</t>
  </si>
  <si>
    <t xml:space="preserve">XA_100-005C</t>
  </si>
  <si>
    <t xml:space="preserve">Barrera de seguridad</t>
  </si>
  <si>
    <t xml:space="preserve">I0.7</t>
  </si>
  <si>
    <t xml:space="preserve">EQUIPO TENSION</t>
  </si>
  <si>
    <t xml:space="preserve">MARCA</t>
  </si>
  <si>
    <t xml:space="preserve">MODELO</t>
  </si>
  <si>
    <t xml:space="preserve">No. HILOS</t>
  </si>
  <si>
    <t xml:space="preserve">DISPLAY LOCAL</t>
  </si>
  <si>
    <t xml:space="preserve">PROCESO MATERIAL</t>
  </si>
  <si>
    <t xml:space="preserve">TIPO CONEXIÓN</t>
  </si>
  <si>
    <t xml:space="preserve">LONGITUD TERMOPOZO</t>
  </si>
  <si>
    <t xml:space="preserve">PROCESO TEMPERATURA</t>
  </si>
  <si>
    <t xml:space="preserve">PROCESO PRESION</t>
  </si>
  <si>
    <t xml:space="preserve">PROCESO CAUDAL</t>
  </si>
  <si>
    <t xml:space="preserve">DUCTO O TOLVA MATERIAL CONSTRUC</t>
  </si>
  <si>
    <t xml:space="preserve">DUCTO O TOLVA SISTEM. LLENADO</t>
  </si>
  <si>
    <t xml:space="preserve">DUCTO O TOLVA DIMENSIONES</t>
  </si>
  <si>
    <t xml:space="preserve">DUCTO O TOLVA PARTE CILINDRICA</t>
  </si>
  <si>
    <t xml:space="preserve">DUCTO O TOLVA PARTE CONICA</t>
  </si>
  <si>
    <t xml:space="preserve">PROVEEDOR</t>
  </si>
  <si>
    <t xml:space="preserve">ENT</t>
  </si>
  <si>
    <t xml:space="preserve">INS</t>
  </si>
  <si>
    <t xml:space="preserve">CBL</t>
  </si>
  <si>
    <t xml:space="preserve">CNX</t>
  </si>
  <si>
    <t xml:space="preserve">PIL</t>
  </si>
  <si>
    <t xml:space="preserve">CAL</t>
  </si>
  <si>
    <t xml:space="preserve">ECS</t>
  </si>
  <si>
    <t xml:space="preserve">HORNO DE SECADO</t>
  </si>
  <si>
    <t xml:space="preserve">100-005</t>
  </si>
  <si>
    <t xml:space="preserve">Motor  de Faja Transportadora</t>
  </si>
  <si>
    <t xml:space="preserve">ZS0_100-005</t>
  </si>
  <si>
    <t xml:space="preserve">Sensor Optico 1</t>
  </si>
  <si>
    <t xml:space="preserve">Discreta 220Vac</t>
  </si>
  <si>
    <t xml:space="preserve">0.01 a 4 metros</t>
  </si>
  <si>
    <t xml:space="preserve">sensor fotoeléctrico</t>
  </si>
  <si>
    <t xml:space="preserve">ZS1_100-005</t>
  </si>
  <si>
    <t xml:space="preserve">Sensor Optico 2</t>
  </si>
  <si>
    <t xml:space="preserve">ZS2_100-005</t>
  </si>
  <si>
    <t xml:space="preserve">Sensor Optico 3</t>
  </si>
  <si>
    <t xml:space="preserve">LLS_100-010A</t>
  </si>
  <si>
    <t xml:space="preserve">Sensor switch con electrodo</t>
  </si>
  <si>
    <t xml:space="preserve">(-51) a 800 °C</t>
  </si>
  <si>
    <t xml:space="preserve">PT-100</t>
  </si>
  <si>
    <t xml:space="preserve">110 Vac</t>
  </si>
  <si>
    <t xml:space="preserve">No</t>
  </si>
  <si>
    <t xml:space="preserve">LLS_100-030A</t>
  </si>
  <si>
    <t xml:space="preserve">TE_100-030A</t>
  </si>
  <si>
    <t xml:space="preserve">Temperatura #1</t>
  </si>
  <si>
    <t xml:space="preserve">TE_100-070A</t>
  </si>
  <si>
    <t xml:space="preserve">TE_100-075A</t>
  </si>
  <si>
    <t xml:space="preserve">EQUIPO CORRIENTE (A)</t>
  </si>
  <si>
    <t xml:space="preserve">EQUIPO POTENCIA (HP)</t>
  </si>
  <si>
    <t xml:space="preserve">EQUIPO POTENCIA (KW)</t>
  </si>
  <si>
    <t xml:space="preserve">EQUIPO FREC. (Hz)</t>
  </si>
  <si>
    <t xml:space="preserve">EQUIPO FASES</t>
  </si>
  <si>
    <t xml:space="preserve">EQUIPO RPM</t>
  </si>
  <si>
    <t xml:space="preserve">EQUIPO MARCA</t>
  </si>
  <si>
    <t xml:space="preserve">EQUIPO MODELO</t>
  </si>
  <si>
    <t xml:space="preserve">EQUIPO PROCED.</t>
  </si>
  <si>
    <t xml:space="preserve">EQUIPO No. SERIE</t>
  </si>
  <si>
    <t xml:space="preserve">EQUIPO AÑO FABRIC.</t>
  </si>
  <si>
    <t xml:space="preserve">EQUIPO PESO</t>
  </si>
  <si>
    <t xml:space="preserve">EQUIPO GRADO AISLAM.</t>
  </si>
  <si>
    <t xml:space="preserve">EQUIPO GRADO PROTECC</t>
  </si>
  <si>
    <t xml:space="preserve">EQUIPO FACTOR POTENCIA</t>
  </si>
  <si>
    <t xml:space="preserve">EQUIPO TIPO CONEC.</t>
  </si>
  <si>
    <t xml:space="preserve">RESUMEN DE CANALES DE ENTRADA Y SALIDA DISCRETAS Y ANALOGICAS</t>
  </si>
  <si>
    <t xml:space="preserve">S.E. HORNO 3</t>
  </si>
  <si>
    <t xml:space="preserve">S.E. ENFRIADOR</t>
  </si>
  <si>
    <t xml:space="preserve">Tipo de I/Os</t>
  </si>
  <si>
    <t xml:space="preserve">TOTAL I/Os</t>
  </si>
  <si>
    <t xml:space="preserve">ID16</t>
  </si>
  <si>
    <t xml:space="preserve">OD16</t>
  </si>
  <si>
    <t xml:space="preserve">PLC5 I/Os</t>
  </si>
  <si>
    <t xml:space="preserve">IFE</t>
  </si>
  <si>
    <t xml:space="preserve">IR</t>
  </si>
  <si>
    <t xml:space="preserve">OFE2</t>
  </si>
  <si>
    <t xml:space="preserve">IA16</t>
  </si>
  <si>
    <t xml:space="preserve">OW16I</t>
  </si>
  <si>
    <t xml:space="preserve">ControlLogix I/Os</t>
  </si>
  <si>
    <t xml:space="preserve">IF16</t>
  </si>
  <si>
    <t xml:space="preserve">IR6I</t>
  </si>
  <si>
    <t xml:space="preserve">OF8</t>
  </si>
  <si>
    <t xml:space="preserve">Nodos Controlnet</t>
  </si>
  <si>
    <t xml:space="preserve">NODOS</t>
  </si>
  <si>
    <t xml:space="preserve">Nodos Devicenet</t>
  </si>
  <si>
    <t xml:space="preserve">Nodos ProfiBus</t>
  </si>
  <si>
    <t xml:space="preserve">Nodos Ethernet</t>
  </si>
  <si>
    <t xml:space="preserve">NOTA 1:</t>
  </si>
  <si>
    <t xml:space="preserve">Este resumen muestra la cantidad exacta de canales de entrada y salida que se necesitan para el proyecto, pero sobre</t>
  </si>
  <si>
    <t xml:space="preserve">esto hay que considerar un 15% de canales adicionales que permitan manejar las modificaciones y adiciones de señales.</t>
  </si>
  <si>
    <t xml:space="preserve">RESUMEN DE SENSORES y CONTROLES DISCRETOS</t>
  </si>
  <si>
    <t xml:space="preserve">Molino Cemento #6</t>
  </si>
  <si>
    <t xml:space="preserve">Molino Cemento #7</t>
  </si>
  <si>
    <t xml:space="preserve">Zonas 1 y 2</t>
  </si>
  <si>
    <t xml:space="preserve">Edificio Molienda</t>
  </si>
  <si>
    <t xml:space="preserve">Zona 3</t>
  </si>
  <si>
    <t xml:space="preserve">TOTAL</t>
  </si>
  <si>
    <t xml:space="preserve">Sensor de Movimiento</t>
  </si>
  <si>
    <t xml:space="preserve">Valvula</t>
  </si>
  <si>
    <t xml:space="preserve">UPS 2KVA</t>
  </si>
  <si>
    <t xml:space="preserve">&lt;&lt;&lt; LOS MAS COMUNES &gt;&gt;&gt;</t>
  </si>
  <si>
    <t xml:space="preserve">Tension Red</t>
  </si>
  <si>
    <t xml:space="preserve">&lt;&lt;&lt; EQUIPO &gt;&gt;&gt;</t>
  </si>
  <si>
    <t xml:space="preserve">&lt;&lt;&lt; TENSION &gt;&gt;&gt;</t>
  </si>
  <si>
    <t xml:space="preserve">&lt;&lt;&lt; FRECUENCIA &gt;&gt;&gt;</t>
  </si>
  <si>
    <t xml:space="preserve">Factor Potencia</t>
  </si>
  <si>
    <t xml:space="preserve">_CMD</t>
  </si>
  <si>
    <t xml:space="preserve">Eficiencia</t>
  </si>
  <si>
    <t xml:space="preserve">Acelerometro</t>
  </si>
  <si>
    <t xml:space="preserve">24Vdc</t>
  </si>
  <si>
    <t xml:space="preserve">50Hz</t>
  </si>
  <si>
    <t xml:space="preserve">Cordel Emergencia</t>
  </si>
  <si>
    <t xml:space="preserve">_PC</t>
  </si>
  <si>
    <t xml:space="preserve">Constante</t>
  </si>
  <si>
    <t xml:space="preserve">Aire Acondicionado</t>
  </si>
  <si>
    <t xml:space="preserve">60Vdc</t>
  </si>
  <si>
    <t xml:space="preserve">_RUN</t>
  </si>
  <si>
    <t xml:space="preserve">Producto</t>
  </si>
  <si>
    <t xml:space="preserve">Arrancador</t>
  </si>
  <si>
    <t xml:space="preserve">110Vac</t>
  </si>
  <si>
    <t xml:space="preserve">_MD</t>
  </si>
  <si>
    <t xml:space="preserve">Arrancador Liquido</t>
  </si>
  <si>
    <t xml:space="preserve">_HS</t>
  </si>
  <si>
    <t xml:space="preserve">Botonera</t>
  </si>
  <si>
    <t xml:space="preserve">380Vac</t>
  </si>
  <si>
    <t xml:space="preserve">_RDY</t>
  </si>
  <si>
    <t xml:space="preserve">Calefactor</t>
  </si>
  <si>
    <t xml:space="preserve">440Vac</t>
  </si>
  <si>
    <t xml:space="preserve">_OL</t>
  </si>
  <si>
    <t xml:space="preserve">Cañon de Aire</t>
  </si>
  <si>
    <t xml:space="preserve">460Vac</t>
  </si>
  <si>
    <t xml:space="preserve">&lt;&lt;&lt; FASES &gt;&gt;&gt;</t>
  </si>
  <si>
    <t xml:space="preserve">&lt;&lt;&lt; DIGITAL INPUTS &gt;&gt;&gt;</t>
  </si>
  <si>
    <t xml:space="preserve">Cargador de Baterias</t>
  </si>
  <si>
    <t xml:space="preserve">2300Vac</t>
  </si>
  <si>
    <t xml:space="preserve">_ALR</t>
  </si>
  <si>
    <t xml:space="preserve">Compresora</t>
  </si>
  <si>
    <t xml:space="preserve">6000Vac</t>
  </si>
  <si>
    <t xml:space="preserve">1 PH</t>
  </si>
  <si>
    <t xml:space="preserve">_ALR1</t>
  </si>
  <si>
    <t xml:space="preserve">Contacto Auxiliar NC</t>
  </si>
  <si>
    <t xml:space="preserve">6300Vac</t>
  </si>
  <si>
    <t xml:space="preserve">_ALR2</t>
  </si>
  <si>
    <t xml:space="preserve">230/460v</t>
  </si>
  <si>
    <t xml:space="preserve">_ALR3</t>
  </si>
  <si>
    <t xml:space="preserve">Contacto Auxiliar NO</t>
  </si>
  <si>
    <t xml:space="preserve">440V/220V</t>
  </si>
  <si>
    <t xml:space="preserve">Alarma 4</t>
  </si>
  <si>
    <t xml:space="preserve">_ALR4</t>
  </si>
  <si>
    <t xml:space="preserve">Contactor</t>
  </si>
  <si>
    <t xml:space="preserve">440V/110V</t>
  </si>
  <si>
    <t xml:space="preserve">Alarma 5</t>
  </si>
  <si>
    <t xml:space="preserve">_ALR5</t>
  </si>
  <si>
    <t xml:space="preserve">220V/110V</t>
  </si>
  <si>
    <t xml:space="preserve">Alarma 6</t>
  </si>
  <si>
    <t xml:space="preserve">_ALR6</t>
  </si>
  <si>
    <t xml:space="preserve">Detector Metales</t>
  </si>
  <si>
    <t xml:space="preserve">&lt;&lt;&lt; AISLAMIENTO &gt;&gt;&gt;</t>
  </si>
  <si>
    <t xml:space="preserve">Dentro Abrir</t>
  </si>
  <si>
    <t xml:space="preserve">_RUN2</t>
  </si>
  <si>
    <t xml:space="preserve">Detector Velocidad Zero</t>
  </si>
  <si>
    <t xml:space="preserve">Dentro Cerrar</t>
  </si>
  <si>
    <t xml:space="preserve">_RUN1</t>
  </si>
  <si>
    <t xml:space="preserve">Electroiman</t>
  </si>
  <si>
    <t xml:space="preserve">B</t>
  </si>
  <si>
    <t xml:space="preserve">Dentro Bypass</t>
  </si>
  <si>
    <t xml:space="preserve">Equipo</t>
  </si>
  <si>
    <t xml:space="preserve">&lt;&lt;&lt; TIPO  SEÑAL &gt;&gt;&gt;</t>
  </si>
  <si>
    <t xml:space="preserve">F</t>
  </si>
  <si>
    <t xml:space="preserve">Flujometro de Placa de Impacto</t>
  </si>
  <si>
    <t xml:space="preserve">H</t>
  </si>
  <si>
    <t xml:space="preserve">Flujometro Electromagnetico</t>
  </si>
  <si>
    <t xml:space="preserve">Flujometro Masico</t>
  </si>
  <si>
    <t xml:space="preserve">_RUN3</t>
  </si>
  <si>
    <t xml:space="preserve">Flujometro</t>
  </si>
  <si>
    <t xml:space="preserve">0…470Ohm</t>
  </si>
  <si>
    <t xml:space="preserve">Dentro Contactor #4</t>
  </si>
  <si>
    <t xml:space="preserve">_RUN4</t>
  </si>
  <si>
    <t xml:space="preserve">Indicador luminoso</t>
  </si>
  <si>
    <t xml:space="preserve">Dentro Contactor #5</t>
  </si>
  <si>
    <t xml:space="preserve">_RUN5</t>
  </si>
  <si>
    <t xml:space="preserve">Interruptor MT</t>
  </si>
  <si>
    <t xml:space="preserve">ControlNet</t>
  </si>
  <si>
    <t xml:space="preserve">&lt;&lt;&lt; PROTECCION &gt;&gt;&gt;</t>
  </si>
  <si>
    <t xml:space="preserve">Iluminacion</t>
  </si>
  <si>
    <t xml:space="preserve">Medidor Energia</t>
  </si>
  <si>
    <t xml:space="preserve">DH-plus</t>
  </si>
  <si>
    <t xml:space="preserve">IP40</t>
  </si>
  <si>
    <t xml:space="preserve">Modulo ControlNet</t>
  </si>
  <si>
    <t xml:space="preserve">IP41</t>
  </si>
  <si>
    <t xml:space="preserve">Dentro #3</t>
  </si>
  <si>
    <t xml:space="preserve">Modulo DeviceNet</t>
  </si>
  <si>
    <t xml:space="preserve">IP42</t>
  </si>
  <si>
    <t xml:space="preserve">Dentro #4</t>
  </si>
  <si>
    <t xml:space="preserve">Modulo DSA</t>
  </si>
  <si>
    <t xml:space="preserve">IP43</t>
  </si>
  <si>
    <t xml:space="preserve">Dentro #5</t>
  </si>
  <si>
    <t xml:space="preserve">Modulo ModBus</t>
  </si>
  <si>
    <t xml:space="preserve">EtherNet</t>
  </si>
  <si>
    <t xml:space="preserve">IP44</t>
  </si>
  <si>
    <t xml:space="preserve">Dentro Forward</t>
  </si>
  <si>
    <t xml:space="preserve">_RUNF</t>
  </si>
  <si>
    <t xml:space="preserve">Modulo ProfiBus</t>
  </si>
  <si>
    <t xml:space="preserve">Hart</t>
  </si>
  <si>
    <t xml:space="preserve">IP45</t>
  </si>
  <si>
    <t xml:space="preserve">Dentro Lateral</t>
  </si>
  <si>
    <t xml:space="preserve">Monitor de Emisiones</t>
  </si>
  <si>
    <t xml:space="preserve">ModBus</t>
  </si>
  <si>
    <t xml:space="preserve">IP46</t>
  </si>
  <si>
    <t xml:space="preserve">Dentro Pos1</t>
  </si>
  <si>
    <t xml:space="preserve">Monitor de Velocidad</t>
  </si>
  <si>
    <t xml:space="preserve">IP47</t>
  </si>
  <si>
    <t xml:space="preserve">Dentro Pos2</t>
  </si>
  <si>
    <t xml:space="preserve">Motor</t>
  </si>
  <si>
    <t xml:space="preserve">IP48</t>
  </si>
  <si>
    <t xml:space="preserve">Dentro Reverse</t>
  </si>
  <si>
    <t xml:space="preserve">_RUNR</t>
  </si>
  <si>
    <t xml:space="preserve">Oido Electronico</t>
  </si>
  <si>
    <t xml:space="preserve">Termocupla</t>
  </si>
  <si>
    <t xml:space="preserve">IP50</t>
  </si>
  <si>
    <t xml:space="preserve">Dentro Arriba</t>
  </si>
  <si>
    <t xml:space="preserve">_RUNU</t>
  </si>
  <si>
    <t xml:space="preserve">Pirometro</t>
  </si>
  <si>
    <t xml:space="preserve">IP51</t>
  </si>
  <si>
    <t xml:space="preserve">Dentro Abajo</t>
  </si>
  <si>
    <t xml:space="preserve">_RUND</t>
  </si>
  <si>
    <t xml:space="preserve">Potenciometro</t>
  </si>
  <si>
    <t xml:space="preserve">IP52</t>
  </si>
  <si>
    <t xml:space="preserve">Desvio de Flujo</t>
  </si>
  <si>
    <t xml:space="preserve">_DVFL</t>
  </si>
  <si>
    <t xml:space="preserve">Programador de Disparos</t>
  </si>
  <si>
    <t xml:space="preserve">IP53</t>
  </si>
  <si>
    <t xml:space="preserve">IP54</t>
  </si>
  <si>
    <t xml:space="preserve">Interruptor Dentro</t>
  </si>
  <si>
    <t xml:space="preserve">Pulsador + Lamp Verde</t>
  </si>
  <si>
    <t xml:space="preserve">Interruptor Listo</t>
  </si>
  <si>
    <t xml:space="preserve">IP56</t>
  </si>
  <si>
    <t xml:space="preserve">Equipo Listo</t>
  </si>
  <si>
    <t xml:space="preserve">Pulsador Rojo</t>
  </si>
  <si>
    <t xml:space="preserve">IP57</t>
  </si>
  <si>
    <t xml:space="preserve">Equipo Trabajando</t>
  </si>
  <si>
    <t xml:space="preserve">Pulsador Verde</t>
  </si>
  <si>
    <t xml:space="preserve">IP58</t>
  </si>
  <si>
    <t xml:space="preserve">_FLT</t>
  </si>
  <si>
    <t xml:space="preserve">PTC + Switch</t>
  </si>
  <si>
    <t xml:space="preserve">Error Mecánico</t>
  </si>
  <si>
    <t xml:space="preserve">_EMCH</t>
  </si>
  <si>
    <t xml:space="preserve">Rele Digital</t>
  </si>
  <si>
    <t xml:space="preserve">&lt;&lt;&lt; TIPO  ARRANQUE &gt;&gt;&gt;</t>
  </si>
  <si>
    <t xml:space="preserve">Ready to Start</t>
  </si>
  <si>
    <t xml:space="preserve">Rele Digital / Motor</t>
  </si>
  <si>
    <t xml:space="preserve">Secuencia Completa</t>
  </si>
  <si>
    <t xml:space="preserve">Rele Termico</t>
  </si>
  <si>
    <t xml:space="preserve">Secuencia Incompleta</t>
  </si>
  <si>
    <t xml:space="preserve">RTD Pt100</t>
  </si>
  <si>
    <t xml:space="preserve">_DEV</t>
  </si>
  <si>
    <t xml:space="preserve">RTD Pt100 + Transmisor</t>
  </si>
  <si>
    <t xml:space="preserve">Interruptor principal</t>
  </si>
  <si>
    <t xml:space="preserve">RTD Pt100 + Switch</t>
  </si>
  <si>
    <t xml:space="preserve">_FLT1</t>
  </si>
  <si>
    <t xml:space="preserve">Secador</t>
  </si>
  <si>
    <t xml:space="preserve">_FLT2</t>
  </si>
  <si>
    <t xml:space="preserve">Selector Izq-0-Der</t>
  </si>
  <si>
    <t xml:space="preserve">Falla 3</t>
  </si>
  <si>
    <t xml:space="preserve">_FLT3</t>
  </si>
  <si>
    <t xml:space="preserve">Selector Loc-0-Rem</t>
  </si>
  <si>
    <t xml:space="preserve">Transformador</t>
  </si>
  <si>
    <t xml:space="preserve">&lt;&lt;&lt; CONECCION &gt;&gt;&gt;</t>
  </si>
  <si>
    <t xml:space="preserve">_ZS</t>
  </si>
  <si>
    <t xml:space="preserve">Selector Max-0-Min</t>
  </si>
  <si>
    <t xml:space="preserve">_LSH</t>
  </si>
  <si>
    <t xml:space="preserve">Selector Pos1-0-Pos2</t>
  </si>
  <si>
    <t xml:space="preserve">Triángulo</t>
  </si>
  <si>
    <t xml:space="preserve">Int. Desplaz Abajo</t>
  </si>
  <si>
    <t xml:space="preserve">_ZS1</t>
  </si>
  <si>
    <t xml:space="preserve">Sensor + Transmisor</t>
  </si>
  <si>
    <t xml:space="preserve">Estrella</t>
  </si>
  <si>
    <t xml:space="preserve">Int. Desplaz Arriba</t>
  </si>
  <si>
    <t xml:space="preserve">_ZS2</t>
  </si>
  <si>
    <t xml:space="preserve">Sensor de Humedad</t>
  </si>
  <si>
    <t xml:space="preserve">Estrella-Triángulo</t>
  </si>
  <si>
    <t xml:space="preserve">Int. Desvio de Faja Inferior</t>
  </si>
  <si>
    <t xml:space="preserve">_DRF1</t>
  </si>
  <si>
    <t xml:space="preserve">Int. Desvio de Faja Superior</t>
  </si>
  <si>
    <t xml:space="preserve">_DRF2</t>
  </si>
  <si>
    <t xml:space="preserve">Sensor de Nivel Radar</t>
  </si>
  <si>
    <t xml:space="preserve">Int. Filtro Sucio</t>
  </si>
  <si>
    <t xml:space="preserve">_PdS</t>
  </si>
  <si>
    <t xml:space="preserve">Sensor de Nivel Ultrasonico</t>
  </si>
  <si>
    <t xml:space="preserve">&lt;&lt;&lt; TIPO  NODO &gt;&gt;&gt;</t>
  </si>
  <si>
    <t xml:space="preserve">Int. Filtro Sucio #1</t>
  </si>
  <si>
    <t xml:space="preserve">_PdS1</t>
  </si>
  <si>
    <t xml:space="preserve">Sensor de Posicion</t>
  </si>
  <si>
    <t xml:space="preserve">Int. Filtro Sucio #2</t>
  </si>
  <si>
    <t xml:space="preserve">_PdS2</t>
  </si>
  <si>
    <t xml:space="preserve">Sensor de Rayos Gamma</t>
  </si>
  <si>
    <t xml:space="preserve">_FS</t>
  </si>
  <si>
    <t xml:space="preserve">Sensor de Velocidad</t>
  </si>
  <si>
    <t xml:space="preserve">Disocont</t>
  </si>
  <si>
    <t xml:space="preserve">Int. Flujo Alto</t>
  </si>
  <si>
    <t xml:space="preserve">_FSH</t>
  </si>
  <si>
    <t xml:space="preserve">Sensor de Vibracion</t>
  </si>
  <si>
    <t xml:space="preserve">DSA</t>
  </si>
  <si>
    <t xml:space="preserve">Int. Flujo Alto Aceite</t>
  </si>
  <si>
    <t xml:space="preserve">Sensor Temperatura Infrarojo</t>
  </si>
  <si>
    <t xml:space="preserve">E1 Plus</t>
  </si>
  <si>
    <t xml:space="preserve">Int. Flujo Alto Agua</t>
  </si>
  <si>
    <t xml:space="preserve">E3 Plus</t>
  </si>
  <si>
    <t xml:space="preserve">Int. Flujo Alto Aire</t>
  </si>
  <si>
    <t xml:space="preserve">Int. Flujo Alto Material</t>
  </si>
  <si>
    <t xml:space="preserve">Sistema Dosificador</t>
  </si>
  <si>
    <t xml:space="preserve">Int. Flujo Bajo</t>
  </si>
  <si>
    <t xml:space="preserve">_FSL</t>
  </si>
  <si>
    <t xml:space="preserve">Sistema Pesaje</t>
  </si>
  <si>
    <t xml:space="preserve">Int. Flujo Bajo Aceite</t>
  </si>
  <si>
    <t xml:space="preserve">Int. Flujo Bajo Aceite #1</t>
  </si>
  <si>
    <t xml:space="preserve">_FSL1</t>
  </si>
  <si>
    <t xml:space="preserve">Softstart / Motor</t>
  </si>
  <si>
    <t xml:space="preserve">Int. Flujo Bajo Aceite #2</t>
  </si>
  <si>
    <t xml:space="preserve">_FSL2</t>
  </si>
  <si>
    <t xml:space="preserve">Switch de Flujo</t>
  </si>
  <si>
    <t xml:space="preserve">Int. Flujo Bajo Agua</t>
  </si>
  <si>
    <t xml:space="preserve">Switch de Limite</t>
  </si>
  <si>
    <t xml:space="preserve">Int. Flujo Bajo Aire</t>
  </si>
  <si>
    <t xml:space="preserve">Switch de Nivel</t>
  </si>
  <si>
    <t xml:space="preserve">Int. Flujo Bajo Grasa</t>
  </si>
  <si>
    <t xml:space="preserve">Switch de Nivel Capacitivo</t>
  </si>
  <si>
    <t xml:space="preserve">&lt;&lt;&lt; TIPO INTERFAZ &gt;&gt;&gt;</t>
  </si>
  <si>
    <t xml:space="preserve">Int. Flujo Bajo Grasa #1</t>
  </si>
  <si>
    <t xml:space="preserve">Switch de Nivel de Mercurio</t>
  </si>
  <si>
    <t xml:space="preserve">SDRI</t>
  </si>
  <si>
    <t xml:space="preserve">Int. Flujo Bajo Grasa #2</t>
  </si>
  <si>
    <t xml:space="preserve">Switch de Nivel Tipo Diafragma</t>
  </si>
  <si>
    <t xml:space="preserve">Modicon</t>
  </si>
  <si>
    <t xml:space="preserve">Int. Flujo Bajo Material</t>
  </si>
  <si>
    <t xml:space="preserve">Switch de Nivel Tipo Paleta Rotativa</t>
  </si>
  <si>
    <t xml:space="preserve">CPU</t>
  </si>
  <si>
    <t xml:space="preserve">Int. Indicación Handswitch</t>
  </si>
  <si>
    <t xml:space="preserve">_AUX1</t>
  </si>
  <si>
    <t xml:space="preserve">Switch de Nivel Ultrasonico</t>
  </si>
  <si>
    <t xml:space="preserve">CLX</t>
  </si>
  <si>
    <t xml:space="preserve">Int. Limite</t>
  </si>
  <si>
    <t xml:space="preserve">Switch de Presion</t>
  </si>
  <si>
    <t xml:space="preserve">Abx</t>
  </si>
  <si>
    <t xml:space="preserve">Int. Metal Detectado</t>
  </si>
  <si>
    <t xml:space="preserve">_MET</t>
  </si>
  <si>
    <t xml:space="preserve">Switch de Presion Diferencial</t>
  </si>
  <si>
    <t xml:space="preserve">_LS</t>
  </si>
  <si>
    <t xml:space="preserve">Switch de Temperatura</t>
  </si>
  <si>
    <t xml:space="preserve">Int. Nivel Muy Alto</t>
  </si>
  <si>
    <t xml:space="preserve">_LSHH</t>
  </si>
  <si>
    <t xml:space="preserve">Tablero Arrancador</t>
  </si>
  <si>
    <t xml:space="preserve">_LSL</t>
  </si>
  <si>
    <t xml:space="preserve">Tablero Control</t>
  </si>
  <si>
    <t xml:space="preserve">&lt;&lt; ALGORITMO DE ESTADO &gt;&gt;</t>
  </si>
  <si>
    <t xml:space="preserve">Int. Nivel Muy Bajo</t>
  </si>
  <si>
    <t xml:space="preserve">_LSLL</t>
  </si>
  <si>
    <t xml:space="preserve">Tablero Distribución</t>
  </si>
  <si>
    <t xml:space="preserve">Default</t>
  </si>
  <si>
    <t xml:space="preserve">Termocupla K</t>
  </si>
  <si>
    <t xml:space="preserve">Default, PLC reset</t>
  </si>
  <si>
    <t xml:space="preserve">Int. Nivel Bajo Electrolito</t>
  </si>
  <si>
    <t xml:space="preserve">Termocupla + Transmitter</t>
  </si>
  <si>
    <t xml:space="preserve">OPC qualities</t>
  </si>
  <si>
    <t xml:space="preserve">Int. Nivel Bajo Grasa</t>
  </si>
  <si>
    <t xml:space="preserve">Termocupla K + Transmitter</t>
  </si>
  <si>
    <t xml:space="preserve">OPC test</t>
  </si>
  <si>
    <t xml:space="preserve">Tomas de energia</t>
  </si>
  <si>
    <t xml:space="preserve">Emission</t>
  </si>
  <si>
    <t xml:space="preserve">Torquimetro</t>
  </si>
  <si>
    <t xml:space="preserve">Calibration</t>
  </si>
  <si>
    <t xml:space="preserve">Int. Peso</t>
  </si>
  <si>
    <t xml:space="preserve">_WS</t>
  </si>
  <si>
    <t xml:space="preserve">ACESYS Analog</t>
  </si>
  <si>
    <t xml:space="preserve">Int. Pos. Abajo</t>
  </si>
  <si>
    <t xml:space="preserve">_POS2</t>
  </si>
  <si>
    <t xml:space="preserve">Transmisor de Corriente</t>
  </si>
  <si>
    <t xml:space="preserve">Int. Pos. Muy Baja</t>
  </si>
  <si>
    <t xml:space="preserve">Transmisor de Impulso</t>
  </si>
  <si>
    <t xml:space="preserve">Transmisor de Posicion</t>
  </si>
  <si>
    <t xml:space="preserve">Int. Pos. Arriba</t>
  </si>
  <si>
    <t xml:space="preserve">_POS1</t>
  </si>
  <si>
    <t xml:space="preserve">Transmisor de Presion Diferencial</t>
  </si>
  <si>
    <t xml:space="preserve">Int. Pos. Levantada</t>
  </si>
  <si>
    <t xml:space="preserve">Transmisor de Presion Relativa</t>
  </si>
  <si>
    <t xml:space="preserve">&lt;&lt;&lt; GASES CAM. ENLACE &gt;&gt;&gt;</t>
  </si>
  <si>
    <t xml:space="preserve">Valvula On/Off</t>
  </si>
  <si>
    <t xml:space="preserve">Concentración de Partículas O2</t>
  </si>
  <si>
    <t xml:space="preserve">Int. Pos. Directo</t>
  </si>
  <si>
    <t xml:space="preserve">Valvula Reguladora</t>
  </si>
  <si>
    <t xml:space="preserve">Concentración de Partículas CO</t>
  </si>
  <si>
    <t xml:space="preserve">Int. Pos. Lateral</t>
  </si>
  <si>
    <t xml:space="preserve">Valvula Regul de Flujo Agua</t>
  </si>
  <si>
    <t xml:space="preserve">Concentración de Partículas NO</t>
  </si>
  <si>
    <t xml:space="preserve">Int. Pos. Media</t>
  </si>
  <si>
    <t xml:space="preserve">_POS3</t>
  </si>
  <si>
    <t xml:space="preserve">Valvula Regul de Flujo Aire</t>
  </si>
  <si>
    <t xml:space="preserve">Int. Pos.0</t>
  </si>
  <si>
    <t xml:space="preserve">_POS0</t>
  </si>
  <si>
    <t xml:space="preserve">Valvula Regul de Flujo Material</t>
  </si>
  <si>
    <t xml:space="preserve">Int. Pos.1</t>
  </si>
  <si>
    <t xml:space="preserve">Valvula Regul de Flujo Petroleo</t>
  </si>
  <si>
    <t xml:space="preserve">Int. Pos.2</t>
  </si>
  <si>
    <t xml:space="preserve">Valvula Regul de Presion Agua</t>
  </si>
  <si>
    <t xml:space="preserve">Int. Pos.3</t>
  </si>
  <si>
    <t xml:space="preserve">Valvula Regul de Presion Aire</t>
  </si>
  <si>
    <t xml:space="preserve">Int. Pos.4</t>
  </si>
  <si>
    <t xml:space="preserve">_POS4</t>
  </si>
  <si>
    <t xml:space="preserve">Valvula Regul de Presion Petroleo</t>
  </si>
  <si>
    <t xml:space="preserve">Int. Pos.5</t>
  </si>
  <si>
    <t xml:space="preserve">_POS5</t>
  </si>
  <si>
    <t xml:space="preserve">Valvula Solenoide</t>
  </si>
  <si>
    <t xml:space="preserve">&lt;&lt;&lt; QCX &gt;&gt;&gt;</t>
  </si>
  <si>
    <t xml:space="preserve">Int. Pos.6</t>
  </si>
  <si>
    <t xml:space="preserve">_POS6</t>
  </si>
  <si>
    <t xml:space="preserve">VFD / Motor</t>
  </si>
  <si>
    <t xml:space="preserve">SC ALIMENTACIÓN</t>
  </si>
  <si>
    <t xml:space="preserve">Int. Pos.7</t>
  </si>
  <si>
    <t xml:space="preserve">_POS7</t>
  </si>
  <si>
    <t xml:space="preserve">MS ALIMENTACIÓN</t>
  </si>
  <si>
    <t xml:space="preserve">Int. Pos.8</t>
  </si>
  <si>
    <t xml:space="preserve">_POS8</t>
  </si>
  <si>
    <t xml:space="preserve">MA ALIMENTACIÓN</t>
  </si>
  <si>
    <t xml:space="preserve">Int. Pos.9</t>
  </si>
  <si>
    <t xml:space="preserve">_POS9</t>
  </si>
  <si>
    <t xml:space="preserve">SO3</t>
  </si>
  <si>
    <t xml:space="preserve">Int. Pos.10</t>
  </si>
  <si>
    <t xml:space="preserve">_POS10</t>
  </si>
  <si>
    <t xml:space="preserve">Fluour en Alimentación H3</t>
  </si>
  <si>
    <t xml:space="preserve">Int. Presion</t>
  </si>
  <si>
    <t xml:space="preserve">_PS</t>
  </si>
  <si>
    <t xml:space="preserve">Fluourita en Alimentación H3</t>
  </si>
  <si>
    <t xml:space="preserve">Int. Presion Alta</t>
  </si>
  <si>
    <t xml:space="preserve">_PSH</t>
  </si>
  <si>
    <t xml:space="preserve">Cloro en Alimentación H3</t>
  </si>
  <si>
    <t xml:space="preserve">Int. Presion Alta Aceite</t>
  </si>
  <si>
    <t xml:space="preserve">Cal Libre</t>
  </si>
  <si>
    <t xml:space="preserve">Int. Presion Alta Aire</t>
  </si>
  <si>
    <t xml:space="preserve">SILICATO TRICALCICO</t>
  </si>
  <si>
    <t xml:space="preserve">Int. Presion Diferencial Alta</t>
  </si>
  <si>
    <t xml:space="preserve">ALUMINATO TRICALCICO</t>
  </si>
  <si>
    <t xml:space="preserve">Int. Presion Diferencial Baja</t>
  </si>
  <si>
    <t xml:space="preserve">_PSL</t>
  </si>
  <si>
    <t xml:space="preserve">Fluorita en Clinker H3</t>
  </si>
  <si>
    <t xml:space="preserve">Int. Presion Diferencial Muy Baja</t>
  </si>
  <si>
    <t xml:space="preserve">_PSLL</t>
  </si>
  <si>
    <t xml:space="preserve">Fluor en Clinker H3</t>
  </si>
  <si>
    <t xml:space="preserve">Int. Presion Baja</t>
  </si>
  <si>
    <t xml:space="preserve">Ciclón 5, Perdida al Fuego</t>
  </si>
  <si>
    <t xml:space="preserve">Int. Presion Baja Aceite</t>
  </si>
  <si>
    <t xml:space="preserve">Ratio Alcali Azufre</t>
  </si>
  <si>
    <t xml:space="preserve">Int. Presion Baja Aire</t>
  </si>
  <si>
    <t xml:space="preserve">Ratio Sulfato/Alcali</t>
  </si>
  <si>
    <t xml:space="preserve">Peso por Litro de Clinker</t>
  </si>
  <si>
    <t xml:space="preserve">Int. Resist Minima</t>
  </si>
  <si>
    <t xml:space="preserve">Balanza, Perdida al Fuego</t>
  </si>
  <si>
    <t xml:space="preserve">Int. Speed Control Inching</t>
  </si>
  <si>
    <t xml:space="preserve">_ICH</t>
  </si>
  <si>
    <t xml:space="preserve">SC B. FULLER</t>
  </si>
  <si>
    <t xml:space="preserve">Int. Temp.</t>
  </si>
  <si>
    <t xml:space="preserve">_TS</t>
  </si>
  <si>
    <t xml:space="preserve">MS. B. FULLER</t>
  </si>
  <si>
    <t xml:space="preserve">Int. Temp. Acoplam. Hidraulico</t>
  </si>
  <si>
    <t xml:space="preserve">_CPL</t>
  </si>
  <si>
    <t xml:space="preserve">Petroleo, Poder Calorífico</t>
  </si>
  <si>
    <t xml:space="preserve">Int. Temp. Alta</t>
  </si>
  <si>
    <t xml:space="preserve">_TSH</t>
  </si>
  <si>
    <t xml:space="preserve">Petroleo, Factor de Correccion</t>
  </si>
  <si>
    <t xml:space="preserve">Int. Temp. Alta Aceite</t>
  </si>
  <si>
    <t xml:space="preserve">Petroleo, Densidad</t>
  </si>
  <si>
    <t xml:space="preserve">Int. Temp. Muy Alta Aceite</t>
  </si>
  <si>
    <t xml:space="preserve">_TSHH</t>
  </si>
  <si>
    <t xml:space="preserve">Silo 1, Poder Calorifico</t>
  </si>
  <si>
    <t xml:space="preserve">Int. Temp. Alta Aire</t>
  </si>
  <si>
    <t xml:space="preserve">Silo 1, Aporte de Cenizas</t>
  </si>
  <si>
    <t xml:space="preserve">Int. Temp. Alta Chumacera</t>
  </si>
  <si>
    <t xml:space="preserve">Silo 1, Humedad</t>
  </si>
  <si>
    <t xml:space="preserve">Int. Temp. Alta Cojinete</t>
  </si>
  <si>
    <t xml:space="preserve">Silo 1, Azufre</t>
  </si>
  <si>
    <t xml:space="preserve">Int. Temp. Alta Motor</t>
  </si>
  <si>
    <t xml:space="preserve">Silo 2, Poder Calorifico</t>
  </si>
  <si>
    <t xml:space="preserve">Int. Temp. Baja</t>
  </si>
  <si>
    <t xml:space="preserve">_TSL</t>
  </si>
  <si>
    <t xml:space="preserve">Silo 2, Aporte de Cenizas</t>
  </si>
  <si>
    <t xml:space="preserve">_TRQ</t>
  </si>
  <si>
    <t xml:space="preserve">Silo 2, Humedad</t>
  </si>
  <si>
    <t xml:space="preserve">Int. Velocidad Baja</t>
  </si>
  <si>
    <t xml:space="preserve">_VSL</t>
  </si>
  <si>
    <t xml:space="preserve">Silo 2, Azufre</t>
  </si>
  <si>
    <t xml:space="preserve">Int. Vibracion Alta</t>
  </si>
  <si>
    <t xml:space="preserve">_VSH</t>
  </si>
  <si>
    <t xml:space="preserve">Silo 1, %Volatiles</t>
  </si>
  <si>
    <t xml:space="preserve">Int. Vibracion Alta #1</t>
  </si>
  <si>
    <t xml:space="preserve">_VSH1</t>
  </si>
  <si>
    <t xml:space="preserve">Silo 2, %Volatiles</t>
  </si>
  <si>
    <t xml:space="preserve">Int. Vibracion Alta #2</t>
  </si>
  <si>
    <t xml:space="preserve">_VSH2</t>
  </si>
  <si>
    <t xml:space="preserve">Int. Vibracion Alta #3</t>
  </si>
  <si>
    <t xml:space="preserve">_VSH3</t>
  </si>
  <si>
    <t xml:space="preserve">Int. Vibracion Alta #4</t>
  </si>
  <si>
    <t xml:space="preserve">_VSH4</t>
  </si>
  <si>
    <t xml:space="preserve">Modo Automatico</t>
  </si>
  <si>
    <t xml:space="preserve">_AUT</t>
  </si>
  <si>
    <t xml:space="preserve">_LOC</t>
  </si>
  <si>
    <t xml:space="preserve">_TEST</t>
  </si>
  <si>
    <t xml:space="preserve">_MAN</t>
  </si>
  <si>
    <t xml:space="preserve">_CLN</t>
  </si>
  <si>
    <t xml:space="preserve">Modo Remoto</t>
  </si>
  <si>
    <t xml:space="preserve">_REM</t>
  </si>
  <si>
    <t xml:space="preserve">Paro Emerg Inferior</t>
  </si>
  <si>
    <t xml:space="preserve">_HS2</t>
  </si>
  <si>
    <t xml:space="preserve">Paro Emerg Superior</t>
  </si>
  <si>
    <t xml:space="preserve">_HS1</t>
  </si>
  <si>
    <t xml:space="preserve">Paro y Cordel Emergencia</t>
  </si>
  <si>
    <t xml:space="preserve">_PUSH</t>
  </si>
  <si>
    <t xml:space="preserve">_STR1</t>
  </si>
  <si>
    <t xml:space="preserve">Pulsador #2</t>
  </si>
  <si>
    <t xml:space="preserve">_STR2</t>
  </si>
  <si>
    <t xml:space="preserve">Pulsador #3</t>
  </si>
  <si>
    <t xml:space="preserve">_STR3</t>
  </si>
  <si>
    <t xml:space="preserve">Pulsador #4</t>
  </si>
  <si>
    <t xml:space="preserve">_STR4</t>
  </si>
  <si>
    <t xml:space="preserve">Pulsador #5</t>
  </si>
  <si>
    <t xml:space="preserve">_STR5</t>
  </si>
  <si>
    <t xml:space="preserve">Pulsador Abrir</t>
  </si>
  <si>
    <t xml:space="preserve">_SRT1</t>
  </si>
  <si>
    <t xml:space="preserve">Pulsador Cerrar</t>
  </si>
  <si>
    <t xml:space="preserve">Pulsador Forward</t>
  </si>
  <si>
    <t xml:space="preserve">Pulsador Pos.1</t>
  </si>
  <si>
    <t xml:space="preserve">Pulsador Pos.2</t>
  </si>
  <si>
    <t xml:space="preserve">Pulsador Reverse</t>
  </si>
  <si>
    <t xml:space="preserve">_STR</t>
  </si>
  <si>
    <t xml:space="preserve">_STP</t>
  </si>
  <si>
    <t xml:space="preserve">Pulsos Totalizador</t>
  </si>
  <si>
    <t xml:space="preserve">_TOT</t>
  </si>
  <si>
    <t xml:space="preserve">_SEC</t>
  </si>
  <si>
    <t xml:space="preserve">Selector Local</t>
  </si>
  <si>
    <t xml:space="preserve">Selector Remoto</t>
  </si>
  <si>
    <t xml:space="preserve">Selector Cerrado</t>
  </si>
  <si>
    <t xml:space="preserve">_S0</t>
  </si>
  <si>
    <t xml:space="preserve">Selector Medio</t>
  </si>
  <si>
    <t xml:space="preserve">_S1</t>
  </si>
  <si>
    <t xml:space="preserve">Selector Abierto</t>
  </si>
  <si>
    <t xml:space="preserve">_S2</t>
  </si>
  <si>
    <t xml:space="preserve">_RDY1</t>
  </si>
  <si>
    <t xml:space="preserve">_RDY2</t>
  </si>
  <si>
    <t xml:space="preserve">Softstart Listo</t>
  </si>
  <si>
    <t xml:space="preserve">Softstart Remoto</t>
  </si>
  <si>
    <t xml:space="preserve">Softstart Trabajando</t>
  </si>
  <si>
    <t xml:space="preserve">Variador Alarma #1</t>
  </si>
  <si>
    <t xml:space="preserve">Variador Alarma #2</t>
  </si>
  <si>
    <t xml:space="preserve">Variador Listo</t>
  </si>
  <si>
    <t xml:space="preserve">Variador Remoto</t>
  </si>
  <si>
    <t xml:space="preserve">Variador Trabajando</t>
  </si>
  <si>
    <t xml:space="preserve">Warning</t>
  </si>
  <si>
    <t xml:space="preserve">_WRG</t>
  </si>
  <si>
    <t xml:space="preserve">Disparo Interruptor</t>
  </si>
  <si>
    <t xml:space="preserve">Falla Alimentación AC/DC</t>
  </si>
  <si>
    <t xml:space="preserve">Falla PT'S</t>
  </si>
  <si>
    <t xml:space="preserve">Temperatura del Aceite</t>
  </si>
  <si>
    <t xml:space="preserve">Alivio de Presión</t>
  </si>
  <si>
    <t xml:space="preserve">Maximo Nivel de Aceite</t>
  </si>
  <si>
    <t xml:space="preserve">Minimo Nivel de Aceite</t>
  </si>
  <si>
    <t xml:space="preserve">Relé Buchollz</t>
  </si>
  <si>
    <t xml:space="preserve">Reserva.</t>
  </si>
  <si>
    <t xml:space="preserve">&lt;&lt;&lt; DIGITAL OUTPUTS &gt;&gt;&gt;</t>
  </si>
  <si>
    <t xml:space="preserve">_CMD1</t>
  </si>
  <si>
    <t xml:space="preserve">_CMD2</t>
  </si>
  <si>
    <t xml:space="preserve">_CMD3</t>
  </si>
  <si>
    <t xml:space="preserve">_CMD4</t>
  </si>
  <si>
    <t xml:space="preserve">Comando #5</t>
  </si>
  <si>
    <t xml:space="preserve">_CMD5</t>
  </si>
  <si>
    <t xml:space="preserve">Comando Abrir</t>
  </si>
  <si>
    <t xml:space="preserve">Comando Abrir/Cerrar</t>
  </si>
  <si>
    <t xml:space="preserve">Comando Bajar</t>
  </si>
  <si>
    <t xml:space="preserve">Comando Calefaccion</t>
  </si>
  <si>
    <t xml:space="preserve">_HEAT</t>
  </si>
  <si>
    <t xml:space="preserve">Comando Cañon #1</t>
  </si>
  <si>
    <t xml:space="preserve">Comando Cañon #1-2</t>
  </si>
  <si>
    <t xml:space="preserve">Comando Cañon #2</t>
  </si>
  <si>
    <t xml:space="preserve">Comando Cañon #3</t>
  </si>
  <si>
    <t xml:space="preserve">Comando Cañon #4</t>
  </si>
  <si>
    <t xml:space="preserve">Comando Cañon #5</t>
  </si>
  <si>
    <t xml:space="preserve">Comando Cañon #6</t>
  </si>
  <si>
    <t xml:space="preserve">_CMD6</t>
  </si>
  <si>
    <t xml:space="preserve">Comando Cañon #7</t>
  </si>
  <si>
    <t xml:space="preserve">_CMD7</t>
  </si>
  <si>
    <t xml:space="preserve">Comando Cañon #8</t>
  </si>
  <si>
    <t xml:space="preserve">_CMD8</t>
  </si>
  <si>
    <t xml:space="preserve">Comando Cañon #9</t>
  </si>
  <si>
    <t xml:space="preserve">_CMD9</t>
  </si>
  <si>
    <t xml:space="preserve">Comando Cañon #10</t>
  </si>
  <si>
    <t xml:space="preserve">_CMD10</t>
  </si>
  <si>
    <t xml:space="preserve">Comando Cañon #11</t>
  </si>
  <si>
    <t xml:space="preserve">_CMD11</t>
  </si>
  <si>
    <t xml:space="preserve">Comando Cañon #12</t>
  </si>
  <si>
    <t xml:space="preserve">_CMD12</t>
  </si>
  <si>
    <t xml:space="preserve">Comando Cañon #13</t>
  </si>
  <si>
    <t xml:space="preserve">_CMD13</t>
  </si>
  <si>
    <t xml:space="preserve">Comando Cañon #14</t>
  </si>
  <si>
    <t xml:space="preserve">_CMD14</t>
  </si>
  <si>
    <t xml:space="preserve">Comando Cañon #15</t>
  </si>
  <si>
    <t xml:space="preserve">_CMD15</t>
  </si>
  <si>
    <t xml:space="preserve">Comando Cerrar</t>
  </si>
  <si>
    <t xml:space="preserve">_INTLCK</t>
  </si>
  <si>
    <t xml:space="preserve">Comando Equipo</t>
  </si>
  <si>
    <t xml:space="preserve">Comando Sector #1</t>
  </si>
  <si>
    <t xml:space="preserve">Comando Sector #2</t>
  </si>
  <si>
    <t xml:space="preserve">Comando Sector #3</t>
  </si>
  <si>
    <t xml:space="preserve">Comando Sector #4</t>
  </si>
  <si>
    <t xml:space="preserve">Comando Interruptor</t>
  </si>
  <si>
    <t xml:space="preserve">Comando Lampara</t>
  </si>
  <si>
    <t xml:space="preserve">Comando Lateral</t>
  </si>
  <si>
    <t xml:space="preserve">Comando Pos.1</t>
  </si>
  <si>
    <t xml:space="preserve">Comando Pos.2</t>
  </si>
  <si>
    <t xml:space="preserve">_RST</t>
  </si>
  <si>
    <t xml:space="preserve">Comando Reset E1p</t>
  </si>
  <si>
    <t xml:space="preserve">_FR</t>
  </si>
  <si>
    <t xml:space="preserve">Comando Sirena</t>
  </si>
  <si>
    <t xml:space="preserve">Comando Subir</t>
  </si>
  <si>
    <t xml:space="preserve">Comando Valvula #1</t>
  </si>
  <si>
    <t xml:space="preserve">_SV1</t>
  </si>
  <si>
    <t xml:space="preserve">Comando Valvula #10</t>
  </si>
  <si>
    <t xml:space="preserve">_SV10</t>
  </si>
  <si>
    <t xml:space="preserve">Comando Valvula #11</t>
  </si>
  <si>
    <t xml:space="preserve">_SV11</t>
  </si>
  <si>
    <t xml:space="preserve">Comando Valvula #12</t>
  </si>
  <si>
    <t xml:space="preserve">_SV12</t>
  </si>
  <si>
    <t xml:space="preserve">Comando Valvula #13</t>
  </si>
  <si>
    <t xml:space="preserve">_SV13</t>
  </si>
  <si>
    <t xml:space="preserve">Comando Valvula #14</t>
  </si>
  <si>
    <t xml:space="preserve">_SV14</t>
  </si>
  <si>
    <t xml:space="preserve">Comando Valvula #15</t>
  </si>
  <si>
    <t xml:space="preserve">_SV15</t>
  </si>
  <si>
    <t xml:space="preserve">Comando Valvula #16</t>
  </si>
  <si>
    <t xml:space="preserve">_SV16</t>
  </si>
  <si>
    <t xml:space="preserve">Comando Valvula #17</t>
  </si>
  <si>
    <t xml:space="preserve">_SV17</t>
  </si>
  <si>
    <t xml:space="preserve">Comando Valvula #18</t>
  </si>
  <si>
    <t xml:space="preserve">_SV18</t>
  </si>
  <si>
    <t xml:space="preserve">Comando Valvula #2</t>
  </si>
  <si>
    <t xml:space="preserve">_SV2</t>
  </si>
  <si>
    <t xml:space="preserve">Comando Valvula #3</t>
  </si>
  <si>
    <t xml:space="preserve">_SV3</t>
  </si>
  <si>
    <t xml:space="preserve">Comando Valvula #4</t>
  </si>
  <si>
    <t xml:space="preserve">_SV4</t>
  </si>
  <si>
    <t xml:space="preserve">Comando Valvula #5</t>
  </si>
  <si>
    <t xml:space="preserve">_SV5</t>
  </si>
  <si>
    <t xml:space="preserve">Comando Valvula #6</t>
  </si>
  <si>
    <t xml:space="preserve">_SV6</t>
  </si>
  <si>
    <t xml:space="preserve">Comando Valvula #7</t>
  </si>
  <si>
    <t xml:space="preserve">_SV7</t>
  </si>
  <si>
    <t xml:space="preserve">Comando Valvula #8</t>
  </si>
  <si>
    <t xml:space="preserve">_SV8</t>
  </si>
  <si>
    <t xml:space="preserve">Comando Valvula #9</t>
  </si>
  <si>
    <t xml:space="preserve">_SV9</t>
  </si>
  <si>
    <t xml:space="preserve">Comando Valvula Solenoide</t>
  </si>
  <si>
    <t xml:space="preserve">_SV</t>
  </si>
  <si>
    <t xml:space="preserve">Comando Variador</t>
  </si>
  <si>
    <t xml:space="preserve">Muestra Tomada</t>
  </si>
  <si>
    <t xml:space="preserve">_LAMP</t>
  </si>
  <si>
    <t xml:space="preserve">&lt;&lt;&lt; ANALOG INPUTS &gt;&gt;&gt;</t>
  </si>
  <si>
    <t xml:space="preserve">Carga</t>
  </si>
  <si>
    <t xml:space="preserve">_LD</t>
  </si>
  <si>
    <t xml:space="preserve">_A1</t>
  </si>
  <si>
    <t xml:space="preserve">_A2</t>
  </si>
  <si>
    <t xml:space="preserve">_A3</t>
  </si>
  <si>
    <t xml:space="preserve">Concentracion Particulas 4</t>
  </si>
  <si>
    <t xml:space="preserve">_A4</t>
  </si>
  <si>
    <t xml:space="preserve">_I</t>
  </si>
  <si>
    <t xml:space="preserve">_IT</t>
  </si>
  <si>
    <t xml:space="preserve">Transmisor Indicador de Flujo</t>
  </si>
  <si>
    <t xml:space="preserve">_FIT</t>
  </si>
  <si>
    <t xml:space="preserve">Flujo Agua</t>
  </si>
  <si>
    <t xml:space="preserve">_F</t>
  </si>
  <si>
    <t xml:space="preserve">Flujo Carbon</t>
  </si>
  <si>
    <t xml:space="preserve">Flujo Material</t>
  </si>
  <si>
    <t xml:space="preserve">Flujo Petroleo</t>
  </si>
  <si>
    <t xml:space="preserve">Frecuencia</t>
  </si>
  <si>
    <t xml:space="preserve">_HZ</t>
  </si>
  <si>
    <t xml:space="preserve">Horometro</t>
  </si>
  <si>
    <t xml:space="preserve">_Hr</t>
  </si>
  <si>
    <t xml:space="preserve">Humedad</t>
  </si>
  <si>
    <t xml:space="preserve">_MST</t>
  </si>
  <si>
    <t xml:space="preserve">Nivel</t>
  </si>
  <si>
    <t xml:space="preserve">_L</t>
  </si>
  <si>
    <t xml:space="preserve">Nivel Aceite</t>
  </si>
  <si>
    <t xml:space="preserve">Nivel Agua</t>
  </si>
  <si>
    <t xml:space="preserve">Nivel Material</t>
  </si>
  <si>
    <t xml:space="preserve">Nivel Petroleo</t>
  </si>
  <si>
    <t xml:space="preserve">Peso</t>
  </si>
  <si>
    <t xml:space="preserve">_WG</t>
  </si>
  <si>
    <t xml:space="preserve">Posicion</t>
  </si>
  <si>
    <t xml:space="preserve">_Z</t>
  </si>
  <si>
    <t xml:space="preserve">Indicador de Potencia</t>
  </si>
  <si>
    <t xml:space="preserve">_JI</t>
  </si>
  <si>
    <t xml:space="preserve">Transmisor Indicador de Presion</t>
  </si>
  <si>
    <t xml:space="preserve">_PIT</t>
  </si>
  <si>
    <t xml:space="preserve">Transmisor de Presión</t>
  </si>
  <si>
    <t xml:space="preserve">_PT</t>
  </si>
  <si>
    <t xml:space="preserve">Presion Aceite</t>
  </si>
  <si>
    <t xml:space="preserve">_P</t>
  </si>
  <si>
    <t xml:space="preserve">Presion Aceite #1</t>
  </si>
  <si>
    <t xml:space="preserve">_P1</t>
  </si>
  <si>
    <t xml:space="preserve">Presion Aceite #2</t>
  </si>
  <si>
    <t xml:space="preserve">_P2</t>
  </si>
  <si>
    <t xml:space="preserve">Presion Aceite #3</t>
  </si>
  <si>
    <t xml:space="preserve">_P3</t>
  </si>
  <si>
    <t xml:space="preserve">Presion Aceite #4</t>
  </si>
  <si>
    <t xml:space="preserve">_P4</t>
  </si>
  <si>
    <t xml:space="preserve">Presion Aceite #5</t>
  </si>
  <si>
    <t xml:space="preserve">_P5</t>
  </si>
  <si>
    <t xml:space="preserve">Presion Aceite #6</t>
  </si>
  <si>
    <t xml:space="preserve">_P6</t>
  </si>
  <si>
    <t xml:space="preserve">Presion Aceite #7</t>
  </si>
  <si>
    <t xml:space="preserve">_P7</t>
  </si>
  <si>
    <t xml:space="preserve">Presion Aceite #8</t>
  </si>
  <si>
    <t xml:space="preserve">_P8</t>
  </si>
  <si>
    <t xml:space="preserve">Presion Aceite #9</t>
  </si>
  <si>
    <t xml:space="preserve">_P9</t>
  </si>
  <si>
    <t xml:space="preserve">Presion Aceite #10</t>
  </si>
  <si>
    <t xml:space="preserve">_P10</t>
  </si>
  <si>
    <t xml:space="preserve">Presion Aceite #11</t>
  </si>
  <si>
    <t xml:space="preserve">_P11</t>
  </si>
  <si>
    <t xml:space="preserve">Presion Aceite #12</t>
  </si>
  <si>
    <t xml:space="preserve">_P12</t>
  </si>
  <si>
    <t xml:space="preserve">Presion Aceite #13</t>
  </si>
  <si>
    <t xml:space="preserve">_P13</t>
  </si>
  <si>
    <t xml:space="preserve">Presion Aceite #14</t>
  </si>
  <si>
    <t xml:space="preserve">_P14</t>
  </si>
  <si>
    <t xml:space="preserve">Presion Aceite #15</t>
  </si>
  <si>
    <t xml:space="preserve">_P15</t>
  </si>
  <si>
    <t xml:space="preserve">Presion Aceite #16</t>
  </si>
  <si>
    <t xml:space="preserve">_P16</t>
  </si>
  <si>
    <t xml:space="preserve">Presion Aceite #17</t>
  </si>
  <si>
    <t xml:space="preserve">_P17</t>
  </si>
  <si>
    <t xml:space="preserve">Presion Agua</t>
  </si>
  <si>
    <t xml:space="preserve">Presion Agua #1</t>
  </si>
  <si>
    <t xml:space="preserve">Presion Agua #2</t>
  </si>
  <si>
    <t xml:space="preserve">Presion Aire</t>
  </si>
  <si>
    <t xml:space="preserve">Presion Aire #1</t>
  </si>
  <si>
    <t xml:space="preserve">Presion Aire #2</t>
  </si>
  <si>
    <t xml:space="preserve">Presion Aire #3</t>
  </si>
  <si>
    <t xml:space="preserve">Presion Aire #4</t>
  </si>
  <si>
    <t xml:space="preserve">Presion Hidraulica</t>
  </si>
  <si>
    <t xml:space="preserve">Presion Mill Counter</t>
  </si>
  <si>
    <t xml:space="preserve">Transmisor Indicador de Presion Diferencial</t>
  </si>
  <si>
    <t xml:space="preserve">_PDIT</t>
  </si>
  <si>
    <t xml:space="preserve">Presion Diferencial Aceite</t>
  </si>
  <si>
    <t xml:space="preserve">_Pd</t>
  </si>
  <si>
    <t xml:space="preserve">Presion Diferencial Agua</t>
  </si>
  <si>
    <t xml:space="preserve">Presion Diferencial Aire</t>
  </si>
  <si>
    <t xml:space="preserve">Presion Diferencial Aire #1</t>
  </si>
  <si>
    <t xml:space="preserve">_Pd1</t>
  </si>
  <si>
    <t xml:space="preserve">Presion Diferencial Aire #2</t>
  </si>
  <si>
    <t xml:space="preserve">_Pd2</t>
  </si>
  <si>
    <t xml:space="preserve">Presion Diferencial Gases</t>
  </si>
  <si>
    <t xml:space="preserve">Presion Diferencial Material</t>
  </si>
  <si>
    <t xml:space="preserve">Presion Diferencial Petroleo</t>
  </si>
  <si>
    <t xml:space="preserve">Presion Gases</t>
  </si>
  <si>
    <t xml:space="preserve">Presion Gases #1</t>
  </si>
  <si>
    <t xml:space="preserve">Presion Gases #2</t>
  </si>
  <si>
    <t xml:space="preserve">Presion Gases #3</t>
  </si>
  <si>
    <t xml:space="preserve">Presion Gases #4</t>
  </si>
  <si>
    <t xml:space="preserve">Presion Gases #5</t>
  </si>
  <si>
    <t xml:space="preserve">Presion Entrada Gases #1</t>
  </si>
  <si>
    <t xml:space="preserve">Presion Entrada Gases #2</t>
  </si>
  <si>
    <t xml:space="preserve">Presion Salida Gases #3</t>
  </si>
  <si>
    <t xml:space="preserve">Presion Salida Gases #4</t>
  </si>
  <si>
    <t xml:space="preserve">Presion Material</t>
  </si>
  <si>
    <t xml:space="preserve">Presion Petroleo</t>
  </si>
  <si>
    <t xml:space="preserve">Presion Aceite Rodamiento #1</t>
  </si>
  <si>
    <t xml:space="preserve">Presion Aceite Rodamiento #2</t>
  </si>
  <si>
    <t xml:space="preserve">Presion Aceite Rodamiento #3</t>
  </si>
  <si>
    <t xml:space="preserve">Presion Aceite Rodamiento #4</t>
  </si>
  <si>
    <t xml:space="preserve">Presion Aceite Rodamiento #5</t>
  </si>
  <si>
    <t xml:space="preserve">Presion Aceite Rodamiento #6</t>
  </si>
  <si>
    <t xml:space="preserve">Presion Aceite Rodamiento #7</t>
  </si>
  <si>
    <t xml:space="preserve">Presion Aceite Rodamiento #8</t>
  </si>
  <si>
    <t xml:space="preserve">Presion Aceite Rodamiento #9</t>
  </si>
  <si>
    <t xml:space="preserve">Presion Aceite Rodamiento #10</t>
  </si>
  <si>
    <t xml:space="preserve">Presion Aceite Rodamiento #11</t>
  </si>
  <si>
    <t xml:space="preserve">Presion Aceite Rodamiento #12</t>
  </si>
  <si>
    <t xml:space="preserve">Presion Aceite Rodamiento #13</t>
  </si>
  <si>
    <t xml:space="preserve">Presion Aceite Rodamiento #14</t>
  </si>
  <si>
    <t xml:space="preserve">Presion Aceite Rodamiento #15</t>
  </si>
  <si>
    <t xml:space="preserve">Resistencia</t>
  </si>
  <si>
    <t xml:space="preserve">_R</t>
  </si>
  <si>
    <t xml:space="preserve">Transmisor Indicador de Temperatura</t>
  </si>
  <si>
    <t xml:space="preserve">_TIT</t>
  </si>
  <si>
    <t xml:space="preserve">Transmisor Temperatura</t>
  </si>
  <si>
    <t xml:space="preserve">_TT</t>
  </si>
  <si>
    <t xml:space="preserve">_T1</t>
  </si>
  <si>
    <t xml:space="preserve">Temperatura #2</t>
  </si>
  <si>
    <t xml:space="preserve">_T2</t>
  </si>
  <si>
    <t xml:space="preserve">Temperatura #3</t>
  </si>
  <si>
    <t xml:space="preserve">_T3</t>
  </si>
  <si>
    <t xml:space="preserve">Temperatura #4</t>
  </si>
  <si>
    <t xml:space="preserve">_T4</t>
  </si>
  <si>
    <t xml:space="preserve">Temperatura #5</t>
  </si>
  <si>
    <t xml:space="preserve">_T5</t>
  </si>
  <si>
    <t xml:space="preserve">Temperatura #6</t>
  </si>
  <si>
    <t xml:space="preserve">_T6</t>
  </si>
  <si>
    <t xml:space="preserve">Temperatura #7</t>
  </si>
  <si>
    <t xml:space="preserve">_T7</t>
  </si>
  <si>
    <t xml:space="preserve">Temperatura #8</t>
  </si>
  <si>
    <t xml:space="preserve">_T8</t>
  </si>
  <si>
    <t xml:space="preserve">Temperatura #9</t>
  </si>
  <si>
    <t xml:space="preserve">_T9</t>
  </si>
  <si>
    <t xml:space="preserve">Temperatura #10</t>
  </si>
  <si>
    <t xml:space="preserve">_T10</t>
  </si>
  <si>
    <t xml:space="preserve">Temperatura #11</t>
  </si>
  <si>
    <t xml:space="preserve">_T11</t>
  </si>
  <si>
    <t xml:space="preserve">Temperatura #12</t>
  </si>
  <si>
    <t xml:space="preserve">_T12</t>
  </si>
  <si>
    <t xml:space="preserve">Temperatura #13</t>
  </si>
  <si>
    <t xml:space="preserve">_T13</t>
  </si>
  <si>
    <t xml:space="preserve">Temp Aceite</t>
  </si>
  <si>
    <t xml:space="preserve">_T</t>
  </si>
  <si>
    <t xml:space="preserve">Temp Aceite #1</t>
  </si>
  <si>
    <t xml:space="preserve">Temp Aceite #2</t>
  </si>
  <si>
    <t xml:space="preserve">Temp Aceite #3</t>
  </si>
  <si>
    <t xml:space="preserve">Temp Aceite #4</t>
  </si>
  <si>
    <t xml:space="preserve">Temp Aceite #5</t>
  </si>
  <si>
    <t xml:space="preserve">Temp Aceite #6</t>
  </si>
  <si>
    <t xml:space="preserve">Temp Aceite #7</t>
  </si>
  <si>
    <t xml:space="preserve">Temp Aceite #8</t>
  </si>
  <si>
    <t xml:space="preserve">Temp Aceite #9</t>
  </si>
  <si>
    <t xml:space="preserve">Temp Aceite #10</t>
  </si>
  <si>
    <t xml:space="preserve">Temp Aceite #11</t>
  </si>
  <si>
    <t xml:space="preserve">Temp Aceite #12</t>
  </si>
  <si>
    <t xml:space="preserve">Temp Aceite #13</t>
  </si>
  <si>
    <t xml:space="preserve">Temp Agua</t>
  </si>
  <si>
    <t xml:space="preserve">Temp Agua #1</t>
  </si>
  <si>
    <t xml:space="preserve">Temp Agua #2</t>
  </si>
  <si>
    <t xml:space="preserve">Temp Agua #3</t>
  </si>
  <si>
    <t xml:space="preserve">Temp Aire</t>
  </si>
  <si>
    <t xml:space="preserve">Temp Bobinado U1</t>
  </si>
  <si>
    <t xml:space="preserve">Temp Bobinado U2</t>
  </si>
  <si>
    <t xml:space="preserve">Temp Bobinado V1</t>
  </si>
  <si>
    <t xml:space="preserve">Temp Bobinado V2</t>
  </si>
  <si>
    <t xml:space="preserve">Temp Bobinado W1</t>
  </si>
  <si>
    <t xml:space="preserve">Temp Bobinado W2</t>
  </si>
  <si>
    <t xml:space="preserve">Temp Cojinete DE</t>
  </si>
  <si>
    <t xml:space="preserve">Temp Cojinete NDE</t>
  </si>
  <si>
    <t xml:space="preserve">Temp Chumacera</t>
  </si>
  <si>
    <t xml:space="preserve">Temp #1 Chumacera</t>
  </si>
  <si>
    <t xml:space="preserve">Temp #2 Chumacera</t>
  </si>
  <si>
    <t xml:space="preserve">Temp #3 Chumacera</t>
  </si>
  <si>
    <t xml:space="preserve">Temp #4 Chumacera</t>
  </si>
  <si>
    <t xml:space="preserve">Temp #5 Chumacera</t>
  </si>
  <si>
    <t xml:space="preserve">Temp Devanado</t>
  </si>
  <si>
    <t xml:space="preserve">Temp #1 Devanado</t>
  </si>
  <si>
    <t xml:space="preserve">Temp #2 Devanado</t>
  </si>
  <si>
    <t xml:space="preserve">Temp #3 Devanado</t>
  </si>
  <si>
    <t xml:space="preserve">Temp #4 Devanado</t>
  </si>
  <si>
    <t xml:space="preserve">Temp #5 Devanado</t>
  </si>
  <si>
    <t xml:space="preserve">Temp #6 Devanado</t>
  </si>
  <si>
    <t xml:space="preserve">Temp Gases</t>
  </si>
  <si>
    <t xml:space="preserve">Temp Gases #1</t>
  </si>
  <si>
    <t xml:space="preserve">Temp Gases #2</t>
  </si>
  <si>
    <t xml:space="preserve">Temp Gases #3</t>
  </si>
  <si>
    <t xml:space="preserve">Temp Gases #4</t>
  </si>
  <si>
    <t xml:space="preserve">Temp Entrada Gases #1</t>
  </si>
  <si>
    <t xml:space="preserve">Temp Entrada Gases #2</t>
  </si>
  <si>
    <t xml:space="preserve">Temp Salida Gases #3</t>
  </si>
  <si>
    <t xml:space="preserve">Temp Salida Gases #4</t>
  </si>
  <si>
    <t xml:space="preserve">Temp Material</t>
  </si>
  <si>
    <t xml:space="preserve">Temp Material #1</t>
  </si>
  <si>
    <t xml:space="preserve">Temp Material #2</t>
  </si>
  <si>
    <t xml:space="preserve">Temp Material #3</t>
  </si>
  <si>
    <t xml:space="preserve">Temp Material #4</t>
  </si>
  <si>
    <t xml:space="preserve">Temp Material #5</t>
  </si>
  <si>
    <t xml:space="preserve">Temp Material #6</t>
  </si>
  <si>
    <t xml:space="preserve">Temp Material #7</t>
  </si>
  <si>
    <t xml:space="preserve">Temp Material #8</t>
  </si>
  <si>
    <t xml:space="preserve">Temp Material #9</t>
  </si>
  <si>
    <t xml:space="preserve">Temp Material #10</t>
  </si>
  <si>
    <t xml:space="preserve">Temp Material #11</t>
  </si>
  <si>
    <t xml:space="preserve">Temp Material #12</t>
  </si>
  <si>
    <t xml:space="preserve">Temp Material #13</t>
  </si>
  <si>
    <t xml:space="preserve">Temp Material #14</t>
  </si>
  <si>
    <t xml:space="preserve">_T14</t>
  </si>
  <si>
    <t xml:space="preserve">Temp Material #15</t>
  </si>
  <si>
    <t xml:space="preserve">_T15</t>
  </si>
  <si>
    <t xml:space="preserve">Temp Material #16</t>
  </si>
  <si>
    <t xml:space="preserve">_T16</t>
  </si>
  <si>
    <t xml:space="preserve">Temp Material #17</t>
  </si>
  <si>
    <t xml:space="preserve">_T17</t>
  </si>
  <si>
    <t xml:space="preserve">Temp Petroleo</t>
  </si>
  <si>
    <t xml:space="preserve">Temp #1 Rodamiento</t>
  </si>
  <si>
    <t xml:space="preserve">Temp #2 Rodamiento</t>
  </si>
  <si>
    <t xml:space="preserve">Temp #3 Rodamiento</t>
  </si>
  <si>
    <t xml:space="preserve">Temp #4 Rodamiento</t>
  </si>
  <si>
    <t xml:space="preserve">Temp #5 Rodamiento</t>
  </si>
  <si>
    <t xml:space="preserve">Temp #6 Rodamiento</t>
  </si>
  <si>
    <t xml:space="preserve">Temp #7 Rodamiento</t>
  </si>
  <si>
    <t xml:space="preserve">Temp #8 Rodamiento</t>
  </si>
  <si>
    <t xml:space="preserve">Temp Rodamiento Superior</t>
  </si>
  <si>
    <t xml:space="preserve">Temp Rodamiento Inferior</t>
  </si>
  <si>
    <t xml:space="preserve">_E</t>
  </si>
  <si>
    <t xml:space="preserve">Indicador de Tension</t>
  </si>
  <si>
    <t xml:space="preserve">_EI</t>
  </si>
  <si>
    <t xml:space="preserve">Torque</t>
  </si>
  <si>
    <t xml:space="preserve">_Nm</t>
  </si>
  <si>
    <t xml:space="preserve">Indicador de Velocidad</t>
  </si>
  <si>
    <t xml:space="preserve">_SI</t>
  </si>
  <si>
    <t xml:space="preserve">Vibracion</t>
  </si>
  <si>
    <t xml:space="preserve">_V</t>
  </si>
  <si>
    <t xml:space="preserve">Vibracion #1</t>
  </si>
  <si>
    <t xml:space="preserve">_V1</t>
  </si>
  <si>
    <t xml:space="preserve">Vibracion #2</t>
  </si>
  <si>
    <t xml:space="preserve">_V2</t>
  </si>
  <si>
    <t xml:space="preserve">Vibracion #3</t>
  </si>
  <si>
    <t xml:space="preserve">_V3</t>
  </si>
  <si>
    <t xml:space="preserve">Vibracion #4</t>
  </si>
  <si>
    <t xml:space="preserve">_V4</t>
  </si>
  <si>
    <t xml:space="preserve">Vibracion #5</t>
  </si>
  <si>
    <t xml:space="preserve">_V5</t>
  </si>
  <si>
    <t xml:space="preserve">Vibracion #6</t>
  </si>
  <si>
    <t xml:space="preserve">_V6</t>
  </si>
  <si>
    <t xml:space="preserve">Vibracion #7</t>
  </si>
  <si>
    <t xml:space="preserve">_V7</t>
  </si>
  <si>
    <t xml:space="preserve">Vibracion #8</t>
  </si>
  <si>
    <t xml:space="preserve">_V8</t>
  </si>
  <si>
    <t xml:space="preserve">Vibracion #9</t>
  </si>
  <si>
    <t xml:space="preserve">_V9</t>
  </si>
  <si>
    <t xml:space="preserve">Vibracion #10</t>
  </si>
  <si>
    <t xml:space="preserve">_V10</t>
  </si>
  <si>
    <t xml:space="preserve">&lt;&lt;&lt; ANALOG OUTPUTS &gt;&gt;&gt;</t>
  </si>
  <si>
    <t xml:space="preserve">Control</t>
  </si>
  <si>
    <t xml:space="preserve">_CV</t>
  </si>
  <si>
    <t xml:space="preserve">Control Posicion</t>
  </si>
  <si>
    <t xml:space="preserve">_SP</t>
  </si>
  <si>
    <t xml:space="preserve">Setpoint Flujo</t>
  </si>
  <si>
    <t xml:space="preserve">Setpoint Nivel</t>
  </si>
  <si>
    <t xml:space="preserve">Setpoint Presion</t>
  </si>
  <si>
    <t xml:space="preserve">Setpoint Temperatura</t>
  </si>
  <si>
    <t xml:space="preserve">DESCRIPCIÓN #2 (PLANOS)</t>
  </si>
  <si>
    <t xml:space="preserve">DESCRIPCIÓN #3</t>
  </si>
  <si>
    <t xml:space="preserve">DIRECCIÓN</t>
  </si>
  <si>
    <t xml:space="preserve">TIPO INTERFAZ</t>
  </si>
  <si>
    <t xml:space="preserve">ALG. DE CONVERSIÓN</t>
  </si>
  <si>
    <t xml:space="preserve">ALG. DE ESTADO</t>
  </si>
  <si>
    <t xml:space="preserve">ALG. DE BLOQUE</t>
  </si>
  <si>
    <t xml:space="preserve">DESCRIPCIÓN #2</t>
  </si>
  <si>
    <t xml:space="preserve">CÓDIGO CPSAA</t>
  </si>
  <si>
    <t xml:space="preserve">DESCRIPCIÓN</t>
  </si>
  <si>
    <t xml:space="preserve">EQUIPO ELECTRÓNICO</t>
  </si>
  <si>
    <t xml:space="preserve">TIPO </t>
  </si>
  <si>
    <t xml:space="preserve">SERIE</t>
  </si>
  <si>
    <t xml:space="preserve">COMUNICACIÓN</t>
  </si>
  <si>
    <t xml:space="preserve">SOFTSTARD</t>
  </si>
  <si>
    <t xml:space="preserve">ABB</t>
  </si>
  <si>
    <t xml:space="preserve">PST142-600-70</t>
  </si>
  <si>
    <t xml:space="preserve">DEVICE NET</t>
  </si>
  <si>
    <t xml:space="preserve">PST72-600-70</t>
  </si>
  <si>
    <t xml:space="preserve">PST105-600-70</t>
  </si>
  <si>
    <t xml:space="preserve">VARIADOR DC</t>
  </si>
  <si>
    <t xml:space="preserve">ALLEN-BRADLEY</t>
  </si>
  <si>
    <t xml:space="preserve">1395 DRIVE</t>
  </si>
  <si>
    <t xml:space="preserve">MVP396-0001-09844</t>
  </si>
  <si>
    <t xml:space="preserve">NO DEVICE NET</t>
  </si>
  <si>
    <t xml:space="preserve">VARIADOR AC</t>
  </si>
  <si>
    <t xml:space="preserve">ACS800-04-0165-5+D150+K454+L508+P901</t>
  </si>
  <si>
    <t xml:space="preserve">DEVICE NET - ETHERNET</t>
  </si>
  <si>
    <t xml:space="preserve">ACS601-0100-4-000B1200801</t>
  </si>
  <si>
    <t xml:space="preserve">ACS800-01-0165-5+P901</t>
  </si>
  <si>
    <t xml:space="preserve">ACS800-01-0140-5+K454+L503+P901</t>
  </si>
  <si>
    <t xml:space="preserve">RESERVA</t>
  </si>
  <si>
    <t xml:space="preserve">Ventilador Cámara C4</t>
  </si>
  <si>
    <t xml:space="preserve">SAMI GS</t>
  </si>
  <si>
    <t xml:space="preserve">ACS800</t>
  </si>
  <si>
    <t xml:space="preserve">250-144</t>
  </si>
  <si>
    <t xml:space="preserve">Elevador de Cangilones</t>
  </si>
  <si>
    <t xml:space="preserve">PS D210 1SFA 8855008-BSL</t>
  </si>
  <si>
    <t xml:space="preserve">SALA ELECTRÓNICA H3</t>
  </si>
  <si>
    <t xml:space="preserve">SIEMENS</t>
  </si>
  <si>
    <t xml:space="preserve">MICROMASTER 440</t>
  </si>
  <si>
    <t xml:space="preserve">DC MASTER 6RA7090-6GV62-0</t>
  </si>
  <si>
    <t xml:space="preserve">06K9105332001</t>
  </si>
  <si>
    <t xml:space="preserve">PROFIBUS</t>
  </si>
  <si>
    <t xml:space="preserve">DCS800-S01-1500-06</t>
  </si>
  <si>
    <t xml:space="preserve">PLC</t>
  </si>
  <si>
    <t xml:space="preserve">S7-300</t>
  </si>
  <si>
    <t xml:space="preserve">250-084</t>
  </si>
  <si>
    <t xml:space="preserve">Medidor de flujo de crudo "A"</t>
  </si>
  <si>
    <t xml:space="preserve">CONTROLADOR</t>
  </si>
  <si>
    <t xml:space="preserve">SALA DE SIAM</t>
  </si>
  <si>
    <t xml:space="preserve">SCHENCK</t>
  </si>
  <si>
    <t xml:space="preserve">250-087</t>
  </si>
  <si>
    <t xml:space="preserve">Medidor de flujo de crudo "B"</t>
  </si>
  <si>
    <t xml:space="preserve">DIRECCIÓN QCX</t>
  </si>
  <si>
    <t xml:space="preserve">HORNO 3</t>
  </si>
  <si>
    <t xml:space="preserve">Alimentación</t>
  </si>
  <si>
    <t xml:space="preserve">SatCal-A</t>
  </si>
  <si>
    <t xml:space="preserve">Entrada Lineal</t>
  </si>
  <si>
    <t xml:space="preserve">ModSilice-A</t>
  </si>
  <si>
    <t xml:space="preserve">ModAlumina-A</t>
  </si>
  <si>
    <t xml:space="preserve">Sulfato-A</t>
  </si>
  <si>
    <t xml:space="preserve">Fluor-A</t>
  </si>
  <si>
    <t xml:space="preserve">Fluorita-A</t>
  </si>
  <si>
    <t xml:space="preserve">Cloro-A</t>
  </si>
  <si>
    <t xml:space="preserve">Clinker</t>
  </si>
  <si>
    <t xml:space="preserve">CAOHORNO</t>
  </si>
  <si>
    <t xml:space="preserve">C3SBHORNO3</t>
  </si>
  <si>
    <t xml:space="preserve">C3AHORNO</t>
  </si>
  <si>
    <t xml:space="preserve">SO3CLINKER_H3</t>
  </si>
  <si>
    <t xml:space="preserve">CaF2CLINKER_H3</t>
  </si>
  <si>
    <t xml:space="preserve">FCLINKER_H3</t>
  </si>
  <si>
    <t xml:space="preserve">Al Costado del Ciclón V</t>
  </si>
  <si>
    <t xml:space="preserve">SO3HORNO</t>
  </si>
  <si>
    <t xml:space="preserve">PFCICLONV</t>
  </si>
  <si>
    <t xml:space="preserve">RASHORNO3</t>
  </si>
  <si>
    <t xml:space="preserve">SO3alcalí</t>
  </si>
  <si>
    <t xml:space="preserve">LIBRE</t>
  </si>
  <si>
    <t xml:space="preserve">no se sabe si esta en el ECS</t>
  </si>
  <si>
    <t xml:space="preserve">PESOLITRO</t>
  </si>
  <si>
    <t xml:space="preserve">PFBZAHORNO</t>
  </si>
  <si>
    <t xml:space="preserve">C3SHORNO</t>
  </si>
  <si>
    <t xml:space="preserve">PETRO_CALORIFICO</t>
  </si>
  <si>
    <t xml:space="preserve">PETRO_CORRECCION</t>
  </si>
  <si>
    <t xml:space="preserve">PETRO_DENSIDAD</t>
  </si>
  <si>
    <t xml:space="preserve">SILO1_CALORIFICO</t>
  </si>
  <si>
    <t xml:space="preserve">SILO1_CENIZA</t>
  </si>
  <si>
    <t xml:space="preserve">SILO1_FINO_HUM</t>
  </si>
  <si>
    <t xml:space="preserve">SILO1_S</t>
  </si>
  <si>
    <t xml:space="preserve">SILO2_CALORIFICO</t>
  </si>
  <si>
    <t xml:space="preserve">SILO2_CENIZA</t>
  </si>
  <si>
    <t xml:space="preserve">SILO2_FINO_HUM</t>
  </si>
  <si>
    <t xml:space="preserve">SILO2_S</t>
  </si>
  <si>
    <t xml:space="preserve">VOLAT_S1</t>
  </si>
  <si>
    <t xml:space="preserve">VOLAT_S2</t>
  </si>
  <si>
    <t xml:space="preserve">HOMOGENIZACIÓN 2</t>
  </si>
  <si>
    <t xml:space="preserve">SatCal-BF</t>
  </si>
  <si>
    <t xml:space="preserve">ModSilice-BF</t>
  </si>
  <si>
    <t xml:space="preserve">CÓDIGO DE ECS</t>
  </si>
  <si>
    <t xml:space="preserve">DIRECCIÓN </t>
  </si>
  <si>
    <t xml:space="preserve">LISTA</t>
  </si>
  <si>
    <t xml:space="preserve">PANTALLA: INTERCAMBIADOR Y HORNO</t>
  </si>
  <si>
    <t xml:space="preserve">Bomba "E", Acumulador Agua</t>
  </si>
  <si>
    <t xml:space="preserve">250255_ACC</t>
  </si>
  <si>
    <t xml:space="preserve">Obt.datos estadíst.</t>
  </si>
  <si>
    <t xml:space="preserve">F16622E_RM</t>
  </si>
  <si>
    <t xml:space="preserve">Depende de: F16622</t>
  </si>
  <si>
    <t xml:space="preserve">Flujo de agua suprimido</t>
  </si>
  <si>
    <t xml:space="preserve">Conversión lineal</t>
  </si>
  <si>
    <t xml:space="preserve">250258_ACC</t>
  </si>
  <si>
    <t xml:space="preserve">F16622F_RM</t>
  </si>
  <si>
    <t xml:space="preserve">N17:138</t>
  </si>
  <si>
    <t xml:space="preserve">Oxígeno de salida del Intercambiador</t>
  </si>
  <si>
    <t xml:space="preserve">250466_O2_ECS</t>
  </si>
  <si>
    <t xml:space="preserve">250-054</t>
  </si>
  <si>
    <t xml:space="preserve">Silo de Calibración</t>
  </si>
  <si>
    <t xml:space="preserve">FULL_BIN</t>
  </si>
  <si>
    <t xml:space="preserve">Depende de: W16604, 250054_L1, SEL_CONT_BIN</t>
  </si>
  <si>
    <t xml:space="preserve">Capacidad del BIN</t>
  </si>
  <si>
    <t xml:space="preserve">P1/normal, P2/alarma</t>
  </si>
  <si>
    <t xml:space="preserve">H3_KCAL/KG</t>
  </si>
  <si>
    <t xml:space="preserve">Depende de: APORTE_KCAL_F, APORTE_KG_F</t>
  </si>
  <si>
    <t xml:space="preserve">Horno 3, kcal/Kg Instantaneo</t>
  </si>
  <si>
    <t xml:space="preserve">División</t>
  </si>
  <si>
    <t xml:space="preserve">APORTE_KCAL_F</t>
  </si>
  <si>
    <t xml:space="preserve">Depende de: PETRO_KCAL_F, SILO1_KCAL_F, SILO2_KCAL_F</t>
  </si>
  <si>
    <t xml:space="preserve">Aporte de Kilocal, Total Flujo</t>
  </si>
  <si>
    <t xml:space="preserve">Adición ponderada</t>
  </si>
  <si>
    <t xml:space="preserve">PETRO_KCAL_F</t>
  </si>
  <si>
    <t xml:space="preserve">Depende de: PETRO_F, PETRO_DENSIDAD, PETRO_CALORIFICO, PETRO_CORRECCION</t>
  </si>
  <si>
    <t xml:space="preserve">Petroleo, Kilocalorias Flujo</t>
  </si>
  <si>
    <t xml:space="preserve">Multiplicar todo</t>
  </si>
  <si>
    <t xml:space="preserve">PETRO_F</t>
  </si>
  <si>
    <t xml:space="preserve">Depende de: F04F01, F03F01</t>
  </si>
  <si>
    <t xml:space="preserve">Petroleo al H3, Flujo Total</t>
  </si>
  <si>
    <t xml:space="preserve">SILO1_KCAL_F</t>
  </si>
  <si>
    <t xml:space="preserve">Depende de: SILO1_SEC_F, SILO1_CALORIFICO</t>
  </si>
  <si>
    <t xml:space="preserve">Silo 1, Kilocalorias Flujo</t>
  </si>
  <si>
    <t xml:space="preserve">SILO1_SEC_F</t>
  </si>
  <si>
    <t xml:space="preserve">Depende de: SILO1_F, SILO1_F_HUM</t>
  </si>
  <si>
    <t xml:space="preserve">Silo 1, Flujo seco</t>
  </si>
  <si>
    <t xml:space="preserve">Multiplicación</t>
  </si>
  <si>
    <t xml:space="preserve">SILO1_F</t>
  </si>
  <si>
    <t xml:space="preserve">Depende de: 220584_F_H3, 220502_F_FLASH, 220502_F_H3, 2201916_F_FLASH, 2201916_F_H3</t>
  </si>
  <si>
    <t xml:space="preserve">Silo 1, Flujo Carbon</t>
  </si>
  <si>
    <t xml:space="preserve">SILO1_F_HUM</t>
  </si>
  <si>
    <t xml:space="preserve">Depende de: SILO1_FINO_HUM</t>
  </si>
  <si>
    <t xml:space="preserve">SILO2_KCAL_F</t>
  </si>
  <si>
    <t xml:space="preserve">Depende de: SILO2_SEC_F, SILO2_CALORIFICO</t>
  </si>
  <si>
    <t xml:space="preserve">250-468</t>
  </si>
  <si>
    <t xml:space="preserve">Horno Horizontal Rotativo</t>
  </si>
  <si>
    <t xml:space="preserve">HORNO3_KCAL/KG</t>
  </si>
  <si>
    <t xml:space="preserve">Poder calorífico</t>
  </si>
  <si>
    <t xml:space="preserve">Depende de: APORTE_KCAL, APORTE_KG</t>
  </si>
  <si>
    <t xml:space="preserve">Horno 3, Kcal por Kg de Crudo</t>
  </si>
  <si>
    <t xml:space="preserve">APORTE_KCAL</t>
  </si>
  <si>
    <t xml:space="preserve">Depende de: PETRO_KCAL, SILO1_KCAL, SILO2_KCAL</t>
  </si>
  <si>
    <t xml:space="preserve">Aporte de Kilocalorias, Total</t>
  </si>
  <si>
    <t xml:space="preserve">PETRO_KCAL</t>
  </si>
  <si>
    <t xml:space="preserve">Depende de: PETRO_ACC, PETRO_DENSIDAD, PETRO_CALORIFICO, PETRO_CORRECCION</t>
  </si>
  <si>
    <t xml:space="preserve">Petroleo, Kilocalorias</t>
  </si>
  <si>
    <t xml:space="preserve">PETRO_ACC</t>
  </si>
  <si>
    <t xml:space="preserve">Depende de: F04F01_ACC, F03F01_ACC</t>
  </si>
  <si>
    <t xml:space="preserve">Petroleo al H3, Acumulador</t>
  </si>
  <si>
    <t xml:space="preserve">F04F01_ACC</t>
  </si>
  <si>
    <t xml:space="preserve">Depende de: F04F01</t>
  </si>
  <si>
    <t xml:space="preserve">Petroleo Plataf. H3, Acumulador</t>
  </si>
  <si>
    <t xml:space="preserve">F03F01_ACC</t>
  </si>
  <si>
    <t xml:space="preserve">Depende de: F03F01</t>
  </si>
  <si>
    <t xml:space="preserve">Petroleo Flash H3, Acumulador</t>
  </si>
  <si>
    <t xml:space="preserve">SILO1_KCAL</t>
  </si>
  <si>
    <t xml:space="preserve">Depende de: SILO1_SEC_ACC, SILO1_CALORIFICO</t>
  </si>
  <si>
    <t xml:space="preserve">Silo 1, Kilocalorias</t>
  </si>
  <si>
    <t xml:space="preserve">SILO1_SEC_ACC</t>
  </si>
  <si>
    <t xml:space="preserve">Depende de: SILO1_ACC, SILO1_F_HUM</t>
  </si>
  <si>
    <t xml:space="preserve">Silo 1, Acumulador seco</t>
  </si>
  <si>
    <t xml:space="preserve">SILO1_ACC</t>
  </si>
  <si>
    <t xml:space="preserve">Depende de: 220584_H3_ACC, 220502_FLASH_ACC, 220502_H3_ACC, 2201916_FLASH_ACC, 2201916_H3_ACC</t>
  </si>
  <si>
    <t xml:space="preserve">Silo 1, Acumulador Carbon H3</t>
  </si>
  <si>
    <t xml:space="preserve">SILO2_KCAL</t>
  </si>
  <si>
    <t xml:space="preserve">Depende de: SILO2_SEC_ACC, SILO2_CALORIFICO</t>
  </si>
  <si>
    <t xml:space="preserve">Silo 2, Kilocalorias</t>
  </si>
  <si>
    <t xml:space="preserve">SILO2_SEC_ACC</t>
  </si>
  <si>
    <t xml:space="preserve">Depende de: SILO2_ACC, SILO2_F_HUM</t>
  </si>
  <si>
    <t xml:space="preserve">Silo 2, Acumulador seco</t>
  </si>
  <si>
    <t xml:space="preserve">SILO2_ACC</t>
  </si>
  <si>
    <t xml:space="preserve">Depende de: 220792_FLASH_ACC, 220792_H3_ACC, 220812_ACC</t>
  </si>
  <si>
    <t xml:space="preserve">Silo 2, Acumulador Carbon H3</t>
  </si>
  <si>
    <t xml:space="preserve">SILO2_F_HUM</t>
  </si>
  <si>
    <t xml:space="preserve">Depende de: SILO2_FINO_HUM</t>
  </si>
  <si>
    <t xml:space="preserve">APORTE_KG</t>
  </si>
  <si>
    <t xml:space="preserve">Depende de: CRUDO_PFUEGO, SILO1_CENIZA_T, SILO2_CENIZA_T</t>
  </si>
  <si>
    <t xml:space="preserve">Aporte de Material, Total</t>
  </si>
  <si>
    <t xml:space="preserve">CRUDO_PFUEGO</t>
  </si>
  <si>
    <t xml:space="preserve">Depende de: CRUDO_FRESCO_ACC, BZA_PFIRE</t>
  </si>
  <si>
    <t xml:space="preserve">Crudo Fresco con Perdida Fuego</t>
  </si>
  <si>
    <t xml:space="preserve">CRUDO_FRESCO_ACC</t>
  </si>
  <si>
    <t xml:space="preserve">Depende de: CRUDO_FRES_F</t>
  </si>
  <si>
    <t xml:space="preserve">Crudo Fresco al H3, Acumulador</t>
  </si>
  <si>
    <t xml:space="preserve">CRUDO_FRES_F</t>
  </si>
  <si>
    <t xml:space="preserve">Depende de: CRUDO_TOT_F1</t>
  </si>
  <si>
    <t xml:space="preserve">Crudo Fresco al H3, Rate</t>
  </si>
  <si>
    <t xml:space="preserve">CRUDO_TOT_F1</t>
  </si>
  <si>
    <t xml:space="preserve">Depende de: CONST_CERO, CRUDO_TOT_F, HOMO_SEL_001</t>
  </si>
  <si>
    <t xml:space="preserve">Crudo Total al H3, Rate</t>
  </si>
  <si>
    <t xml:space="preserve">CRUDO_TOT_F</t>
  </si>
  <si>
    <t xml:space="preserve">Depende de: 16607_F1, 16611_F1</t>
  </si>
  <si>
    <t xml:space="preserve">16607_F1</t>
  </si>
  <si>
    <t xml:space="preserve">Depende de: F01F01, CONST_CERO, HOMO_SEL_038</t>
  </si>
  <si>
    <t xml:space="preserve">Bza. 16607, Rate</t>
  </si>
  <si>
    <t xml:space="preserve">16611_F1</t>
  </si>
  <si>
    <t xml:space="preserve">Depende de F01F02, CONST_CERO, HOMO_SEL_003</t>
  </si>
  <si>
    <t xml:space="preserve">Bza. 16611, Rate</t>
  </si>
  <si>
    <t xml:space="preserve">PLC MODICON SULZER</t>
  </si>
  <si>
    <t xml:space="preserve">MW845</t>
  </si>
  <si>
    <t xml:space="preserve">MW844</t>
  </si>
  <si>
    <t xml:space="preserve">PLC S7-300</t>
  </si>
  <si>
    <t xml:space="preserve">IDENTIFICADOR ISA</t>
  </si>
  <si>
    <t xml:space="preserve">IDENTIFICADOR IEC</t>
  </si>
  <si>
    <t xml:space="preserve">ARTICULO</t>
  </si>
  <si>
    <t xml:space="preserve">CODIGO</t>
  </si>
  <si>
    <t xml:space="preserve">Q00 </t>
  </si>
  <si>
    <t xml:space="preserve">ACW100H-FMU32-3</t>
  </si>
  <si>
    <t xml:space="preserve">INTERRUPTOR DE CAJA MOLDEADA</t>
  </si>
  <si>
    <t xml:space="preserve">Q01-1</t>
  </si>
  <si>
    <t xml:space="preserve">MSW160B3H</t>
  </si>
  <si>
    <t xml:space="preserve">INTERRUPTOR SECCIONADOR</t>
  </si>
  <si>
    <t xml:space="preserve">Q00-1</t>
  </si>
  <si>
    <t xml:space="preserve">MDWS-C6-2</t>
  </si>
  <si>
    <t xml:space="preserve">MINI INTERRUPTOR TERMOMAGNETICO</t>
  </si>
  <si>
    <t xml:space="preserve">F01</t>
  </si>
  <si>
    <t xml:space="preserve">DR RDWS AC-30-25-2-D24</t>
  </si>
  <si>
    <t xml:space="preserve">INTERRUPTOR DIFERENCIAL</t>
  </si>
  <si>
    <t xml:space="preserve">F02</t>
  </si>
  <si>
    <t xml:space="preserve">DR RDWS AC-30-25-2-D25</t>
  </si>
  <si>
    <t xml:space="preserve">Q01</t>
  </si>
  <si>
    <t xml:space="preserve">MPW40-3-U010</t>
  </si>
  <si>
    <t xml:space="preserve">GUARDAMOTOR</t>
  </si>
  <si>
    <t xml:space="preserve">Q01?</t>
  </si>
  <si>
    <t xml:space="preserve">ACBS-11 </t>
  </si>
  <si>
    <t xml:space="preserve">CONTACTO NORMAL ABIERTO DE GUARDAMOTOR MPW40</t>
  </si>
  <si>
    <t xml:space="preserve">TRANSFORMADOR DE 1KVA</t>
  </si>
  <si>
    <t xml:space="preserve">T2</t>
  </si>
  <si>
    <t xml:space="preserve">G00</t>
  </si>
  <si>
    <t xml:space="preserve">ABL8RPS24050</t>
  </si>
  <si>
    <t xml:space="preserve">FUENTE DE PODER DE 24VDC 5A</t>
  </si>
  <si>
    <t xml:space="preserve">SCHNEIDER ELECTRIC</t>
  </si>
  <si>
    <t xml:space="preserve">F03</t>
  </si>
  <si>
    <t xml:space="preserve">DF81</t>
  </si>
  <si>
    <t xml:space="preserve">PORTAFUSIBLES</t>
  </si>
  <si>
    <t xml:space="preserve">NFC, Tesys GS 4A</t>
  </si>
  <si>
    <t xml:space="preserve">FUSIBLES</t>
  </si>
  <si>
    <t xml:space="preserve">DF2BA0400</t>
  </si>
  <si>
    <t xml:space="preserve">D00</t>
  </si>
  <si>
    <t xml:space="preserve">CFW110007T2OYZ</t>
  </si>
  <si>
    <t xml:space="preserve">VARIADOR DE FRECUENCIA</t>
  </si>
  <si>
    <t xml:space="preserve">S00</t>
  </si>
  <si>
    <t xml:space="preserve">CSW-BESP WH</t>
  </si>
  <si>
    <t xml:space="preserve">PARADA DE EMERGENCIA</t>
  </si>
  <si>
    <t xml:space="preserve">S03</t>
  </si>
  <si>
    <t xml:space="preserve">CSW-BF2 WH</t>
  </si>
  <si>
    <t xml:space="preserve">PULSADOR ARRANQUE</t>
  </si>
  <si>
    <t xml:space="preserve">S02</t>
  </si>
  <si>
    <t xml:space="preserve">CSW-BF1 WH</t>
  </si>
  <si>
    <t xml:space="preserve">PULSADOR PARADA</t>
  </si>
  <si>
    <t xml:space="preserve">S01</t>
  </si>
  <si>
    <t xml:space="preserve">CSW-CK3F45 WH</t>
  </si>
  <si>
    <t xml:space="preserve">SELECTOR AUTO-0-MANUAL</t>
  </si>
  <si>
    <t xml:space="preserve">AF3F</t>
  </si>
  <si>
    <t xml:space="preserve">BRIDA PARA PULSADORES</t>
  </si>
  <si>
    <t xml:space="preserve">BC10F-CSW</t>
  </si>
  <si>
    <t xml:space="preserve">BLOQUE DE CONTACTO NO</t>
  </si>
  <si>
    <t xml:space="preserve">BC01F-CSW</t>
  </si>
  <si>
    <t xml:space="preserve">BLOQUE DE CONTACTO NC</t>
  </si>
  <si>
    <t xml:space="preserve">CSW-BIDLF-2E26</t>
  </si>
  <si>
    <t xml:space="preserve">SOCKET LED VERD 24VDC</t>
  </si>
  <si>
    <t xml:space="preserve">PBWL-1Y-IP66</t>
  </si>
  <si>
    <t xml:space="preserve">CAJAS PLASTICAS VACIAS</t>
  </si>
  <si>
    <t xml:space="preserve">H00</t>
  </si>
  <si>
    <t xml:space="preserve">CSW-SD2 WH</t>
  </si>
  <si>
    <t xml:space="preserve">PILOTO LUMINOSO</t>
  </si>
  <si>
    <t xml:space="preserve">HZ00</t>
  </si>
  <si>
    <t xml:space="preserve">HARMONY XVS</t>
  </si>
  <si>
    <t xml:space="preserve">ALARMA/FALLA</t>
  </si>
  <si>
    <t xml:space="preserve">XVSV9BBN</t>
  </si>
  <si>
    <t xml:space="preserve">HF00</t>
  </si>
  <si>
    <t xml:space="preserve">CSW-SD1 WH</t>
  </si>
  <si>
    <t xml:space="preserve">FALLA</t>
  </si>
  <si>
    <t xml:space="preserve">H01</t>
  </si>
  <si>
    <t xml:space="preserve">HARMONY XVC</t>
  </si>
  <si>
    <t xml:space="preserve">BALIZA VERDE (RUN)</t>
  </si>
  <si>
    <t xml:space="preserve">XVC6B5</t>
  </si>
  <si>
    <t xml:space="preserve">H02</t>
  </si>
  <si>
    <t xml:space="preserve">BALIZA ROJA (FALLA)</t>
  </si>
  <si>
    <t xml:space="preserve">H03</t>
  </si>
  <si>
    <t xml:space="preserve">BALIZA AMARILLA(ALARMA)</t>
  </si>
  <si>
    <t xml:space="preserve">H04</t>
  </si>
  <si>
    <t xml:space="preserve">BALIZA AZUL(MODO MANUAL)</t>
  </si>
  <si>
    <t xml:space="preserve">K100</t>
  </si>
  <si>
    <t xml:space="preserve">RXM</t>
  </si>
  <si>
    <t xml:space="preserve">RELE MINIATURA</t>
  </si>
  <si>
    <t xml:space="preserve">RXM4LB1BD</t>
  </si>
  <si>
    <t xml:space="preserve">ENCHUFE RXZ </t>
  </si>
  <si>
    <t xml:space="preserve">RXZE1M4C</t>
  </si>
  <si>
    <t xml:space="preserve">UT 4 - Borne de paso </t>
  </si>
  <si>
    <t xml:space="preserve">BORNERAS PARA 4MM2</t>
  </si>
  <si>
    <t xml:space="preserve">PHOENIX CONTACT</t>
  </si>
  <si>
    <t xml:space="preserve">UT 4  PE- Borne de paso </t>
  </si>
  <si>
    <t xml:space="preserve">BORNERAS PARA 4MM2 GND</t>
  </si>
  <si>
    <t xml:space="preserve">UT 2.5 Borne de paso </t>
  </si>
  <si>
    <t xml:space="preserve">BORNERAS PARA 2.5MM2</t>
  </si>
  <si>
    <t xml:space="preserve">A00</t>
  </si>
  <si>
    <t xml:space="preserve">CPU 1215C, DC/DC/DC, 14DI/10DO/2AI/2AO</t>
  </si>
  <si>
    <t xml:space="preserve">6ES7215-1AG40-0XB0</t>
  </si>
  <si>
    <t xml:space="preserve">SIMATIC OPC UA S7-1200 Basic DL</t>
  </si>
  <si>
    <t xml:space="preserve">6ES7823-0BE00-2BA0 </t>
  </si>
  <si>
    <t xml:space="preserve">A01</t>
  </si>
  <si>
    <t xml:space="preserve">SIMATIC HMI KTP400 Basic</t>
  </si>
  <si>
    <t xml:space="preserve">HMI</t>
  </si>
  <si>
    <t xml:space="preserve">6AV2123-2DB03-0AX0</t>
  </si>
  <si>
    <t xml:space="preserve">K00</t>
  </si>
  <si>
    <t xml:space="preserve">PNOZ x2.8p</t>
  </si>
  <si>
    <t xml:space="preserve">RELE DE SEGURIDAD</t>
  </si>
  <si>
    <t xml:space="preserve">PILZ</t>
  </si>
  <si>
    <t xml:space="preserve">K01</t>
  </si>
  <si>
    <t xml:space="preserve">LISTA DE I/O PLC HORNO DE SECADO</t>
  </si>
  <si>
    <t xml:space="preserve">AREA:</t>
  </si>
  <si>
    <t xml:space="preserve">PO Nº:</t>
  </si>
  <si>
    <t xml:space="preserve">TABLERO:</t>
  </si>
  <si>
    <t xml:space="preserve">E1</t>
  </si>
  <si>
    <t xml:space="preserve">GABINETE:</t>
  </si>
  <si>
    <t xml:space="preserve">RED:</t>
  </si>
  <si>
    <t xml:space="preserve">MODULO: </t>
  </si>
  <si>
    <t xml:space="preserve">NODO:</t>
  </si>
  <si>
    <t xml:space="preserve">CAT N° :</t>
  </si>
  <si>
    <t xml:space="preserve">SLOT:</t>
  </si>
  <si>
    <t xml:space="preserve">BLOQUE</t>
  </si>
  <si>
    <t xml:space="preserve">BORNE</t>
  </si>
  <si>
    <t xml:space="preserve">BORNE EN</t>
  </si>
  <si>
    <t xml:space="preserve">CANAL</t>
  </si>
  <si>
    <t xml:space="preserve">TAG</t>
  </si>
  <si>
    <t xml:space="preserve">DESCRIPCION EQUIPO</t>
  </si>
  <si>
    <t xml:space="preserve">DESCRIPCION </t>
  </si>
  <si>
    <t xml:space="preserve">TB</t>
  </si>
  <si>
    <t xml:space="preserve">DE SEÑAL</t>
  </si>
  <si>
    <t xml:space="preserve">X100</t>
  </si>
  <si>
    <t xml:space="preserve">Dia.0</t>
  </si>
  <si>
    <t xml:space="preserve">Input 0</t>
  </si>
  <si>
    <t xml:space="preserve">X101</t>
  </si>
  <si>
    <t xml:space="preserve">Dia.1</t>
  </si>
  <si>
    <t xml:space="preserve">Input 1</t>
  </si>
  <si>
    <t xml:space="preserve">X102</t>
  </si>
  <si>
    <t xml:space="preserve">Dia.2</t>
  </si>
  <si>
    <t xml:space="preserve">Input 2</t>
  </si>
  <si>
    <t xml:space="preserve">Variador Run</t>
  </si>
  <si>
    <t xml:space="preserve">X103</t>
  </si>
  <si>
    <t xml:space="preserve">Dia.3</t>
  </si>
  <si>
    <t xml:space="preserve">Input 3</t>
  </si>
  <si>
    <t xml:space="preserve">Guardamotor</t>
  </si>
  <si>
    <t xml:space="preserve">X104</t>
  </si>
  <si>
    <t xml:space="preserve">Dia.4</t>
  </si>
  <si>
    <t xml:space="preserve">Input 4</t>
  </si>
  <si>
    <t xml:space="preserve">X105</t>
  </si>
  <si>
    <t xml:space="preserve">Dia.5</t>
  </si>
  <si>
    <t xml:space="preserve">Input 5</t>
  </si>
  <si>
    <t xml:space="preserve">X106</t>
  </si>
  <si>
    <t xml:space="preserve">Dia.6</t>
  </si>
  <si>
    <t xml:space="preserve">Input 6</t>
  </si>
  <si>
    <t xml:space="preserve">Pulsador start</t>
  </si>
  <si>
    <t xml:space="preserve">X107</t>
  </si>
  <si>
    <t xml:space="preserve">Dia.7</t>
  </si>
  <si>
    <t xml:space="preserve">Input 7</t>
  </si>
  <si>
    <t xml:space="preserve">Pulsador stop</t>
  </si>
  <si>
    <t xml:space="preserve">ENTRADA DIGITAL</t>
  </si>
  <si>
    <t xml:space="preserve">DESCRIPCION</t>
  </si>
  <si>
    <t xml:space="preserve"> DE SEÑAL</t>
  </si>
  <si>
    <t xml:space="preserve">X110</t>
  </si>
  <si>
    <t xml:space="preserve">Dib.0</t>
  </si>
  <si>
    <t xml:space="preserve">Reset</t>
  </si>
  <si>
    <t xml:space="preserve">I1.0</t>
  </si>
  <si>
    <t xml:space="preserve">X111</t>
  </si>
  <si>
    <t xml:space="preserve">Dib.1</t>
  </si>
  <si>
    <t xml:space="preserve">Auto/Manual</t>
  </si>
  <si>
    <t xml:space="preserve">I1.1</t>
  </si>
  <si>
    <t xml:space="preserve">X112</t>
  </si>
  <si>
    <t xml:space="preserve">Dib.2</t>
  </si>
  <si>
    <t xml:space="preserve">X113</t>
  </si>
  <si>
    <t xml:space="preserve">Dib.3</t>
  </si>
  <si>
    <t xml:space="preserve">X114</t>
  </si>
  <si>
    <t xml:space="preserve">Dib.4</t>
  </si>
  <si>
    <t xml:space="preserve">X115</t>
  </si>
  <si>
    <t xml:space="preserve">Dib.5</t>
  </si>
  <si>
    <t xml:space="preserve">TAG DE SEÑAL</t>
  </si>
  <si>
    <t xml:space="preserve">PREFIJO</t>
  </si>
  <si>
    <t xml:space="preserve">ESTANDAR CPSAA</t>
  </si>
  <si>
    <t xml:space="preserve">DESCRIPCION SEÑAL</t>
  </si>
  <si>
    <t xml:space="preserve">DESCRIPCIÓN EQUIPO</t>
  </si>
  <si>
    <t xml:space="preserve">SUFIJO</t>
  </si>
  <si>
    <t xml:space="preserve">ENTRADAS DIGITALES</t>
  </si>
  <si>
    <t xml:space="preserve">XA</t>
  </si>
  <si>
    <t xml:space="preserve">HS</t>
  </si>
  <si>
    <t xml:space="preserve">A</t>
  </si>
  <si>
    <t xml:space="preserve">FLT</t>
  </si>
  <si>
    <t xml:space="preserve">XA1</t>
  </si>
  <si>
    <t xml:space="preserve">FLT1</t>
  </si>
  <si>
    <t xml:space="preserve">XA2</t>
  </si>
  <si>
    <t xml:space="preserve">FLT2</t>
  </si>
  <si>
    <t xml:space="preserve">ALR</t>
  </si>
  <si>
    <t xml:space="preserve">ALR1</t>
  </si>
  <si>
    <t xml:space="preserve">ALR2</t>
  </si>
  <si>
    <t xml:space="preserve">ALR3</t>
  </si>
  <si>
    <t xml:space="preserve">XI</t>
  </si>
  <si>
    <t xml:space="preserve">RDY</t>
  </si>
  <si>
    <t xml:space="preserve">RDY1</t>
  </si>
  <si>
    <t xml:space="preserve">RDY2</t>
  </si>
  <si>
    <t xml:space="preserve">R</t>
  </si>
  <si>
    <t xml:space="preserve">XI1</t>
  </si>
  <si>
    <t xml:space="preserve">R1</t>
  </si>
  <si>
    <t xml:space="preserve">R2</t>
  </si>
  <si>
    <t xml:space="preserve">RUN</t>
  </si>
  <si>
    <t xml:space="preserve">RUN1</t>
  </si>
  <si>
    <t xml:space="preserve">XI2</t>
  </si>
  <si>
    <t xml:space="preserve">RUN2</t>
  </si>
  <si>
    <t xml:space="preserve">XI3</t>
  </si>
  <si>
    <t xml:space="preserve">RUN3</t>
  </si>
  <si>
    <t xml:space="preserve">XI4</t>
  </si>
  <si>
    <t xml:space="preserve">RUN4</t>
  </si>
  <si>
    <t xml:space="preserve">FAD</t>
  </si>
  <si>
    <t xml:space="preserve">DVFL</t>
  </si>
  <si>
    <t xml:space="preserve">ZS</t>
  </si>
  <si>
    <t xml:space="preserve">POS1</t>
  </si>
  <si>
    <t xml:space="preserve">Switch de Posición</t>
  </si>
  <si>
    <t xml:space="preserve">POS2</t>
  </si>
  <si>
    <t xml:space="preserve">Celda Enchufada</t>
  </si>
  <si>
    <t xml:space="preserve">CLN</t>
  </si>
  <si>
    <t xml:space="preserve">LAMP</t>
  </si>
  <si>
    <t xml:space="preserve">LOC</t>
  </si>
  <si>
    <t xml:space="preserve">OL</t>
  </si>
  <si>
    <t xml:space="preserve">WS</t>
  </si>
  <si>
    <t xml:space="preserve">OSH</t>
  </si>
  <si>
    <t xml:space="preserve">Switch de Torque</t>
  </si>
  <si>
    <t xml:space="preserve">TRQ</t>
  </si>
  <si>
    <t xml:space="preserve">MD</t>
  </si>
  <si>
    <t xml:space="preserve">TS</t>
  </si>
  <si>
    <t xml:space="preserve">TS1</t>
  </si>
  <si>
    <t xml:space="preserve">Int. Temp. 1</t>
  </si>
  <si>
    <t xml:space="preserve">TS2</t>
  </si>
  <si>
    <t xml:space="preserve">Int. Temp. 2</t>
  </si>
  <si>
    <t xml:space="preserve">TS3</t>
  </si>
  <si>
    <t xml:space="preserve">Int. Temp. 3</t>
  </si>
  <si>
    <t xml:space="preserve">TS4</t>
  </si>
  <si>
    <t xml:space="preserve">Int. Temp. 4</t>
  </si>
  <si>
    <t xml:space="preserve">TSH</t>
  </si>
  <si>
    <t xml:space="preserve">TSL</t>
  </si>
  <si>
    <t xml:space="preserve">ZS0</t>
  </si>
  <si>
    <t xml:space="preserve">POS0</t>
  </si>
  <si>
    <t xml:space="preserve">Int. Pos 0</t>
  </si>
  <si>
    <t xml:space="preserve">ZS1</t>
  </si>
  <si>
    <t xml:space="preserve">ZS2</t>
  </si>
  <si>
    <t xml:space="preserve">ZS3</t>
  </si>
  <si>
    <t xml:space="preserve">POS3</t>
  </si>
  <si>
    <t xml:space="preserve">Int. Pos 3</t>
  </si>
  <si>
    <t xml:space="preserve">ZS4</t>
  </si>
  <si>
    <t xml:space="preserve">POS4</t>
  </si>
  <si>
    <t xml:space="preserve">Int. Pos 4</t>
  </si>
  <si>
    <t xml:space="preserve">LSH</t>
  </si>
  <si>
    <t xml:space="preserve">LSHH</t>
  </si>
  <si>
    <t xml:space="preserve">LSL</t>
  </si>
  <si>
    <t xml:space="preserve">LSLL</t>
  </si>
  <si>
    <t xml:space="preserve">LS</t>
  </si>
  <si>
    <t xml:space="preserve">Switch de Peso</t>
  </si>
  <si>
    <t xml:space="preserve">WSL</t>
  </si>
  <si>
    <t xml:space="preserve">Int. Peso Bajo</t>
  </si>
  <si>
    <t xml:space="preserve">WSH</t>
  </si>
  <si>
    <t xml:space="preserve">Int. Peso Alto</t>
  </si>
  <si>
    <t xml:space="preserve">FQI</t>
  </si>
  <si>
    <t xml:space="preserve">TOT</t>
  </si>
  <si>
    <t xml:space="preserve">TOT1</t>
  </si>
  <si>
    <t xml:space="preserve">Pulsos Totalizador 1</t>
  </si>
  <si>
    <t xml:space="preserve">TOT2</t>
  </si>
  <si>
    <t xml:space="preserve">Pulsos Totalizador 2</t>
  </si>
  <si>
    <t xml:space="preserve">XS</t>
  </si>
  <si>
    <t xml:space="preserve">PUSH</t>
  </si>
  <si>
    <t xml:space="preserve">XS1</t>
  </si>
  <si>
    <t xml:space="preserve">STR1</t>
  </si>
  <si>
    <t xml:space="preserve">XS2</t>
  </si>
  <si>
    <t xml:space="preserve">STR2</t>
  </si>
  <si>
    <t xml:space="preserve">STR</t>
  </si>
  <si>
    <t xml:space="preserve">STP</t>
  </si>
  <si>
    <t xml:space="preserve">FS</t>
  </si>
  <si>
    <t xml:space="preserve">FSL</t>
  </si>
  <si>
    <t xml:space="preserve">PS</t>
  </si>
  <si>
    <t xml:space="preserve">Int. Presión</t>
  </si>
  <si>
    <t xml:space="preserve">Switch de Presión</t>
  </si>
  <si>
    <t xml:space="preserve">PSH</t>
  </si>
  <si>
    <t xml:space="preserve">Int. Pres. Alta</t>
  </si>
  <si>
    <t xml:space="preserve">PSL</t>
  </si>
  <si>
    <t xml:space="preserve">Int. Pres. alta Aceite</t>
  </si>
  <si>
    <t xml:space="preserve">Int. Presión Baja de aceite</t>
  </si>
  <si>
    <t xml:space="preserve">PS1</t>
  </si>
  <si>
    <t xml:space="preserve">PS2</t>
  </si>
  <si>
    <t xml:space="preserve">PS3</t>
  </si>
  <si>
    <t xml:space="preserve">PS4</t>
  </si>
  <si>
    <t xml:space="preserve">Int. Presión 4</t>
  </si>
  <si>
    <t xml:space="preserve">ZS5</t>
  </si>
  <si>
    <t xml:space="preserve">ZS6</t>
  </si>
  <si>
    <t xml:space="preserve">DEV</t>
  </si>
  <si>
    <t xml:space="preserve">Int. Presión Baja Aire</t>
  </si>
  <si>
    <t xml:space="preserve">SALIDAS DIGITALES</t>
  </si>
  <si>
    <t xml:space="preserve">C</t>
  </si>
  <si>
    <t xml:space="preserve">CMD</t>
  </si>
  <si>
    <t xml:space="preserve">CMD1</t>
  </si>
  <si>
    <t xml:space="preserve">Comando Abrir Compuerta</t>
  </si>
  <si>
    <t xml:space="preserve">CMD2</t>
  </si>
  <si>
    <t xml:space="preserve">Comando Cerrar Compuerta</t>
  </si>
  <si>
    <t xml:space="preserve">HS1</t>
  </si>
  <si>
    <t xml:space="preserve">Comando Calefacción 1</t>
  </si>
  <si>
    <t xml:space="preserve">HS2</t>
  </si>
  <si>
    <t xml:space="preserve">Comando Calefacción 2</t>
  </si>
  <si>
    <t xml:space="preserve">HS3</t>
  </si>
  <si>
    <t xml:space="preserve">CMD3</t>
  </si>
  <si>
    <t xml:space="preserve">Comando Calefacción 3</t>
  </si>
  <si>
    <t xml:space="preserve">STR3</t>
  </si>
  <si>
    <t xml:space="preserve">RST</t>
  </si>
  <si>
    <t xml:space="preserve">INTLCK</t>
  </si>
  <si>
    <t xml:space="preserve">HS4</t>
  </si>
  <si>
    <t xml:space="preserve">CMD4</t>
  </si>
  <si>
    <t xml:space="preserve">HSV</t>
  </si>
  <si>
    <t xml:space="preserve">SV</t>
  </si>
  <si>
    <t xml:space="preserve">Comando Válvula</t>
  </si>
  <si>
    <t xml:space="preserve">HSV1</t>
  </si>
  <si>
    <t xml:space="preserve">SV1</t>
  </si>
  <si>
    <t xml:space="preserve">HSV2</t>
  </si>
  <si>
    <t xml:space="preserve">SV2</t>
  </si>
  <si>
    <t xml:space="preserve">HSV3</t>
  </si>
  <si>
    <t xml:space="preserve">SV3</t>
  </si>
  <si>
    <t xml:space="preserve">Comando Válvula #3</t>
  </si>
  <si>
    <t xml:space="preserve">HSV4</t>
  </si>
  <si>
    <t xml:space="preserve">SV4</t>
  </si>
  <si>
    <t xml:space="preserve">Comando Válvula #4</t>
  </si>
  <si>
    <t xml:space="preserve">HSV5</t>
  </si>
  <si>
    <t xml:space="preserve">SV5</t>
  </si>
  <si>
    <t xml:space="preserve">Comando Válvula #5</t>
  </si>
  <si>
    <t xml:space="preserve">HSV6</t>
  </si>
  <si>
    <t xml:space="preserve">SV6</t>
  </si>
  <si>
    <t xml:space="preserve">Comando Válvula #6</t>
  </si>
  <si>
    <t xml:space="preserve">HSV7</t>
  </si>
  <si>
    <t xml:space="preserve">SV7</t>
  </si>
  <si>
    <t xml:space="preserve">Comando Válvula #7</t>
  </si>
  <si>
    <t xml:space="preserve">HSV8</t>
  </si>
  <si>
    <t xml:space="preserve">SV8</t>
  </si>
  <si>
    <t xml:space="preserve">Comando Válvula #8</t>
  </si>
  <si>
    <t xml:space="preserve">HSV9</t>
  </si>
  <si>
    <t xml:space="preserve">SV9</t>
  </si>
  <si>
    <t xml:space="preserve">Comando Válvula #9</t>
  </si>
  <si>
    <t xml:space="preserve">HSV10</t>
  </si>
  <si>
    <t xml:space="preserve">SV10</t>
  </si>
  <si>
    <t xml:space="preserve">Comando Válvula #10</t>
  </si>
  <si>
    <t xml:space="preserve">SVA1</t>
  </si>
  <si>
    <t xml:space="preserve">SVA2</t>
  </si>
  <si>
    <t xml:space="preserve">SVA3</t>
  </si>
  <si>
    <t xml:space="preserve">SVA4</t>
  </si>
  <si>
    <t xml:space="preserve">SVA5</t>
  </si>
  <si>
    <t xml:space="preserve">SVA6</t>
  </si>
  <si>
    <t xml:space="preserve">SVA7</t>
  </si>
  <si>
    <t xml:space="preserve">SVA8</t>
  </si>
  <si>
    <t xml:space="preserve">SVB1</t>
  </si>
  <si>
    <t xml:space="preserve">SVB2</t>
  </si>
  <si>
    <t xml:space="preserve">SVB3</t>
  </si>
  <si>
    <t xml:space="preserve">SVB4</t>
  </si>
  <si>
    <t xml:space="preserve">SVB5</t>
  </si>
  <si>
    <t xml:space="preserve">SVB6</t>
  </si>
  <si>
    <t xml:space="preserve">SVB7</t>
  </si>
  <si>
    <t xml:space="preserve">SVB8</t>
  </si>
  <si>
    <t xml:space="preserve">SVC1</t>
  </si>
  <si>
    <t xml:space="preserve">SVC2</t>
  </si>
  <si>
    <t xml:space="preserve">SVC3</t>
  </si>
  <si>
    <t xml:space="preserve">SVC4</t>
  </si>
  <si>
    <t xml:space="preserve">SVC5</t>
  </si>
  <si>
    <t xml:space="preserve">SVC6</t>
  </si>
  <si>
    <t xml:space="preserve">SVC7</t>
  </si>
  <si>
    <t xml:space="preserve">SVC8</t>
  </si>
  <si>
    <t xml:space="preserve">SVD1</t>
  </si>
  <si>
    <t xml:space="preserve">D</t>
  </si>
  <si>
    <t xml:space="preserve">SVD2</t>
  </si>
  <si>
    <t xml:space="preserve">SVD3</t>
  </si>
  <si>
    <t xml:space="preserve">SVD4</t>
  </si>
  <si>
    <t xml:space="preserve">SVD5</t>
  </si>
  <si>
    <t xml:space="preserve">SVD6</t>
  </si>
  <si>
    <t xml:space="preserve">SVD7</t>
  </si>
  <si>
    <t xml:space="preserve">SVD8</t>
  </si>
  <si>
    <t xml:space="preserve">CMD5</t>
  </si>
  <si>
    <t xml:space="preserve">CMD6</t>
  </si>
  <si>
    <t xml:space="preserve">CMD7</t>
  </si>
  <si>
    <t xml:space="preserve">CMD8</t>
  </si>
  <si>
    <t xml:space="preserve">CMD9</t>
  </si>
  <si>
    <t xml:space="preserve">CMD10</t>
  </si>
  <si>
    <t xml:space="preserve">HSV11</t>
  </si>
  <si>
    <t xml:space="preserve">CMD11</t>
  </si>
  <si>
    <t xml:space="preserve">HSV12</t>
  </si>
  <si>
    <t xml:space="preserve">CMD12</t>
  </si>
  <si>
    <t xml:space="preserve">HSV13</t>
  </si>
  <si>
    <t xml:space="preserve">CMD13</t>
  </si>
  <si>
    <t xml:space="preserve">HSV14</t>
  </si>
  <si>
    <t xml:space="preserve">CMD14</t>
  </si>
  <si>
    <t xml:space="preserve">HSM</t>
  </si>
  <si>
    <t xml:space="preserve">MAN</t>
  </si>
  <si>
    <t xml:space="preserve">SALIDAS ANÁLOGAS</t>
  </si>
  <si>
    <t xml:space="preserve">SZ</t>
  </si>
  <si>
    <t xml:space="preserve">Control de velocidad-Drive</t>
  </si>
  <si>
    <t xml:space="preserve">ZZ</t>
  </si>
  <si>
    <t xml:space="preserve">Control de Posición-Controlador</t>
  </si>
  <si>
    <t xml:space="preserve">TZ</t>
  </si>
  <si>
    <t xml:space="preserve">Control de Temperatura-Controlador</t>
  </si>
  <si>
    <t xml:space="preserve">FZ</t>
  </si>
  <si>
    <t xml:space="preserve">Control de Flujo-Controlador</t>
  </si>
  <si>
    <t xml:space="preserve">WCV</t>
  </si>
  <si>
    <t xml:space="preserve">Control de Peso-Válvula</t>
  </si>
  <si>
    <t xml:space="preserve">TCV</t>
  </si>
  <si>
    <t xml:space="preserve">PCV</t>
  </si>
  <si>
    <t xml:space="preserve">Control de Presión - Válvula</t>
  </si>
  <si>
    <t xml:space="preserve">FCV</t>
  </si>
  <si>
    <t xml:space="preserve">Control de Flujo - Válvula</t>
  </si>
  <si>
    <t xml:space="preserve">ENTRADAS  ANÁLOGAS</t>
  </si>
  <si>
    <t xml:space="preserve">EIT</t>
  </si>
  <si>
    <t xml:space="preserve">E</t>
  </si>
  <si>
    <t xml:space="preserve">Voltaje</t>
  </si>
  <si>
    <t xml:space="preserve">IT</t>
  </si>
  <si>
    <t xml:space="preserve">I</t>
  </si>
  <si>
    <t xml:space="preserve">IIT</t>
  </si>
  <si>
    <t xml:space="preserve">FIT</t>
  </si>
  <si>
    <t xml:space="preserve">Flujo de material</t>
  </si>
  <si>
    <t xml:space="preserve">LIT</t>
  </si>
  <si>
    <t xml:space="preserve">L</t>
  </si>
  <si>
    <t xml:space="preserve">Transmisor Indicador de Nivel</t>
  </si>
  <si>
    <t xml:space="preserve">PIT</t>
  </si>
  <si>
    <t xml:space="preserve">P</t>
  </si>
  <si>
    <t xml:space="preserve">Presión</t>
  </si>
  <si>
    <t xml:space="preserve">Transmisor Indicador de Presión</t>
  </si>
  <si>
    <t xml:space="preserve">WIT</t>
  </si>
  <si>
    <t xml:space="preserve">WG</t>
  </si>
  <si>
    <t xml:space="preserve">Transmisor Indicador de Peso</t>
  </si>
  <si>
    <t xml:space="preserve">ZT</t>
  </si>
  <si>
    <t xml:space="preserve">Z</t>
  </si>
  <si>
    <t xml:space="preserve">Transmisor de Posición</t>
  </si>
  <si>
    <t xml:space="preserve">TIT</t>
  </si>
  <si>
    <t xml:space="preserve">T</t>
  </si>
  <si>
    <t xml:space="preserve">PDIT</t>
  </si>
  <si>
    <t xml:space="preserve">PD</t>
  </si>
  <si>
    <t xml:space="preserve">Presión diferencial</t>
  </si>
  <si>
    <t xml:space="preserve">Transmisor Indicador de Presión Diferencial</t>
  </si>
  <si>
    <t xml:space="preserve">MIT</t>
  </si>
  <si>
    <t xml:space="preserve">MST</t>
  </si>
  <si>
    <t xml:space="preserve">Transmisor Indicador de Humedad</t>
  </si>
  <si>
    <t xml:space="preserve">JIT</t>
  </si>
  <si>
    <t xml:space="preserve">J</t>
  </si>
  <si>
    <t xml:space="preserve">Transmisor Indicador de Potencia</t>
  </si>
  <si>
    <t xml:space="preserve">SIT</t>
  </si>
  <si>
    <t xml:space="preserve">S</t>
  </si>
  <si>
    <t xml:space="preserve">Transmisor Indicador de Voltaje</t>
  </si>
  <si>
    <t xml:space="preserve">AIT</t>
  </si>
  <si>
    <t xml:space="preserve">Análisis de Partículas</t>
  </si>
  <si>
    <t xml:space="preserve">AIT1</t>
  </si>
  <si>
    <t xml:space="preserve">PAR1</t>
  </si>
  <si>
    <t xml:space="preserve">Transmisor Indicador de Análisis</t>
  </si>
  <si>
    <t xml:space="preserve">AIT2</t>
  </si>
  <si>
    <t xml:space="preserve">PAR2</t>
  </si>
  <si>
    <t xml:space="preserve">AIT3</t>
  </si>
  <si>
    <t xml:space="preserve">PAR3</t>
  </si>
  <si>
    <t xml:space="preserve">Temp. Gases</t>
  </si>
  <si>
    <t xml:space="preserve">PIT1</t>
  </si>
  <si>
    <t xml:space="preserve">P1</t>
  </si>
  <si>
    <t xml:space="preserve">PIT2</t>
  </si>
  <si>
    <t xml:space="preserve">P2</t>
  </si>
  <si>
    <t xml:space="preserve">PIT3</t>
  </si>
  <si>
    <t xml:space="preserve">P3</t>
  </si>
  <si>
    <t xml:space="preserve">PIT4</t>
  </si>
  <si>
    <t xml:space="preserve">P4</t>
  </si>
  <si>
    <t xml:space="preserve">PIT5</t>
  </si>
  <si>
    <t xml:space="preserve">P5</t>
  </si>
  <si>
    <t xml:space="preserve">PIT6</t>
  </si>
  <si>
    <t xml:space="preserve">P6</t>
  </si>
  <si>
    <t xml:space="preserve">PIT7</t>
  </si>
  <si>
    <t xml:space="preserve">P7</t>
  </si>
  <si>
    <t xml:space="preserve">PIT8</t>
  </si>
  <si>
    <t xml:space="preserve">P8</t>
  </si>
  <si>
    <t xml:space="preserve">PIT9</t>
  </si>
  <si>
    <t xml:space="preserve">P9</t>
  </si>
  <si>
    <t xml:space="preserve">PIT10</t>
  </si>
  <si>
    <t xml:space="preserve">P10</t>
  </si>
  <si>
    <t xml:space="preserve">PIT11</t>
  </si>
  <si>
    <t xml:space="preserve">P11</t>
  </si>
  <si>
    <t xml:space="preserve">PIT12</t>
  </si>
  <si>
    <t xml:space="preserve">P12</t>
  </si>
  <si>
    <t xml:space="preserve">VIT</t>
  </si>
  <si>
    <t xml:space="preserve">V</t>
  </si>
  <si>
    <t xml:space="preserve">Transmisor Indicador de Vibración</t>
  </si>
  <si>
    <t xml:space="preserve">VT</t>
  </si>
  <si>
    <t xml:space="preserve">Transmisor de Vibración</t>
  </si>
  <si>
    <t xml:space="preserve">VT1</t>
  </si>
  <si>
    <t xml:space="preserve">V1</t>
  </si>
  <si>
    <t xml:space="preserve">VT2</t>
  </si>
  <si>
    <t xml:space="preserve">V2</t>
  </si>
  <si>
    <t xml:space="preserve">TIT1</t>
  </si>
  <si>
    <t xml:space="preserve">TIT2</t>
  </si>
  <si>
    <t xml:space="preserve">TE1</t>
  </si>
  <si>
    <t xml:space="preserve">TE2</t>
  </si>
  <si>
    <t xml:space="preserve">TE3</t>
  </si>
  <si>
    <t xml:space="preserve">T3</t>
  </si>
  <si>
    <t xml:space="preserve">TE4</t>
  </si>
  <si>
    <t xml:space="preserve">TE5</t>
  </si>
  <si>
    <t xml:space="preserve">TE6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</si>
</sst>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General"/>
    <numFmt numFmtId="167" formatCode="#,##0.00"/>
    <numFmt numFmtId="168" formatCode="#,##0.0"/>
    <numFmt numFmtId="169" formatCode="0.0"/>
    <numFmt numFmtId="170" formatCode="0"/>
    <numFmt numFmtId="171" formatCode="#,##0"/>
    <numFmt numFmtId="172" formatCode="0.00"/>
    <numFmt numFmtId="173" formatCode="0.0000"/>
    <numFmt numFmtId="174" formatCode="dd/mm/yyyy"/>
    <numFmt numFmtId="175" formatCode="dd\-mmm"/>
  </numFmts>
  <fonts count="6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Ubuntu Mono"/>
      <family val="0"/>
      <charset val="1"/>
    </font>
    <font>
      <sz val="10"/>
      <color rgb="FFFFFFFF"/>
      <name val="Arial"/>
      <family val="0"/>
      <charset val="1"/>
    </font>
    <font>
      <b val="true"/>
      <sz val="12"/>
      <color rgb="FF333333"/>
      <name val="Ubuntu Mono"/>
      <family val="0"/>
      <charset val="1"/>
    </font>
    <font>
      <sz val="10"/>
      <color rgb="FF333333"/>
      <name val="Arial"/>
      <family val="0"/>
      <charset val="1"/>
    </font>
    <font>
      <sz val="10"/>
      <name val="Ubuntu Mono"/>
      <family val="0"/>
      <charset val="1"/>
    </font>
    <font>
      <b val="true"/>
      <sz val="10"/>
      <color rgb="FF333333"/>
      <name val="Ubuntu Mono"/>
      <family val="0"/>
      <charset val="1"/>
    </font>
    <font>
      <sz val="11"/>
      <color rgb="FF333333"/>
      <name val="Ubuntu Mono"/>
      <family val="0"/>
      <charset val="1"/>
    </font>
    <font>
      <sz val="11"/>
      <name val="Ubuntu Mono"/>
      <family val="0"/>
      <charset val="1"/>
    </font>
    <font>
      <sz val="10"/>
      <name val="Arial"/>
      <family val="0"/>
      <charset val="1"/>
    </font>
    <font>
      <sz val="10"/>
      <color rgb="FF333333"/>
      <name val="Ubuntu Mono"/>
      <family val="0"/>
      <charset val="1"/>
    </font>
    <font>
      <sz val="12"/>
      <name val="Arial"/>
      <family val="0"/>
      <charset val="1"/>
    </font>
    <font>
      <b val="true"/>
      <sz val="12"/>
      <name val="Arial"/>
      <family val="0"/>
      <charset val="1"/>
    </font>
    <font>
      <b val="true"/>
      <i val="true"/>
      <sz val="12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b val="true"/>
      <sz val="10"/>
      <name val="Arial"/>
      <family val="0"/>
      <charset val="1"/>
    </font>
    <font>
      <b val="true"/>
      <i val="true"/>
      <sz val="10"/>
      <name val="Arial"/>
      <family val="0"/>
      <charset val="1"/>
    </font>
    <font>
      <b val="true"/>
      <sz val="12"/>
      <color rgb="FF333333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FF"/>
      <name val="Arial"/>
      <family val="0"/>
      <charset val="1"/>
    </font>
    <font>
      <b val="true"/>
      <sz val="16"/>
      <name val="Arial"/>
      <family val="0"/>
      <charset val="1"/>
    </font>
    <font>
      <b val="true"/>
      <i val="true"/>
      <sz val="16"/>
      <name val="Arial"/>
      <family val="0"/>
      <charset val="1"/>
    </font>
    <font>
      <b val="true"/>
      <sz val="16"/>
      <color rgb="FF333333"/>
      <name val="Arial"/>
      <family val="0"/>
      <charset val="1"/>
    </font>
    <font>
      <sz val="12"/>
      <color rgb="FF333333"/>
      <name val="Arial"/>
      <family val="0"/>
      <charset val="1"/>
    </font>
    <font>
      <i val="true"/>
      <sz val="12"/>
      <name val="Arial"/>
      <family val="0"/>
      <charset val="1"/>
    </font>
    <font>
      <sz val="10"/>
      <name val="Arial"/>
      <family val="2"/>
    </font>
    <font>
      <sz val="12"/>
      <name val="Ubuntu Mono"/>
      <family val="0"/>
      <charset val="1"/>
    </font>
    <font>
      <sz val="12"/>
      <color rgb="FF000000"/>
      <name val="Ubuntu Mono"/>
      <family val="0"/>
      <charset val="1"/>
    </font>
    <font>
      <b val="true"/>
      <sz val="10"/>
      <name val="Ubuntu Mono"/>
      <family val="0"/>
      <charset val="1"/>
    </font>
    <font>
      <sz val="10"/>
      <color rgb="FF000000"/>
      <name val="Ubuntu Mono"/>
      <family val="0"/>
      <charset val="1"/>
    </font>
    <font>
      <sz val="12"/>
      <color rgb="FFFFFFFF"/>
      <name val="Ubuntu Mono"/>
      <family val="0"/>
      <charset val="1"/>
    </font>
    <font>
      <b val="true"/>
      <sz val="11"/>
      <color rgb="FF333333"/>
      <name val="Ubuntu Mono"/>
      <family val="0"/>
      <charset val="1"/>
    </font>
    <font>
      <b val="true"/>
      <sz val="11"/>
      <name val="Ubuntu Mono"/>
      <family val="0"/>
      <charset val="1"/>
    </font>
    <font>
      <sz val="11"/>
      <color rgb="FF000000"/>
      <name val="Ubuntu Mono"/>
      <family val="0"/>
      <charset val="1"/>
    </font>
    <font>
      <b val="true"/>
      <sz val="11"/>
      <color rgb="FFFFFFFF"/>
      <name val="Ubuntu Mono"/>
      <family val="0"/>
      <charset val="1"/>
    </font>
    <font>
      <sz val="11"/>
      <color rgb="FFFFFFFF"/>
      <name val="Ubuntu Mono"/>
      <family val="0"/>
      <charset val="1"/>
    </font>
    <font>
      <b val="true"/>
      <sz val="16"/>
      <color rgb="FF000080"/>
      <name val="Arial"/>
      <family val="0"/>
      <charset val="1"/>
    </font>
    <font>
      <sz val="14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0"/>
      <color rgb="FF339966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2"/>
      <color rgb="FF000000"/>
      <name val="Ubuntu Mono"/>
      <family val="0"/>
      <charset val="1"/>
    </font>
    <font>
      <sz val="10"/>
      <name val="Arial"/>
      <family val="2"/>
      <charset val="1"/>
    </font>
    <font>
      <b val="true"/>
      <u val="single"/>
      <sz val="18"/>
      <color rgb="FFFFFFFF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FFFF"/>
      <name val="Times New Roman"/>
      <family val="1"/>
      <charset val="1"/>
    </font>
    <font>
      <b val="true"/>
      <sz val="10"/>
      <color rgb="FF993300"/>
      <name val="Arial"/>
      <family val="2"/>
      <charset val="1"/>
    </font>
    <font>
      <sz val="11"/>
      <name val="Arial"/>
      <family val="0"/>
      <charset val="1"/>
    </font>
    <font>
      <sz val="11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CCFF"/>
      <name val="Arial"/>
      <family val="2"/>
      <charset val="1"/>
    </font>
    <font>
      <sz val="10"/>
      <color rgb="FFE36C09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0420B"/>
        <bgColor rgb="FFFF4000"/>
      </patternFill>
    </fill>
    <fill>
      <patternFill patternType="solid">
        <fgColor rgb="FF00A933"/>
        <bgColor rgb="FF00B05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800000"/>
        <bgColor rgb="FF660066"/>
      </patternFill>
    </fill>
    <fill>
      <patternFill patternType="solid">
        <fgColor rgb="FF333399"/>
        <bgColor rgb="FF003366"/>
      </patternFill>
    </fill>
    <fill>
      <patternFill patternType="solid">
        <fgColor rgb="FF00CCFF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4000"/>
        <bgColor rgb="FFF0420B"/>
      </patternFill>
    </fill>
    <fill>
      <patternFill patternType="solid">
        <fgColor rgb="FFF10D0C"/>
        <bgColor rgb="FFFF0000"/>
      </patternFill>
    </fill>
    <fill>
      <patternFill patternType="solid">
        <fgColor rgb="FFFFA6A6"/>
        <bgColor rgb="FFFFCC99"/>
      </patternFill>
    </fill>
    <fill>
      <patternFill patternType="solid">
        <fgColor rgb="FFFF9900"/>
        <bgColor rgb="FFE36C09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A6A6"/>
      </patternFill>
    </fill>
    <fill>
      <patternFill patternType="solid">
        <fgColor rgb="FF00FF00"/>
        <bgColor rgb="FF00B050"/>
      </patternFill>
    </fill>
    <fill>
      <patternFill patternType="solid">
        <fgColor rgb="FFCCFFCC"/>
        <bgColor rgb="FFCCFFFF"/>
      </patternFill>
    </fill>
    <fill>
      <patternFill patternType="solid">
        <fgColor rgb="FF0070C0"/>
        <bgColor rgb="FF008080"/>
      </patternFill>
    </fill>
    <fill>
      <patternFill patternType="solid">
        <fgColor rgb="FFFF6367"/>
        <bgColor rgb="FFE36C09"/>
      </patternFill>
    </fill>
    <fill>
      <patternFill patternType="solid">
        <fgColor rgb="FF003366"/>
        <bgColor rgb="FF333399"/>
      </patternFill>
    </fill>
    <fill>
      <patternFill patternType="solid">
        <fgColor rgb="FFBF0041"/>
        <bgColor rgb="FFF10D0C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/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5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7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8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9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3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11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11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3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4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7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0" fillId="1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1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1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1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9" fillId="15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1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9" fillId="1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9" fillId="1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1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1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9" fillId="1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15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1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1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9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9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1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1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1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4" fillId="11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1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6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6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6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1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7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7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8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9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2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10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9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2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2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5" fillId="10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4" fillId="11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3" fillId="11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6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3" fillId="16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17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7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8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8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9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9" fillId="1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9" fillId="2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4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9" fillId="2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4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2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2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7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1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9" fillId="1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1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9" fillId="17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11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9" fillId="11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9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9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5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1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1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9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8" fillId="2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9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2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1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1" fillId="1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1" fillId="1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1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2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1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3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3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4" fillId="1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1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9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7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9" fillId="2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2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7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1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9" fillId="1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9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9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8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24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2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2" fillId="0" borderId="5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2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00A933"/>
          <bgColor rgb="FF000000"/>
        </patternFill>
      </fill>
    </dxf>
    <dxf>
      <fill>
        <patternFill patternType="solid">
          <fgColor rgb="FFF10D0C"/>
          <bgColor rgb="FF000000"/>
        </patternFill>
      </fill>
    </dxf>
    <dxf>
      <fill>
        <patternFill patternType="solid">
          <fgColor rgb="FFFF4000"/>
          <bgColor rgb="FF000000"/>
        </patternFill>
      </fill>
    </dxf>
    <dxf>
      <fill>
        <patternFill patternType="solid">
          <fgColor rgb="FFFFA6A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70C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FF4000"/>
      <rgbColor rgb="FFBF0041"/>
      <rgbColor rgb="FF00B050"/>
      <rgbColor rgb="FFC0C0C0"/>
      <rgbColor rgb="FF808080"/>
      <rgbColor rgb="FF9999FF"/>
      <rgbColor rgb="FF7030A0"/>
      <rgbColor rgb="FFFFFFCC"/>
      <rgbColor rgb="FFCCFFFF"/>
      <rgbColor rgb="FF660066"/>
      <rgbColor rgb="FFFF6367"/>
      <rgbColor rgb="FF0070C0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F0420B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9.86"/>
    <col collapsed="false" customWidth="true" hidden="false" outlineLevel="0" max="3" min="3" style="1" width="9.71"/>
    <col collapsed="false" customWidth="true" hidden="true" outlineLevel="0" max="4" min="4" style="1" width="9.59"/>
    <col collapsed="false" customWidth="true" hidden="true" outlineLevel="0" max="6" min="5" style="1" width="10.71"/>
    <col collapsed="false" customWidth="true" hidden="false" outlineLevel="0" max="7" min="7" style="1" width="53.43"/>
    <col collapsed="false" customWidth="true" hidden="false" outlineLevel="0" max="25" min="8" style="1" width="10.29"/>
  </cols>
  <sheetData>
    <row r="1" customFormat="false" ht="30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34.3" hidden="false" customHeight="true" outlineLevel="0" collapsed="false">
      <c r="A2" s="6" t="s">
        <v>7</v>
      </c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Format="false" ht="13.5" hidden="false" customHeight="true" outlineLevel="0" collapsed="false">
      <c r="A3" s="8"/>
      <c r="B3" s="9"/>
      <c r="C3" s="10"/>
      <c r="D3" s="10"/>
      <c r="E3" s="10"/>
      <c r="F3" s="10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3.5" hidden="false" customHeight="true" outlineLevel="0" collapsed="false">
      <c r="A4" s="12" t="str">
        <f aca="false">CONCATENATE(B4,"-",C4)</f>
        <v>100-005</v>
      </c>
      <c r="B4" s="13" t="n">
        <v>100</v>
      </c>
      <c r="C4" s="14" t="s">
        <v>8</v>
      </c>
      <c r="D4" s="14"/>
      <c r="E4" s="14"/>
      <c r="F4" s="14"/>
      <c r="G4" s="15" t="s">
        <v>9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customFormat="false" ht="13.5" hidden="false" customHeight="true" outlineLevel="0" collapsed="false">
      <c r="A5" s="17"/>
      <c r="B5" s="18"/>
      <c r="C5" s="19"/>
      <c r="D5" s="19"/>
      <c r="E5" s="19"/>
      <c r="F5" s="19"/>
      <c r="G5" s="20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customFormat="false" ht="13.5" hidden="false" customHeight="true" outlineLevel="0" collapsed="false">
      <c r="A6" s="21"/>
      <c r="B6" s="22"/>
      <c r="C6" s="23"/>
      <c r="D6" s="23"/>
      <c r="E6" s="23"/>
      <c r="F6" s="23"/>
      <c r="G6" s="24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customFormat="false" ht="13.5" hidden="false" customHeight="true" outlineLevel="0" collapsed="false">
      <c r="A7" s="21"/>
      <c r="B7" s="22"/>
      <c r="C7" s="23"/>
      <c r="D7" s="23"/>
      <c r="E7" s="23"/>
      <c r="F7" s="23"/>
      <c r="G7" s="24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customFormat="false" ht="13.5" hidden="false" customHeight="true" outlineLevel="0" collapsed="false">
      <c r="A8" s="21"/>
      <c r="B8" s="22"/>
      <c r="C8" s="23"/>
      <c r="D8" s="23"/>
      <c r="E8" s="23"/>
      <c r="F8" s="23"/>
      <c r="G8" s="2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3.5" hidden="false" customHeight="true" outlineLevel="0" collapsed="false">
      <c r="A9" s="21"/>
      <c r="B9" s="22"/>
      <c r="C9" s="23"/>
      <c r="D9" s="23"/>
      <c r="E9" s="23"/>
      <c r="F9" s="23"/>
      <c r="G9" s="2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customFormat="false" ht="13.5" hidden="false" customHeight="true" outlineLevel="0" collapsed="false">
      <c r="A10" s="21"/>
      <c r="B10" s="22"/>
      <c r="C10" s="23"/>
      <c r="D10" s="23"/>
      <c r="E10" s="23"/>
      <c r="F10" s="23"/>
      <c r="G10" s="2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customFormat="false" ht="13.5" hidden="false" customHeight="true" outlineLevel="0" collapsed="false">
      <c r="A11" s="21"/>
      <c r="B11" s="22"/>
      <c r="C11" s="23"/>
      <c r="D11" s="23"/>
      <c r="E11" s="23"/>
      <c r="F11" s="23"/>
      <c r="G11" s="24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customFormat="false" ht="13.5" hidden="false" customHeight="true" outlineLevel="0" collapsed="false">
      <c r="A12" s="21"/>
      <c r="B12" s="22"/>
      <c r="C12" s="23"/>
      <c r="D12" s="23"/>
      <c r="E12" s="23"/>
      <c r="F12" s="23"/>
      <c r="G12" s="2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customFormat="false" ht="13.5" hidden="false" customHeight="true" outlineLevel="0" collapsed="false">
      <c r="A13" s="21"/>
      <c r="B13" s="22"/>
      <c r="C13" s="23"/>
      <c r="D13" s="23"/>
      <c r="E13" s="23"/>
      <c r="F13" s="23"/>
      <c r="G13" s="2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customFormat="false" ht="12.75" hidden="false" customHeight="true" outlineLevel="0" collapsed="false">
      <c r="A14" s="21"/>
      <c r="B14" s="22"/>
      <c r="C14" s="23"/>
      <c r="D14" s="23"/>
      <c r="E14" s="23"/>
      <c r="F14" s="23"/>
      <c r="G14" s="2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customFormat="false" ht="12.75" hidden="false" customHeight="true" outlineLevel="0" collapsed="false">
      <c r="A15" s="21"/>
      <c r="B15" s="22"/>
      <c r="C15" s="23"/>
      <c r="D15" s="23"/>
      <c r="E15" s="23"/>
      <c r="F15" s="23"/>
      <c r="G15" s="24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customFormat="false" ht="12.75" hidden="false" customHeight="true" outlineLevel="0" collapsed="false">
      <c r="A16" s="21"/>
      <c r="B16" s="22"/>
      <c r="C16" s="23"/>
      <c r="D16" s="23"/>
      <c r="E16" s="23"/>
      <c r="F16" s="23"/>
      <c r="G16" s="2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customFormat="false" ht="12.75" hidden="false" customHeight="true" outlineLevel="0" collapsed="false">
      <c r="A17" s="21"/>
      <c r="B17" s="22"/>
      <c r="C17" s="23"/>
      <c r="D17" s="23"/>
      <c r="E17" s="23"/>
      <c r="F17" s="23"/>
      <c r="G17" s="24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customFormat="false" ht="12.75" hidden="false" customHeight="true" outlineLevel="0" collapsed="false">
      <c r="A18" s="21"/>
      <c r="B18" s="22"/>
      <c r="C18" s="23"/>
      <c r="D18" s="23"/>
      <c r="E18" s="23"/>
      <c r="F18" s="23"/>
      <c r="G18" s="2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customFormat="false" ht="12.75" hidden="false" customHeight="true" outlineLevel="0" collapsed="false">
      <c r="A19" s="21"/>
      <c r="B19" s="22"/>
      <c r="C19" s="23"/>
      <c r="D19" s="23"/>
      <c r="E19" s="23"/>
      <c r="F19" s="23"/>
      <c r="G19" s="24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customFormat="false" ht="12.75" hidden="false" customHeight="true" outlineLevel="0" collapsed="false">
      <c r="A20" s="21"/>
      <c r="B20" s="22"/>
      <c r="C20" s="23"/>
      <c r="D20" s="23"/>
      <c r="E20" s="23"/>
      <c r="F20" s="23"/>
      <c r="G20" s="2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customFormat="false" ht="12.75" hidden="false" customHeight="true" outlineLevel="0" collapsed="false">
      <c r="A21" s="25"/>
      <c r="B21" s="26"/>
      <c r="C21" s="26"/>
      <c r="D21" s="26"/>
      <c r="E21" s="26"/>
      <c r="F21" s="2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true" outlineLevel="0" collapsed="false">
      <c r="A22" s="25"/>
      <c r="B22" s="26"/>
      <c r="C22" s="26"/>
      <c r="D22" s="26"/>
      <c r="E22" s="26"/>
      <c r="F22" s="2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true" outlineLevel="0" collapsed="false">
      <c r="A23" s="25"/>
      <c r="B23" s="26"/>
      <c r="C23" s="26"/>
      <c r="D23" s="26"/>
      <c r="E23" s="26"/>
      <c r="F23" s="2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true" outlineLevel="0" collapsed="false">
      <c r="A24" s="25"/>
      <c r="B24" s="26"/>
      <c r="C24" s="26"/>
      <c r="D24" s="26"/>
      <c r="E24" s="26"/>
      <c r="F24" s="2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true" outlineLevel="0" collapsed="false">
      <c r="A25" s="25"/>
      <c r="B25" s="26"/>
      <c r="C25" s="26"/>
      <c r="D25" s="26"/>
      <c r="E25" s="26"/>
      <c r="F25" s="2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true" outlineLevel="0" collapsed="false">
      <c r="A26" s="25"/>
      <c r="B26" s="26"/>
      <c r="C26" s="26"/>
      <c r="D26" s="26"/>
      <c r="E26" s="26"/>
      <c r="F26" s="2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true" outlineLevel="0" collapsed="false">
      <c r="A27" s="25"/>
      <c r="B27" s="26"/>
      <c r="C27" s="26"/>
      <c r="D27" s="26"/>
      <c r="E27" s="26"/>
      <c r="F27" s="2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true" outlineLevel="0" collapsed="false">
      <c r="A28" s="25"/>
      <c r="B28" s="26"/>
      <c r="C28" s="26"/>
      <c r="D28" s="26"/>
      <c r="E28" s="26"/>
      <c r="F28" s="2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true" outlineLevel="0" collapsed="false">
      <c r="A29" s="25"/>
      <c r="B29" s="26"/>
      <c r="C29" s="26"/>
      <c r="D29" s="26"/>
      <c r="E29" s="26"/>
      <c r="F29" s="2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true" outlineLevel="0" collapsed="false">
      <c r="A30" s="25"/>
      <c r="B30" s="26"/>
      <c r="C30" s="26"/>
      <c r="D30" s="26"/>
      <c r="E30" s="26"/>
      <c r="F30" s="2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true" outlineLevel="0" collapsed="false">
      <c r="A31" s="25"/>
      <c r="B31" s="26"/>
      <c r="C31" s="26"/>
      <c r="D31" s="26"/>
      <c r="E31" s="26"/>
      <c r="F31" s="2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true" outlineLevel="0" collapsed="false">
      <c r="A32" s="25"/>
      <c r="B32" s="26"/>
      <c r="C32" s="26"/>
      <c r="D32" s="26"/>
      <c r="E32" s="26"/>
      <c r="F32" s="2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true" outlineLevel="0" collapsed="false">
      <c r="A33" s="25"/>
      <c r="B33" s="26"/>
      <c r="C33" s="26"/>
      <c r="D33" s="26"/>
      <c r="E33" s="26"/>
      <c r="F33" s="2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true" outlineLevel="0" collapsed="false">
      <c r="A34" s="25"/>
      <c r="B34" s="26"/>
      <c r="C34" s="26"/>
      <c r="D34" s="26"/>
      <c r="E34" s="26"/>
      <c r="F34" s="2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true" outlineLevel="0" collapsed="false">
      <c r="A35" s="25"/>
      <c r="B35" s="26"/>
      <c r="C35" s="26"/>
      <c r="D35" s="26"/>
      <c r="E35" s="26"/>
      <c r="F35" s="2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true" outlineLevel="0" collapsed="false">
      <c r="A36" s="25"/>
      <c r="B36" s="26"/>
      <c r="C36" s="26"/>
      <c r="D36" s="26"/>
      <c r="E36" s="26"/>
      <c r="F36" s="2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true" outlineLevel="0" collapsed="false">
      <c r="A37" s="25"/>
      <c r="B37" s="26"/>
      <c r="C37" s="26"/>
      <c r="D37" s="26"/>
      <c r="E37" s="26"/>
      <c r="F37" s="2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true" outlineLevel="0" collapsed="false">
      <c r="A38" s="25"/>
      <c r="B38" s="26"/>
      <c r="C38" s="26"/>
      <c r="D38" s="26"/>
      <c r="E38" s="26"/>
      <c r="F38" s="2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true" outlineLevel="0" collapsed="false">
      <c r="A39" s="25"/>
      <c r="B39" s="26"/>
      <c r="C39" s="26"/>
      <c r="D39" s="26"/>
      <c r="E39" s="26"/>
      <c r="F39" s="2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true" outlineLevel="0" collapsed="false">
      <c r="A40" s="25"/>
      <c r="B40" s="26"/>
      <c r="C40" s="26"/>
      <c r="D40" s="26"/>
      <c r="E40" s="26"/>
      <c r="F40" s="2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true" outlineLevel="0" collapsed="false">
      <c r="A41" s="25"/>
      <c r="B41" s="26"/>
      <c r="C41" s="26"/>
      <c r="D41" s="26"/>
      <c r="E41" s="26"/>
      <c r="F41" s="2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true" outlineLevel="0" collapsed="false">
      <c r="A42" s="25"/>
      <c r="B42" s="26"/>
      <c r="C42" s="26"/>
      <c r="D42" s="26"/>
      <c r="E42" s="26"/>
      <c r="F42" s="26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true" outlineLevel="0" collapsed="false">
      <c r="A43" s="25"/>
      <c r="B43" s="26"/>
      <c r="C43" s="26"/>
      <c r="D43" s="26"/>
      <c r="E43" s="26"/>
      <c r="F43" s="2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true" outlineLevel="0" collapsed="false">
      <c r="A44" s="25"/>
      <c r="B44" s="26"/>
      <c r="C44" s="26"/>
      <c r="D44" s="26"/>
      <c r="E44" s="26"/>
      <c r="F44" s="2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true" outlineLevel="0" collapsed="false">
      <c r="A45" s="25"/>
      <c r="B45" s="26"/>
      <c r="C45" s="26"/>
      <c r="D45" s="26"/>
      <c r="E45" s="26"/>
      <c r="F45" s="2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true" outlineLevel="0" collapsed="false">
      <c r="A46" s="25"/>
      <c r="B46" s="26"/>
      <c r="C46" s="26"/>
      <c r="D46" s="26"/>
      <c r="E46" s="26"/>
      <c r="F46" s="26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true" outlineLevel="0" collapsed="false">
      <c r="A47" s="25"/>
      <c r="B47" s="26"/>
      <c r="C47" s="26"/>
      <c r="D47" s="26"/>
      <c r="E47" s="26"/>
      <c r="F47" s="26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true" outlineLevel="0" collapsed="false">
      <c r="A48" s="25"/>
      <c r="B48" s="26"/>
      <c r="C48" s="26"/>
      <c r="D48" s="26"/>
      <c r="E48" s="26"/>
      <c r="F48" s="2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true" outlineLevel="0" collapsed="false">
      <c r="A49" s="25"/>
      <c r="B49" s="26"/>
      <c r="C49" s="26"/>
      <c r="D49" s="26"/>
      <c r="E49" s="26"/>
      <c r="F49" s="2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true" outlineLevel="0" collapsed="false">
      <c r="A50" s="25"/>
      <c r="B50" s="26"/>
      <c r="C50" s="26"/>
      <c r="D50" s="26"/>
      <c r="E50" s="26"/>
      <c r="F50" s="2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true" outlineLevel="0" collapsed="false">
      <c r="A51" s="25"/>
      <c r="B51" s="26"/>
      <c r="C51" s="26"/>
      <c r="D51" s="26"/>
      <c r="E51" s="26"/>
      <c r="F51" s="2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true" outlineLevel="0" collapsed="false">
      <c r="A52" s="25"/>
      <c r="B52" s="26"/>
      <c r="C52" s="26"/>
      <c r="D52" s="26"/>
      <c r="E52" s="26"/>
      <c r="F52" s="2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true" outlineLevel="0" collapsed="false">
      <c r="A53" s="25"/>
      <c r="B53" s="26"/>
      <c r="C53" s="26"/>
      <c r="D53" s="26"/>
      <c r="E53" s="26"/>
      <c r="F53" s="2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true" outlineLevel="0" collapsed="false">
      <c r="A54" s="25"/>
      <c r="B54" s="26"/>
      <c r="C54" s="26"/>
      <c r="D54" s="26"/>
      <c r="E54" s="26"/>
      <c r="F54" s="2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true" outlineLevel="0" collapsed="false">
      <c r="A55" s="25"/>
      <c r="B55" s="26"/>
      <c r="C55" s="26"/>
      <c r="D55" s="26"/>
      <c r="E55" s="26"/>
      <c r="F55" s="2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true" outlineLevel="0" collapsed="false">
      <c r="A56" s="25"/>
      <c r="B56" s="26"/>
      <c r="C56" s="26"/>
      <c r="D56" s="26"/>
      <c r="E56" s="26"/>
      <c r="F56" s="2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true" outlineLevel="0" collapsed="false">
      <c r="A57" s="25"/>
      <c r="B57" s="26"/>
      <c r="C57" s="26"/>
      <c r="D57" s="26"/>
      <c r="E57" s="26"/>
      <c r="F57" s="2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true" outlineLevel="0" collapsed="false">
      <c r="A58" s="25"/>
      <c r="B58" s="26"/>
      <c r="C58" s="26"/>
      <c r="D58" s="26"/>
      <c r="E58" s="26"/>
      <c r="F58" s="2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true" outlineLevel="0" collapsed="false">
      <c r="A59" s="25"/>
      <c r="B59" s="26"/>
      <c r="C59" s="26"/>
      <c r="D59" s="26"/>
      <c r="E59" s="26"/>
      <c r="F59" s="2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true" outlineLevel="0" collapsed="false">
      <c r="A60" s="25"/>
      <c r="B60" s="26"/>
      <c r="C60" s="26"/>
      <c r="D60" s="26"/>
      <c r="E60" s="26"/>
      <c r="F60" s="2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true" outlineLevel="0" collapsed="false">
      <c r="A61" s="25"/>
      <c r="B61" s="26"/>
      <c r="C61" s="26"/>
      <c r="D61" s="26"/>
      <c r="E61" s="26"/>
      <c r="F61" s="2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true" outlineLevel="0" collapsed="false">
      <c r="A62" s="25"/>
      <c r="B62" s="26"/>
      <c r="C62" s="26"/>
      <c r="D62" s="26"/>
      <c r="E62" s="26"/>
      <c r="F62" s="2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true" outlineLevel="0" collapsed="false">
      <c r="A63" s="25"/>
      <c r="B63" s="26"/>
      <c r="C63" s="26"/>
      <c r="D63" s="26"/>
      <c r="E63" s="26"/>
      <c r="F63" s="2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true" outlineLevel="0" collapsed="false">
      <c r="A64" s="25"/>
      <c r="B64" s="26"/>
      <c r="C64" s="26"/>
      <c r="D64" s="26"/>
      <c r="E64" s="26"/>
      <c r="F64" s="2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true" outlineLevel="0" collapsed="false">
      <c r="A65" s="25"/>
      <c r="B65" s="26"/>
      <c r="C65" s="26"/>
      <c r="D65" s="26"/>
      <c r="E65" s="26"/>
      <c r="F65" s="2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true" outlineLevel="0" collapsed="false">
      <c r="A66" s="25"/>
      <c r="B66" s="26"/>
      <c r="C66" s="26"/>
      <c r="D66" s="26"/>
      <c r="E66" s="26"/>
      <c r="F66" s="2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true" outlineLevel="0" collapsed="false">
      <c r="A67" s="25"/>
      <c r="B67" s="26"/>
      <c r="C67" s="26"/>
      <c r="D67" s="26"/>
      <c r="E67" s="26"/>
      <c r="F67" s="2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true" outlineLevel="0" collapsed="false">
      <c r="A68" s="25"/>
      <c r="B68" s="26"/>
      <c r="C68" s="26"/>
      <c r="D68" s="26"/>
      <c r="E68" s="26"/>
      <c r="F68" s="2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true" outlineLevel="0" collapsed="false">
      <c r="A69" s="25"/>
      <c r="B69" s="26"/>
      <c r="C69" s="26"/>
      <c r="D69" s="26"/>
      <c r="E69" s="26"/>
      <c r="F69" s="2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true" outlineLevel="0" collapsed="false">
      <c r="A70" s="25"/>
      <c r="B70" s="26"/>
      <c r="C70" s="26"/>
      <c r="D70" s="26"/>
      <c r="E70" s="26"/>
      <c r="F70" s="2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true" outlineLevel="0" collapsed="false">
      <c r="A71" s="25"/>
      <c r="B71" s="26"/>
      <c r="C71" s="26"/>
      <c r="D71" s="26"/>
      <c r="E71" s="26"/>
      <c r="F71" s="2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true" outlineLevel="0" collapsed="false">
      <c r="A72" s="25"/>
      <c r="B72" s="26"/>
      <c r="C72" s="26"/>
      <c r="D72" s="26"/>
      <c r="E72" s="26"/>
      <c r="F72" s="2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true" outlineLevel="0" collapsed="false">
      <c r="A73" s="25"/>
      <c r="B73" s="26"/>
      <c r="C73" s="26"/>
      <c r="D73" s="26"/>
      <c r="E73" s="26"/>
      <c r="F73" s="2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true" outlineLevel="0" collapsed="false">
      <c r="A74" s="25"/>
      <c r="B74" s="26"/>
      <c r="C74" s="26"/>
      <c r="D74" s="26"/>
      <c r="E74" s="26"/>
      <c r="F74" s="2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true" outlineLevel="0" collapsed="false">
      <c r="A75" s="25"/>
      <c r="B75" s="26"/>
      <c r="C75" s="26"/>
      <c r="D75" s="26"/>
      <c r="E75" s="26"/>
      <c r="F75" s="2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true" outlineLevel="0" collapsed="false">
      <c r="A76" s="25"/>
      <c r="B76" s="26"/>
      <c r="C76" s="26"/>
      <c r="D76" s="26"/>
      <c r="E76" s="26"/>
      <c r="F76" s="2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true" outlineLevel="0" collapsed="false">
      <c r="A77" s="25"/>
      <c r="B77" s="26"/>
      <c r="C77" s="26"/>
      <c r="D77" s="26"/>
      <c r="E77" s="26"/>
      <c r="F77" s="2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true" outlineLevel="0" collapsed="false">
      <c r="A78" s="25"/>
      <c r="B78" s="26"/>
      <c r="C78" s="26"/>
      <c r="D78" s="26"/>
      <c r="E78" s="26"/>
      <c r="F78" s="2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true" outlineLevel="0" collapsed="false">
      <c r="A79" s="25"/>
      <c r="B79" s="26"/>
      <c r="C79" s="26"/>
      <c r="D79" s="26"/>
      <c r="E79" s="26"/>
      <c r="F79" s="2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true" outlineLevel="0" collapsed="false">
      <c r="A80" s="25"/>
      <c r="B80" s="26"/>
      <c r="C80" s="26"/>
      <c r="D80" s="26"/>
      <c r="E80" s="26"/>
      <c r="F80" s="2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true" outlineLevel="0" collapsed="false">
      <c r="A81" s="25"/>
      <c r="B81" s="26"/>
      <c r="C81" s="26"/>
      <c r="D81" s="26"/>
      <c r="E81" s="26"/>
      <c r="F81" s="2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true" outlineLevel="0" collapsed="false">
      <c r="A82" s="25"/>
      <c r="B82" s="26"/>
      <c r="C82" s="26"/>
      <c r="D82" s="26"/>
      <c r="E82" s="26"/>
      <c r="F82" s="2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true" outlineLevel="0" collapsed="false">
      <c r="A83" s="25"/>
      <c r="B83" s="26"/>
      <c r="C83" s="26"/>
      <c r="D83" s="26"/>
      <c r="E83" s="26"/>
      <c r="F83" s="2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true" outlineLevel="0" collapsed="false">
      <c r="A84" s="25"/>
      <c r="B84" s="26"/>
      <c r="C84" s="26"/>
      <c r="D84" s="26"/>
      <c r="E84" s="26"/>
      <c r="F84" s="2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true" outlineLevel="0" collapsed="false">
      <c r="A85" s="25"/>
      <c r="B85" s="26"/>
      <c r="C85" s="26"/>
      <c r="D85" s="26"/>
      <c r="E85" s="26"/>
      <c r="F85" s="2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true" outlineLevel="0" collapsed="false">
      <c r="A86" s="25"/>
      <c r="B86" s="26"/>
      <c r="C86" s="26"/>
      <c r="D86" s="26"/>
      <c r="E86" s="26"/>
      <c r="F86" s="2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true" outlineLevel="0" collapsed="false">
      <c r="A87" s="25"/>
      <c r="B87" s="26"/>
      <c r="C87" s="26"/>
      <c r="D87" s="26"/>
      <c r="E87" s="26"/>
      <c r="F87" s="2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true" outlineLevel="0" collapsed="false">
      <c r="A88" s="25"/>
      <c r="B88" s="26"/>
      <c r="C88" s="26"/>
      <c r="D88" s="26"/>
      <c r="E88" s="26"/>
      <c r="F88" s="2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true" outlineLevel="0" collapsed="false">
      <c r="A89" s="25"/>
      <c r="B89" s="26"/>
      <c r="C89" s="26"/>
      <c r="D89" s="26"/>
      <c r="E89" s="26"/>
      <c r="F89" s="2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true" outlineLevel="0" collapsed="false">
      <c r="A90" s="25"/>
      <c r="B90" s="26"/>
      <c r="C90" s="26"/>
      <c r="D90" s="26"/>
      <c r="E90" s="26"/>
      <c r="F90" s="2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true" outlineLevel="0" collapsed="false">
      <c r="A91" s="25"/>
      <c r="B91" s="26"/>
      <c r="C91" s="26"/>
      <c r="D91" s="26"/>
      <c r="E91" s="26"/>
      <c r="F91" s="2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true" outlineLevel="0" collapsed="false">
      <c r="A92" s="25"/>
      <c r="B92" s="26"/>
      <c r="C92" s="26"/>
      <c r="D92" s="26"/>
      <c r="E92" s="26"/>
      <c r="F92" s="2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true" outlineLevel="0" collapsed="false">
      <c r="A93" s="25"/>
      <c r="B93" s="26"/>
      <c r="C93" s="26"/>
      <c r="D93" s="26"/>
      <c r="E93" s="26"/>
      <c r="F93" s="2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true" outlineLevel="0" collapsed="false">
      <c r="A94" s="25"/>
      <c r="B94" s="26"/>
      <c r="C94" s="26"/>
      <c r="D94" s="26"/>
      <c r="E94" s="26"/>
      <c r="F94" s="2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true" outlineLevel="0" collapsed="false">
      <c r="A95" s="25"/>
      <c r="B95" s="26"/>
      <c r="C95" s="26"/>
      <c r="D95" s="26"/>
      <c r="E95" s="26"/>
      <c r="F95" s="2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true" outlineLevel="0" collapsed="false">
      <c r="A96" s="25"/>
      <c r="B96" s="26"/>
      <c r="C96" s="26"/>
      <c r="D96" s="26"/>
      <c r="E96" s="26"/>
      <c r="F96" s="2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true" outlineLevel="0" collapsed="false">
      <c r="A97" s="25"/>
      <c r="B97" s="26"/>
      <c r="C97" s="26"/>
      <c r="D97" s="26"/>
      <c r="E97" s="26"/>
      <c r="F97" s="2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true" outlineLevel="0" collapsed="false">
      <c r="A98" s="25"/>
      <c r="B98" s="26"/>
      <c r="C98" s="26"/>
      <c r="D98" s="26"/>
      <c r="E98" s="26"/>
      <c r="F98" s="2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true" outlineLevel="0" collapsed="false">
      <c r="A99" s="25"/>
      <c r="B99" s="26"/>
      <c r="C99" s="26"/>
      <c r="D99" s="26"/>
      <c r="E99" s="26"/>
      <c r="F99" s="2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true" outlineLevel="0" collapsed="false">
      <c r="A100" s="25"/>
      <c r="B100" s="26"/>
      <c r="C100" s="26"/>
      <c r="D100" s="26"/>
      <c r="E100" s="26"/>
      <c r="F100" s="2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true" outlineLevel="0" collapsed="false">
      <c r="A101" s="25"/>
      <c r="B101" s="26"/>
      <c r="C101" s="26"/>
      <c r="D101" s="26"/>
      <c r="E101" s="26"/>
      <c r="F101" s="2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true" outlineLevel="0" collapsed="false">
      <c r="A102" s="25"/>
      <c r="B102" s="26"/>
      <c r="C102" s="26"/>
      <c r="D102" s="26"/>
      <c r="E102" s="26"/>
      <c r="F102" s="2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true" outlineLevel="0" collapsed="false">
      <c r="A103" s="25"/>
      <c r="B103" s="26"/>
      <c r="C103" s="26"/>
      <c r="D103" s="26"/>
      <c r="E103" s="26"/>
      <c r="F103" s="2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true" outlineLevel="0" collapsed="false">
      <c r="A104" s="25"/>
      <c r="B104" s="26"/>
      <c r="C104" s="26"/>
      <c r="D104" s="26"/>
      <c r="E104" s="26"/>
      <c r="F104" s="2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true" outlineLevel="0" collapsed="false">
      <c r="A105" s="25"/>
      <c r="B105" s="26"/>
      <c r="C105" s="26"/>
      <c r="D105" s="26"/>
      <c r="E105" s="26"/>
      <c r="F105" s="2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true" outlineLevel="0" collapsed="false">
      <c r="A106" s="25"/>
      <c r="B106" s="26"/>
      <c r="C106" s="26"/>
      <c r="D106" s="26"/>
      <c r="E106" s="26"/>
      <c r="F106" s="2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true" outlineLevel="0" collapsed="false">
      <c r="A107" s="25"/>
      <c r="B107" s="26"/>
      <c r="C107" s="26"/>
      <c r="D107" s="26"/>
      <c r="E107" s="26"/>
      <c r="F107" s="2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true" outlineLevel="0" collapsed="false">
      <c r="A108" s="25"/>
      <c r="B108" s="26"/>
      <c r="C108" s="26"/>
      <c r="D108" s="26"/>
      <c r="E108" s="26"/>
      <c r="F108" s="2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true" outlineLevel="0" collapsed="false">
      <c r="A109" s="25"/>
      <c r="B109" s="26"/>
      <c r="C109" s="26"/>
      <c r="D109" s="26"/>
      <c r="E109" s="26"/>
      <c r="F109" s="2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true" outlineLevel="0" collapsed="false">
      <c r="A110" s="25"/>
      <c r="B110" s="26"/>
      <c r="C110" s="26"/>
      <c r="D110" s="26"/>
      <c r="E110" s="26"/>
      <c r="F110" s="2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true" outlineLevel="0" collapsed="false">
      <c r="A111" s="25"/>
      <c r="B111" s="26"/>
      <c r="C111" s="26"/>
      <c r="D111" s="26"/>
      <c r="E111" s="26"/>
      <c r="F111" s="2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true" outlineLevel="0" collapsed="false">
      <c r="A112" s="25"/>
      <c r="B112" s="26"/>
      <c r="C112" s="26"/>
      <c r="D112" s="26"/>
      <c r="E112" s="26"/>
      <c r="F112" s="2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true" outlineLevel="0" collapsed="false">
      <c r="A113" s="25"/>
      <c r="B113" s="26"/>
      <c r="C113" s="26"/>
      <c r="D113" s="26"/>
      <c r="E113" s="26"/>
      <c r="F113" s="2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true" outlineLevel="0" collapsed="false">
      <c r="A114" s="25"/>
      <c r="B114" s="26"/>
      <c r="C114" s="26"/>
      <c r="D114" s="26"/>
      <c r="E114" s="26"/>
      <c r="F114" s="2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true" outlineLevel="0" collapsed="false">
      <c r="A115" s="25"/>
      <c r="B115" s="26"/>
      <c r="C115" s="26"/>
      <c r="D115" s="26"/>
      <c r="E115" s="26"/>
      <c r="F115" s="2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true" outlineLevel="0" collapsed="false">
      <c r="A116" s="25"/>
      <c r="B116" s="26"/>
      <c r="C116" s="26"/>
      <c r="D116" s="26"/>
      <c r="E116" s="26"/>
      <c r="F116" s="2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true" outlineLevel="0" collapsed="false">
      <c r="A117" s="25"/>
      <c r="B117" s="26"/>
      <c r="C117" s="26"/>
      <c r="D117" s="26"/>
      <c r="E117" s="26"/>
      <c r="F117" s="2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true" outlineLevel="0" collapsed="false">
      <c r="A118" s="25"/>
      <c r="B118" s="26"/>
      <c r="C118" s="26"/>
      <c r="D118" s="26"/>
      <c r="E118" s="26"/>
      <c r="F118" s="2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true" outlineLevel="0" collapsed="false">
      <c r="A119" s="25"/>
      <c r="B119" s="26"/>
      <c r="C119" s="26"/>
      <c r="D119" s="26"/>
      <c r="E119" s="26"/>
      <c r="F119" s="2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true" outlineLevel="0" collapsed="false">
      <c r="A120" s="25"/>
      <c r="B120" s="26"/>
      <c r="C120" s="26"/>
      <c r="D120" s="26"/>
      <c r="E120" s="26"/>
      <c r="F120" s="2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true" outlineLevel="0" collapsed="false">
      <c r="A121" s="25"/>
      <c r="B121" s="26"/>
      <c r="C121" s="26"/>
      <c r="D121" s="26"/>
      <c r="E121" s="26"/>
      <c r="F121" s="2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true" outlineLevel="0" collapsed="false">
      <c r="A122" s="25"/>
      <c r="B122" s="26"/>
      <c r="C122" s="26"/>
      <c r="D122" s="26"/>
      <c r="E122" s="26"/>
      <c r="F122" s="2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true" outlineLevel="0" collapsed="false">
      <c r="A123" s="25"/>
      <c r="B123" s="26"/>
      <c r="C123" s="26"/>
      <c r="D123" s="26"/>
      <c r="E123" s="26"/>
      <c r="F123" s="2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true" outlineLevel="0" collapsed="false">
      <c r="A124" s="25"/>
      <c r="B124" s="26"/>
      <c r="C124" s="26"/>
      <c r="D124" s="26"/>
      <c r="E124" s="26"/>
      <c r="F124" s="2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true" outlineLevel="0" collapsed="false">
      <c r="A125" s="25"/>
      <c r="B125" s="26"/>
      <c r="C125" s="26"/>
      <c r="D125" s="26"/>
      <c r="E125" s="26"/>
      <c r="F125" s="2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2.75" hidden="false" customHeight="true" outlineLevel="0" collapsed="false">
      <c r="A126" s="25"/>
      <c r="B126" s="26"/>
      <c r="C126" s="26"/>
      <c r="D126" s="26"/>
      <c r="E126" s="26"/>
      <c r="F126" s="2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2.75" hidden="false" customHeight="true" outlineLevel="0" collapsed="false">
      <c r="A127" s="25"/>
      <c r="B127" s="26"/>
      <c r="C127" s="26"/>
      <c r="D127" s="26"/>
      <c r="E127" s="26"/>
      <c r="F127" s="2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2.75" hidden="false" customHeight="true" outlineLevel="0" collapsed="false">
      <c r="A128" s="25"/>
      <c r="B128" s="26"/>
      <c r="C128" s="26"/>
      <c r="D128" s="26"/>
      <c r="E128" s="26"/>
      <c r="F128" s="2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2.75" hidden="false" customHeight="true" outlineLevel="0" collapsed="false">
      <c r="A129" s="25"/>
      <c r="B129" s="26"/>
      <c r="C129" s="26"/>
      <c r="D129" s="26"/>
      <c r="E129" s="26"/>
      <c r="F129" s="2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2.75" hidden="false" customHeight="true" outlineLevel="0" collapsed="false">
      <c r="A130" s="25"/>
      <c r="B130" s="26"/>
      <c r="C130" s="26"/>
      <c r="D130" s="26"/>
      <c r="E130" s="26"/>
      <c r="F130" s="2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2.75" hidden="false" customHeight="true" outlineLevel="0" collapsed="false">
      <c r="A131" s="25"/>
      <c r="B131" s="26"/>
      <c r="C131" s="26"/>
      <c r="D131" s="26"/>
      <c r="E131" s="26"/>
      <c r="F131" s="2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2.75" hidden="false" customHeight="true" outlineLevel="0" collapsed="false">
      <c r="A132" s="25"/>
      <c r="B132" s="26"/>
      <c r="C132" s="26"/>
      <c r="D132" s="26"/>
      <c r="E132" s="26"/>
      <c r="F132" s="2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2.75" hidden="false" customHeight="true" outlineLevel="0" collapsed="false">
      <c r="A133" s="25"/>
      <c r="B133" s="26"/>
      <c r="C133" s="26"/>
      <c r="D133" s="26"/>
      <c r="E133" s="26"/>
      <c r="F133" s="2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2.75" hidden="false" customHeight="true" outlineLevel="0" collapsed="false">
      <c r="A134" s="25"/>
      <c r="B134" s="26"/>
      <c r="C134" s="26"/>
      <c r="D134" s="26"/>
      <c r="E134" s="26"/>
      <c r="F134" s="2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2.75" hidden="false" customHeight="true" outlineLevel="0" collapsed="false">
      <c r="A135" s="25"/>
      <c r="B135" s="26"/>
      <c r="C135" s="26"/>
      <c r="D135" s="26"/>
      <c r="E135" s="26"/>
      <c r="F135" s="2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2.75" hidden="false" customHeight="true" outlineLevel="0" collapsed="false">
      <c r="A136" s="25"/>
      <c r="B136" s="26"/>
      <c r="C136" s="26"/>
      <c r="D136" s="26"/>
      <c r="E136" s="26"/>
      <c r="F136" s="2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2.75" hidden="false" customHeight="true" outlineLevel="0" collapsed="false">
      <c r="A137" s="25"/>
      <c r="B137" s="26"/>
      <c r="C137" s="26"/>
      <c r="D137" s="26"/>
      <c r="E137" s="26"/>
      <c r="F137" s="2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2.75" hidden="false" customHeight="true" outlineLevel="0" collapsed="false">
      <c r="A138" s="25"/>
      <c r="B138" s="26"/>
      <c r="C138" s="26"/>
      <c r="D138" s="26"/>
      <c r="E138" s="26"/>
      <c r="F138" s="2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2.75" hidden="false" customHeight="true" outlineLevel="0" collapsed="false">
      <c r="A139" s="25"/>
      <c r="B139" s="26"/>
      <c r="C139" s="26"/>
      <c r="D139" s="26"/>
      <c r="E139" s="26"/>
      <c r="F139" s="2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2.75" hidden="false" customHeight="true" outlineLevel="0" collapsed="false">
      <c r="A140" s="25"/>
      <c r="B140" s="26"/>
      <c r="C140" s="26"/>
      <c r="D140" s="26"/>
      <c r="E140" s="26"/>
      <c r="F140" s="2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2.75" hidden="false" customHeight="true" outlineLevel="0" collapsed="false">
      <c r="A141" s="25"/>
      <c r="B141" s="26"/>
      <c r="C141" s="26"/>
      <c r="D141" s="26"/>
      <c r="E141" s="26"/>
      <c r="F141" s="2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2.75" hidden="false" customHeight="true" outlineLevel="0" collapsed="false">
      <c r="A142" s="25"/>
      <c r="B142" s="26"/>
      <c r="C142" s="26"/>
      <c r="D142" s="26"/>
      <c r="E142" s="26"/>
      <c r="F142" s="2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2.75" hidden="false" customHeight="true" outlineLevel="0" collapsed="false">
      <c r="A143" s="25"/>
      <c r="B143" s="26"/>
      <c r="C143" s="26"/>
      <c r="D143" s="26"/>
      <c r="E143" s="26"/>
      <c r="F143" s="2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2.75" hidden="false" customHeight="true" outlineLevel="0" collapsed="false">
      <c r="A144" s="25"/>
      <c r="B144" s="26"/>
      <c r="C144" s="26"/>
      <c r="D144" s="26"/>
      <c r="E144" s="26"/>
      <c r="F144" s="2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2.75" hidden="false" customHeight="true" outlineLevel="0" collapsed="false">
      <c r="A145" s="25"/>
      <c r="B145" s="26"/>
      <c r="C145" s="26"/>
      <c r="D145" s="26"/>
      <c r="E145" s="26"/>
      <c r="F145" s="2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2.75" hidden="false" customHeight="true" outlineLevel="0" collapsed="false">
      <c r="A146" s="25"/>
      <c r="B146" s="26"/>
      <c r="C146" s="26"/>
      <c r="D146" s="26"/>
      <c r="E146" s="26"/>
      <c r="F146" s="2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2.75" hidden="false" customHeight="true" outlineLevel="0" collapsed="false">
      <c r="A147" s="25"/>
      <c r="B147" s="26"/>
      <c r="C147" s="26"/>
      <c r="D147" s="26"/>
      <c r="E147" s="26"/>
      <c r="F147" s="2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2.75" hidden="false" customHeight="true" outlineLevel="0" collapsed="false">
      <c r="A148" s="25"/>
      <c r="B148" s="26"/>
      <c r="C148" s="26"/>
      <c r="D148" s="26"/>
      <c r="E148" s="26"/>
      <c r="F148" s="2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2.75" hidden="false" customHeight="true" outlineLevel="0" collapsed="false">
      <c r="A149" s="25"/>
      <c r="B149" s="26"/>
      <c r="C149" s="26"/>
      <c r="D149" s="26"/>
      <c r="E149" s="26"/>
      <c r="F149" s="2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2.75" hidden="false" customHeight="true" outlineLevel="0" collapsed="false">
      <c r="A150" s="25"/>
      <c r="B150" s="26"/>
      <c r="C150" s="26"/>
      <c r="D150" s="26"/>
      <c r="E150" s="26"/>
      <c r="F150" s="2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2.75" hidden="false" customHeight="true" outlineLevel="0" collapsed="false">
      <c r="A151" s="25"/>
      <c r="B151" s="26"/>
      <c r="C151" s="26"/>
      <c r="D151" s="26"/>
      <c r="E151" s="26"/>
      <c r="F151" s="2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2.75" hidden="false" customHeight="true" outlineLevel="0" collapsed="false">
      <c r="A152" s="25"/>
      <c r="B152" s="26"/>
      <c r="C152" s="26"/>
      <c r="D152" s="26"/>
      <c r="E152" s="26"/>
      <c r="F152" s="2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2.75" hidden="false" customHeight="true" outlineLevel="0" collapsed="false">
      <c r="A153" s="25"/>
      <c r="B153" s="26"/>
      <c r="C153" s="26"/>
      <c r="D153" s="26"/>
      <c r="E153" s="26"/>
      <c r="F153" s="2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2.75" hidden="false" customHeight="true" outlineLevel="0" collapsed="false">
      <c r="A154" s="25"/>
      <c r="B154" s="26"/>
      <c r="C154" s="26"/>
      <c r="D154" s="26"/>
      <c r="E154" s="26"/>
      <c r="F154" s="2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2.75" hidden="false" customHeight="true" outlineLevel="0" collapsed="false">
      <c r="A155" s="25"/>
      <c r="B155" s="26"/>
      <c r="C155" s="26"/>
      <c r="D155" s="26"/>
      <c r="E155" s="26"/>
      <c r="F155" s="2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2.75" hidden="false" customHeight="true" outlineLevel="0" collapsed="false">
      <c r="A156" s="25"/>
      <c r="B156" s="26"/>
      <c r="C156" s="26"/>
      <c r="D156" s="26"/>
      <c r="E156" s="26"/>
      <c r="F156" s="2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2.75" hidden="false" customHeight="true" outlineLevel="0" collapsed="false">
      <c r="A157" s="25"/>
      <c r="B157" s="26"/>
      <c r="C157" s="26"/>
      <c r="D157" s="26"/>
      <c r="E157" s="26"/>
      <c r="F157" s="2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2.75" hidden="false" customHeight="true" outlineLevel="0" collapsed="false">
      <c r="A158" s="25"/>
      <c r="B158" s="26"/>
      <c r="C158" s="26"/>
      <c r="D158" s="26"/>
      <c r="E158" s="26"/>
      <c r="F158" s="2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2.75" hidden="false" customHeight="true" outlineLevel="0" collapsed="false">
      <c r="A159" s="25"/>
      <c r="B159" s="26"/>
      <c r="C159" s="26"/>
      <c r="D159" s="26"/>
      <c r="E159" s="26"/>
      <c r="F159" s="2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2.75" hidden="false" customHeight="true" outlineLevel="0" collapsed="false">
      <c r="A160" s="25"/>
      <c r="B160" s="26"/>
      <c r="C160" s="26"/>
      <c r="D160" s="26"/>
      <c r="E160" s="26"/>
      <c r="F160" s="2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2.75" hidden="false" customHeight="true" outlineLevel="0" collapsed="false">
      <c r="A161" s="25"/>
      <c r="B161" s="26"/>
      <c r="C161" s="26"/>
      <c r="D161" s="26"/>
      <c r="E161" s="26"/>
      <c r="F161" s="2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2.75" hidden="false" customHeight="true" outlineLevel="0" collapsed="false">
      <c r="A162" s="25"/>
      <c r="B162" s="26"/>
      <c r="C162" s="26"/>
      <c r="D162" s="26"/>
      <c r="E162" s="26"/>
      <c r="F162" s="2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2.75" hidden="false" customHeight="true" outlineLevel="0" collapsed="false">
      <c r="A163" s="25"/>
      <c r="B163" s="26"/>
      <c r="C163" s="26"/>
      <c r="D163" s="26"/>
      <c r="E163" s="26"/>
      <c r="F163" s="2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2.75" hidden="false" customHeight="true" outlineLevel="0" collapsed="false">
      <c r="A164" s="25"/>
      <c r="B164" s="26"/>
      <c r="C164" s="26"/>
      <c r="D164" s="26"/>
      <c r="E164" s="26"/>
      <c r="F164" s="2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2.75" hidden="false" customHeight="true" outlineLevel="0" collapsed="false">
      <c r="A165" s="25"/>
      <c r="B165" s="26"/>
      <c r="C165" s="26"/>
      <c r="D165" s="26"/>
      <c r="E165" s="26"/>
      <c r="F165" s="2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2.75" hidden="false" customHeight="true" outlineLevel="0" collapsed="false">
      <c r="A166" s="25"/>
      <c r="B166" s="26"/>
      <c r="C166" s="26"/>
      <c r="D166" s="26"/>
      <c r="E166" s="26"/>
      <c r="F166" s="2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2.75" hidden="false" customHeight="true" outlineLevel="0" collapsed="false">
      <c r="A167" s="25"/>
      <c r="B167" s="26"/>
      <c r="C167" s="26"/>
      <c r="D167" s="26"/>
      <c r="E167" s="26"/>
      <c r="F167" s="2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2.75" hidden="false" customHeight="true" outlineLevel="0" collapsed="false">
      <c r="A168" s="25"/>
      <c r="B168" s="26"/>
      <c r="C168" s="26"/>
      <c r="D168" s="26"/>
      <c r="E168" s="26"/>
      <c r="F168" s="2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2.75" hidden="false" customHeight="true" outlineLevel="0" collapsed="false">
      <c r="A169" s="25"/>
      <c r="B169" s="26"/>
      <c r="C169" s="26"/>
      <c r="D169" s="26"/>
      <c r="E169" s="26"/>
      <c r="F169" s="2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2.75" hidden="false" customHeight="true" outlineLevel="0" collapsed="false">
      <c r="A170" s="25"/>
      <c r="B170" s="26"/>
      <c r="C170" s="26"/>
      <c r="D170" s="26"/>
      <c r="E170" s="26"/>
      <c r="F170" s="2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2.75" hidden="false" customHeight="true" outlineLevel="0" collapsed="false">
      <c r="A171" s="25"/>
      <c r="B171" s="26"/>
      <c r="C171" s="26"/>
      <c r="D171" s="26"/>
      <c r="E171" s="26"/>
      <c r="F171" s="2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2.75" hidden="false" customHeight="true" outlineLevel="0" collapsed="false">
      <c r="A172" s="25"/>
      <c r="B172" s="26"/>
      <c r="C172" s="26"/>
      <c r="D172" s="26"/>
      <c r="E172" s="26"/>
      <c r="F172" s="2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2.75" hidden="false" customHeight="true" outlineLevel="0" collapsed="false">
      <c r="A173" s="25"/>
      <c r="B173" s="26"/>
      <c r="C173" s="26"/>
      <c r="D173" s="26"/>
      <c r="E173" s="26"/>
      <c r="F173" s="2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2.75" hidden="false" customHeight="true" outlineLevel="0" collapsed="false">
      <c r="A174" s="25"/>
      <c r="B174" s="26"/>
      <c r="C174" s="26"/>
      <c r="D174" s="26"/>
      <c r="E174" s="26"/>
      <c r="F174" s="2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2.75" hidden="false" customHeight="true" outlineLevel="0" collapsed="false">
      <c r="A175" s="25"/>
      <c r="B175" s="26"/>
      <c r="C175" s="26"/>
      <c r="D175" s="26"/>
      <c r="E175" s="26"/>
      <c r="F175" s="2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2.75" hidden="false" customHeight="true" outlineLevel="0" collapsed="false">
      <c r="A176" s="25"/>
      <c r="B176" s="26"/>
      <c r="C176" s="26"/>
      <c r="D176" s="26"/>
      <c r="E176" s="26"/>
      <c r="F176" s="2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2.75" hidden="false" customHeight="true" outlineLevel="0" collapsed="false">
      <c r="A177" s="25"/>
      <c r="B177" s="26"/>
      <c r="C177" s="26"/>
      <c r="D177" s="26"/>
      <c r="E177" s="26"/>
      <c r="F177" s="2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2.75" hidden="false" customHeight="true" outlineLevel="0" collapsed="false">
      <c r="A178" s="25"/>
      <c r="B178" s="26"/>
      <c r="C178" s="26"/>
      <c r="D178" s="26"/>
      <c r="E178" s="26"/>
      <c r="F178" s="2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2.75" hidden="false" customHeight="true" outlineLevel="0" collapsed="false">
      <c r="A179" s="25"/>
      <c r="B179" s="26"/>
      <c r="C179" s="26"/>
      <c r="D179" s="26"/>
      <c r="E179" s="26"/>
      <c r="F179" s="2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2.75" hidden="false" customHeight="true" outlineLevel="0" collapsed="false">
      <c r="A180" s="25"/>
      <c r="B180" s="26"/>
      <c r="C180" s="26"/>
      <c r="D180" s="26"/>
      <c r="E180" s="26"/>
      <c r="F180" s="2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2.75" hidden="false" customHeight="true" outlineLevel="0" collapsed="false">
      <c r="A181" s="25"/>
      <c r="B181" s="26"/>
      <c r="C181" s="26"/>
      <c r="D181" s="26"/>
      <c r="E181" s="26"/>
      <c r="F181" s="2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2.75" hidden="false" customHeight="true" outlineLevel="0" collapsed="false">
      <c r="A182" s="25"/>
      <c r="B182" s="26"/>
      <c r="C182" s="26"/>
      <c r="D182" s="26"/>
      <c r="E182" s="26"/>
      <c r="F182" s="2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2.75" hidden="false" customHeight="true" outlineLevel="0" collapsed="false">
      <c r="A183" s="25"/>
      <c r="B183" s="26"/>
      <c r="C183" s="26"/>
      <c r="D183" s="26"/>
      <c r="E183" s="26"/>
      <c r="F183" s="2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2.75" hidden="false" customHeight="true" outlineLevel="0" collapsed="false">
      <c r="A184" s="25"/>
      <c r="B184" s="26"/>
      <c r="C184" s="26"/>
      <c r="D184" s="26"/>
      <c r="E184" s="26"/>
      <c r="F184" s="2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2.75" hidden="false" customHeight="true" outlineLevel="0" collapsed="false">
      <c r="A185" s="25"/>
      <c r="B185" s="26"/>
      <c r="C185" s="26"/>
      <c r="D185" s="26"/>
      <c r="E185" s="26"/>
      <c r="F185" s="2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2.75" hidden="false" customHeight="true" outlineLevel="0" collapsed="false">
      <c r="A186" s="25"/>
      <c r="B186" s="26"/>
      <c r="C186" s="26"/>
      <c r="D186" s="26"/>
      <c r="E186" s="26"/>
      <c r="F186" s="2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2.75" hidden="false" customHeight="true" outlineLevel="0" collapsed="false">
      <c r="A187" s="25"/>
      <c r="B187" s="26"/>
      <c r="C187" s="26"/>
      <c r="D187" s="26"/>
      <c r="E187" s="26"/>
      <c r="F187" s="2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2.75" hidden="false" customHeight="true" outlineLevel="0" collapsed="false">
      <c r="A188" s="25"/>
      <c r="B188" s="26"/>
      <c r="C188" s="26"/>
      <c r="D188" s="26"/>
      <c r="E188" s="26"/>
      <c r="F188" s="2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2.75" hidden="false" customHeight="true" outlineLevel="0" collapsed="false">
      <c r="A189" s="25"/>
      <c r="B189" s="26"/>
      <c r="C189" s="26"/>
      <c r="D189" s="26"/>
      <c r="E189" s="26"/>
      <c r="F189" s="2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2.75" hidden="false" customHeight="true" outlineLevel="0" collapsed="false">
      <c r="A190" s="25"/>
      <c r="B190" s="26"/>
      <c r="C190" s="26"/>
      <c r="D190" s="26"/>
      <c r="E190" s="26"/>
      <c r="F190" s="2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2.75" hidden="false" customHeight="true" outlineLevel="0" collapsed="false">
      <c r="A191" s="25"/>
      <c r="B191" s="26"/>
      <c r="C191" s="26"/>
      <c r="D191" s="26"/>
      <c r="E191" s="26"/>
      <c r="F191" s="2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2.75" hidden="false" customHeight="true" outlineLevel="0" collapsed="false">
      <c r="A192" s="25"/>
      <c r="B192" s="26"/>
      <c r="C192" s="26"/>
      <c r="D192" s="26"/>
      <c r="E192" s="26"/>
      <c r="F192" s="2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2.75" hidden="false" customHeight="true" outlineLevel="0" collapsed="false">
      <c r="A193" s="25"/>
      <c r="B193" s="26"/>
      <c r="C193" s="26"/>
      <c r="D193" s="26"/>
      <c r="E193" s="26"/>
      <c r="F193" s="2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2.75" hidden="false" customHeight="true" outlineLevel="0" collapsed="false">
      <c r="A194" s="25"/>
      <c r="B194" s="26"/>
      <c r="C194" s="26"/>
      <c r="D194" s="26"/>
      <c r="E194" s="26"/>
      <c r="F194" s="2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2.75" hidden="false" customHeight="true" outlineLevel="0" collapsed="false">
      <c r="A195" s="25"/>
      <c r="B195" s="26"/>
      <c r="C195" s="26"/>
      <c r="D195" s="26"/>
      <c r="E195" s="26"/>
      <c r="F195" s="2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2.75" hidden="false" customHeight="true" outlineLevel="0" collapsed="false">
      <c r="A196" s="25"/>
      <c r="B196" s="26"/>
      <c r="C196" s="26"/>
      <c r="D196" s="26"/>
      <c r="E196" s="26"/>
      <c r="F196" s="2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2.75" hidden="false" customHeight="true" outlineLevel="0" collapsed="false">
      <c r="A197" s="25"/>
      <c r="B197" s="26"/>
      <c r="C197" s="26"/>
      <c r="D197" s="26"/>
      <c r="E197" s="26"/>
      <c r="F197" s="2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2.75" hidden="false" customHeight="true" outlineLevel="0" collapsed="false">
      <c r="A198" s="25"/>
      <c r="B198" s="26"/>
      <c r="C198" s="26"/>
      <c r="D198" s="26"/>
      <c r="E198" s="26"/>
      <c r="F198" s="2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2.75" hidden="false" customHeight="true" outlineLevel="0" collapsed="false">
      <c r="A199" s="25"/>
      <c r="B199" s="26"/>
      <c r="C199" s="26"/>
      <c r="D199" s="26"/>
      <c r="E199" s="26"/>
      <c r="F199" s="2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2.75" hidden="false" customHeight="true" outlineLevel="0" collapsed="false">
      <c r="A200" s="25"/>
      <c r="B200" s="26"/>
      <c r="C200" s="26"/>
      <c r="D200" s="26"/>
      <c r="E200" s="26"/>
      <c r="F200" s="2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2.75" hidden="false" customHeight="true" outlineLevel="0" collapsed="false">
      <c r="A201" s="25"/>
      <c r="B201" s="26"/>
      <c r="C201" s="26"/>
      <c r="D201" s="26"/>
      <c r="E201" s="26"/>
      <c r="F201" s="2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2.75" hidden="false" customHeight="true" outlineLevel="0" collapsed="false">
      <c r="A202" s="25"/>
      <c r="B202" s="26"/>
      <c r="C202" s="26"/>
      <c r="D202" s="26"/>
      <c r="E202" s="26"/>
      <c r="F202" s="2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2.75" hidden="false" customHeight="true" outlineLevel="0" collapsed="false">
      <c r="A203" s="25"/>
      <c r="B203" s="26"/>
      <c r="C203" s="26"/>
      <c r="D203" s="26"/>
      <c r="E203" s="26"/>
      <c r="F203" s="2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2.75" hidden="false" customHeight="true" outlineLevel="0" collapsed="false">
      <c r="A204" s="25"/>
      <c r="B204" s="26"/>
      <c r="C204" s="26"/>
      <c r="D204" s="26"/>
      <c r="E204" s="26"/>
      <c r="F204" s="2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2.75" hidden="false" customHeight="true" outlineLevel="0" collapsed="false">
      <c r="A205" s="25"/>
      <c r="B205" s="26"/>
      <c r="C205" s="26"/>
      <c r="D205" s="26"/>
      <c r="E205" s="26"/>
      <c r="F205" s="2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2.75" hidden="false" customHeight="true" outlineLevel="0" collapsed="false">
      <c r="A206" s="25"/>
      <c r="B206" s="26"/>
      <c r="C206" s="26"/>
      <c r="D206" s="26"/>
      <c r="E206" s="26"/>
      <c r="F206" s="2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2.75" hidden="false" customHeight="true" outlineLevel="0" collapsed="false">
      <c r="A207" s="25"/>
      <c r="B207" s="26"/>
      <c r="C207" s="26"/>
      <c r="D207" s="26"/>
      <c r="E207" s="26"/>
      <c r="F207" s="2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2.75" hidden="false" customHeight="true" outlineLevel="0" collapsed="false">
      <c r="A208" s="25"/>
      <c r="B208" s="26"/>
      <c r="C208" s="26"/>
      <c r="D208" s="26"/>
      <c r="E208" s="26"/>
      <c r="F208" s="2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2.75" hidden="false" customHeight="true" outlineLevel="0" collapsed="false">
      <c r="A209" s="25"/>
      <c r="B209" s="26"/>
      <c r="C209" s="26"/>
      <c r="D209" s="26"/>
      <c r="E209" s="26"/>
      <c r="F209" s="2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2.75" hidden="false" customHeight="true" outlineLevel="0" collapsed="false">
      <c r="A210" s="25"/>
      <c r="B210" s="26"/>
      <c r="C210" s="26"/>
      <c r="D210" s="26"/>
      <c r="E210" s="26"/>
      <c r="F210" s="2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2.75" hidden="false" customHeight="true" outlineLevel="0" collapsed="false">
      <c r="A211" s="25"/>
      <c r="B211" s="26"/>
      <c r="C211" s="26"/>
      <c r="D211" s="26"/>
      <c r="E211" s="26"/>
      <c r="F211" s="2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2.75" hidden="false" customHeight="true" outlineLevel="0" collapsed="false">
      <c r="A212" s="25"/>
      <c r="B212" s="26"/>
      <c r="C212" s="26"/>
      <c r="D212" s="26"/>
      <c r="E212" s="26"/>
      <c r="F212" s="2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2.75" hidden="false" customHeight="true" outlineLevel="0" collapsed="false">
      <c r="A213" s="25"/>
      <c r="B213" s="26"/>
      <c r="C213" s="26"/>
      <c r="D213" s="26"/>
      <c r="E213" s="26"/>
      <c r="F213" s="2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2.75" hidden="false" customHeight="true" outlineLevel="0" collapsed="false">
      <c r="A214" s="25"/>
      <c r="B214" s="26"/>
      <c r="C214" s="26"/>
      <c r="D214" s="26"/>
      <c r="E214" s="26"/>
      <c r="F214" s="2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2.75" hidden="false" customHeight="true" outlineLevel="0" collapsed="false">
      <c r="A215" s="25"/>
      <c r="B215" s="26"/>
      <c r="C215" s="26"/>
      <c r="D215" s="26"/>
      <c r="E215" s="26"/>
      <c r="F215" s="2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2.75" hidden="false" customHeight="true" outlineLevel="0" collapsed="false">
      <c r="A216" s="25"/>
      <c r="B216" s="26"/>
      <c r="C216" s="26"/>
      <c r="D216" s="26"/>
      <c r="E216" s="26"/>
      <c r="F216" s="2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2.75" hidden="false" customHeight="true" outlineLevel="0" collapsed="false">
      <c r="A217" s="25"/>
      <c r="B217" s="26"/>
      <c r="C217" s="26"/>
      <c r="D217" s="26"/>
      <c r="E217" s="26"/>
      <c r="F217" s="2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2.75" hidden="false" customHeight="true" outlineLevel="0" collapsed="false">
      <c r="A218" s="25"/>
      <c r="B218" s="26"/>
      <c r="C218" s="26"/>
      <c r="D218" s="26"/>
      <c r="E218" s="26"/>
      <c r="F218" s="2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2.75" hidden="false" customHeight="true" outlineLevel="0" collapsed="false">
      <c r="A219" s="25"/>
      <c r="B219" s="26"/>
      <c r="C219" s="26"/>
      <c r="D219" s="26"/>
      <c r="E219" s="26"/>
      <c r="F219" s="2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2.75" hidden="false" customHeight="true" outlineLevel="0" collapsed="false">
      <c r="A220" s="25"/>
      <c r="B220" s="26"/>
      <c r="C220" s="26"/>
      <c r="D220" s="26"/>
      <c r="E220" s="26"/>
      <c r="F220" s="2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2.75" hidden="false" customHeight="true" outlineLevel="0" collapsed="false">
      <c r="A221" s="25"/>
      <c r="B221" s="26"/>
      <c r="C221" s="26"/>
      <c r="D221" s="26"/>
      <c r="E221" s="26"/>
      <c r="F221" s="2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2.75" hidden="false" customHeight="true" outlineLevel="0" collapsed="false">
      <c r="A222" s="25"/>
      <c r="B222" s="26"/>
      <c r="C222" s="26"/>
      <c r="D222" s="26"/>
      <c r="E222" s="26"/>
      <c r="F222" s="2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true" outlineLevel="0" collapsed="false"/>
  </sheetData>
  <mergeCells count="1">
    <mergeCell ref="A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33.87"/>
    <col collapsed="false" customWidth="true" hidden="false" outlineLevel="0" max="3" min="3" style="1" width="17.43"/>
    <col collapsed="false" customWidth="true" hidden="false" outlineLevel="0" max="4" min="4" style="1" width="19.14"/>
    <col collapsed="false" customWidth="true" hidden="false" outlineLevel="0" max="6" min="5" style="1" width="10.71"/>
    <col collapsed="false" customWidth="true" hidden="false" outlineLevel="0" max="7" min="7" style="1" width="16"/>
    <col collapsed="false" customWidth="true" hidden="false" outlineLevel="0" max="8" min="8" style="1" width="13.02"/>
    <col collapsed="false" customWidth="true" hidden="false" outlineLevel="0" max="10" min="9" style="1" width="10.71"/>
    <col collapsed="false" customWidth="true" hidden="false" outlineLevel="0" max="11" min="11" style="1" width="14.01"/>
    <col collapsed="false" customWidth="true" hidden="false" outlineLevel="0" max="14" min="12" style="1" width="10.71"/>
    <col collapsed="false" customWidth="true" hidden="false" outlineLevel="0" max="15" min="15" style="1" width="2.86"/>
    <col collapsed="false" customWidth="true" hidden="false" outlineLevel="0" max="16" min="16" style="1" width="3.71"/>
    <col collapsed="false" customWidth="true" hidden="false" outlineLevel="0" max="17" min="17" style="1" width="2.86"/>
    <col collapsed="false" customWidth="true" hidden="false" outlineLevel="0" max="18" min="18" style="1" width="4.71"/>
    <col collapsed="false" customWidth="true" hidden="false" outlineLevel="0" max="19" min="19" style="1" width="3.71"/>
    <col collapsed="false" customWidth="true" hidden="false" outlineLevel="0" max="20" min="20" style="1" width="6.14"/>
    <col collapsed="false" customWidth="true" hidden="false" outlineLevel="0" max="22" min="21" style="1" width="5.86"/>
    <col collapsed="false" customWidth="true" hidden="false" outlineLevel="0" max="23" min="23" style="1" width="5.71"/>
    <col collapsed="false" customWidth="true" hidden="true" outlineLevel="0" max="24" min="24" style="1" width="12.86"/>
    <col collapsed="false" customWidth="true" hidden="true" outlineLevel="0" max="38" min="25" style="1" width="10.71"/>
    <col collapsed="false" customWidth="true" hidden="false" outlineLevel="0" max="43" min="39" style="1" width="10.71"/>
    <col collapsed="false" customWidth="true" hidden="false" outlineLevel="0" max="44" min="44" style="1" width="49.87"/>
    <col collapsed="false" customWidth="true" hidden="false" outlineLevel="0" max="46" min="45" style="1" width="10.71"/>
  </cols>
  <sheetData>
    <row r="1" customFormat="false" ht="24.75" hidden="false" customHeight="true" outlineLevel="0" collapsed="false">
      <c r="A1" s="45" t="str">
        <f aca="false">'Codigos Flow Sheet'!$A$1</f>
        <v>CODIGO ISA</v>
      </c>
      <c r="B1" s="46" t="str">
        <f aca="false">'Codigos Flow Sheet'!$G$1</f>
        <v>DESCRIPCIÓN #1</v>
      </c>
      <c r="C1" s="448" t="s">
        <v>3153</v>
      </c>
      <c r="D1" s="47" t="s">
        <v>3154</v>
      </c>
      <c r="E1" s="47" t="s">
        <v>19</v>
      </c>
      <c r="F1" s="47" t="s">
        <v>3155</v>
      </c>
      <c r="G1" s="48" t="s">
        <v>3156</v>
      </c>
      <c r="H1" s="48" t="s">
        <v>3157</v>
      </c>
      <c r="I1" s="48" t="s">
        <v>3158</v>
      </c>
      <c r="J1" s="48" t="s">
        <v>3159</v>
      </c>
      <c r="K1" s="47" t="s">
        <v>24</v>
      </c>
      <c r="L1" s="47" t="s">
        <v>25</v>
      </c>
      <c r="M1" s="47" t="s">
        <v>26</v>
      </c>
      <c r="N1" s="47" t="s">
        <v>27</v>
      </c>
      <c r="O1" s="47" t="s">
        <v>28</v>
      </c>
      <c r="P1" s="47" t="s">
        <v>29</v>
      </c>
      <c r="Q1" s="47" t="s">
        <v>30</v>
      </c>
      <c r="R1" s="47" t="s">
        <v>31</v>
      </c>
      <c r="S1" s="47" t="s">
        <v>32</v>
      </c>
      <c r="T1" s="49" t="s">
        <v>33</v>
      </c>
      <c r="U1" s="49" t="s">
        <v>34</v>
      </c>
      <c r="V1" s="49" t="s">
        <v>35</v>
      </c>
      <c r="W1" s="49" t="s">
        <v>36</v>
      </c>
      <c r="X1" s="49" t="s">
        <v>37</v>
      </c>
      <c r="Y1" s="49" t="s">
        <v>38</v>
      </c>
      <c r="Z1" s="49" t="s">
        <v>39</v>
      </c>
      <c r="AA1" s="49" t="s">
        <v>40</v>
      </c>
      <c r="AB1" s="49" t="s">
        <v>41</v>
      </c>
      <c r="AC1" s="49" t="s">
        <v>42</v>
      </c>
      <c r="AD1" s="47" t="s">
        <v>43</v>
      </c>
      <c r="AE1" s="47" t="s">
        <v>44</v>
      </c>
      <c r="AF1" s="47" t="s">
        <v>45</v>
      </c>
      <c r="AG1" s="47" t="s">
        <v>46</v>
      </c>
      <c r="AH1" s="47" t="s">
        <v>47</v>
      </c>
      <c r="AI1" s="47" t="s">
        <v>48</v>
      </c>
      <c r="AJ1" s="47" t="s">
        <v>49</v>
      </c>
      <c r="AK1" s="47" t="s">
        <v>50</v>
      </c>
      <c r="AL1" s="47" t="s">
        <v>51</v>
      </c>
      <c r="AM1" s="47" t="s">
        <v>13</v>
      </c>
      <c r="AN1" s="47" t="s">
        <v>52</v>
      </c>
      <c r="AO1" s="47" t="s">
        <v>53</v>
      </c>
      <c r="AP1" s="47" t="s">
        <v>54</v>
      </c>
      <c r="AQ1" s="47" t="s">
        <v>55</v>
      </c>
      <c r="AR1" s="47" t="s">
        <v>15</v>
      </c>
      <c r="AS1" s="5"/>
      <c r="AT1" s="50"/>
    </row>
    <row r="2" customFormat="false" ht="12.75" hidden="false" customHeight="true" outlineLevel="0" collapsed="false"/>
    <row r="3" customFormat="false" ht="12.75" hidden="false" customHeight="true" outlineLevel="0" collapsed="false">
      <c r="A3" s="305" t="e">
        <f aca="false">'codigos flow sheet' #REF!</f>
        <v>#VALUE!</v>
      </c>
      <c r="B3" s="305" t="e">
        <f aca="false">'codigos flow sheet' #REF!</f>
        <v>#VALUE!</v>
      </c>
    </row>
    <row r="4" customFormat="false" ht="12.75" hidden="false" customHeight="true" outlineLevel="0" collapsed="false">
      <c r="A4" s="1" t="e">
        <f aca="false">CONCATENATE($A$3,"_","I")</f>
        <v>#VALUE!</v>
      </c>
      <c r="B4" s="1" t="e">
        <f aca="false">$B$3</f>
        <v>#VALUE!</v>
      </c>
      <c r="D4" s="307" t="s">
        <v>82</v>
      </c>
    </row>
    <row r="5" customFormat="false" ht="12.75" hidden="false" customHeight="true" outlineLevel="0" collapsed="false">
      <c r="A5" s="1" t="e">
        <f aca="false">CONCATENATE($A$3,"_","J")</f>
        <v>#VALUE!</v>
      </c>
      <c r="B5" s="1" t="e">
        <f aca="false">$B$3</f>
        <v>#VALUE!</v>
      </c>
      <c r="D5" s="307" t="s">
        <v>865</v>
      </c>
    </row>
    <row r="6" customFormat="false" ht="12.75" hidden="false" customHeight="true" outlineLevel="0" collapsed="false">
      <c r="A6" s="1" t="e">
        <f aca="false">CONCATENATE($A$3,"_","RPM")</f>
        <v>#VALUE!</v>
      </c>
      <c r="B6" s="1" t="e">
        <f aca="false">$B$3</f>
        <v>#VALUE!</v>
      </c>
      <c r="D6" s="307" t="s">
        <v>931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equal" prompt="ERROR - Debes seleccionar un elemento de la lista" showDropDown="false" showErrorMessage="false" showInputMessage="true" sqref="D4:D6" type="list">
      <formula1>DESCRIPCION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47.57"/>
    <col collapsed="false" customWidth="true" hidden="false" outlineLevel="0" max="3" min="3" style="1" width="16.89"/>
    <col collapsed="false" customWidth="true" hidden="false" outlineLevel="0" max="4" min="4" style="1" width="29.14"/>
    <col collapsed="false" customWidth="true" hidden="false" outlineLevel="0" max="6" min="5" style="1" width="10.71"/>
    <col collapsed="false" customWidth="true" hidden="false" outlineLevel="0" max="7" min="7" style="1" width="12.71"/>
    <col collapsed="false" customWidth="true" hidden="false" outlineLevel="0" max="8" min="8" style="1" width="15.29"/>
    <col collapsed="false" customWidth="true" hidden="false" outlineLevel="0" max="14" min="9" style="1" width="10.71"/>
    <col collapsed="false" customWidth="true" hidden="false" outlineLevel="0" max="15" min="15" style="1" width="2.86"/>
    <col collapsed="false" customWidth="true" hidden="false" outlineLevel="0" max="16" min="16" style="1" width="3.71"/>
    <col collapsed="false" customWidth="true" hidden="false" outlineLevel="0" max="17" min="17" style="1" width="2.86"/>
    <col collapsed="false" customWidth="true" hidden="false" outlineLevel="0" max="18" min="18" style="1" width="4.71"/>
    <col collapsed="false" customWidth="true" hidden="false" outlineLevel="0" max="19" min="19" style="1" width="3.71"/>
    <col collapsed="false" customWidth="true" hidden="false" outlineLevel="0" max="20" min="20" style="1" width="6.14"/>
    <col collapsed="false" customWidth="true" hidden="false" outlineLevel="0" max="22" min="21" style="1" width="5.86"/>
    <col collapsed="false" customWidth="true" hidden="false" outlineLevel="0" max="23" min="23" style="1" width="5.71"/>
    <col collapsed="false" customWidth="true" hidden="true" outlineLevel="0" max="24" min="24" style="1" width="12.71"/>
    <col collapsed="false" customWidth="true" hidden="true" outlineLevel="0" max="25" min="25" style="1" width="10.71"/>
    <col collapsed="false" customWidth="true" hidden="true" outlineLevel="0" max="26" min="26" style="1" width="12.29"/>
    <col collapsed="false" customWidth="true" hidden="true" outlineLevel="0" max="38" min="27" style="1" width="10.71"/>
    <col collapsed="false" customWidth="true" hidden="false" outlineLevel="0" max="43" min="39" style="1" width="10.71"/>
    <col collapsed="false" customWidth="true" hidden="false" outlineLevel="0" max="44" min="44" style="1" width="44"/>
    <col collapsed="false" customWidth="true" hidden="false" outlineLevel="0" max="46" min="45" style="1" width="10.71"/>
  </cols>
  <sheetData>
    <row r="1" customFormat="false" ht="24.75" hidden="false" customHeight="true" outlineLevel="0" collapsed="false">
      <c r="A1" s="45" t="str">
        <f aca="false">'Codigos Flow Sheet'!$A$1</f>
        <v>CODIGO ISA</v>
      </c>
      <c r="B1" s="44" t="s">
        <v>6</v>
      </c>
      <c r="C1" s="448" t="s">
        <v>3160</v>
      </c>
      <c r="D1" s="47" t="s">
        <v>3154</v>
      </c>
      <c r="E1" s="47" t="s">
        <v>19</v>
      </c>
      <c r="F1" s="47" t="s">
        <v>3155</v>
      </c>
      <c r="G1" s="48" t="s">
        <v>3156</v>
      </c>
      <c r="H1" s="48" t="s">
        <v>3157</v>
      </c>
      <c r="I1" s="48" t="s">
        <v>3158</v>
      </c>
      <c r="J1" s="48" t="s">
        <v>3159</v>
      </c>
      <c r="K1" s="47" t="s">
        <v>24</v>
      </c>
      <c r="L1" s="47" t="s">
        <v>25</v>
      </c>
      <c r="M1" s="47" t="s">
        <v>26</v>
      </c>
      <c r="N1" s="47" t="s">
        <v>27</v>
      </c>
      <c r="O1" s="47" t="s">
        <v>28</v>
      </c>
      <c r="P1" s="47" t="s">
        <v>29</v>
      </c>
      <c r="Q1" s="47" t="s">
        <v>30</v>
      </c>
      <c r="R1" s="47" t="s">
        <v>31</v>
      </c>
      <c r="S1" s="47" t="s">
        <v>32</v>
      </c>
      <c r="T1" s="49" t="s">
        <v>33</v>
      </c>
      <c r="U1" s="49" t="s">
        <v>34</v>
      </c>
      <c r="V1" s="49" t="s">
        <v>35</v>
      </c>
      <c r="W1" s="49" t="s">
        <v>36</v>
      </c>
      <c r="X1" s="49" t="s">
        <v>37</v>
      </c>
      <c r="Y1" s="49" t="s">
        <v>38</v>
      </c>
      <c r="Z1" s="49" t="s">
        <v>39</v>
      </c>
      <c r="AA1" s="49" t="s">
        <v>40</v>
      </c>
      <c r="AB1" s="49" t="s">
        <v>41</v>
      </c>
      <c r="AC1" s="49" t="s">
        <v>42</v>
      </c>
      <c r="AD1" s="47" t="s">
        <v>43</v>
      </c>
      <c r="AE1" s="47" t="s">
        <v>44</v>
      </c>
      <c r="AF1" s="47" t="s">
        <v>45</v>
      </c>
      <c r="AG1" s="47" t="s">
        <v>46</v>
      </c>
      <c r="AH1" s="47" t="s">
        <v>47</v>
      </c>
      <c r="AI1" s="47" t="s">
        <v>48</v>
      </c>
      <c r="AJ1" s="47" t="s">
        <v>49</v>
      </c>
      <c r="AK1" s="47" t="s">
        <v>50</v>
      </c>
      <c r="AL1" s="47" t="s">
        <v>51</v>
      </c>
      <c r="AM1" s="47" t="s">
        <v>13</v>
      </c>
      <c r="AN1" s="47" t="s">
        <v>52</v>
      </c>
      <c r="AO1" s="47" t="s">
        <v>53</v>
      </c>
      <c r="AP1" s="47" t="s">
        <v>54</v>
      </c>
      <c r="AQ1" s="47" t="s">
        <v>55</v>
      </c>
      <c r="AR1" s="47" t="s">
        <v>15</v>
      </c>
      <c r="AS1" s="5"/>
      <c r="AT1" s="50"/>
    </row>
    <row r="2" customFormat="false" ht="12.75" hidden="false" customHeight="true" outlineLevel="0" collapsed="false"/>
    <row r="3" customFormat="false" ht="12.75" hidden="false" customHeight="true" outlineLevel="0" collapsed="false">
      <c r="A3" s="305" t="e">
        <f aca="false">'codigos flow sheet' #REF!</f>
        <v>#VALUE!</v>
      </c>
      <c r="B3" s="305" t="e">
        <f aca="false">'codigos flow sheet' #REF!</f>
        <v>#VALUE!</v>
      </c>
    </row>
    <row r="4" customFormat="false" ht="12.75" hidden="false" customHeight="true" outlineLevel="0" collapsed="false">
      <c r="A4" s="1" t="e">
        <f aca="false">CONCATENATE($A$3,"_","A")</f>
        <v>#VALUE!</v>
      </c>
      <c r="B4" s="1" t="e">
        <f aca="false">$B$3</f>
        <v>#VALUE!</v>
      </c>
      <c r="D4" s="449" t="s">
        <v>2602</v>
      </c>
    </row>
    <row r="5" customFormat="false" ht="12.75" hidden="false" customHeight="true" outlineLevel="0" collapsed="false">
      <c r="A5" s="1" t="e">
        <f aca="false">CONCATENATE($A$3,"_","A")</f>
        <v>#VALUE!</v>
      </c>
      <c r="B5" s="1" t="e">
        <f aca="false">$B$3</f>
        <v>#VALUE!</v>
      </c>
      <c r="D5" s="449" t="s">
        <v>2605</v>
      </c>
    </row>
    <row r="6" customFormat="false" ht="12.75" hidden="false" customHeight="true" outlineLevel="0" collapsed="false">
      <c r="A6" s="1" t="e">
        <f aca="false">CONCATENATE($A$3,"_","A")</f>
        <v>#VALUE!</v>
      </c>
      <c r="B6" s="1" t="e">
        <f aca="false">$B$3</f>
        <v>#VALUE!</v>
      </c>
      <c r="D6" s="449" t="s">
        <v>2608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D4:D6" type="list">
      <formula1>GASES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30A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34.59"/>
    <col collapsed="false" customWidth="true" hidden="false" outlineLevel="0" max="3" min="3" style="1" width="18.71"/>
    <col collapsed="false" customWidth="true" hidden="false" outlineLevel="0" max="4" min="4" style="1" width="22.43"/>
    <col collapsed="false" customWidth="true" hidden="false" outlineLevel="0" max="5" min="5" style="1" width="16.29"/>
    <col collapsed="false" customWidth="true" hidden="false" outlineLevel="0" max="6" min="6" style="1" width="38.7"/>
    <col collapsed="false" customWidth="true" hidden="false" outlineLevel="0" max="7" min="7" style="1" width="18.43"/>
    <col collapsed="false" customWidth="true" hidden="false" outlineLevel="0" max="8" min="8" style="1" width="23.71"/>
    <col collapsed="false" customWidth="true" hidden="false" outlineLevel="0" max="26" min="9" style="1" width="10.71"/>
  </cols>
  <sheetData>
    <row r="1" customFormat="false" ht="12.75" hidden="false" customHeight="true" outlineLevel="0" collapsed="false">
      <c r="A1" s="450" t="s">
        <v>3161</v>
      </c>
      <c r="B1" s="450" t="s">
        <v>3162</v>
      </c>
      <c r="C1" s="451" t="s">
        <v>3163</v>
      </c>
      <c r="D1" s="450" t="s">
        <v>11</v>
      </c>
      <c r="E1" s="450" t="s">
        <v>2218</v>
      </c>
      <c r="F1" s="450" t="s">
        <v>3164</v>
      </c>
      <c r="G1" s="450" t="s">
        <v>3165</v>
      </c>
      <c r="H1" s="450" t="s">
        <v>3166</v>
      </c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customFormat="false" ht="12.75" hidden="false" customHeight="true" outlineLevel="0" collapsed="false">
      <c r="A2" s="452" t="e">
        <f aca="false">'BASE DATOS'!$D$1723</f>
        <v>#VALUE!</v>
      </c>
      <c r="B2" s="427" t="e">
        <f aca="false">'BASE DATOS'!$E$1723</f>
        <v>#VALUE!</v>
      </c>
      <c r="C2" s="453" t="s">
        <v>3167</v>
      </c>
      <c r="D2" s="218" t="s">
        <v>2282</v>
      </c>
      <c r="E2" s="454" t="s">
        <v>3168</v>
      </c>
      <c r="F2" s="427" t="s">
        <v>3169</v>
      </c>
      <c r="G2" s="427"/>
      <c r="H2" s="427" t="s">
        <v>3170</v>
      </c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 customFormat="false" ht="12.75" hidden="false" customHeight="true" outlineLevel="0" collapsed="false">
      <c r="A3" s="452" t="e">
        <f aca="false">'BASE DATOS'!$D$1695</f>
        <v>#VALUE!</v>
      </c>
      <c r="B3" s="427" t="e">
        <f aca="false">'BASE DATOS'!$E$1695</f>
        <v>#VALUE!</v>
      </c>
      <c r="C3" s="453" t="s">
        <v>3167</v>
      </c>
      <c r="D3" s="218" t="s">
        <v>2282</v>
      </c>
      <c r="E3" s="454" t="s">
        <v>3168</v>
      </c>
      <c r="F3" s="427" t="s">
        <v>3171</v>
      </c>
      <c r="G3" s="427"/>
      <c r="H3" s="427" t="s">
        <v>3170</v>
      </c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 customFormat="false" ht="12.75" hidden="false" customHeight="true" outlineLevel="0" collapsed="false">
      <c r="A4" s="452" t="e">
        <f aca="false">'BASE DATOS'!$D$1654</f>
        <v>#VALUE!</v>
      </c>
      <c r="B4" s="427" t="e">
        <f aca="false">'BASE DATOS'!E1654</f>
        <v>#VALUE!</v>
      </c>
      <c r="C4" s="453" t="s">
        <v>3167</v>
      </c>
      <c r="D4" s="218" t="s">
        <v>2282</v>
      </c>
      <c r="E4" s="454" t="s">
        <v>3168</v>
      </c>
      <c r="F4" s="427" t="s">
        <v>3172</v>
      </c>
      <c r="G4" s="427"/>
      <c r="H4" s="427" t="s">
        <v>3170</v>
      </c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</row>
    <row r="5" customFormat="false" ht="12.75" hidden="false" customHeight="true" outlineLevel="0" collapsed="false">
      <c r="A5" s="455" t="e">
        <f aca="false">'BASE DATOS'!D1344</f>
        <v>#VALUE!</v>
      </c>
      <c r="B5" s="456" t="e">
        <f aca="false">'BASE DATOS'!E1344</f>
        <v>#VALUE!</v>
      </c>
      <c r="C5" s="453" t="s">
        <v>3173</v>
      </c>
      <c r="D5" s="218" t="s">
        <v>2282</v>
      </c>
      <c r="E5" s="454" t="s">
        <v>3174</v>
      </c>
      <c r="F5" s="457" t="s">
        <v>3175</v>
      </c>
      <c r="G5" s="427" t="s">
        <v>3176</v>
      </c>
      <c r="H5" s="427" t="s">
        <v>3177</v>
      </c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</row>
    <row r="6" customFormat="false" ht="12.75" hidden="false" customHeight="true" outlineLevel="0" collapsed="false">
      <c r="A6" s="455" t="e">
        <f aca="false">'BASE DATOS'!D1213</f>
        <v>#VALUE!</v>
      </c>
      <c r="B6" s="456" t="e">
        <f aca="false">'BASE DATOS'!E1213</f>
        <v>#VALUE!</v>
      </c>
      <c r="C6" s="453" t="s">
        <v>3173</v>
      </c>
      <c r="D6" s="218" t="s">
        <v>2282</v>
      </c>
      <c r="E6" s="454" t="s">
        <v>3174</v>
      </c>
      <c r="F6" s="457" t="s">
        <v>3175</v>
      </c>
      <c r="G6" s="427" t="s">
        <v>3176</v>
      </c>
      <c r="H6" s="427" t="s">
        <v>3177</v>
      </c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</row>
    <row r="7" customFormat="false" ht="12.75" hidden="false" customHeight="true" outlineLevel="0" collapsed="false">
      <c r="A7" s="455" t="e">
        <f aca="false">'BASE DATOS'!D1372</f>
        <v>#VALUE!</v>
      </c>
      <c r="B7" s="456" t="e">
        <f aca="false">'BASE DATOS'!E1372</f>
        <v>#VALUE!</v>
      </c>
      <c r="C7" s="453" t="s">
        <v>3178</v>
      </c>
      <c r="D7" s="218" t="s">
        <v>2282</v>
      </c>
      <c r="E7" s="454" t="s">
        <v>3168</v>
      </c>
      <c r="F7" s="457" t="s">
        <v>3179</v>
      </c>
      <c r="G7" s="427"/>
      <c r="H7" s="427" t="s">
        <v>3180</v>
      </c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</row>
    <row r="8" customFormat="false" ht="12.75" hidden="false" customHeight="true" outlineLevel="0" collapsed="false">
      <c r="A8" s="455" t="e">
        <f aca="false">'BASE DATOS'!D1416</f>
        <v>#VALUE!</v>
      </c>
      <c r="B8" s="456" t="e">
        <f aca="false">'BASE DATOS'!E1416</f>
        <v>#VALUE!</v>
      </c>
      <c r="C8" s="453" t="s">
        <v>3178</v>
      </c>
      <c r="D8" s="218" t="s">
        <v>2282</v>
      </c>
      <c r="E8" s="454" t="s">
        <v>3168</v>
      </c>
      <c r="F8" s="427" t="s">
        <v>3181</v>
      </c>
      <c r="G8" s="427"/>
      <c r="H8" s="427" t="s">
        <v>3170</v>
      </c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</row>
    <row r="9" customFormat="false" ht="12.75" hidden="false" customHeight="true" outlineLevel="0" collapsed="false">
      <c r="A9" s="455" t="e">
        <f aca="false">'BASE DATOS'!D1233</f>
        <v>#VALUE!</v>
      </c>
      <c r="B9" s="456" t="e">
        <f aca="false">'BASE DATOS'!E1233</f>
        <v>#VALUE!</v>
      </c>
      <c r="C9" s="453" t="s">
        <v>3178</v>
      </c>
      <c r="D9" s="218" t="s">
        <v>2282</v>
      </c>
      <c r="E9" s="454" t="s">
        <v>3168</v>
      </c>
      <c r="F9" s="427" t="s">
        <v>3179</v>
      </c>
      <c r="G9" s="427"/>
      <c r="H9" s="427" t="s">
        <v>3180</v>
      </c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</row>
    <row r="10" customFormat="false" ht="12.75" hidden="false" customHeight="true" outlineLevel="0" collapsed="false">
      <c r="A10" s="455" t="e">
        <f aca="false">'BASE DATOS'!D1261</f>
        <v>#VALUE!</v>
      </c>
      <c r="B10" s="456" t="e">
        <f aca="false">'BASE DATOS'!E1261</f>
        <v>#VALUE!</v>
      </c>
      <c r="C10" s="453" t="s">
        <v>3178</v>
      </c>
      <c r="D10" s="218" t="s">
        <v>2282</v>
      </c>
      <c r="E10" s="454" t="s">
        <v>3168</v>
      </c>
      <c r="F10" s="427" t="s">
        <v>3182</v>
      </c>
      <c r="G10" s="427"/>
      <c r="H10" s="427" t="s">
        <v>3180</v>
      </c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</row>
    <row r="11" customFormat="false" ht="12.75" hidden="false" customHeight="true" outlineLevel="0" collapsed="false">
      <c r="A11" s="455" t="e">
        <f aca="false">'BASE DATOS'!D1286</f>
        <v>#VALUE!</v>
      </c>
      <c r="B11" s="456" t="e">
        <f aca="false">'BASE DATOS'!E1286</f>
        <v>#VALUE!</v>
      </c>
      <c r="C11" s="453" t="s">
        <v>3178</v>
      </c>
      <c r="D11" s="218" t="s">
        <v>2282</v>
      </c>
      <c r="E11" s="454" t="s">
        <v>3168</v>
      </c>
      <c r="F11" s="427" t="s">
        <v>3182</v>
      </c>
      <c r="G11" s="427"/>
      <c r="H11" s="427" t="s">
        <v>3180</v>
      </c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</row>
    <row r="12" customFormat="false" ht="12.75" hidden="false" customHeight="true" outlineLevel="0" collapsed="false">
      <c r="A12" s="455" t="e">
        <f aca="false">'BASE DATOS'!D1311</f>
        <v>#VALUE!</v>
      </c>
      <c r="B12" s="456" t="e">
        <f aca="false">'BASE DATOS'!E1311</f>
        <v>#VALUE!</v>
      </c>
      <c r="C12" s="453" t="s">
        <v>3178</v>
      </c>
      <c r="D12" s="218" t="s">
        <v>2282</v>
      </c>
      <c r="E12" s="454" t="s">
        <v>3168</v>
      </c>
      <c r="F12" s="427" t="s">
        <v>3183</v>
      </c>
      <c r="G12" s="427"/>
      <c r="H12" s="427" t="s">
        <v>3180</v>
      </c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</row>
    <row r="13" customFormat="false" ht="12.75" hidden="false" customHeight="true" outlineLevel="0" collapsed="false">
      <c r="A13" s="455" t="e">
        <f aca="false">'BASE DATOS'!D1451</f>
        <v>#VALUE!</v>
      </c>
      <c r="B13" s="456" t="e">
        <f aca="false">'BASE DATOS'!E1451</f>
        <v>#VALUE!</v>
      </c>
      <c r="C13" s="453" t="s">
        <v>3178</v>
      </c>
      <c r="D13" s="218" t="s">
        <v>2282</v>
      </c>
      <c r="E13" s="454" t="s">
        <v>3168</v>
      </c>
      <c r="F13" s="427" t="s">
        <v>3182</v>
      </c>
      <c r="G13" s="427"/>
      <c r="H13" s="427" t="s">
        <v>3180</v>
      </c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</row>
    <row r="14" customFormat="false" ht="12.75" hidden="false" customHeight="true" outlineLevel="0" collapsed="false">
      <c r="A14" s="452" t="s">
        <v>3184</v>
      </c>
      <c r="B14" s="456" t="s">
        <v>3185</v>
      </c>
      <c r="C14" s="453" t="s">
        <v>3178</v>
      </c>
      <c r="D14" s="218" t="s">
        <v>2282</v>
      </c>
      <c r="E14" s="454" t="s">
        <v>3168</v>
      </c>
      <c r="F14" s="427" t="s">
        <v>3186</v>
      </c>
      <c r="G14" s="427"/>
      <c r="H14" s="427" t="s">
        <v>3180</v>
      </c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</row>
    <row r="15" customFormat="false" ht="12.75" hidden="false" customHeight="true" outlineLevel="0" collapsed="false">
      <c r="A15" s="455" t="e">
        <f aca="false">'BASE DATOS'!D1512</f>
        <v>#VALUE!</v>
      </c>
      <c r="B15" s="456" t="e">
        <f aca="false">'BASE DATOS'!E1512</f>
        <v>#VALUE!</v>
      </c>
      <c r="C15" s="453" t="s">
        <v>3178</v>
      </c>
      <c r="D15" s="218" t="s">
        <v>2282</v>
      </c>
      <c r="E15" s="454" t="s">
        <v>3168</v>
      </c>
      <c r="F15" s="427" t="s">
        <v>3182</v>
      </c>
      <c r="G15" s="427"/>
      <c r="H15" s="427" t="s">
        <v>3180</v>
      </c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</row>
    <row r="16" customFormat="false" ht="12.75" hidden="false" customHeight="true" outlineLevel="0" collapsed="false">
      <c r="A16" s="455" t="e">
        <f aca="false">'BASE DATOS'!D1145</f>
        <v>#VALUE!</v>
      </c>
      <c r="B16" s="456" t="e">
        <f aca="false">'BASE DATOS'!E1145</f>
        <v>#VALUE!</v>
      </c>
      <c r="C16" s="453" t="s">
        <v>3178</v>
      </c>
      <c r="D16" s="218" t="s">
        <v>2282</v>
      </c>
      <c r="E16" s="454" t="s">
        <v>3168</v>
      </c>
      <c r="F16" s="427" t="s">
        <v>3187</v>
      </c>
      <c r="G16" s="427"/>
      <c r="H16" s="427" t="s">
        <v>3170</v>
      </c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</row>
    <row r="17" customFormat="false" ht="12.75" hidden="false" customHeight="true" outlineLevel="0" collapsed="false">
      <c r="A17" s="452" t="s">
        <v>3188</v>
      </c>
      <c r="B17" s="427" t="s">
        <v>3189</v>
      </c>
      <c r="C17" s="453" t="s">
        <v>3167</v>
      </c>
      <c r="D17" s="218" t="s">
        <v>2281</v>
      </c>
      <c r="E17" s="454" t="s">
        <v>3168</v>
      </c>
      <c r="F17" s="427" t="s">
        <v>3190</v>
      </c>
      <c r="G17" s="427"/>
      <c r="H17" s="427" t="s">
        <v>3177</v>
      </c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</row>
    <row r="18" customFormat="false" ht="12.75" hidden="false" customHeight="true" outlineLevel="0" collapsed="false">
      <c r="A18" s="455" t="e">
        <f aca="false">'BASE DATOS'!D929</f>
        <v>#VALUE!</v>
      </c>
      <c r="B18" s="456" t="e">
        <f aca="false">'BASE DATOS'!E929</f>
        <v>#VALUE!</v>
      </c>
      <c r="C18" s="453" t="s">
        <v>3178</v>
      </c>
      <c r="D18" s="218" t="s">
        <v>3191</v>
      </c>
      <c r="E18" s="454" t="s">
        <v>3192</v>
      </c>
      <c r="F18" s="427" t="s">
        <v>3193</v>
      </c>
      <c r="G18" s="427"/>
      <c r="H18" s="427" t="s">
        <v>3170</v>
      </c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</row>
    <row r="19" customFormat="false" ht="12.75" hidden="false" customHeight="true" outlineLevel="0" collapsed="false">
      <c r="A19" s="452" t="e">
        <f aca="false">'BASE DATOS'!$D$805</f>
        <v>#VALUE!</v>
      </c>
      <c r="B19" s="427" t="e">
        <f aca="false">'BASE DATOS'!$E$805</f>
        <v>#VALUE!</v>
      </c>
      <c r="C19" s="453" t="s">
        <v>3173</v>
      </c>
      <c r="D19" s="218" t="s">
        <v>3191</v>
      </c>
      <c r="E19" s="454" t="s">
        <v>3192</v>
      </c>
      <c r="F19" s="427" t="s">
        <v>3194</v>
      </c>
      <c r="G19" s="427" t="s">
        <v>3195</v>
      </c>
      <c r="H19" s="427" t="s">
        <v>3196</v>
      </c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</row>
    <row r="20" customFormat="false" ht="12.75" hidden="false" customHeight="true" outlineLevel="0" collapsed="false">
      <c r="A20" s="452" t="e">
        <f aca="false">'BASE DATOS'!$D$805</f>
        <v>#VALUE!</v>
      </c>
      <c r="B20" s="427" t="e">
        <f aca="false">'BASE DATOS'!$E$805</f>
        <v>#VALUE!</v>
      </c>
      <c r="C20" s="453" t="s">
        <v>3173</v>
      </c>
      <c r="D20" s="218" t="s">
        <v>3191</v>
      </c>
      <c r="E20" s="454" t="s">
        <v>3168</v>
      </c>
      <c r="F20" s="427" t="s">
        <v>3197</v>
      </c>
      <c r="G20" s="427"/>
      <c r="H20" s="427" t="s">
        <v>3170</v>
      </c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</row>
    <row r="21" customFormat="false" ht="12.75" hidden="false" customHeight="true" outlineLevel="0" collapsed="false">
      <c r="A21" s="452" t="e">
        <f aca="false">'BASE DATOS'!D184</f>
        <v>#VALUE!</v>
      </c>
      <c r="B21" s="427" t="e">
        <f aca="false">'BASE DATOS'!E184</f>
        <v>#VALUE!</v>
      </c>
      <c r="C21" s="453" t="s">
        <v>3198</v>
      </c>
      <c r="D21" s="218" t="s">
        <v>3191</v>
      </c>
      <c r="E21" s="454" t="s">
        <v>3192</v>
      </c>
      <c r="F21" s="457" t="s">
        <v>3199</v>
      </c>
      <c r="G21" s="427"/>
      <c r="H21" s="427" t="s">
        <v>3196</v>
      </c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</row>
    <row r="22" customFormat="false" ht="12.75" hidden="false" customHeight="true" outlineLevel="0" collapsed="false">
      <c r="A22" s="452" t="s">
        <v>3200</v>
      </c>
      <c r="B22" s="427" t="s">
        <v>3201</v>
      </c>
      <c r="C22" s="453" t="s">
        <v>3202</v>
      </c>
      <c r="D22" s="218" t="s">
        <v>3203</v>
      </c>
      <c r="E22" s="454" t="s">
        <v>3204</v>
      </c>
      <c r="F22" s="427"/>
      <c r="G22" s="427"/>
      <c r="H22" s="427" t="s">
        <v>3170</v>
      </c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</row>
    <row r="23" customFormat="false" ht="12.75" hidden="false" customHeight="true" outlineLevel="0" collapsed="false">
      <c r="A23" s="458" t="s">
        <v>3205</v>
      </c>
      <c r="B23" s="447" t="s">
        <v>3206</v>
      </c>
      <c r="C23" s="459" t="s">
        <v>3202</v>
      </c>
      <c r="D23" s="460" t="s">
        <v>3203</v>
      </c>
      <c r="E23" s="461" t="s">
        <v>3204</v>
      </c>
      <c r="F23" s="447"/>
      <c r="G23" s="447"/>
      <c r="H23" s="447" t="s">
        <v>3170</v>
      </c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</row>
    <row r="24" customFormat="false" ht="12.75" hidden="false" customHeight="true" outlineLevel="0" collapsed="false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</row>
    <row r="25" customFormat="false" ht="12.75" hidden="false" customHeight="true" outlineLevel="0" collapsed="false">
      <c r="A25" s="211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</row>
    <row r="26" customFormat="false" ht="12.75" hidden="false" customHeight="true" outlineLevel="0" collapsed="false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</row>
    <row r="27" customFormat="false" ht="12.75" hidden="false" customHeight="true" outlineLevel="0" collapsed="false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</row>
    <row r="28" customFormat="false" ht="12.75" hidden="false" customHeight="true" outlineLevel="0" collapsed="false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</row>
    <row r="29" customFormat="false" ht="12.75" hidden="false" customHeight="true" outlineLevel="0" collapsed="false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</row>
    <row r="30" customFormat="false" ht="12.75" hidden="false" customHeight="true" outlineLevel="0" collapsed="false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</row>
    <row r="31" customFormat="false" ht="12.75" hidden="false" customHeight="true" outlineLevel="0" collapsed="false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</row>
    <row r="32" customFormat="false" ht="12.75" hidden="false" customHeight="true" outlineLevel="0" collapsed="false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</row>
    <row r="33" customFormat="false" ht="12.75" hidden="false" customHeight="true" outlineLevel="0" collapsed="false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</row>
    <row r="34" customFormat="false" ht="12.75" hidden="false" customHeight="true" outlineLevel="0" collapsed="false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</row>
    <row r="35" customFormat="false" ht="12.75" hidden="false" customHeight="true" outlineLevel="0" collapsed="false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</row>
    <row r="36" customFormat="false" ht="12.75" hidden="false" customHeight="true" outlineLevel="0" collapsed="false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</row>
    <row r="37" customFormat="false" ht="12.75" hidden="false" customHeight="true" outlineLevel="0" collapsed="false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</row>
    <row r="38" customFormat="false" ht="12.75" hidden="false" customHeight="true" outlineLevel="0" collapsed="false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</row>
    <row r="39" customFormat="false" ht="12.75" hidden="false" customHeight="true" outlineLevel="0" collapsed="false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</row>
    <row r="40" customFormat="false" ht="12.75" hidden="false" customHeight="true" outlineLevel="0" collapsed="false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</row>
    <row r="41" customFormat="false" ht="12.75" hidden="false" customHeight="true" outlineLevel="0" collapsed="false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</row>
    <row r="42" customFormat="false" ht="12.75" hidden="false" customHeight="true" outlineLevel="0" collapsed="false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</row>
    <row r="43" customFormat="false" ht="12.75" hidden="false" customHeight="true" outlineLevel="0" collapsed="false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</row>
    <row r="44" customFormat="false" ht="12.75" hidden="false" customHeight="true" outlineLevel="0" collapsed="false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</row>
    <row r="45" customFormat="false" ht="12.75" hidden="false" customHeight="true" outlineLevel="0" collapsed="false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customFormat="false" ht="12.75" hidden="false" customHeight="true" outlineLevel="0" collapsed="false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</row>
    <row r="47" customFormat="false" ht="12.75" hidden="false" customHeight="true" outlineLevel="0" collapsed="false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</row>
    <row r="48" customFormat="false" ht="12.75" hidden="false" customHeight="true" outlineLevel="0" collapsed="false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customFormat="false" ht="12.75" hidden="false" customHeight="true" outlineLevel="0" collapsed="false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</row>
    <row r="50" customFormat="false" ht="12.75" hidden="false" customHeight="true" outlineLevel="0" collapsed="false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</row>
    <row r="51" customFormat="false" ht="12.75" hidden="false" customHeight="true" outlineLevel="0" collapsed="false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</row>
    <row r="52" customFormat="false" ht="12.75" hidden="false" customHeight="true" outlineLevel="0" collapsed="false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</row>
    <row r="53" customFormat="false" ht="12.75" hidden="false" customHeight="true" outlineLevel="0" collapsed="false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</row>
    <row r="54" customFormat="false" ht="12.75" hidden="false" customHeight="true" outlineLevel="0" collapsed="false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</row>
    <row r="55" customFormat="false" ht="12.75" hidden="false" customHeight="true" outlineLevel="0" collapsed="false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</row>
    <row r="56" customFormat="false" ht="12.75" hidden="false" customHeight="true" outlineLevel="0" collapsed="false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</row>
    <row r="57" customFormat="false" ht="12.75" hidden="false" customHeight="true" outlineLevel="0" collapsed="false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</row>
    <row r="58" customFormat="false" ht="12.75" hidden="false" customHeight="true" outlineLevel="0" collapsed="false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</row>
    <row r="59" customFormat="false" ht="12.75" hidden="false" customHeight="true" outlineLevel="0" collapsed="false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</row>
    <row r="60" customFormat="false" ht="12.75" hidden="false" customHeight="true" outlineLevel="0" collapsed="false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</row>
    <row r="61" customFormat="false" ht="12.75" hidden="false" customHeight="true" outlineLevel="0" collapsed="false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</row>
    <row r="62" customFormat="false" ht="12.75" hidden="false" customHeight="true" outlineLevel="0" collapsed="false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</row>
    <row r="63" customFormat="false" ht="12.75" hidden="false" customHeight="true" outlineLevel="0" collapsed="false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</row>
    <row r="64" customFormat="false" ht="12.75" hidden="false" customHeight="true" outlineLevel="0" collapsed="false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</row>
    <row r="65" customFormat="false" ht="12.75" hidden="false" customHeight="true" outlineLevel="0" collapsed="false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</row>
    <row r="66" customFormat="false" ht="12.75" hidden="false" customHeight="true" outlineLevel="0" collapsed="false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</row>
    <row r="67" customFormat="false" ht="12.75" hidden="false" customHeight="true" outlineLevel="0" collapsed="false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</row>
    <row r="68" customFormat="false" ht="12.75" hidden="false" customHeight="true" outlineLevel="0" collapsed="false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</row>
    <row r="69" customFormat="false" ht="12.75" hidden="false" customHeight="true" outlineLevel="0" collapsed="false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</row>
    <row r="70" customFormat="false" ht="12.75" hidden="false" customHeight="true" outlineLevel="0" collapsed="false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</row>
    <row r="71" customFormat="false" ht="12.75" hidden="false" customHeight="true" outlineLevel="0" collapsed="false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</row>
    <row r="72" customFormat="false" ht="12.75" hidden="false" customHeight="true" outlineLevel="0" collapsed="false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</row>
    <row r="73" customFormat="false" ht="12.75" hidden="false" customHeight="true" outlineLevel="0" collapsed="false">
      <c r="A73" s="211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</row>
    <row r="74" customFormat="false" ht="12.75" hidden="false" customHeight="true" outlineLevel="0" collapsed="false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</row>
    <row r="75" customFormat="false" ht="12.75" hidden="false" customHeight="true" outlineLevel="0" collapsed="false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</row>
    <row r="76" customFormat="false" ht="12.75" hidden="false" customHeight="true" outlineLevel="0" collapsed="false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</row>
    <row r="77" customFormat="false" ht="12.75" hidden="false" customHeight="true" outlineLevel="0" collapsed="false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</row>
    <row r="78" customFormat="false" ht="12.75" hidden="false" customHeight="true" outlineLevel="0" collapsed="false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</row>
    <row r="79" customFormat="false" ht="12.75" hidden="false" customHeight="true" outlineLevel="0" collapsed="false">
      <c r="A79" s="211"/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</row>
    <row r="80" customFormat="false" ht="12.75" hidden="false" customHeight="true" outlineLevel="0" collapsed="false">
      <c r="A80" s="211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</row>
    <row r="81" customFormat="false" ht="12.75" hidden="false" customHeight="true" outlineLevel="0" collapsed="false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</row>
    <row r="82" customFormat="false" ht="12.75" hidden="false" customHeight="true" outlineLevel="0" collapsed="false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</row>
    <row r="83" customFormat="false" ht="12.75" hidden="false" customHeight="true" outlineLevel="0" collapsed="false">
      <c r="A83" s="211"/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</row>
    <row r="84" customFormat="false" ht="12.75" hidden="false" customHeight="true" outlineLevel="0" collapsed="false">
      <c r="A84" s="211"/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</row>
    <row r="85" customFormat="false" ht="12.75" hidden="false" customHeight="true" outlineLevel="0" collapsed="false">
      <c r="A85" s="211"/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</row>
    <row r="86" customFormat="false" ht="12.75" hidden="false" customHeight="true" outlineLevel="0" collapsed="false">
      <c r="A86" s="211"/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</row>
    <row r="87" customFormat="false" ht="12.75" hidden="false" customHeight="true" outlineLevel="0" collapsed="false">
      <c r="A87" s="211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</row>
    <row r="88" customFormat="false" ht="12.75" hidden="false" customHeight="true" outlineLevel="0" collapsed="false">
      <c r="A88" s="211"/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</row>
    <row r="89" customFormat="false" ht="12.75" hidden="false" customHeight="true" outlineLevel="0" collapsed="false">
      <c r="A89" s="211"/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</row>
    <row r="90" customFormat="false" ht="12.75" hidden="false" customHeight="true" outlineLevel="0" collapsed="false">
      <c r="A90" s="211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</row>
    <row r="91" customFormat="false" ht="12.75" hidden="false" customHeight="true" outlineLevel="0" collapsed="false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</row>
    <row r="92" customFormat="false" ht="12.75" hidden="false" customHeight="true" outlineLevel="0" collapsed="false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</row>
    <row r="93" customFormat="false" ht="12.75" hidden="false" customHeight="true" outlineLevel="0" collapsed="false">
      <c r="A93" s="211"/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</row>
    <row r="94" customFormat="false" ht="12.75" hidden="false" customHeight="true" outlineLevel="0" collapsed="false">
      <c r="A94" s="211"/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</row>
    <row r="95" customFormat="false" ht="12.75" hidden="false" customHeight="true" outlineLevel="0" collapsed="false">
      <c r="A95" s="211"/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</row>
    <row r="96" customFormat="false" ht="12.75" hidden="false" customHeight="true" outlineLevel="0" collapsed="false">
      <c r="A96" s="211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</row>
    <row r="97" customFormat="false" ht="12.75" hidden="false" customHeight="true" outlineLevel="0" collapsed="false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</row>
    <row r="98" customFormat="false" ht="12.75" hidden="false" customHeight="true" outlineLevel="0" collapsed="false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</row>
    <row r="99" customFormat="false" ht="12.75" hidden="false" customHeight="true" outlineLevel="0" collapsed="false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</row>
    <row r="100" customFormat="false" ht="12.75" hidden="false" customHeight="true" outlineLevel="0" collapsed="false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</row>
    <row r="101" customFormat="false" ht="12.75" hidden="false" customHeight="true" outlineLevel="0" collapsed="false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</row>
    <row r="102" customFormat="false" ht="12.75" hidden="false" customHeight="true" outlineLevel="0" collapsed="false">
      <c r="A102" s="211"/>
      <c r="B102" s="211"/>
      <c r="C102" s="211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</row>
    <row r="103" customFormat="false" ht="12.75" hidden="false" customHeight="true" outlineLevel="0" collapsed="false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</row>
    <row r="104" customFormat="false" ht="12.75" hidden="false" customHeight="true" outlineLevel="0" collapsed="false">
      <c r="A104" s="211"/>
      <c r="B104" s="211"/>
      <c r="C104" s="211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</row>
    <row r="105" customFormat="false" ht="12.75" hidden="false" customHeight="true" outlineLevel="0" collapsed="false">
      <c r="A105" s="211"/>
      <c r="B105" s="211"/>
      <c r="C105" s="211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</row>
    <row r="106" customFormat="false" ht="12.75" hidden="false" customHeight="true" outlineLevel="0" collapsed="false">
      <c r="A106" s="211"/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</row>
    <row r="107" customFormat="false" ht="12.75" hidden="false" customHeight="true" outlineLevel="0" collapsed="false">
      <c r="A107" s="211"/>
      <c r="B107" s="211"/>
      <c r="C107" s="211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</row>
    <row r="108" customFormat="false" ht="12.75" hidden="false" customHeight="true" outlineLevel="0" collapsed="false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</row>
    <row r="109" customFormat="false" ht="12.75" hidden="false" customHeight="true" outlineLevel="0" collapsed="false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</row>
    <row r="110" customFormat="false" ht="12.75" hidden="false" customHeight="true" outlineLevel="0" collapsed="false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</row>
    <row r="111" customFormat="false" ht="12.75" hidden="false" customHeight="true" outlineLevel="0" collapsed="false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</row>
    <row r="112" customFormat="false" ht="12.75" hidden="false" customHeight="true" outlineLevel="0" collapsed="false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</row>
    <row r="113" customFormat="false" ht="12.75" hidden="false" customHeight="true" outlineLevel="0" collapsed="false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</row>
    <row r="114" customFormat="false" ht="12.75" hidden="false" customHeight="true" outlineLevel="0" collapsed="false">
      <c r="A114" s="211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</row>
    <row r="115" customFormat="false" ht="12.75" hidden="false" customHeight="true" outlineLevel="0" collapsed="false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</row>
    <row r="116" customFormat="false" ht="12.75" hidden="false" customHeight="true" outlineLevel="0" collapsed="false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</row>
    <row r="117" customFormat="false" ht="12.75" hidden="false" customHeight="true" outlineLevel="0" collapsed="false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</row>
    <row r="118" customFormat="false" ht="12.75" hidden="false" customHeight="true" outlineLevel="0" collapsed="false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</row>
    <row r="119" customFormat="false" ht="12.75" hidden="false" customHeight="true" outlineLevel="0" collapsed="false">
      <c r="A119" s="211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</row>
    <row r="120" customFormat="false" ht="12.75" hidden="false" customHeight="true" outlineLevel="0" collapsed="false">
      <c r="A120" s="211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</row>
    <row r="121" customFormat="false" ht="12.75" hidden="false" customHeight="true" outlineLevel="0" collapsed="false">
      <c r="A121" s="211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</row>
    <row r="122" customFormat="false" ht="12.75" hidden="false" customHeight="true" outlineLevel="0" collapsed="false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</row>
    <row r="123" customFormat="false" ht="12.75" hidden="false" customHeight="true" outlineLevel="0" collapsed="false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</row>
    <row r="124" customFormat="false" ht="12.75" hidden="false" customHeight="true" outlineLevel="0" collapsed="false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</row>
    <row r="125" customFormat="false" ht="12.75" hidden="false" customHeight="true" outlineLevel="0" collapsed="false">
      <c r="A125" s="211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</row>
    <row r="126" customFormat="false" ht="12.75" hidden="false" customHeight="true" outlineLevel="0" collapsed="false">
      <c r="A126" s="211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</row>
    <row r="127" customFormat="false" ht="12.75" hidden="false" customHeight="true" outlineLevel="0" collapsed="false">
      <c r="A127" s="211"/>
      <c r="B127" s="211"/>
      <c r="C127" s="211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</row>
    <row r="128" customFormat="false" ht="12.75" hidden="false" customHeight="true" outlineLevel="0" collapsed="false">
      <c r="A128" s="211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</row>
    <row r="129" customFormat="false" ht="12.75" hidden="false" customHeight="true" outlineLevel="0" collapsed="false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</row>
    <row r="130" customFormat="false" ht="12.75" hidden="false" customHeight="true" outlineLevel="0" collapsed="false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</row>
    <row r="131" customFormat="false" ht="12.75" hidden="false" customHeight="true" outlineLevel="0" collapsed="false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</row>
    <row r="132" customFormat="false" ht="12.75" hidden="false" customHeight="true" outlineLevel="0" collapsed="false">
      <c r="A132" s="211"/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</row>
    <row r="133" customFormat="false" ht="12.75" hidden="false" customHeight="true" outlineLevel="0" collapsed="false">
      <c r="A133" s="211"/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</row>
    <row r="134" customFormat="false" ht="12.75" hidden="false" customHeight="true" outlineLevel="0" collapsed="false">
      <c r="A134" s="211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</row>
    <row r="135" customFormat="false" ht="12.75" hidden="false" customHeight="true" outlineLevel="0" collapsed="false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</row>
    <row r="136" customFormat="false" ht="12.75" hidden="false" customHeight="true" outlineLevel="0" collapsed="false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</row>
    <row r="137" customFormat="false" ht="12.75" hidden="false" customHeight="true" outlineLevel="0" collapsed="false">
      <c r="A137" s="211"/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</row>
    <row r="138" customFormat="false" ht="12.75" hidden="false" customHeight="true" outlineLevel="0" collapsed="false">
      <c r="A138" s="211"/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</row>
    <row r="139" customFormat="false" ht="12.75" hidden="false" customHeight="true" outlineLevel="0" collapsed="false">
      <c r="A139" s="211"/>
      <c r="B139" s="211"/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</row>
    <row r="140" customFormat="false" ht="12.75" hidden="false" customHeight="true" outlineLevel="0" collapsed="false">
      <c r="A140" s="211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</row>
    <row r="141" customFormat="false" ht="12.75" hidden="false" customHeight="true" outlineLevel="0" collapsed="false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</row>
    <row r="142" customFormat="false" ht="12.75" hidden="false" customHeight="true" outlineLevel="0" collapsed="false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</row>
    <row r="143" customFormat="false" ht="12.75" hidden="false" customHeight="true" outlineLevel="0" collapsed="false">
      <c r="A143" s="211"/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</row>
    <row r="144" customFormat="false" ht="12.75" hidden="false" customHeight="true" outlineLevel="0" collapsed="false">
      <c r="A144" s="211"/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</row>
    <row r="145" customFormat="false" ht="12.75" hidden="false" customHeight="true" outlineLevel="0" collapsed="false">
      <c r="A145" s="211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</row>
    <row r="146" customFormat="false" ht="12.75" hidden="false" customHeight="true" outlineLevel="0" collapsed="false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</row>
    <row r="147" customFormat="false" ht="12.75" hidden="false" customHeight="true" outlineLevel="0" collapsed="false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</row>
    <row r="148" customFormat="false" ht="12.75" hidden="false" customHeight="true" outlineLevel="0" collapsed="false">
      <c r="A148" s="211"/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</row>
    <row r="149" customFormat="false" ht="12.75" hidden="false" customHeight="true" outlineLevel="0" collapsed="false">
      <c r="A149" s="211"/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</row>
    <row r="150" customFormat="false" ht="12.75" hidden="false" customHeight="true" outlineLevel="0" collapsed="false">
      <c r="A150" s="211"/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</row>
    <row r="151" customFormat="false" ht="12.75" hidden="false" customHeight="true" outlineLevel="0" collapsed="false">
      <c r="A151" s="211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</row>
    <row r="152" customFormat="false" ht="12.75" hidden="false" customHeight="true" outlineLevel="0" collapsed="false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</row>
    <row r="153" customFormat="false" ht="12.75" hidden="false" customHeight="true" outlineLevel="0" collapsed="false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</row>
    <row r="154" customFormat="false" ht="12.75" hidden="false" customHeight="true" outlineLevel="0" collapsed="false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</row>
    <row r="155" customFormat="false" ht="12.75" hidden="false" customHeight="true" outlineLevel="0" collapsed="false">
      <c r="A155" s="211"/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</row>
    <row r="156" customFormat="false" ht="12.75" hidden="false" customHeight="true" outlineLevel="0" collapsed="false">
      <c r="A156" s="211"/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</row>
    <row r="157" customFormat="false" ht="12.75" hidden="false" customHeight="true" outlineLevel="0" collapsed="false">
      <c r="A157" s="211"/>
      <c r="B157" s="211"/>
      <c r="C157" s="211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</row>
    <row r="158" customFormat="false" ht="12.75" hidden="false" customHeight="true" outlineLevel="0" collapsed="false">
      <c r="A158" s="211"/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</row>
    <row r="159" customFormat="false" ht="12.75" hidden="false" customHeight="true" outlineLevel="0" collapsed="false">
      <c r="A159" s="211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</row>
    <row r="160" customFormat="false" ht="12.75" hidden="false" customHeight="true" outlineLevel="0" collapsed="false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</row>
    <row r="161" customFormat="false" ht="12.75" hidden="false" customHeight="true" outlineLevel="0" collapsed="false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</row>
    <row r="162" customFormat="false" ht="12.75" hidden="false" customHeight="true" outlineLevel="0" collapsed="false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</row>
    <row r="163" customFormat="false" ht="12.75" hidden="false" customHeight="true" outlineLevel="0" collapsed="false">
      <c r="A163" s="211"/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</row>
    <row r="164" customFormat="false" ht="12.75" hidden="false" customHeight="true" outlineLevel="0" collapsed="false">
      <c r="A164" s="211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</row>
    <row r="165" customFormat="false" ht="12.75" hidden="false" customHeight="true" outlineLevel="0" collapsed="false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customFormat="false" ht="12.75" hidden="false" customHeight="true" outlineLevel="0" collapsed="false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</row>
    <row r="167" customFormat="false" ht="12.75" hidden="false" customHeight="true" outlineLevel="0" collapsed="false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</row>
    <row r="168" customFormat="false" ht="12.75" hidden="false" customHeight="true" outlineLevel="0" collapsed="false">
      <c r="A168" s="211"/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</row>
    <row r="169" customFormat="false" ht="12.75" hidden="false" customHeight="true" outlineLevel="0" collapsed="false">
      <c r="A169" s="211"/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</row>
    <row r="170" customFormat="false" ht="12.75" hidden="false" customHeight="true" outlineLevel="0" collapsed="false">
      <c r="A170" s="211"/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</row>
    <row r="171" customFormat="false" ht="12.75" hidden="false" customHeight="true" outlineLevel="0" collapsed="false">
      <c r="A171" s="211"/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</row>
    <row r="172" customFormat="false" ht="12.75" hidden="false" customHeight="true" outlineLevel="0" collapsed="false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</row>
    <row r="173" customFormat="false" ht="12.75" hidden="false" customHeight="true" outlineLevel="0" collapsed="false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</row>
    <row r="174" customFormat="false" ht="12.75" hidden="false" customHeight="true" outlineLevel="0" collapsed="false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</row>
    <row r="175" customFormat="false" ht="12.75" hidden="false" customHeight="true" outlineLevel="0" collapsed="false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</row>
    <row r="176" customFormat="false" ht="12.75" hidden="false" customHeight="true" outlineLevel="0" collapsed="false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</row>
    <row r="177" customFormat="false" ht="12.75" hidden="false" customHeight="true" outlineLevel="0" collapsed="false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</row>
    <row r="178" customFormat="false" ht="12.75" hidden="false" customHeight="true" outlineLevel="0" collapsed="false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</row>
    <row r="179" customFormat="false" ht="12.75" hidden="false" customHeight="true" outlineLevel="0" collapsed="false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</row>
    <row r="180" customFormat="false" ht="12.75" hidden="false" customHeight="true" outlineLevel="0" collapsed="false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</row>
    <row r="181" customFormat="false" ht="12.75" hidden="false" customHeight="true" outlineLevel="0" collapsed="false">
      <c r="A181" s="211"/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</row>
    <row r="182" customFormat="false" ht="12.75" hidden="false" customHeight="true" outlineLevel="0" collapsed="false">
      <c r="A182" s="211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</row>
    <row r="183" customFormat="false" ht="12.75" hidden="false" customHeight="true" outlineLevel="0" collapsed="false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</row>
    <row r="184" customFormat="false" ht="12.75" hidden="false" customHeight="true" outlineLevel="0" collapsed="false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</row>
    <row r="185" customFormat="false" ht="12.75" hidden="false" customHeight="true" outlineLevel="0" collapsed="false">
      <c r="A185" s="211"/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</row>
    <row r="186" customFormat="false" ht="12.75" hidden="false" customHeight="true" outlineLevel="0" collapsed="false">
      <c r="A186" s="211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</row>
    <row r="187" customFormat="false" ht="12.75" hidden="false" customHeight="true" outlineLevel="0" collapsed="false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</row>
    <row r="188" customFormat="false" ht="12.75" hidden="false" customHeight="true" outlineLevel="0" collapsed="false">
      <c r="A188" s="211"/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</row>
    <row r="189" customFormat="false" ht="12.75" hidden="false" customHeight="true" outlineLevel="0" collapsed="false">
      <c r="A189" s="211"/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</row>
    <row r="190" customFormat="false" ht="12.75" hidden="false" customHeight="true" outlineLevel="0" collapsed="false">
      <c r="A190" s="211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</row>
    <row r="191" customFormat="false" ht="12.75" hidden="false" customHeight="true" outlineLevel="0" collapsed="false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</row>
    <row r="192" customFormat="false" ht="12.75" hidden="false" customHeight="true" outlineLevel="0" collapsed="false">
      <c r="A192" s="211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</row>
    <row r="193" customFormat="false" ht="12.75" hidden="false" customHeight="true" outlineLevel="0" collapsed="false">
      <c r="A193" s="211"/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</row>
    <row r="194" customFormat="false" ht="12.75" hidden="false" customHeight="true" outlineLevel="0" collapsed="false">
      <c r="A194" s="211"/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</row>
    <row r="195" customFormat="false" ht="12.75" hidden="false" customHeight="true" outlineLevel="0" collapsed="false">
      <c r="A195" s="211"/>
      <c r="B195" s="211"/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</row>
    <row r="196" customFormat="false" ht="12.75" hidden="false" customHeight="true" outlineLevel="0" collapsed="false">
      <c r="A196" s="211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</row>
    <row r="197" customFormat="false" ht="12.75" hidden="false" customHeight="true" outlineLevel="0" collapsed="false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</row>
    <row r="198" customFormat="false" ht="12.75" hidden="false" customHeight="true" outlineLevel="0" collapsed="false">
      <c r="A198" s="211"/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</row>
    <row r="199" customFormat="false" ht="12.75" hidden="false" customHeight="true" outlineLevel="0" collapsed="false">
      <c r="A199" s="211"/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</row>
    <row r="200" customFormat="false" ht="12.75" hidden="false" customHeight="true" outlineLevel="0" collapsed="false">
      <c r="A200" s="211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</row>
    <row r="201" customFormat="false" ht="12.75" hidden="false" customHeight="true" outlineLevel="0" collapsed="false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</row>
    <row r="202" customFormat="false" ht="12.75" hidden="false" customHeight="true" outlineLevel="0" collapsed="false">
      <c r="A202" s="211"/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</row>
    <row r="203" customFormat="false" ht="12.75" hidden="false" customHeight="true" outlineLevel="0" collapsed="false">
      <c r="A203" s="211"/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</row>
    <row r="204" customFormat="false" ht="12.75" hidden="false" customHeight="true" outlineLevel="0" collapsed="false">
      <c r="A204" s="211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</row>
    <row r="205" customFormat="false" ht="12.75" hidden="false" customHeight="true" outlineLevel="0" collapsed="false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</row>
    <row r="206" customFormat="false" ht="12.75" hidden="false" customHeight="true" outlineLevel="0" collapsed="false">
      <c r="A206" s="211"/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</row>
    <row r="207" customFormat="false" ht="12.75" hidden="false" customHeight="true" outlineLevel="0" collapsed="false">
      <c r="A207" s="211"/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</row>
    <row r="208" customFormat="false" ht="12.75" hidden="false" customHeight="true" outlineLevel="0" collapsed="false">
      <c r="A208" s="211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</row>
    <row r="209" customFormat="false" ht="12.75" hidden="false" customHeight="true" outlineLevel="0" collapsed="false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</row>
    <row r="210" customFormat="false" ht="12.75" hidden="false" customHeight="true" outlineLevel="0" collapsed="false">
      <c r="A210" s="211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</row>
    <row r="211" customFormat="false" ht="12.75" hidden="false" customHeight="true" outlineLevel="0" collapsed="false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</row>
    <row r="212" customFormat="false" ht="12.75" hidden="false" customHeight="true" outlineLevel="0" collapsed="false">
      <c r="A212" s="211"/>
      <c r="B212" s="211"/>
      <c r="C212" s="211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</row>
    <row r="213" customFormat="false" ht="12.75" hidden="false" customHeight="true" outlineLevel="0" collapsed="false">
      <c r="A213" s="211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</row>
    <row r="214" customFormat="false" ht="12.75" hidden="false" customHeight="true" outlineLevel="0" collapsed="false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</row>
    <row r="215" customFormat="false" ht="12.75" hidden="false" customHeight="true" outlineLevel="0" collapsed="false">
      <c r="A215" s="211"/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</row>
    <row r="216" customFormat="false" ht="12.75" hidden="false" customHeight="true" outlineLevel="0" collapsed="false">
      <c r="A216" s="211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</row>
    <row r="217" customFormat="false" ht="12.75" hidden="false" customHeight="true" outlineLevel="0" collapsed="false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</row>
    <row r="218" customFormat="false" ht="12.75" hidden="false" customHeight="true" outlineLevel="0" collapsed="false">
      <c r="A218" s="211"/>
      <c r="B218" s="211"/>
      <c r="C218" s="211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</row>
    <row r="219" customFormat="false" ht="12.75" hidden="false" customHeight="true" outlineLevel="0" collapsed="false">
      <c r="A219" s="211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</row>
    <row r="220" customFormat="false" ht="12.75" hidden="false" customHeight="true" outlineLevel="0" collapsed="false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</row>
    <row r="221" customFormat="false" ht="12.75" hidden="false" customHeight="true" outlineLevel="0" collapsed="false">
      <c r="A221" s="211"/>
      <c r="B221" s="211"/>
      <c r="C221" s="211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</row>
    <row r="222" customFormat="false" ht="12.75" hidden="false" customHeight="true" outlineLevel="0" collapsed="false">
      <c r="A222" s="211"/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</row>
    <row r="223" customFormat="false" ht="12.75" hidden="false" customHeight="true" outlineLevel="0" collapsed="false">
      <c r="A223" s="211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H2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1" width="28.14"/>
    <col collapsed="false" customWidth="true" hidden="false" outlineLevel="0" max="3" min="3" style="1" width="16.43"/>
    <col collapsed="false" customWidth="true" hidden="false" outlineLevel="0" max="4" min="4" style="1" width="27.99"/>
    <col collapsed="false" customWidth="true" hidden="false" outlineLevel="0" max="5" min="5" style="1" width="10"/>
    <col collapsed="false" customWidth="true" hidden="false" outlineLevel="0" max="6" min="6" style="1" width="22.01"/>
    <col collapsed="false" customWidth="true" hidden="false" outlineLevel="0" max="7" min="7" style="1" width="12.71"/>
    <col collapsed="false" customWidth="true" hidden="false" outlineLevel="0" max="8" min="8" style="1" width="13.43"/>
    <col collapsed="false" customWidth="true" hidden="false" outlineLevel="0" max="9" min="9" style="1" width="11.43"/>
    <col collapsed="false" customWidth="true" hidden="false" outlineLevel="0" max="10" min="10" style="1" width="4.86"/>
    <col collapsed="false" customWidth="true" hidden="false" outlineLevel="0" max="11" min="11" style="1" width="16.71"/>
    <col collapsed="false" customWidth="true" hidden="false" outlineLevel="0" max="14" min="12" style="1" width="10.71"/>
    <col collapsed="false" customWidth="true" hidden="false" outlineLevel="0" max="15" min="15" style="1" width="2.86"/>
    <col collapsed="false" customWidth="true" hidden="false" outlineLevel="0" max="16" min="16" style="1" width="3.71"/>
    <col collapsed="false" customWidth="true" hidden="false" outlineLevel="0" max="17" min="17" style="1" width="2.86"/>
    <col collapsed="false" customWidth="true" hidden="false" outlineLevel="0" max="18" min="18" style="1" width="4.71"/>
    <col collapsed="false" customWidth="true" hidden="false" outlineLevel="0" max="19" min="19" style="1" width="3.71"/>
    <col collapsed="false" customWidth="true" hidden="false" outlineLevel="0" max="20" min="20" style="1" width="6.14"/>
    <col collapsed="false" customWidth="true" hidden="false" outlineLevel="0" max="22" min="21" style="1" width="5.86"/>
    <col collapsed="false" customWidth="true" hidden="false" outlineLevel="0" max="23" min="23" style="1" width="5.71"/>
    <col collapsed="false" customWidth="true" hidden="true" outlineLevel="0" max="38" min="24" style="1" width="10.71"/>
    <col collapsed="false" customWidth="true" hidden="false" outlineLevel="0" max="43" min="39" style="1" width="10.71"/>
    <col collapsed="false" customWidth="true" hidden="false" outlineLevel="0" max="44" min="44" style="1" width="44"/>
    <col collapsed="false" customWidth="true" hidden="false" outlineLevel="0" max="46" min="45" style="1" width="10.71"/>
  </cols>
  <sheetData>
    <row r="1" customFormat="false" ht="24" hidden="false" customHeight="true" outlineLevel="0" collapsed="false">
      <c r="A1" s="45" t="str">
        <f aca="false">'Codigos Flow Sheet'!$A$1</f>
        <v>CODIGO ISA</v>
      </c>
      <c r="B1" s="46" t="str">
        <f aca="false">'Codigos Flow Sheet'!$G$1</f>
        <v>DESCRIPCIÓN #1</v>
      </c>
      <c r="C1" s="47" t="s">
        <v>3160</v>
      </c>
      <c r="D1" s="47" t="s">
        <v>3154</v>
      </c>
      <c r="E1" s="47" t="s">
        <v>19</v>
      </c>
      <c r="F1" s="47" t="s">
        <v>3207</v>
      </c>
      <c r="G1" s="48" t="s">
        <v>3156</v>
      </c>
      <c r="H1" s="48" t="s">
        <v>3157</v>
      </c>
      <c r="I1" s="48" t="s">
        <v>3158</v>
      </c>
      <c r="J1" s="48" t="s">
        <v>3159</v>
      </c>
      <c r="K1" s="47" t="s">
        <v>24</v>
      </c>
      <c r="L1" s="47" t="s">
        <v>25</v>
      </c>
      <c r="M1" s="47" t="s">
        <v>26</v>
      </c>
      <c r="N1" s="47" t="s">
        <v>27</v>
      </c>
      <c r="O1" s="47" t="s">
        <v>28</v>
      </c>
      <c r="P1" s="47" t="s">
        <v>29</v>
      </c>
      <c r="Q1" s="47" t="s">
        <v>30</v>
      </c>
      <c r="R1" s="47" t="s">
        <v>31</v>
      </c>
      <c r="S1" s="47" t="s">
        <v>32</v>
      </c>
      <c r="T1" s="49" t="s">
        <v>33</v>
      </c>
      <c r="U1" s="49" t="s">
        <v>34</v>
      </c>
      <c r="V1" s="49" t="s">
        <v>35</v>
      </c>
      <c r="W1" s="49" t="s">
        <v>36</v>
      </c>
      <c r="X1" s="49" t="s">
        <v>37</v>
      </c>
      <c r="Y1" s="49" t="s">
        <v>38</v>
      </c>
      <c r="Z1" s="49" t="s">
        <v>39</v>
      </c>
      <c r="AA1" s="49" t="s">
        <v>40</v>
      </c>
      <c r="AB1" s="49" t="s">
        <v>41</v>
      </c>
      <c r="AC1" s="49" t="s">
        <v>42</v>
      </c>
      <c r="AD1" s="47" t="s">
        <v>43</v>
      </c>
      <c r="AE1" s="47" t="s">
        <v>44</v>
      </c>
      <c r="AF1" s="47" t="s">
        <v>45</v>
      </c>
      <c r="AG1" s="47" t="s">
        <v>46</v>
      </c>
      <c r="AH1" s="47" t="s">
        <v>47</v>
      </c>
      <c r="AI1" s="47" t="s">
        <v>48</v>
      </c>
      <c r="AJ1" s="47" t="s">
        <v>49</v>
      </c>
      <c r="AK1" s="47" t="s">
        <v>50</v>
      </c>
      <c r="AL1" s="47" t="s">
        <v>51</v>
      </c>
      <c r="AM1" s="47" t="s">
        <v>13</v>
      </c>
      <c r="AN1" s="47" t="s">
        <v>52</v>
      </c>
      <c r="AO1" s="47" t="s">
        <v>53</v>
      </c>
      <c r="AP1" s="47" t="s">
        <v>54</v>
      </c>
      <c r="AQ1" s="47" t="s">
        <v>55</v>
      </c>
      <c r="AR1" s="47" t="s">
        <v>15</v>
      </c>
      <c r="AS1" s="5"/>
      <c r="AT1" s="50"/>
    </row>
    <row r="2" customFormat="false" ht="12.75" hidden="false" customHeight="true" outlineLevel="0" collapsed="false">
      <c r="A2" s="462" t="s">
        <v>3208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463"/>
    </row>
    <row r="3" customFormat="false" ht="12.75" hidden="false" customHeight="true" outlineLevel="0" collapsed="false">
      <c r="A3" s="464"/>
      <c r="B3" s="16"/>
      <c r="C3" s="16"/>
      <c r="D3" s="16"/>
      <c r="E3" s="16"/>
      <c r="F3" s="16"/>
      <c r="G3" s="154"/>
      <c r="H3" s="154"/>
      <c r="I3" s="154"/>
      <c r="J3" s="15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465"/>
    </row>
    <row r="4" customFormat="false" ht="12.75" hidden="false" customHeight="true" outlineLevel="0" collapsed="false">
      <c r="A4" s="466" t="s">
        <v>3209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467"/>
    </row>
    <row r="5" customFormat="false" ht="12.75" hidden="false" customHeight="true" outlineLevel="0" collapsed="false">
      <c r="A5" s="464"/>
      <c r="B5" s="16"/>
      <c r="C5" s="16"/>
      <c r="D5" s="16"/>
      <c r="E5" s="16"/>
      <c r="F5" s="16"/>
      <c r="G5" s="154"/>
      <c r="H5" s="154"/>
      <c r="I5" s="154"/>
      <c r="J5" s="15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465"/>
    </row>
    <row r="6" customFormat="false" ht="12.75" hidden="false" customHeight="true" outlineLevel="0" collapsed="false">
      <c r="A6" s="468" t="e">
        <f aca="false">'codigos flow sheet' #REF!</f>
        <v>#VALUE!</v>
      </c>
      <c r="B6" s="305" t="e">
        <f aca="false">'codigos flow sheet' #REF!</f>
        <v>#VALUE!</v>
      </c>
      <c r="C6" s="16"/>
      <c r="D6" s="16"/>
      <c r="E6" s="16"/>
      <c r="F6" s="16"/>
      <c r="G6" s="154"/>
      <c r="H6" s="154"/>
      <c r="I6" s="154"/>
      <c r="J6" s="15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465"/>
    </row>
    <row r="7" customFormat="false" ht="12.75" hidden="false" customHeight="true" outlineLevel="0" collapsed="false">
      <c r="A7" s="464" t="e">
        <f aca="false">CONCATENATE($A$6,"_","A")</f>
        <v>#VALUE!</v>
      </c>
      <c r="B7" s="16" t="e">
        <f aca="false">$B$6</f>
        <v>#VALUE!</v>
      </c>
      <c r="C7" s="16"/>
      <c r="D7" s="16" t="s">
        <v>2631</v>
      </c>
      <c r="E7" s="16"/>
      <c r="F7" s="16" t="s">
        <v>3210</v>
      </c>
      <c r="G7" s="154" t="s">
        <v>2551</v>
      </c>
      <c r="H7" s="154" t="s">
        <v>3211</v>
      </c>
      <c r="I7" s="154" t="s">
        <v>2573</v>
      </c>
      <c r="J7" s="154"/>
      <c r="K7" s="308" t="s">
        <v>2413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465"/>
    </row>
    <row r="8" customFormat="false" ht="12.75" hidden="false" customHeight="true" outlineLevel="0" collapsed="false">
      <c r="A8" s="464" t="e">
        <f aca="false">CONCATENATE($A$6,"_","A")</f>
        <v>#VALUE!</v>
      </c>
      <c r="B8" s="16" t="e">
        <f aca="false">$B$6</f>
        <v>#VALUE!</v>
      </c>
      <c r="C8" s="16"/>
      <c r="D8" s="16" t="s">
        <v>2634</v>
      </c>
      <c r="E8" s="16"/>
      <c r="F8" s="16" t="s">
        <v>3212</v>
      </c>
      <c r="G8" s="154" t="s">
        <v>2551</v>
      </c>
      <c r="H8" s="154" t="s">
        <v>3211</v>
      </c>
      <c r="I8" s="154" t="s">
        <v>2573</v>
      </c>
      <c r="J8" s="154"/>
      <c r="K8" s="308" t="s">
        <v>2413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465"/>
    </row>
    <row r="9" customFormat="false" ht="12.75" hidden="false" customHeight="true" outlineLevel="0" collapsed="false">
      <c r="A9" s="464" t="e">
        <f aca="false">CONCATENATE($A$6,"_","A")</f>
        <v>#VALUE!</v>
      </c>
      <c r="B9" s="16" t="e">
        <f aca="false">$B$6</f>
        <v>#VALUE!</v>
      </c>
      <c r="C9" s="16"/>
      <c r="D9" s="16" t="s">
        <v>2637</v>
      </c>
      <c r="E9" s="16"/>
      <c r="F9" s="16" t="s">
        <v>3213</v>
      </c>
      <c r="G9" s="154" t="s">
        <v>2551</v>
      </c>
      <c r="H9" s="154" t="s">
        <v>3211</v>
      </c>
      <c r="I9" s="154" t="s">
        <v>2573</v>
      </c>
      <c r="J9" s="154"/>
      <c r="K9" s="308" t="s">
        <v>2413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465"/>
    </row>
    <row r="10" customFormat="false" ht="12.75" hidden="false" customHeight="true" outlineLevel="0" collapsed="false">
      <c r="A10" s="464" t="e">
        <f aca="false">CONCATENATE($A$6,"_","A")</f>
        <v>#VALUE!</v>
      </c>
      <c r="B10" s="16" t="e">
        <f aca="false">$B$6</f>
        <v>#VALUE!</v>
      </c>
      <c r="C10" s="16"/>
      <c r="D10" s="16" t="s">
        <v>2640</v>
      </c>
      <c r="E10" s="16"/>
      <c r="F10" s="469" t="s">
        <v>3214</v>
      </c>
      <c r="G10" s="154" t="s">
        <v>2551</v>
      </c>
      <c r="H10" s="154" t="s">
        <v>3211</v>
      </c>
      <c r="I10" s="154" t="s">
        <v>2573</v>
      </c>
      <c r="J10" s="154"/>
      <c r="K10" s="308" t="s">
        <v>2413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465"/>
    </row>
    <row r="11" customFormat="false" ht="12.75" hidden="false" customHeight="true" outlineLevel="0" collapsed="false">
      <c r="A11" s="464" t="e">
        <f aca="false">CONCATENATE($A$6,"_","A")</f>
        <v>#VALUE!</v>
      </c>
      <c r="B11" s="16" t="e">
        <f aca="false">$B$6</f>
        <v>#VALUE!</v>
      </c>
      <c r="C11" s="16"/>
      <c r="D11" s="16" t="s">
        <v>2643</v>
      </c>
      <c r="E11" s="16"/>
      <c r="F11" s="469" t="s">
        <v>3215</v>
      </c>
      <c r="G11" s="154" t="s">
        <v>2551</v>
      </c>
      <c r="H11" s="154" t="s">
        <v>3211</v>
      </c>
      <c r="I11" s="154" t="s">
        <v>2573</v>
      </c>
      <c r="J11" s="154"/>
      <c r="K11" s="308" t="s">
        <v>2413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465"/>
    </row>
    <row r="12" customFormat="false" ht="12.75" hidden="false" customHeight="true" outlineLevel="0" collapsed="false">
      <c r="A12" s="464" t="e">
        <f aca="false">CONCATENATE($A$6,"_","A")</f>
        <v>#VALUE!</v>
      </c>
      <c r="B12" s="16" t="e">
        <f aca="false">$B$6</f>
        <v>#VALUE!</v>
      </c>
      <c r="C12" s="16"/>
      <c r="D12" s="16" t="s">
        <v>2646</v>
      </c>
      <c r="E12" s="16"/>
      <c r="F12" s="469" t="s">
        <v>3216</v>
      </c>
      <c r="G12" s="154" t="s">
        <v>2551</v>
      </c>
      <c r="H12" s="154" t="s">
        <v>3211</v>
      </c>
      <c r="I12" s="154" t="s">
        <v>2573</v>
      </c>
      <c r="J12" s="154"/>
      <c r="K12" s="308" t="s">
        <v>2413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465"/>
    </row>
    <row r="13" customFormat="false" ht="12.75" hidden="false" customHeight="true" outlineLevel="0" collapsed="false">
      <c r="A13" s="464" t="e">
        <f aca="false">CONCATENATE($A$6,"_","A")</f>
        <v>#VALUE!</v>
      </c>
      <c r="B13" s="16" t="e">
        <f aca="false">$B$6</f>
        <v>#VALUE!</v>
      </c>
      <c r="C13" s="16"/>
      <c r="D13" s="16" t="s">
        <v>2649</v>
      </c>
      <c r="E13" s="16"/>
      <c r="F13" s="469" t="s">
        <v>3217</v>
      </c>
      <c r="G13" s="154" t="s">
        <v>2551</v>
      </c>
      <c r="H13" s="154" t="s">
        <v>3211</v>
      </c>
      <c r="I13" s="154" t="s">
        <v>2573</v>
      </c>
      <c r="J13" s="154"/>
      <c r="K13" s="308" t="s">
        <v>2413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465"/>
    </row>
    <row r="14" customFormat="false" ht="12.75" hidden="false" customHeight="true" outlineLevel="0" collapsed="false">
      <c r="A14" s="464"/>
      <c r="B14" s="16"/>
      <c r="C14" s="16"/>
      <c r="D14" s="16"/>
      <c r="E14" s="16"/>
      <c r="F14" s="16"/>
      <c r="G14" s="154"/>
      <c r="H14" s="154"/>
      <c r="I14" s="154"/>
      <c r="J14" s="15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465"/>
    </row>
    <row r="15" customFormat="false" ht="12.75" hidden="false" customHeight="true" outlineLevel="0" collapsed="false">
      <c r="A15" s="464"/>
      <c r="B15" s="16"/>
      <c r="C15" s="16"/>
      <c r="D15" s="16"/>
      <c r="E15" s="16"/>
      <c r="F15" s="16"/>
      <c r="G15" s="154"/>
      <c r="H15" s="154"/>
      <c r="I15" s="154"/>
      <c r="J15" s="15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465"/>
    </row>
    <row r="16" customFormat="false" ht="12.75" hidden="false" customHeight="true" outlineLevel="0" collapsed="false">
      <c r="A16" s="466" t="s">
        <v>3218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467"/>
    </row>
    <row r="17" customFormat="false" ht="12.75" hidden="false" customHeight="true" outlineLevel="0" collapsed="false">
      <c r="A17" s="464"/>
      <c r="B17" s="16"/>
      <c r="C17" s="16"/>
      <c r="D17" s="16"/>
      <c r="E17" s="16"/>
      <c r="F17" s="16"/>
      <c r="G17" s="154"/>
      <c r="H17" s="154"/>
      <c r="I17" s="154"/>
      <c r="J17" s="15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465"/>
    </row>
    <row r="18" customFormat="false" ht="12.75" hidden="false" customHeight="true" outlineLevel="0" collapsed="false">
      <c r="A18" s="468" t="e">
        <f aca="false">'codigos flow sheet' #REF!</f>
        <v>#VALUE!</v>
      </c>
      <c r="B18" s="305" t="e">
        <f aca="false">'codigos flow sheet' #REF!</f>
        <v>#VALUE!</v>
      </c>
      <c r="C18" s="16"/>
      <c r="D18" s="16"/>
      <c r="E18" s="16"/>
      <c r="F18" s="16"/>
      <c r="G18" s="154"/>
      <c r="H18" s="154"/>
      <c r="I18" s="154"/>
      <c r="J18" s="15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465"/>
    </row>
    <row r="19" customFormat="false" ht="12.75" hidden="false" customHeight="true" outlineLevel="0" collapsed="false">
      <c r="A19" s="464" t="e">
        <f aca="false">CONCATENATE($A$18,"_","A")</f>
        <v>#VALUE!</v>
      </c>
      <c r="B19" s="16" t="e">
        <f aca="false">$B$18</f>
        <v>#VALUE!</v>
      </c>
      <c r="C19" s="16"/>
      <c r="D19" s="16" t="s">
        <v>2651</v>
      </c>
      <c r="E19" s="16"/>
      <c r="F19" s="469" t="s">
        <v>3219</v>
      </c>
      <c r="G19" s="154" t="s">
        <v>2551</v>
      </c>
      <c r="H19" s="154" t="s">
        <v>3211</v>
      </c>
      <c r="I19" s="154" t="s">
        <v>2573</v>
      </c>
      <c r="J19" s="154"/>
      <c r="K19" s="308" t="s">
        <v>2413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465"/>
    </row>
    <row r="20" customFormat="false" ht="12.75" hidden="false" customHeight="true" outlineLevel="0" collapsed="false">
      <c r="A20" s="464" t="e">
        <f aca="false">CONCATENATE($A$18,"_","A")</f>
        <v>#VALUE!</v>
      </c>
      <c r="B20" s="16" t="e">
        <f aca="false">$B$18</f>
        <v>#VALUE!</v>
      </c>
      <c r="C20" s="16"/>
      <c r="D20" s="16" t="s">
        <v>2653</v>
      </c>
      <c r="E20" s="16"/>
      <c r="F20" s="469" t="s">
        <v>3220</v>
      </c>
      <c r="G20" s="154" t="s">
        <v>2551</v>
      </c>
      <c r="H20" s="154" t="s">
        <v>3211</v>
      </c>
      <c r="I20" s="154" t="s">
        <v>2573</v>
      </c>
      <c r="J20" s="154"/>
      <c r="K20" s="308" t="s">
        <v>2413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465"/>
    </row>
    <row r="21" customFormat="false" ht="12.75" hidden="false" customHeight="true" outlineLevel="0" collapsed="false">
      <c r="A21" s="464" t="e">
        <f aca="false">CONCATENATE($A$18,"_","A")</f>
        <v>#VALUE!</v>
      </c>
      <c r="B21" s="16" t="e">
        <f aca="false">$B$18</f>
        <v>#VALUE!</v>
      </c>
      <c r="C21" s="16"/>
      <c r="D21" s="16" t="s">
        <v>2655</v>
      </c>
      <c r="E21" s="16"/>
      <c r="F21" s="469" t="s">
        <v>3221</v>
      </c>
      <c r="G21" s="154" t="s">
        <v>2551</v>
      </c>
      <c r="H21" s="154" t="s">
        <v>3211</v>
      </c>
      <c r="I21" s="154" t="s">
        <v>2573</v>
      </c>
      <c r="J21" s="154"/>
      <c r="K21" s="308" t="s">
        <v>2413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465"/>
    </row>
    <row r="22" customFormat="false" ht="12.75" hidden="false" customHeight="true" outlineLevel="0" collapsed="false">
      <c r="A22" s="464" t="e">
        <f aca="false">CONCATENATE($A$18,"_","A")</f>
        <v>#VALUE!</v>
      </c>
      <c r="B22" s="16" t="e">
        <f aca="false">$B$18</f>
        <v>#VALUE!</v>
      </c>
      <c r="C22" s="16"/>
      <c r="D22" s="16" t="s">
        <v>2640</v>
      </c>
      <c r="E22" s="16"/>
      <c r="F22" s="469" t="s">
        <v>3222</v>
      </c>
      <c r="G22" s="154" t="s">
        <v>2551</v>
      </c>
      <c r="H22" s="154" t="s">
        <v>3211</v>
      </c>
      <c r="I22" s="154" t="s">
        <v>2573</v>
      </c>
      <c r="J22" s="154"/>
      <c r="K22" s="308" t="s">
        <v>2413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465"/>
    </row>
    <row r="23" customFormat="false" ht="12.75" hidden="false" customHeight="true" outlineLevel="0" collapsed="false">
      <c r="A23" s="464" t="e">
        <f aca="false">CONCATENATE($A$18,"_","A")</f>
        <v>#VALUE!</v>
      </c>
      <c r="B23" s="16" t="e">
        <f aca="false">$B$18</f>
        <v>#VALUE!</v>
      </c>
      <c r="C23" s="16"/>
      <c r="D23" s="16" t="s">
        <v>2658</v>
      </c>
      <c r="E23" s="16"/>
      <c r="F23" s="469" t="s">
        <v>3223</v>
      </c>
      <c r="G23" s="154" t="s">
        <v>2551</v>
      </c>
      <c r="H23" s="154" t="s">
        <v>3211</v>
      </c>
      <c r="I23" s="154" t="s">
        <v>2573</v>
      </c>
      <c r="J23" s="154"/>
      <c r="K23" s="308" t="s">
        <v>2413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465"/>
    </row>
    <row r="24" customFormat="false" ht="12.75" hidden="false" customHeight="true" outlineLevel="0" collapsed="false">
      <c r="A24" s="464" t="e">
        <f aca="false">CONCATENATE($A$18,"_","A")</f>
        <v>#VALUE!</v>
      </c>
      <c r="B24" s="16" t="e">
        <f aca="false">$B$18</f>
        <v>#VALUE!</v>
      </c>
      <c r="C24" s="16"/>
      <c r="D24" s="16" t="s">
        <v>2661</v>
      </c>
      <c r="E24" s="16"/>
      <c r="F24" s="469" t="s">
        <v>3224</v>
      </c>
      <c r="G24" s="154" t="s">
        <v>2551</v>
      </c>
      <c r="H24" s="154" t="s">
        <v>3211</v>
      </c>
      <c r="I24" s="154" t="s">
        <v>2573</v>
      </c>
      <c r="J24" s="154"/>
      <c r="K24" s="308" t="s">
        <v>2413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465"/>
    </row>
    <row r="25" customFormat="false" ht="12.75" hidden="false" customHeight="true" outlineLevel="0" collapsed="false">
      <c r="A25" s="464"/>
      <c r="B25" s="16"/>
      <c r="C25" s="16"/>
      <c r="D25" s="16"/>
      <c r="E25" s="16"/>
      <c r="F25" s="16"/>
      <c r="G25" s="154"/>
      <c r="H25" s="154"/>
      <c r="I25" s="154"/>
      <c r="J25" s="15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465"/>
    </row>
    <row r="26" customFormat="false" ht="12.75" hidden="false" customHeight="true" outlineLevel="0" collapsed="false">
      <c r="A26" s="464"/>
      <c r="B26" s="16"/>
      <c r="C26" s="16"/>
      <c r="D26" s="16"/>
      <c r="E26" s="16"/>
      <c r="F26" s="16"/>
      <c r="G26" s="154"/>
      <c r="H26" s="154"/>
      <c r="I26" s="154"/>
      <c r="J26" s="15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465"/>
    </row>
    <row r="27" customFormat="false" ht="12.75" hidden="false" customHeight="true" outlineLevel="0" collapsed="false">
      <c r="A27" s="466" t="s">
        <v>3225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467"/>
    </row>
    <row r="28" customFormat="false" ht="12.75" hidden="false" customHeight="true" outlineLevel="0" collapsed="false">
      <c r="A28" s="464"/>
      <c r="B28" s="16"/>
      <c r="C28" s="16"/>
      <c r="D28" s="16"/>
      <c r="E28" s="16"/>
      <c r="F28" s="16"/>
      <c r="G28" s="154"/>
      <c r="H28" s="154"/>
      <c r="I28" s="154"/>
      <c r="J28" s="15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465"/>
    </row>
    <row r="29" customFormat="false" ht="12.75" hidden="false" customHeight="true" outlineLevel="0" collapsed="false">
      <c r="A29" s="468" t="e">
        <f aca="false">'codigos flow sheet' #REF!</f>
        <v>#VALUE!</v>
      </c>
      <c r="B29" s="305" t="e">
        <f aca="false">'codigos flow sheet' #REF!</f>
        <v>#VALUE!</v>
      </c>
      <c r="C29" s="16"/>
      <c r="D29" s="16"/>
      <c r="E29" s="16"/>
      <c r="F29" s="16"/>
      <c r="G29" s="154"/>
      <c r="H29" s="154"/>
      <c r="I29" s="154"/>
      <c r="J29" s="15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465"/>
    </row>
    <row r="30" customFormat="false" ht="12.75" hidden="false" customHeight="true" outlineLevel="0" collapsed="false">
      <c r="A30" s="464" t="e">
        <f aca="false">CONCATENATE($A$29,"_","A")</f>
        <v>#VALUE!</v>
      </c>
      <c r="B30" s="16" t="e">
        <f aca="false">$B$29</f>
        <v>#VALUE!</v>
      </c>
      <c r="C30" s="16"/>
      <c r="D30" s="16" t="s">
        <v>2640</v>
      </c>
      <c r="E30" s="16"/>
      <c r="F30" s="469" t="s">
        <v>3226</v>
      </c>
      <c r="G30" s="154" t="s">
        <v>2551</v>
      </c>
      <c r="H30" s="154" t="s">
        <v>3211</v>
      </c>
      <c r="I30" s="154" t="s">
        <v>2573</v>
      </c>
      <c r="J30" s="154"/>
      <c r="K30" s="308" t="s">
        <v>2413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465"/>
    </row>
    <row r="31" customFormat="false" ht="12.75" hidden="false" customHeight="true" outlineLevel="0" collapsed="false">
      <c r="A31" s="464" t="e">
        <f aca="false">CONCATENATE($A$29,"_","A")</f>
        <v>#VALUE!</v>
      </c>
      <c r="B31" s="16" t="e">
        <f aca="false">$B$29</f>
        <v>#VALUE!</v>
      </c>
      <c r="C31" s="16"/>
      <c r="D31" s="16" t="s">
        <v>2663</v>
      </c>
      <c r="E31" s="16"/>
      <c r="F31" s="469" t="s">
        <v>3227</v>
      </c>
      <c r="G31" s="154" t="s">
        <v>2551</v>
      </c>
      <c r="H31" s="154" t="s">
        <v>3211</v>
      </c>
      <c r="I31" s="154" t="s">
        <v>2573</v>
      </c>
      <c r="J31" s="154"/>
      <c r="K31" s="308" t="s">
        <v>2413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465"/>
    </row>
    <row r="32" customFormat="false" ht="12.75" hidden="false" customHeight="true" outlineLevel="0" collapsed="false">
      <c r="A32" s="464" t="e">
        <f aca="false">CONCATENATE($A$29,"_","A")</f>
        <v>#VALUE!</v>
      </c>
      <c r="B32" s="16" t="e">
        <f aca="false">$B$29</f>
        <v>#VALUE!</v>
      </c>
      <c r="C32" s="16"/>
      <c r="D32" s="16" t="s">
        <v>2665</v>
      </c>
      <c r="E32" s="16"/>
      <c r="F32" s="469" t="s">
        <v>3228</v>
      </c>
      <c r="G32" s="154" t="s">
        <v>2551</v>
      </c>
      <c r="H32" s="154" t="s">
        <v>3211</v>
      </c>
      <c r="I32" s="154" t="s">
        <v>2573</v>
      </c>
      <c r="J32" s="154"/>
      <c r="K32" s="308" t="s">
        <v>2413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465"/>
    </row>
    <row r="33" customFormat="false" ht="12.75" hidden="false" customHeight="true" outlineLevel="0" collapsed="false">
      <c r="A33" s="464" t="e">
        <f aca="false">CONCATENATE($A$29,"_","A")</f>
        <v>#VALUE!</v>
      </c>
      <c r="B33" s="16" t="e">
        <f aca="false">$B$29</f>
        <v>#VALUE!</v>
      </c>
      <c r="C33" s="16"/>
      <c r="D33" s="16" t="s">
        <v>2667</v>
      </c>
      <c r="E33" s="16"/>
      <c r="F33" s="469" t="s">
        <v>3229</v>
      </c>
      <c r="G33" s="154" t="s">
        <v>2551</v>
      </c>
      <c r="H33" s="154" t="s">
        <v>3211</v>
      </c>
      <c r="I33" s="154" t="s">
        <v>2573</v>
      </c>
      <c r="J33" s="154"/>
      <c r="K33" s="308" t="s">
        <v>2413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465"/>
    </row>
    <row r="34" customFormat="false" ht="12.75" hidden="false" customHeight="true" outlineLevel="0" collapsed="false">
      <c r="A34" s="464"/>
      <c r="B34" s="16"/>
      <c r="C34" s="16"/>
      <c r="D34" s="16"/>
      <c r="E34" s="16"/>
      <c r="F34" s="16"/>
      <c r="G34" s="154"/>
      <c r="H34" s="154"/>
      <c r="I34" s="154"/>
      <c r="J34" s="15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465"/>
    </row>
    <row r="35" customFormat="false" ht="12.75" hidden="false" customHeight="true" outlineLevel="0" collapsed="false">
      <c r="A35" s="464"/>
      <c r="B35" s="16"/>
      <c r="C35" s="16"/>
      <c r="D35" s="16"/>
      <c r="E35" s="16"/>
      <c r="F35" s="16"/>
      <c r="G35" s="154"/>
      <c r="H35" s="154"/>
      <c r="I35" s="154"/>
      <c r="J35" s="15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465"/>
    </row>
    <row r="36" customFormat="false" ht="12.75" hidden="false" customHeight="true" outlineLevel="0" collapsed="false">
      <c r="A36" s="464"/>
      <c r="B36" s="16"/>
      <c r="C36" s="16"/>
      <c r="D36" s="16"/>
      <c r="E36" s="16"/>
      <c r="F36" s="16"/>
      <c r="G36" s="154"/>
      <c r="H36" s="154"/>
      <c r="I36" s="154"/>
      <c r="J36" s="15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465"/>
    </row>
    <row r="37" customFormat="false" ht="12.75" hidden="false" customHeight="true" outlineLevel="0" collapsed="false">
      <c r="A37" s="464"/>
      <c r="B37" s="16"/>
      <c r="C37" s="16"/>
      <c r="D37" s="16"/>
      <c r="E37" s="16"/>
      <c r="F37" s="16"/>
      <c r="G37" s="154"/>
      <c r="H37" s="154"/>
      <c r="I37" s="154"/>
      <c r="J37" s="15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465"/>
    </row>
    <row r="38" customFormat="false" ht="12.75" hidden="false" customHeight="true" outlineLevel="0" collapsed="false">
      <c r="A38" s="464" t="s">
        <v>3230</v>
      </c>
      <c r="B38" s="16" t="s">
        <v>3231</v>
      </c>
      <c r="C38" s="16"/>
      <c r="D38" s="16"/>
      <c r="E38" s="16"/>
      <c r="F38" s="16"/>
      <c r="G38" s="154"/>
      <c r="H38" s="154"/>
      <c r="I38" s="154"/>
      <c r="J38" s="15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465"/>
    </row>
    <row r="39" customFormat="false" ht="12.75" hidden="false" customHeight="true" outlineLevel="0" collapsed="false">
      <c r="A39" s="464"/>
      <c r="B39" s="16"/>
      <c r="C39" s="16"/>
      <c r="D39" s="16"/>
      <c r="E39" s="16"/>
      <c r="G39" s="154"/>
      <c r="H39" s="154"/>
      <c r="I39" s="154"/>
      <c r="J39" s="15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465"/>
    </row>
    <row r="40" customFormat="false" ht="12.75" hidden="false" customHeight="true" outlineLevel="0" collapsed="false">
      <c r="A40" s="468" t="e">
        <f aca="false">'codigos flow sheet' #REF!</f>
        <v>#VALUE!</v>
      </c>
      <c r="B40" s="305" t="e">
        <f aca="false">'codigos flow sheet' #REF!</f>
        <v>#VALUE!</v>
      </c>
      <c r="C40" s="16"/>
      <c r="D40" s="16" t="s">
        <v>2668</v>
      </c>
      <c r="E40" s="16"/>
      <c r="F40" s="16" t="s">
        <v>3232</v>
      </c>
      <c r="G40" s="154" t="s">
        <v>2551</v>
      </c>
      <c r="H40" s="154" t="s">
        <v>3211</v>
      </c>
      <c r="I40" s="154" t="s">
        <v>2573</v>
      </c>
      <c r="J40" s="154"/>
      <c r="K40" s="308" t="s">
        <v>2413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465"/>
    </row>
    <row r="41" customFormat="false" ht="12.75" hidden="false" customHeight="true" outlineLevel="0" collapsed="false">
      <c r="A41" s="464" t="e">
        <f aca="false">CONCATENATE($A$40,"_","A")</f>
        <v>#VALUE!</v>
      </c>
      <c r="B41" s="16" t="e">
        <f aca="false">$B$40</f>
        <v>#VALUE!</v>
      </c>
      <c r="C41" s="16"/>
      <c r="D41" s="16" t="s">
        <v>2670</v>
      </c>
      <c r="E41" s="16"/>
      <c r="F41" s="16" t="s">
        <v>3233</v>
      </c>
      <c r="G41" s="154" t="s">
        <v>2551</v>
      </c>
      <c r="H41" s="154" t="s">
        <v>3211</v>
      </c>
      <c r="I41" s="154" t="s">
        <v>2573</v>
      </c>
      <c r="J41" s="154"/>
      <c r="K41" s="308" t="s">
        <v>2413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465"/>
    </row>
    <row r="42" customFormat="false" ht="12.75" hidden="false" customHeight="true" outlineLevel="0" collapsed="false">
      <c r="A42" s="464" t="e">
        <f aca="false">CONCATENATE($A$40,"_","A")</f>
        <v>#VALUE!</v>
      </c>
      <c r="B42" s="16" t="e">
        <f aca="false">$B$40</f>
        <v>#VALUE!</v>
      </c>
      <c r="C42" s="16"/>
      <c r="D42" s="16" t="s">
        <v>2653</v>
      </c>
      <c r="E42" s="16"/>
      <c r="F42" s="16" t="s">
        <v>3234</v>
      </c>
      <c r="G42" s="154" t="s">
        <v>2551</v>
      </c>
      <c r="H42" s="154" t="s">
        <v>3211</v>
      </c>
      <c r="I42" s="154" t="s">
        <v>2573</v>
      </c>
      <c r="J42" s="154"/>
      <c r="K42" s="308" t="s">
        <v>2413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465"/>
    </row>
    <row r="43" customFormat="false" ht="12.75" hidden="false" customHeight="true" outlineLevel="0" collapsed="false">
      <c r="A43" s="464" t="e">
        <f aca="false">CONCATENATE($A$40,"_","A")</f>
        <v>#VALUE!</v>
      </c>
      <c r="B43" s="16" t="e">
        <f aca="false">$B$40</f>
        <v>#VALUE!</v>
      </c>
      <c r="C43" s="16"/>
      <c r="D43" s="16" t="s">
        <v>2679</v>
      </c>
      <c r="E43" s="16"/>
      <c r="F43" s="16" t="s">
        <v>3235</v>
      </c>
      <c r="G43" s="154" t="s">
        <v>2551</v>
      </c>
      <c r="H43" s="154" t="s">
        <v>3211</v>
      </c>
      <c r="I43" s="154" t="s">
        <v>2573</v>
      </c>
      <c r="J43" s="154"/>
      <c r="K43" s="308" t="s">
        <v>2413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465"/>
    </row>
    <row r="44" customFormat="false" ht="12.75" hidden="false" customHeight="true" outlineLevel="0" collapsed="false">
      <c r="A44" s="464" t="e">
        <f aca="false">CONCATENATE($A$40,"_","A")</f>
        <v>#VALUE!</v>
      </c>
      <c r="B44" s="16" t="e">
        <f aca="false">$B$40</f>
        <v>#VALUE!</v>
      </c>
      <c r="C44" s="16"/>
      <c r="D44" s="16" t="s">
        <v>2682</v>
      </c>
      <c r="E44" s="16"/>
      <c r="F44" s="16" t="s">
        <v>3236</v>
      </c>
      <c r="G44" s="154" t="s">
        <v>2551</v>
      </c>
      <c r="H44" s="154" t="s">
        <v>3211</v>
      </c>
      <c r="I44" s="154" t="s">
        <v>2573</v>
      </c>
      <c r="J44" s="154"/>
      <c r="K44" s="308" t="s">
        <v>2413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465"/>
    </row>
    <row r="45" customFormat="false" ht="12.75" hidden="false" customHeight="true" outlineLevel="0" collapsed="false">
      <c r="A45" s="464" t="e">
        <f aca="false">CONCATENATE($A$40,"_","A")</f>
        <v>#VALUE!</v>
      </c>
      <c r="B45" s="16" t="e">
        <f aca="false">$B$40</f>
        <v>#VALUE!</v>
      </c>
      <c r="C45" s="16"/>
      <c r="D45" s="16" t="s">
        <v>2684</v>
      </c>
      <c r="E45" s="16"/>
      <c r="F45" s="16" t="s">
        <v>3237</v>
      </c>
      <c r="G45" s="154" t="s">
        <v>2551</v>
      </c>
      <c r="H45" s="154" t="s">
        <v>3211</v>
      </c>
      <c r="I45" s="154" t="s">
        <v>2573</v>
      </c>
      <c r="J45" s="154"/>
      <c r="K45" s="308" t="s">
        <v>2413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465"/>
    </row>
    <row r="46" customFormat="false" ht="12.75" hidden="false" customHeight="true" outlineLevel="0" collapsed="false">
      <c r="A46" s="464" t="e">
        <f aca="false">CONCATENATE($A$40,"_","A")</f>
        <v>#VALUE!</v>
      </c>
      <c r="B46" s="16" t="e">
        <f aca="false">$B$40</f>
        <v>#VALUE!</v>
      </c>
      <c r="C46" s="16"/>
      <c r="D46" s="16" t="s">
        <v>2687</v>
      </c>
      <c r="E46" s="16"/>
      <c r="F46" s="16" t="s">
        <v>3238</v>
      </c>
      <c r="G46" s="154" t="s">
        <v>2551</v>
      </c>
      <c r="H46" s="154" t="s">
        <v>3211</v>
      </c>
      <c r="I46" s="154" t="s">
        <v>2573</v>
      </c>
      <c r="J46" s="154"/>
      <c r="K46" s="308" t="s">
        <v>2413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465"/>
    </row>
    <row r="47" customFormat="false" ht="12.75" hidden="false" customHeight="true" outlineLevel="0" collapsed="false">
      <c r="A47" s="464" t="e">
        <f aca="false">CONCATENATE($A$40,"_","A")</f>
        <v>#VALUE!</v>
      </c>
      <c r="B47" s="16" t="e">
        <f aca="false">$B$40</f>
        <v>#VALUE!</v>
      </c>
      <c r="C47" s="16"/>
      <c r="D47" s="16" t="s">
        <v>2689</v>
      </c>
      <c r="E47" s="16"/>
      <c r="F47" s="16" t="s">
        <v>3239</v>
      </c>
      <c r="G47" s="154" t="s">
        <v>2551</v>
      </c>
      <c r="H47" s="154" t="s">
        <v>3211</v>
      </c>
      <c r="I47" s="154" t="s">
        <v>2573</v>
      </c>
      <c r="J47" s="154"/>
      <c r="K47" s="308" t="s">
        <v>2413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465"/>
    </row>
    <row r="48" customFormat="false" ht="12.75" hidden="false" customHeight="true" outlineLevel="0" collapsed="false">
      <c r="A48" s="464" t="e">
        <f aca="false">CONCATENATE($A$40,"_","A")</f>
        <v>#VALUE!</v>
      </c>
      <c r="B48" s="16" t="e">
        <f aca="false">$B$40</f>
        <v>#VALUE!</v>
      </c>
      <c r="C48" s="16"/>
      <c r="D48" s="16" t="s">
        <v>2691</v>
      </c>
      <c r="E48" s="16"/>
      <c r="F48" s="16" t="s">
        <v>3240</v>
      </c>
      <c r="G48" s="154" t="s">
        <v>2551</v>
      </c>
      <c r="H48" s="154" t="s">
        <v>3211</v>
      </c>
      <c r="I48" s="154" t="s">
        <v>2573</v>
      </c>
      <c r="J48" s="154"/>
      <c r="K48" s="308" t="s">
        <v>2413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465"/>
    </row>
    <row r="49" customFormat="false" ht="12.75" hidden="false" customHeight="true" outlineLevel="0" collapsed="false">
      <c r="A49" s="464" t="e">
        <f aca="false">CONCATENATE($A$40,"_","A")</f>
        <v>#VALUE!</v>
      </c>
      <c r="B49" s="16" t="e">
        <f aca="false">$B$40</f>
        <v>#VALUE!</v>
      </c>
      <c r="C49" s="16"/>
      <c r="D49" s="16" t="s">
        <v>2693</v>
      </c>
      <c r="E49" s="16"/>
      <c r="F49" s="16" t="s">
        <v>3241</v>
      </c>
      <c r="G49" s="154" t="s">
        <v>2551</v>
      </c>
      <c r="H49" s="154" t="s">
        <v>3211</v>
      </c>
      <c r="I49" s="154" t="s">
        <v>2573</v>
      </c>
      <c r="J49" s="154"/>
      <c r="K49" s="308" t="s">
        <v>2413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465"/>
    </row>
    <row r="50" customFormat="false" ht="12.75" hidden="false" customHeight="true" outlineLevel="0" collapsed="false">
      <c r="A50" s="464" t="e">
        <f aca="false">CONCATENATE($A$40,"_","A")</f>
        <v>#VALUE!</v>
      </c>
      <c r="B50" s="16" t="e">
        <f aca="false">$B$40</f>
        <v>#VALUE!</v>
      </c>
      <c r="C50" s="16"/>
      <c r="D50" s="16" t="s">
        <v>2695</v>
      </c>
      <c r="E50" s="16"/>
      <c r="F50" s="16" t="s">
        <v>3242</v>
      </c>
      <c r="G50" s="154" t="s">
        <v>2551</v>
      </c>
      <c r="H50" s="154" t="s">
        <v>3211</v>
      </c>
      <c r="I50" s="154" t="s">
        <v>2573</v>
      </c>
      <c r="J50" s="154"/>
      <c r="K50" s="308" t="s">
        <v>2413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465"/>
    </row>
    <row r="51" customFormat="false" ht="12.75" hidden="false" customHeight="true" outlineLevel="0" collapsed="false">
      <c r="A51" s="464" t="e">
        <f aca="false">CONCATENATE($A$40,"_","A")</f>
        <v>#VALUE!</v>
      </c>
      <c r="B51" s="16" t="e">
        <f aca="false">$B$40</f>
        <v>#VALUE!</v>
      </c>
      <c r="C51" s="16"/>
      <c r="D51" s="16" t="s">
        <v>2698</v>
      </c>
      <c r="E51" s="16"/>
      <c r="F51" s="16" t="s">
        <v>3243</v>
      </c>
      <c r="G51" s="154" t="s">
        <v>2551</v>
      </c>
      <c r="H51" s="154" t="s">
        <v>3211</v>
      </c>
      <c r="I51" s="154" t="s">
        <v>2573</v>
      </c>
      <c r="J51" s="154"/>
      <c r="K51" s="308" t="s">
        <v>2413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465"/>
    </row>
    <row r="52" customFormat="false" ht="12.75" hidden="false" customHeight="true" outlineLevel="0" collapsed="false">
      <c r="A52" s="464" t="e">
        <f aca="false">CONCATENATE($A$40,"_","A")</f>
        <v>#VALUE!</v>
      </c>
      <c r="B52" s="16" t="e">
        <f aca="false">$B$40</f>
        <v>#VALUE!</v>
      </c>
      <c r="C52" s="16"/>
      <c r="D52" s="16" t="s">
        <v>2700</v>
      </c>
      <c r="E52" s="16"/>
      <c r="F52" s="16" t="s">
        <v>3244</v>
      </c>
      <c r="G52" s="154" t="s">
        <v>2551</v>
      </c>
      <c r="H52" s="154" t="s">
        <v>3211</v>
      </c>
      <c r="I52" s="154" t="s">
        <v>2573</v>
      </c>
      <c r="J52" s="154"/>
      <c r="K52" s="308" t="s">
        <v>2413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465"/>
    </row>
    <row r="53" customFormat="false" ht="12.75" hidden="false" customHeight="true" outlineLevel="0" collapsed="false">
      <c r="A53" s="464" t="e">
        <f aca="false">CONCATENATE($A$40,"_","A")</f>
        <v>#VALUE!</v>
      </c>
      <c r="B53" s="16" t="e">
        <f aca="false">$B$40</f>
        <v>#VALUE!</v>
      </c>
      <c r="C53" s="16"/>
      <c r="D53" s="16" t="s">
        <v>2703</v>
      </c>
      <c r="E53" s="16"/>
      <c r="F53" s="16" t="s">
        <v>3245</v>
      </c>
      <c r="G53" s="154" t="s">
        <v>2551</v>
      </c>
      <c r="H53" s="154" t="s">
        <v>3211</v>
      </c>
      <c r="I53" s="154" t="s">
        <v>2573</v>
      </c>
      <c r="J53" s="154"/>
      <c r="K53" s="308" t="s">
        <v>2413</v>
      </c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465"/>
    </row>
    <row r="54" customFormat="false" ht="12.75" hidden="false" customHeight="true" outlineLevel="0" collapsed="false">
      <c r="A54" s="464" t="e">
        <f aca="false">CONCATENATE($A$40,"_","A")</f>
        <v>#VALUE!</v>
      </c>
      <c r="B54" s="16" t="e">
        <f aca="false">$B$40</f>
        <v>#VALUE!</v>
      </c>
      <c r="C54" s="16"/>
      <c r="D54" s="16" t="s">
        <v>2706</v>
      </c>
      <c r="E54" s="16"/>
      <c r="F54" s="16" t="s">
        <v>3246</v>
      </c>
      <c r="G54" s="154" t="s">
        <v>2551</v>
      </c>
      <c r="H54" s="154" t="s">
        <v>3211</v>
      </c>
      <c r="I54" s="154" t="s">
        <v>2573</v>
      </c>
      <c r="J54" s="154"/>
      <c r="K54" s="308" t="s">
        <v>2413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465"/>
    </row>
    <row r="55" customFormat="false" ht="12.75" hidden="false" customHeight="true" outlineLevel="0" collapsed="false">
      <c r="A55" s="464" t="e">
        <f aca="false">CONCATENATE($A$40,"_","A")</f>
        <v>#VALUE!</v>
      </c>
      <c r="B55" s="16" t="e">
        <f aca="false">$B$40</f>
        <v>#VALUE!</v>
      </c>
      <c r="C55" s="16"/>
      <c r="D55" s="16" t="s">
        <v>2709</v>
      </c>
      <c r="E55" s="16"/>
      <c r="F55" s="16" t="s">
        <v>3247</v>
      </c>
      <c r="G55" s="154" t="s">
        <v>2551</v>
      </c>
      <c r="H55" s="154" t="s">
        <v>3211</v>
      </c>
      <c r="I55" s="154" t="s">
        <v>2573</v>
      </c>
      <c r="J55" s="154"/>
      <c r="K55" s="308" t="s">
        <v>2413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465"/>
    </row>
    <row r="56" customFormat="false" ht="12.75" hidden="false" customHeight="true" outlineLevel="0" collapsed="false">
      <c r="A56" s="464"/>
      <c r="B56" s="16"/>
      <c r="C56" s="16"/>
      <c r="D56" s="16"/>
      <c r="E56" s="16"/>
      <c r="F56" s="16"/>
      <c r="G56" s="154"/>
      <c r="H56" s="154"/>
      <c r="I56" s="154"/>
      <c r="J56" s="154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465"/>
    </row>
    <row r="57" customFormat="false" ht="12.75" hidden="false" customHeight="true" outlineLevel="0" collapsed="false">
      <c r="A57" s="470"/>
      <c r="B57" s="471"/>
      <c r="C57" s="471"/>
      <c r="D57" s="471"/>
      <c r="E57" s="471"/>
      <c r="F57" s="471"/>
      <c r="G57" s="472"/>
      <c r="H57" s="472"/>
      <c r="I57" s="472"/>
      <c r="J57" s="472"/>
      <c r="K57" s="471"/>
      <c r="L57" s="471"/>
      <c r="M57" s="471"/>
      <c r="N57" s="471"/>
      <c r="O57" s="471"/>
      <c r="P57" s="471"/>
      <c r="Q57" s="471"/>
      <c r="R57" s="471"/>
      <c r="S57" s="471"/>
      <c r="T57" s="471"/>
      <c r="U57" s="471"/>
      <c r="V57" s="471"/>
      <c r="W57" s="471"/>
      <c r="X57" s="471"/>
      <c r="Y57" s="471"/>
      <c r="Z57" s="471"/>
      <c r="AA57" s="471"/>
      <c r="AB57" s="471"/>
      <c r="AC57" s="471"/>
      <c r="AD57" s="471"/>
      <c r="AE57" s="471"/>
      <c r="AF57" s="471"/>
      <c r="AG57" s="471"/>
      <c r="AH57" s="471"/>
      <c r="AI57" s="471"/>
      <c r="AJ57" s="471"/>
      <c r="AK57" s="471"/>
      <c r="AL57" s="471"/>
      <c r="AM57" s="471"/>
      <c r="AN57" s="471"/>
      <c r="AO57" s="471"/>
      <c r="AP57" s="471"/>
      <c r="AQ57" s="471"/>
      <c r="AR57" s="473"/>
    </row>
    <row r="58" customFormat="false" ht="12.75" hidden="false" customHeight="true" outlineLevel="0" collapsed="false">
      <c r="A58" s="53" t="s">
        <v>3248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</row>
    <row r="59" customFormat="false" ht="12.75" hidden="false" customHeight="true" outlineLevel="0" collapsed="false">
      <c r="G59" s="154"/>
      <c r="H59" s="154"/>
      <c r="I59" s="154"/>
      <c r="J59" s="154"/>
    </row>
    <row r="60" customFormat="false" ht="12.75" hidden="false" customHeight="true" outlineLevel="0" collapsed="false">
      <c r="F60" s="1" t="str">
        <f aca="false">F9</f>
        <v>ModAlumina-A</v>
      </c>
      <c r="G60" s="154"/>
      <c r="H60" s="154"/>
      <c r="I60" s="154"/>
      <c r="J60" s="154"/>
    </row>
    <row r="61" customFormat="false" ht="12.75" hidden="false" customHeight="true" outlineLevel="0" collapsed="false">
      <c r="D61" s="16"/>
      <c r="G61" s="154"/>
      <c r="H61" s="154"/>
      <c r="I61" s="154"/>
      <c r="J61" s="154"/>
    </row>
    <row r="62" customFormat="false" ht="12.75" hidden="false" customHeight="true" outlineLevel="0" collapsed="false">
      <c r="A62" s="305" t="e">
        <f aca="false">'codigos flow sheet' #REF!</f>
        <v>#VALUE!</v>
      </c>
      <c r="B62" s="305" t="e">
        <f aca="false">'codigos flow sheet' #REF!</f>
        <v>#VALUE!</v>
      </c>
      <c r="D62" s="16" t="s">
        <v>2673</v>
      </c>
      <c r="F62" s="16" t="s">
        <v>3249</v>
      </c>
      <c r="G62" s="154" t="s">
        <v>2551</v>
      </c>
      <c r="H62" s="154" t="s">
        <v>3211</v>
      </c>
      <c r="I62" s="154" t="s">
        <v>2573</v>
      </c>
      <c r="J62" s="154"/>
      <c r="K62" s="308" t="s">
        <v>2413</v>
      </c>
    </row>
    <row r="63" customFormat="false" ht="12.75" hidden="false" customHeight="true" outlineLevel="0" collapsed="false">
      <c r="A63" s="1" t="e">
        <f aca="false">CONCATENATE($A$62,"_","A")</f>
        <v>#VALUE!</v>
      </c>
      <c r="B63" s="1" t="e">
        <f aca="false">$B$62</f>
        <v>#VALUE!</v>
      </c>
      <c r="D63" s="16" t="s">
        <v>2676</v>
      </c>
      <c r="F63" s="16" t="s">
        <v>3250</v>
      </c>
      <c r="G63" s="154" t="s">
        <v>2551</v>
      </c>
      <c r="H63" s="154" t="s">
        <v>3211</v>
      </c>
      <c r="I63" s="154" t="s">
        <v>2573</v>
      </c>
      <c r="J63" s="154"/>
      <c r="K63" s="308" t="s">
        <v>2413</v>
      </c>
    </row>
    <row r="64" customFormat="false" ht="12.75" hidden="false" customHeight="true" outlineLevel="0" collapsed="false">
      <c r="D64" s="16"/>
      <c r="G64" s="154"/>
      <c r="H64" s="154"/>
      <c r="I64" s="154"/>
      <c r="J64" s="154"/>
    </row>
    <row r="65" customFormat="false" ht="12.75" hidden="false" customHeight="true" outlineLevel="0" collapsed="false">
      <c r="G65" s="154"/>
      <c r="H65" s="154"/>
      <c r="I65" s="154"/>
      <c r="J65" s="154"/>
    </row>
    <row r="66" customFormat="false" ht="12.75" hidden="false" customHeight="true" outlineLevel="0" collapsed="false">
      <c r="G66" s="154"/>
      <c r="H66" s="154"/>
      <c r="I66" s="154"/>
      <c r="J66" s="154"/>
    </row>
    <row r="67" customFormat="false" ht="12.75" hidden="false" customHeight="true" outlineLevel="0" collapsed="false">
      <c r="G67" s="154"/>
      <c r="H67" s="154"/>
      <c r="I67" s="154"/>
      <c r="J67" s="154"/>
    </row>
    <row r="68" customFormat="false" ht="12.75" hidden="false" customHeight="true" outlineLevel="0" collapsed="false">
      <c r="G68" s="154"/>
      <c r="H68" s="154"/>
      <c r="I68" s="154"/>
      <c r="J68" s="154"/>
    </row>
    <row r="69" customFormat="false" ht="12.75" hidden="false" customHeight="true" outlineLevel="0" collapsed="false">
      <c r="G69" s="154"/>
      <c r="H69" s="154"/>
      <c r="I69" s="154"/>
      <c r="J69" s="154"/>
    </row>
    <row r="70" customFormat="false" ht="12.75" hidden="false" customHeight="true" outlineLevel="0" collapsed="false">
      <c r="G70" s="154"/>
      <c r="H70" s="154"/>
      <c r="I70" s="154"/>
      <c r="J70" s="154"/>
    </row>
    <row r="71" customFormat="false" ht="12.75" hidden="false" customHeight="true" outlineLevel="0" collapsed="false">
      <c r="G71" s="154"/>
      <c r="H71" s="154"/>
      <c r="I71" s="154"/>
      <c r="J71" s="154"/>
    </row>
    <row r="72" customFormat="false" ht="12.75" hidden="false" customHeight="true" outlineLevel="0" collapsed="false">
      <c r="G72" s="154"/>
      <c r="H72" s="154"/>
      <c r="I72" s="154"/>
      <c r="J72" s="154"/>
    </row>
    <row r="73" customFormat="false" ht="12.75" hidden="false" customHeight="true" outlineLevel="0" collapsed="false">
      <c r="G73" s="154"/>
      <c r="H73" s="154"/>
      <c r="I73" s="154"/>
      <c r="J73" s="154"/>
    </row>
    <row r="74" customFormat="false" ht="12.75" hidden="false" customHeight="true" outlineLevel="0" collapsed="false">
      <c r="G74" s="154"/>
      <c r="H74" s="154"/>
      <c r="I74" s="154"/>
      <c r="J74" s="154"/>
    </row>
    <row r="75" customFormat="false" ht="12.75" hidden="false" customHeight="true" outlineLevel="0" collapsed="false">
      <c r="G75" s="154"/>
      <c r="H75" s="154"/>
      <c r="I75" s="154"/>
      <c r="J75" s="154"/>
    </row>
    <row r="76" customFormat="false" ht="12.75" hidden="false" customHeight="true" outlineLevel="0" collapsed="false">
      <c r="G76" s="154"/>
      <c r="H76" s="154"/>
      <c r="I76" s="154"/>
      <c r="J76" s="154"/>
    </row>
    <row r="77" customFormat="false" ht="12.75" hidden="false" customHeight="true" outlineLevel="0" collapsed="false">
      <c r="G77" s="154"/>
      <c r="H77" s="154"/>
      <c r="I77" s="154"/>
      <c r="J77" s="154"/>
    </row>
    <row r="78" customFormat="false" ht="12.75" hidden="false" customHeight="true" outlineLevel="0" collapsed="false">
      <c r="G78" s="154"/>
      <c r="H78" s="154"/>
      <c r="I78" s="154"/>
      <c r="J78" s="154"/>
    </row>
    <row r="79" customFormat="false" ht="12.75" hidden="false" customHeight="true" outlineLevel="0" collapsed="false">
      <c r="G79" s="154"/>
      <c r="H79" s="154"/>
      <c r="I79" s="154"/>
      <c r="J79" s="154"/>
    </row>
    <row r="80" customFormat="false" ht="12.75" hidden="false" customHeight="true" outlineLevel="0" collapsed="false">
      <c r="G80" s="154"/>
      <c r="H80" s="154"/>
      <c r="I80" s="154"/>
      <c r="J80" s="154"/>
    </row>
    <row r="81" customFormat="false" ht="12.75" hidden="false" customHeight="true" outlineLevel="0" collapsed="false">
      <c r="G81" s="154"/>
      <c r="H81" s="154"/>
      <c r="I81" s="154"/>
      <c r="J81" s="154"/>
    </row>
    <row r="82" customFormat="false" ht="12.75" hidden="false" customHeight="true" outlineLevel="0" collapsed="false">
      <c r="G82" s="154"/>
      <c r="H82" s="154"/>
      <c r="I82" s="154"/>
      <c r="J82" s="154"/>
    </row>
    <row r="83" customFormat="false" ht="12.75" hidden="false" customHeight="true" outlineLevel="0" collapsed="false">
      <c r="G83" s="154"/>
      <c r="H83" s="154"/>
      <c r="I83" s="154"/>
      <c r="J83" s="154"/>
    </row>
    <row r="84" customFormat="false" ht="12.75" hidden="false" customHeight="true" outlineLevel="0" collapsed="false">
      <c r="G84" s="154"/>
      <c r="H84" s="154"/>
      <c r="I84" s="154"/>
      <c r="J84" s="154"/>
    </row>
    <row r="85" customFormat="false" ht="12.75" hidden="false" customHeight="true" outlineLevel="0" collapsed="false">
      <c r="G85" s="154"/>
      <c r="H85" s="154"/>
      <c r="I85" s="154"/>
      <c r="J85" s="154"/>
    </row>
    <row r="86" customFormat="false" ht="12.75" hidden="false" customHeight="true" outlineLevel="0" collapsed="false">
      <c r="G86" s="154"/>
      <c r="H86" s="154"/>
      <c r="I86" s="154"/>
      <c r="J86" s="154"/>
    </row>
    <row r="87" customFormat="false" ht="12.75" hidden="false" customHeight="true" outlineLevel="0" collapsed="false">
      <c r="G87" s="154"/>
      <c r="H87" s="154"/>
      <c r="I87" s="154"/>
      <c r="J87" s="154"/>
    </row>
    <row r="88" customFormat="false" ht="12.75" hidden="false" customHeight="true" outlineLevel="0" collapsed="false">
      <c r="G88" s="154"/>
      <c r="H88" s="154"/>
      <c r="I88" s="154"/>
      <c r="J88" s="154"/>
    </row>
    <row r="89" customFormat="false" ht="12.75" hidden="false" customHeight="true" outlineLevel="0" collapsed="false">
      <c r="G89" s="154"/>
      <c r="H89" s="154"/>
      <c r="I89" s="154"/>
      <c r="J89" s="154"/>
    </row>
    <row r="90" customFormat="false" ht="12.75" hidden="false" customHeight="true" outlineLevel="0" collapsed="false">
      <c r="G90" s="154"/>
      <c r="H90" s="154"/>
      <c r="I90" s="154"/>
      <c r="J90" s="154"/>
    </row>
    <row r="91" customFormat="false" ht="12.75" hidden="false" customHeight="true" outlineLevel="0" collapsed="false">
      <c r="G91" s="154"/>
      <c r="H91" s="154"/>
      <c r="I91" s="154"/>
      <c r="J91" s="154"/>
    </row>
    <row r="92" customFormat="false" ht="12.75" hidden="false" customHeight="true" outlineLevel="0" collapsed="false">
      <c r="G92" s="154"/>
      <c r="H92" s="154"/>
      <c r="I92" s="154"/>
      <c r="J92" s="154"/>
    </row>
    <row r="93" customFormat="false" ht="12.75" hidden="false" customHeight="true" outlineLevel="0" collapsed="false">
      <c r="G93" s="154"/>
      <c r="H93" s="154"/>
      <c r="I93" s="154"/>
      <c r="J93" s="154"/>
    </row>
    <row r="94" customFormat="false" ht="12.75" hidden="false" customHeight="true" outlineLevel="0" collapsed="false">
      <c r="G94" s="154"/>
      <c r="H94" s="154"/>
      <c r="I94" s="154"/>
      <c r="J94" s="154"/>
    </row>
    <row r="95" customFormat="false" ht="12.75" hidden="false" customHeight="true" outlineLevel="0" collapsed="false">
      <c r="G95" s="154"/>
      <c r="H95" s="154"/>
      <c r="I95" s="154"/>
      <c r="J95" s="154"/>
    </row>
    <row r="96" customFormat="false" ht="12.75" hidden="false" customHeight="true" outlineLevel="0" collapsed="false">
      <c r="G96" s="154"/>
      <c r="H96" s="154"/>
      <c r="I96" s="154"/>
      <c r="J96" s="154"/>
    </row>
    <row r="97" customFormat="false" ht="12.75" hidden="false" customHeight="true" outlineLevel="0" collapsed="false">
      <c r="G97" s="154"/>
      <c r="H97" s="154"/>
      <c r="I97" s="154"/>
      <c r="J97" s="154"/>
    </row>
    <row r="98" customFormat="false" ht="12.75" hidden="false" customHeight="true" outlineLevel="0" collapsed="false">
      <c r="G98" s="154"/>
      <c r="H98" s="154"/>
      <c r="I98" s="154"/>
      <c r="J98" s="154"/>
    </row>
    <row r="99" customFormat="false" ht="12.75" hidden="false" customHeight="true" outlineLevel="0" collapsed="false">
      <c r="G99" s="154"/>
      <c r="H99" s="154"/>
      <c r="I99" s="154"/>
      <c r="J99" s="154"/>
    </row>
    <row r="100" customFormat="false" ht="12.75" hidden="false" customHeight="true" outlineLevel="0" collapsed="false">
      <c r="G100" s="154"/>
      <c r="H100" s="154"/>
      <c r="I100" s="154"/>
      <c r="J100" s="154"/>
    </row>
    <row r="101" customFormat="false" ht="12.75" hidden="false" customHeight="true" outlineLevel="0" collapsed="false">
      <c r="G101" s="154"/>
      <c r="H101" s="154"/>
      <c r="I101" s="154"/>
      <c r="J101" s="154"/>
    </row>
    <row r="102" customFormat="false" ht="12.75" hidden="false" customHeight="true" outlineLevel="0" collapsed="false">
      <c r="G102" s="154"/>
      <c r="H102" s="154"/>
      <c r="I102" s="154"/>
      <c r="J102" s="154"/>
    </row>
    <row r="103" customFormat="false" ht="12.75" hidden="false" customHeight="true" outlineLevel="0" collapsed="false">
      <c r="G103" s="154"/>
      <c r="H103" s="154"/>
      <c r="I103" s="154"/>
      <c r="J103" s="154"/>
    </row>
    <row r="104" customFormat="false" ht="12.75" hidden="false" customHeight="true" outlineLevel="0" collapsed="false">
      <c r="G104" s="154"/>
      <c r="H104" s="154"/>
      <c r="I104" s="154"/>
      <c r="J104" s="154"/>
    </row>
    <row r="105" customFormat="false" ht="12.75" hidden="false" customHeight="true" outlineLevel="0" collapsed="false">
      <c r="G105" s="154"/>
      <c r="H105" s="154"/>
      <c r="I105" s="154"/>
      <c r="J105" s="154"/>
    </row>
    <row r="106" customFormat="false" ht="12.75" hidden="false" customHeight="true" outlineLevel="0" collapsed="false">
      <c r="G106" s="154"/>
      <c r="H106" s="154"/>
      <c r="I106" s="154"/>
      <c r="J106" s="154"/>
    </row>
    <row r="107" customFormat="false" ht="12.75" hidden="false" customHeight="true" outlineLevel="0" collapsed="false">
      <c r="G107" s="154"/>
      <c r="H107" s="154"/>
      <c r="I107" s="154"/>
      <c r="J107" s="154"/>
    </row>
    <row r="108" customFormat="false" ht="12.75" hidden="false" customHeight="true" outlineLevel="0" collapsed="false">
      <c r="G108" s="154"/>
      <c r="H108" s="154"/>
      <c r="I108" s="154"/>
      <c r="J108" s="154"/>
    </row>
    <row r="109" customFormat="false" ht="12.75" hidden="false" customHeight="true" outlineLevel="0" collapsed="false">
      <c r="G109" s="154"/>
      <c r="H109" s="154"/>
      <c r="I109" s="154"/>
      <c r="J109" s="154"/>
    </row>
    <row r="110" customFormat="false" ht="12.75" hidden="false" customHeight="true" outlineLevel="0" collapsed="false">
      <c r="G110" s="154"/>
      <c r="H110" s="154"/>
      <c r="I110" s="154"/>
      <c r="J110" s="154"/>
    </row>
    <row r="111" customFormat="false" ht="12.75" hidden="false" customHeight="true" outlineLevel="0" collapsed="false">
      <c r="G111" s="154"/>
      <c r="H111" s="154"/>
      <c r="I111" s="154"/>
      <c r="J111" s="154"/>
    </row>
    <row r="112" customFormat="false" ht="12.75" hidden="false" customHeight="true" outlineLevel="0" collapsed="false">
      <c r="G112" s="154"/>
      <c r="H112" s="154"/>
      <c r="I112" s="154"/>
      <c r="J112" s="154"/>
    </row>
    <row r="113" customFormat="false" ht="12.75" hidden="false" customHeight="true" outlineLevel="0" collapsed="false">
      <c r="G113" s="154"/>
      <c r="H113" s="154"/>
      <c r="I113" s="154"/>
      <c r="J113" s="154"/>
    </row>
    <row r="114" customFormat="false" ht="12.75" hidden="false" customHeight="true" outlineLevel="0" collapsed="false">
      <c r="G114" s="154"/>
      <c r="H114" s="154"/>
      <c r="I114" s="154"/>
      <c r="J114" s="154"/>
    </row>
    <row r="115" customFormat="false" ht="12.75" hidden="false" customHeight="true" outlineLevel="0" collapsed="false">
      <c r="G115" s="154"/>
      <c r="H115" s="154"/>
      <c r="I115" s="154"/>
      <c r="J115" s="154"/>
    </row>
    <row r="116" customFormat="false" ht="12.75" hidden="false" customHeight="true" outlineLevel="0" collapsed="false">
      <c r="G116" s="154"/>
      <c r="H116" s="154"/>
      <c r="I116" s="154"/>
      <c r="J116" s="154"/>
    </row>
    <row r="117" customFormat="false" ht="12.75" hidden="false" customHeight="true" outlineLevel="0" collapsed="false">
      <c r="G117" s="154"/>
      <c r="H117" s="154"/>
      <c r="I117" s="154"/>
      <c r="J117" s="154"/>
    </row>
    <row r="118" customFormat="false" ht="12.75" hidden="false" customHeight="true" outlineLevel="0" collapsed="false">
      <c r="G118" s="154"/>
      <c r="H118" s="154"/>
      <c r="I118" s="154"/>
      <c r="J118" s="154"/>
    </row>
    <row r="119" customFormat="false" ht="12.75" hidden="false" customHeight="true" outlineLevel="0" collapsed="false">
      <c r="G119" s="154"/>
      <c r="H119" s="154"/>
      <c r="I119" s="154"/>
      <c r="J119" s="154"/>
    </row>
    <row r="120" customFormat="false" ht="12.75" hidden="false" customHeight="true" outlineLevel="0" collapsed="false">
      <c r="G120" s="154"/>
      <c r="H120" s="154"/>
      <c r="I120" s="154"/>
      <c r="J120" s="154"/>
    </row>
    <row r="121" customFormat="false" ht="12.75" hidden="false" customHeight="true" outlineLevel="0" collapsed="false">
      <c r="G121" s="154"/>
      <c r="H121" s="154"/>
      <c r="I121" s="154"/>
      <c r="J121" s="154"/>
    </row>
    <row r="122" customFormat="false" ht="12.75" hidden="false" customHeight="true" outlineLevel="0" collapsed="false">
      <c r="G122" s="154"/>
      <c r="H122" s="154"/>
      <c r="I122" s="154"/>
      <c r="J122" s="154"/>
    </row>
    <row r="123" customFormat="false" ht="12.75" hidden="false" customHeight="true" outlineLevel="0" collapsed="false">
      <c r="G123" s="154"/>
      <c r="H123" s="154"/>
      <c r="I123" s="154"/>
      <c r="J123" s="154"/>
    </row>
    <row r="124" customFormat="false" ht="12.75" hidden="false" customHeight="true" outlineLevel="0" collapsed="false">
      <c r="G124" s="154"/>
      <c r="H124" s="154"/>
      <c r="I124" s="154"/>
      <c r="J124" s="154"/>
    </row>
    <row r="125" customFormat="false" ht="12.75" hidden="false" customHeight="true" outlineLevel="0" collapsed="false">
      <c r="G125" s="154"/>
      <c r="H125" s="154"/>
      <c r="I125" s="154"/>
      <c r="J125" s="154"/>
    </row>
    <row r="126" customFormat="false" ht="12.75" hidden="false" customHeight="true" outlineLevel="0" collapsed="false">
      <c r="G126" s="154"/>
      <c r="H126" s="154"/>
      <c r="I126" s="154"/>
      <c r="J126" s="154"/>
    </row>
    <row r="127" customFormat="false" ht="12.75" hidden="false" customHeight="true" outlineLevel="0" collapsed="false">
      <c r="G127" s="154"/>
      <c r="H127" s="154"/>
      <c r="I127" s="154"/>
      <c r="J127" s="154"/>
    </row>
    <row r="128" customFormat="false" ht="12.75" hidden="false" customHeight="true" outlineLevel="0" collapsed="false">
      <c r="G128" s="154"/>
      <c r="H128" s="154"/>
      <c r="I128" s="154"/>
      <c r="J128" s="154"/>
    </row>
    <row r="129" customFormat="false" ht="12.75" hidden="false" customHeight="true" outlineLevel="0" collapsed="false">
      <c r="G129" s="154"/>
      <c r="H129" s="154"/>
      <c r="I129" s="154"/>
      <c r="J129" s="154"/>
    </row>
    <row r="130" customFormat="false" ht="12.75" hidden="false" customHeight="true" outlineLevel="0" collapsed="false">
      <c r="G130" s="154"/>
      <c r="H130" s="154"/>
      <c r="I130" s="154"/>
      <c r="J130" s="154"/>
    </row>
    <row r="131" customFormat="false" ht="12.75" hidden="false" customHeight="true" outlineLevel="0" collapsed="false">
      <c r="G131" s="154"/>
      <c r="H131" s="154"/>
      <c r="I131" s="154"/>
      <c r="J131" s="154"/>
    </row>
    <row r="132" customFormat="false" ht="12.75" hidden="false" customHeight="true" outlineLevel="0" collapsed="false">
      <c r="G132" s="154"/>
      <c r="H132" s="154"/>
      <c r="I132" s="154"/>
      <c r="J132" s="154"/>
    </row>
    <row r="133" customFormat="false" ht="12.75" hidden="false" customHeight="true" outlineLevel="0" collapsed="false">
      <c r="G133" s="154"/>
      <c r="H133" s="154"/>
      <c r="I133" s="154"/>
      <c r="J133" s="154"/>
    </row>
    <row r="134" customFormat="false" ht="12.75" hidden="false" customHeight="true" outlineLevel="0" collapsed="false">
      <c r="G134" s="154"/>
      <c r="H134" s="154"/>
      <c r="I134" s="154"/>
      <c r="J134" s="154"/>
    </row>
    <row r="135" customFormat="false" ht="12.75" hidden="false" customHeight="true" outlineLevel="0" collapsed="false">
      <c r="G135" s="154"/>
      <c r="H135" s="154"/>
      <c r="I135" s="154"/>
      <c r="J135" s="154"/>
    </row>
    <row r="136" customFormat="false" ht="12.75" hidden="false" customHeight="true" outlineLevel="0" collapsed="false">
      <c r="G136" s="154"/>
      <c r="H136" s="154"/>
      <c r="I136" s="154"/>
      <c r="J136" s="154"/>
    </row>
    <row r="137" customFormat="false" ht="12.75" hidden="false" customHeight="true" outlineLevel="0" collapsed="false">
      <c r="G137" s="154"/>
      <c r="H137" s="154"/>
      <c r="I137" s="154"/>
      <c r="J137" s="154"/>
    </row>
    <row r="138" customFormat="false" ht="12.75" hidden="false" customHeight="true" outlineLevel="0" collapsed="false">
      <c r="G138" s="154"/>
      <c r="H138" s="154"/>
      <c r="I138" s="154"/>
      <c r="J138" s="154"/>
    </row>
    <row r="139" customFormat="false" ht="12.75" hidden="false" customHeight="true" outlineLevel="0" collapsed="false">
      <c r="G139" s="154"/>
      <c r="H139" s="154"/>
      <c r="I139" s="154"/>
      <c r="J139" s="154"/>
    </row>
    <row r="140" customFormat="false" ht="12.75" hidden="false" customHeight="true" outlineLevel="0" collapsed="false">
      <c r="G140" s="154"/>
      <c r="H140" s="154"/>
      <c r="I140" s="154"/>
      <c r="J140" s="154"/>
    </row>
    <row r="141" customFormat="false" ht="12.75" hidden="false" customHeight="true" outlineLevel="0" collapsed="false">
      <c r="G141" s="154"/>
      <c r="H141" s="154"/>
      <c r="I141" s="154"/>
      <c r="J141" s="154"/>
    </row>
    <row r="142" customFormat="false" ht="12.75" hidden="false" customHeight="true" outlineLevel="0" collapsed="false">
      <c r="G142" s="154"/>
      <c r="H142" s="154"/>
      <c r="I142" s="154"/>
      <c r="J142" s="154"/>
    </row>
    <row r="143" customFormat="false" ht="12.75" hidden="false" customHeight="true" outlineLevel="0" collapsed="false">
      <c r="G143" s="154"/>
      <c r="H143" s="154"/>
      <c r="I143" s="154"/>
      <c r="J143" s="154"/>
    </row>
    <row r="144" customFormat="false" ht="12.75" hidden="false" customHeight="true" outlineLevel="0" collapsed="false">
      <c r="G144" s="154"/>
      <c r="H144" s="154"/>
      <c r="I144" s="154"/>
      <c r="J144" s="154"/>
    </row>
    <row r="145" customFormat="false" ht="12.75" hidden="false" customHeight="true" outlineLevel="0" collapsed="false">
      <c r="G145" s="154"/>
      <c r="H145" s="154"/>
      <c r="I145" s="154"/>
      <c r="J145" s="154"/>
    </row>
    <row r="146" customFormat="false" ht="12.75" hidden="false" customHeight="true" outlineLevel="0" collapsed="false">
      <c r="G146" s="154"/>
      <c r="H146" s="154"/>
      <c r="I146" s="154"/>
      <c r="J146" s="154"/>
    </row>
    <row r="147" customFormat="false" ht="12.75" hidden="false" customHeight="true" outlineLevel="0" collapsed="false">
      <c r="G147" s="154"/>
      <c r="H147" s="154"/>
      <c r="I147" s="154"/>
      <c r="J147" s="154"/>
    </row>
    <row r="148" customFormat="false" ht="12.75" hidden="false" customHeight="true" outlineLevel="0" collapsed="false">
      <c r="G148" s="154"/>
      <c r="H148" s="154"/>
      <c r="I148" s="154"/>
      <c r="J148" s="154"/>
    </row>
    <row r="149" customFormat="false" ht="12.75" hidden="false" customHeight="true" outlineLevel="0" collapsed="false">
      <c r="G149" s="154"/>
      <c r="H149" s="154"/>
      <c r="I149" s="154"/>
      <c r="J149" s="154"/>
    </row>
    <row r="150" customFormat="false" ht="12.75" hidden="false" customHeight="true" outlineLevel="0" collapsed="false">
      <c r="G150" s="154"/>
      <c r="H150" s="154"/>
      <c r="I150" s="154"/>
      <c r="J150" s="154"/>
    </row>
    <row r="151" customFormat="false" ht="12.75" hidden="false" customHeight="true" outlineLevel="0" collapsed="false">
      <c r="G151" s="154"/>
      <c r="H151" s="154"/>
      <c r="I151" s="154"/>
      <c r="J151" s="154"/>
    </row>
    <row r="152" customFormat="false" ht="12.75" hidden="false" customHeight="true" outlineLevel="0" collapsed="false">
      <c r="G152" s="154"/>
      <c r="H152" s="154"/>
      <c r="I152" s="154"/>
      <c r="J152" s="154"/>
    </row>
    <row r="153" customFormat="false" ht="12.75" hidden="false" customHeight="true" outlineLevel="0" collapsed="false">
      <c r="G153" s="154"/>
      <c r="H153" s="154"/>
      <c r="I153" s="154"/>
      <c r="J153" s="154"/>
    </row>
    <row r="154" customFormat="false" ht="12.75" hidden="false" customHeight="true" outlineLevel="0" collapsed="false">
      <c r="G154" s="154"/>
      <c r="H154" s="154"/>
      <c r="I154" s="154"/>
      <c r="J154" s="154"/>
    </row>
    <row r="155" customFormat="false" ht="12.75" hidden="false" customHeight="true" outlineLevel="0" collapsed="false">
      <c r="G155" s="154"/>
      <c r="H155" s="154"/>
      <c r="I155" s="154"/>
      <c r="J155" s="154"/>
    </row>
    <row r="156" customFormat="false" ht="12.75" hidden="false" customHeight="true" outlineLevel="0" collapsed="false">
      <c r="G156" s="154"/>
      <c r="H156" s="154"/>
      <c r="I156" s="154"/>
      <c r="J156" s="154"/>
    </row>
    <row r="157" customFormat="false" ht="12.75" hidden="false" customHeight="true" outlineLevel="0" collapsed="false">
      <c r="G157" s="154"/>
      <c r="H157" s="154"/>
      <c r="I157" s="154"/>
      <c r="J157" s="154"/>
    </row>
    <row r="158" customFormat="false" ht="12.75" hidden="false" customHeight="true" outlineLevel="0" collapsed="false">
      <c r="G158" s="154"/>
      <c r="H158" s="154"/>
      <c r="I158" s="154"/>
      <c r="J158" s="154"/>
    </row>
    <row r="159" customFormat="false" ht="12.75" hidden="false" customHeight="true" outlineLevel="0" collapsed="false">
      <c r="G159" s="154"/>
      <c r="H159" s="154"/>
      <c r="I159" s="154"/>
      <c r="J159" s="154"/>
    </row>
    <row r="160" customFormat="false" ht="12.75" hidden="false" customHeight="true" outlineLevel="0" collapsed="false">
      <c r="G160" s="154"/>
      <c r="H160" s="154"/>
      <c r="I160" s="154"/>
      <c r="J160" s="154"/>
    </row>
    <row r="161" customFormat="false" ht="12.75" hidden="false" customHeight="true" outlineLevel="0" collapsed="false">
      <c r="G161" s="154"/>
      <c r="H161" s="154"/>
      <c r="I161" s="154"/>
      <c r="J161" s="154"/>
    </row>
    <row r="162" customFormat="false" ht="12.75" hidden="false" customHeight="true" outlineLevel="0" collapsed="false">
      <c r="G162" s="154"/>
      <c r="H162" s="154"/>
      <c r="I162" s="154"/>
      <c r="J162" s="154"/>
    </row>
    <row r="163" customFormat="false" ht="12.75" hidden="false" customHeight="true" outlineLevel="0" collapsed="false">
      <c r="G163" s="154"/>
      <c r="H163" s="154"/>
      <c r="I163" s="154"/>
      <c r="J163" s="154"/>
    </row>
    <row r="164" customFormat="false" ht="12.75" hidden="false" customHeight="true" outlineLevel="0" collapsed="false">
      <c r="G164" s="154"/>
      <c r="H164" s="154"/>
      <c r="I164" s="154"/>
      <c r="J164" s="154"/>
    </row>
    <row r="165" customFormat="false" ht="12.75" hidden="false" customHeight="true" outlineLevel="0" collapsed="false">
      <c r="G165" s="154"/>
      <c r="H165" s="154"/>
      <c r="I165" s="154"/>
      <c r="J165" s="154"/>
    </row>
    <row r="166" customFormat="false" ht="12.75" hidden="false" customHeight="true" outlineLevel="0" collapsed="false">
      <c r="G166" s="154"/>
      <c r="H166" s="154"/>
      <c r="I166" s="154"/>
      <c r="J166" s="154"/>
    </row>
    <row r="167" customFormat="false" ht="12.75" hidden="false" customHeight="true" outlineLevel="0" collapsed="false">
      <c r="G167" s="154"/>
      <c r="H167" s="154"/>
      <c r="I167" s="154"/>
      <c r="J167" s="154"/>
    </row>
    <row r="168" customFormat="false" ht="12.75" hidden="false" customHeight="true" outlineLevel="0" collapsed="false">
      <c r="G168" s="154"/>
      <c r="H168" s="154"/>
      <c r="I168" s="154"/>
      <c r="J168" s="154"/>
    </row>
    <row r="169" customFormat="false" ht="12.75" hidden="false" customHeight="true" outlineLevel="0" collapsed="false">
      <c r="G169" s="154"/>
      <c r="H169" s="154"/>
      <c r="I169" s="154"/>
      <c r="J169" s="154"/>
    </row>
    <row r="170" customFormat="false" ht="12.75" hidden="false" customHeight="true" outlineLevel="0" collapsed="false">
      <c r="G170" s="154"/>
      <c r="H170" s="154"/>
      <c r="I170" s="154"/>
      <c r="J170" s="154"/>
    </row>
    <row r="171" customFormat="false" ht="12.75" hidden="false" customHeight="true" outlineLevel="0" collapsed="false">
      <c r="G171" s="154"/>
      <c r="H171" s="154"/>
      <c r="I171" s="154"/>
      <c r="J171" s="154"/>
    </row>
    <row r="172" customFormat="false" ht="12.75" hidden="false" customHeight="true" outlineLevel="0" collapsed="false">
      <c r="G172" s="154"/>
      <c r="H172" s="154"/>
      <c r="I172" s="154"/>
      <c r="J172" s="154"/>
    </row>
    <row r="173" customFormat="false" ht="12.75" hidden="false" customHeight="true" outlineLevel="0" collapsed="false">
      <c r="G173" s="154"/>
      <c r="H173" s="154"/>
      <c r="I173" s="154"/>
      <c r="J173" s="154"/>
    </row>
    <row r="174" customFormat="false" ht="12.75" hidden="false" customHeight="true" outlineLevel="0" collapsed="false">
      <c r="G174" s="154"/>
      <c r="H174" s="154"/>
      <c r="I174" s="154"/>
      <c r="J174" s="154"/>
    </row>
    <row r="175" customFormat="false" ht="12.75" hidden="false" customHeight="true" outlineLevel="0" collapsed="false">
      <c r="G175" s="154"/>
      <c r="H175" s="154"/>
      <c r="I175" s="154"/>
      <c r="J175" s="154"/>
    </row>
    <row r="176" customFormat="false" ht="12.75" hidden="false" customHeight="true" outlineLevel="0" collapsed="false">
      <c r="G176" s="154"/>
      <c r="H176" s="154"/>
      <c r="I176" s="154"/>
      <c r="J176" s="154"/>
    </row>
    <row r="177" customFormat="false" ht="12.75" hidden="false" customHeight="true" outlineLevel="0" collapsed="false">
      <c r="G177" s="154"/>
      <c r="H177" s="154"/>
      <c r="I177" s="154"/>
      <c r="J177" s="154"/>
    </row>
    <row r="178" customFormat="false" ht="12.75" hidden="false" customHeight="true" outlineLevel="0" collapsed="false">
      <c r="G178" s="154"/>
      <c r="H178" s="154"/>
      <c r="I178" s="154"/>
      <c r="J178" s="154"/>
    </row>
    <row r="179" customFormat="false" ht="12.75" hidden="false" customHeight="true" outlineLevel="0" collapsed="false">
      <c r="G179" s="154"/>
      <c r="H179" s="154"/>
      <c r="I179" s="154"/>
      <c r="J179" s="154"/>
    </row>
    <row r="180" customFormat="false" ht="12.75" hidden="false" customHeight="true" outlineLevel="0" collapsed="false">
      <c r="G180" s="154"/>
      <c r="H180" s="154"/>
      <c r="I180" s="154"/>
      <c r="J180" s="154"/>
    </row>
    <row r="181" customFormat="false" ht="12.75" hidden="false" customHeight="true" outlineLevel="0" collapsed="false">
      <c r="G181" s="154"/>
      <c r="H181" s="154"/>
      <c r="I181" s="154"/>
      <c r="J181" s="154"/>
    </row>
    <row r="182" customFormat="false" ht="12.75" hidden="false" customHeight="true" outlineLevel="0" collapsed="false">
      <c r="G182" s="154"/>
      <c r="H182" s="154"/>
      <c r="I182" s="154"/>
      <c r="J182" s="154"/>
    </row>
    <row r="183" customFormat="false" ht="12.75" hidden="false" customHeight="true" outlineLevel="0" collapsed="false">
      <c r="G183" s="154"/>
      <c r="H183" s="154"/>
      <c r="I183" s="154"/>
      <c r="J183" s="154"/>
    </row>
    <row r="184" customFormat="false" ht="12.75" hidden="false" customHeight="true" outlineLevel="0" collapsed="false">
      <c r="G184" s="154"/>
      <c r="H184" s="154"/>
      <c r="I184" s="154"/>
      <c r="J184" s="154"/>
    </row>
    <row r="185" customFormat="false" ht="12.75" hidden="false" customHeight="true" outlineLevel="0" collapsed="false">
      <c r="G185" s="154"/>
      <c r="H185" s="154"/>
      <c r="I185" s="154"/>
      <c r="J185" s="154"/>
    </row>
    <row r="186" customFormat="false" ht="12.75" hidden="false" customHeight="true" outlineLevel="0" collapsed="false">
      <c r="G186" s="154"/>
      <c r="H186" s="154"/>
      <c r="I186" s="154"/>
      <c r="J186" s="154"/>
    </row>
    <row r="187" customFormat="false" ht="12.75" hidden="false" customHeight="true" outlineLevel="0" collapsed="false">
      <c r="G187" s="154"/>
      <c r="H187" s="154"/>
      <c r="I187" s="154"/>
      <c r="J187" s="154"/>
    </row>
    <row r="188" customFormat="false" ht="12.75" hidden="false" customHeight="true" outlineLevel="0" collapsed="false">
      <c r="G188" s="154"/>
      <c r="H188" s="154"/>
      <c r="I188" s="154"/>
      <c r="J188" s="154"/>
    </row>
    <row r="189" customFormat="false" ht="12.75" hidden="false" customHeight="true" outlineLevel="0" collapsed="false">
      <c r="G189" s="154"/>
      <c r="H189" s="154"/>
      <c r="I189" s="154"/>
      <c r="J189" s="154"/>
    </row>
    <row r="190" customFormat="false" ht="12.75" hidden="false" customHeight="true" outlineLevel="0" collapsed="false">
      <c r="G190" s="154"/>
      <c r="H190" s="154"/>
      <c r="I190" s="154"/>
      <c r="J190" s="154"/>
    </row>
    <row r="191" customFormat="false" ht="12.75" hidden="false" customHeight="true" outlineLevel="0" collapsed="false">
      <c r="G191" s="154"/>
      <c r="H191" s="154"/>
      <c r="I191" s="154"/>
      <c r="J191" s="154"/>
    </row>
    <row r="192" customFormat="false" ht="12.75" hidden="false" customHeight="true" outlineLevel="0" collapsed="false">
      <c r="G192" s="154"/>
      <c r="H192" s="154"/>
      <c r="I192" s="154"/>
      <c r="J192" s="154"/>
    </row>
    <row r="193" customFormat="false" ht="12.75" hidden="false" customHeight="true" outlineLevel="0" collapsed="false">
      <c r="G193" s="154"/>
      <c r="H193" s="154"/>
      <c r="I193" s="154"/>
      <c r="J193" s="154"/>
    </row>
    <row r="194" customFormat="false" ht="12.75" hidden="false" customHeight="true" outlineLevel="0" collapsed="false">
      <c r="G194" s="154"/>
      <c r="H194" s="154"/>
      <c r="I194" s="154"/>
      <c r="J194" s="154"/>
    </row>
    <row r="195" customFormat="false" ht="12.75" hidden="false" customHeight="true" outlineLevel="0" collapsed="false">
      <c r="G195" s="154"/>
      <c r="H195" s="154"/>
      <c r="I195" s="154"/>
      <c r="J195" s="154"/>
    </row>
    <row r="196" customFormat="false" ht="12.75" hidden="false" customHeight="true" outlineLevel="0" collapsed="false">
      <c r="G196" s="154"/>
      <c r="H196" s="154"/>
      <c r="I196" s="154"/>
      <c r="J196" s="154"/>
    </row>
    <row r="197" customFormat="false" ht="12.75" hidden="false" customHeight="true" outlineLevel="0" collapsed="false">
      <c r="G197" s="154"/>
      <c r="H197" s="154"/>
      <c r="I197" s="154"/>
      <c r="J197" s="154"/>
    </row>
    <row r="198" customFormat="false" ht="12.75" hidden="false" customHeight="true" outlineLevel="0" collapsed="false">
      <c r="G198" s="154"/>
      <c r="H198" s="154"/>
      <c r="I198" s="154"/>
      <c r="J198" s="154"/>
    </row>
    <row r="199" customFormat="false" ht="12.75" hidden="false" customHeight="true" outlineLevel="0" collapsed="false">
      <c r="G199" s="154"/>
      <c r="H199" s="154"/>
      <c r="I199" s="154"/>
      <c r="J199" s="154"/>
    </row>
    <row r="200" customFormat="false" ht="12.75" hidden="false" customHeight="true" outlineLevel="0" collapsed="false">
      <c r="G200" s="154"/>
      <c r="H200" s="154"/>
      <c r="I200" s="154"/>
      <c r="J200" s="154"/>
    </row>
    <row r="201" customFormat="false" ht="12.75" hidden="false" customHeight="true" outlineLevel="0" collapsed="false">
      <c r="G201" s="154"/>
      <c r="H201" s="154"/>
      <c r="I201" s="154"/>
      <c r="J201" s="154"/>
    </row>
    <row r="202" customFormat="false" ht="12.75" hidden="false" customHeight="true" outlineLevel="0" collapsed="false">
      <c r="G202" s="154"/>
      <c r="H202" s="154"/>
      <c r="I202" s="154"/>
      <c r="J202" s="154"/>
    </row>
    <row r="203" customFormat="false" ht="12.75" hidden="false" customHeight="true" outlineLevel="0" collapsed="false">
      <c r="G203" s="154"/>
      <c r="H203" s="154"/>
      <c r="I203" s="154"/>
      <c r="J203" s="154"/>
    </row>
    <row r="204" customFormat="false" ht="12.75" hidden="false" customHeight="true" outlineLevel="0" collapsed="false">
      <c r="G204" s="154"/>
      <c r="H204" s="154"/>
      <c r="I204" s="154"/>
      <c r="J204" s="154"/>
    </row>
    <row r="205" customFormat="false" ht="12.75" hidden="false" customHeight="true" outlineLevel="0" collapsed="false">
      <c r="G205" s="154"/>
      <c r="H205" s="154"/>
      <c r="I205" s="154"/>
      <c r="J205" s="154"/>
    </row>
    <row r="206" customFormat="false" ht="12.75" hidden="false" customHeight="true" outlineLevel="0" collapsed="false">
      <c r="G206" s="154"/>
      <c r="H206" s="154"/>
      <c r="I206" s="154"/>
      <c r="J206" s="154"/>
    </row>
    <row r="207" customFormat="false" ht="12.75" hidden="false" customHeight="true" outlineLevel="0" collapsed="false">
      <c r="G207" s="154"/>
      <c r="H207" s="154"/>
      <c r="I207" s="154"/>
      <c r="J207" s="154"/>
    </row>
    <row r="208" customFormat="false" ht="12.75" hidden="false" customHeight="true" outlineLevel="0" collapsed="false">
      <c r="G208" s="154"/>
      <c r="H208" s="154"/>
      <c r="I208" s="154"/>
      <c r="J208" s="154"/>
    </row>
    <row r="209" customFormat="false" ht="12.75" hidden="false" customHeight="true" outlineLevel="0" collapsed="false">
      <c r="G209" s="154"/>
      <c r="H209" s="154"/>
      <c r="I209" s="154"/>
      <c r="J209" s="154"/>
    </row>
    <row r="210" customFormat="false" ht="12.75" hidden="false" customHeight="true" outlineLevel="0" collapsed="false">
      <c r="G210" s="154"/>
      <c r="H210" s="154"/>
      <c r="I210" s="154"/>
      <c r="J210" s="154"/>
    </row>
    <row r="211" customFormat="false" ht="12.75" hidden="false" customHeight="true" outlineLevel="0" collapsed="false">
      <c r="G211" s="154"/>
      <c r="H211" s="154"/>
      <c r="I211" s="154"/>
      <c r="J211" s="154"/>
    </row>
    <row r="212" customFormat="false" ht="12.75" hidden="false" customHeight="true" outlineLevel="0" collapsed="false">
      <c r="G212" s="154"/>
      <c r="H212" s="154"/>
      <c r="I212" s="154"/>
      <c r="J212" s="154"/>
    </row>
    <row r="213" customFormat="false" ht="12.75" hidden="false" customHeight="true" outlineLevel="0" collapsed="false">
      <c r="G213" s="154"/>
      <c r="H213" s="154"/>
      <c r="I213" s="154"/>
      <c r="J213" s="154"/>
    </row>
    <row r="214" customFormat="false" ht="12.75" hidden="false" customHeight="true" outlineLevel="0" collapsed="false">
      <c r="G214" s="154"/>
      <c r="H214" s="154"/>
      <c r="I214" s="154"/>
      <c r="J214" s="154"/>
    </row>
    <row r="215" customFormat="false" ht="12.75" hidden="false" customHeight="true" outlineLevel="0" collapsed="false">
      <c r="G215" s="154"/>
      <c r="H215" s="154"/>
      <c r="I215" s="154"/>
      <c r="J215" s="154"/>
    </row>
    <row r="216" customFormat="false" ht="12.75" hidden="false" customHeight="true" outlineLevel="0" collapsed="false">
      <c r="G216" s="154"/>
      <c r="H216" s="154"/>
      <c r="I216" s="154"/>
      <c r="J216" s="154"/>
    </row>
    <row r="217" customFormat="false" ht="12.75" hidden="false" customHeight="true" outlineLevel="0" collapsed="false">
      <c r="G217" s="154"/>
      <c r="H217" s="154"/>
      <c r="I217" s="154"/>
      <c r="J217" s="154"/>
    </row>
    <row r="218" customFormat="false" ht="12.75" hidden="false" customHeight="true" outlineLevel="0" collapsed="false">
      <c r="G218" s="154"/>
      <c r="H218" s="154"/>
      <c r="I218" s="154"/>
      <c r="J218" s="154"/>
    </row>
    <row r="219" customFormat="false" ht="12.75" hidden="false" customHeight="true" outlineLevel="0" collapsed="false">
      <c r="G219" s="154"/>
      <c r="H219" s="154"/>
      <c r="I219" s="154"/>
      <c r="J219" s="154"/>
    </row>
    <row r="220" customFormat="false" ht="12.75" hidden="false" customHeight="true" outlineLevel="0" collapsed="false">
      <c r="G220" s="154"/>
      <c r="H220" s="154"/>
      <c r="I220" s="154"/>
      <c r="J220" s="154"/>
    </row>
    <row r="221" customFormat="false" ht="12.75" hidden="false" customHeight="true" outlineLevel="0" collapsed="false">
      <c r="G221" s="154"/>
      <c r="H221" s="154"/>
      <c r="I221" s="154"/>
      <c r="J221" s="154"/>
    </row>
    <row r="222" customFormat="false" ht="12.75" hidden="false" customHeight="true" outlineLevel="0" collapsed="false">
      <c r="G222" s="154"/>
      <c r="H222" s="154"/>
      <c r="I222" s="154"/>
      <c r="J222" s="154"/>
    </row>
    <row r="223" customFormat="false" ht="12.75" hidden="false" customHeight="true" outlineLevel="0" collapsed="false">
      <c r="G223" s="154"/>
      <c r="H223" s="154"/>
      <c r="I223" s="154"/>
      <c r="J223" s="154"/>
    </row>
    <row r="224" customFormat="false" ht="12.75" hidden="false" customHeight="true" outlineLevel="0" collapsed="false">
      <c r="G224" s="154"/>
      <c r="H224" s="154"/>
      <c r="I224" s="154"/>
      <c r="J224" s="154"/>
    </row>
    <row r="225" customFormat="false" ht="12.75" hidden="false" customHeight="true" outlineLevel="0" collapsed="false">
      <c r="G225" s="154"/>
      <c r="H225" s="154"/>
      <c r="I225" s="154"/>
      <c r="J225" s="154"/>
    </row>
    <row r="226" customFormat="false" ht="12.75" hidden="false" customHeight="true" outlineLevel="0" collapsed="false">
      <c r="G226" s="154"/>
      <c r="H226" s="154"/>
      <c r="I226" s="154"/>
      <c r="J226" s="154"/>
    </row>
    <row r="227" customFormat="false" ht="12.75" hidden="false" customHeight="true" outlineLevel="0" collapsed="false">
      <c r="G227" s="154"/>
      <c r="H227" s="154"/>
      <c r="I227" s="154"/>
      <c r="J227" s="154"/>
    </row>
    <row r="228" customFormat="false" ht="12.75" hidden="false" customHeight="true" outlineLevel="0" collapsed="false">
      <c r="G228" s="154"/>
      <c r="H228" s="154"/>
      <c r="I228" s="154"/>
      <c r="J228" s="154"/>
    </row>
    <row r="229" customFormat="false" ht="12.75" hidden="false" customHeight="true" outlineLevel="0" collapsed="false">
      <c r="G229" s="154"/>
      <c r="H229" s="154"/>
      <c r="I229" s="154"/>
      <c r="J229" s="154"/>
    </row>
    <row r="230" customFormat="false" ht="12.75" hidden="false" customHeight="true" outlineLevel="0" collapsed="false">
      <c r="G230" s="154"/>
      <c r="H230" s="154"/>
      <c r="I230" s="154"/>
      <c r="J230" s="154"/>
    </row>
    <row r="231" customFormat="false" ht="12.75" hidden="false" customHeight="true" outlineLevel="0" collapsed="false">
      <c r="G231" s="154"/>
      <c r="H231" s="154"/>
      <c r="I231" s="154"/>
      <c r="J231" s="154"/>
    </row>
    <row r="232" customFormat="false" ht="12.75" hidden="false" customHeight="true" outlineLevel="0" collapsed="false">
      <c r="G232" s="154"/>
      <c r="H232" s="154"/>
      <c r="I232" s="154"/>
      <c r="J232" s="154"/>
    </row>
    <row r="233" customFormat="false" ht="12.75" hidden="false" customHeight="true" outlineLevel="0" collapsed="false">
      <c r="G233" s="154"/>
      <c r="H233" s="154"/>
      <c r="I233" s="154"/>
      <c r="J233" s="154"/>
    </row>
    <row r="234" customFormat="false" ht="12.75" hidden="false" customHeight="true" outlineLevel="0" collapsed="false">
      <c r="G234" s="154"/>
      <c r="H234" s="154"/>
      <c r="I234" s="154"/>
      <c r="J234" s="154"/>
    </row>
    <row r="235" customFormat="false" ht="12.75" hidden="false" customHeight="true" outlineLevel="0" collapsed="false">
      <c r="G235" s="154"/>
      <c r="H235" s="154"/>
      <c r="I235" s="154"/>
      <c r="J235" s="154"/>
    </row>
    <row r="236" customFormat="false" ht="12.75" hidden="false" customHeight="true" outlineLevel="0" collapsed="false">
      <c r="G236" s="154"/>
      <c r="H236" s="154"/>
      <c r="I236" s="154"/>
      <c r="J236" s="154"/>
    </row>
    <row r="237" customFormat="false" ht="12.75" hidden="false" customHeight="true" outlineLevel="0" collapsed="false">
      <c r="G237" s="154"/>
      <c r="H237" s="154"/>
      <c r="I237" s="154"/>
      <c r="J237" s="154"/>
    </row>
    <row r="238" customFormat="false" ht="12.75" hidden="false" customHeight="true" outlineLevel="0" collapsed="false">
      <c r="G238" s="154"/>
      <c r="H238" s="154"/>
      <c r="I238" s="154"/>
      <c r="J238" s="154"/>
    </row>
    <row r="239" customFormat="false" ht="12.75" hidden="false" customHeight="true" outlineLevel="0" collapsed="false">
      <c r="G239" s="154"/>
      <c r="H239" s="154"/>
      <c r="I239" s="154"/>
      <c r="J239" s="154"/>
    </row>
    <row r="240" customFormat="false" ht="12.75" hidden="false" customHeight="true" outlineLevel="0" collapsed="false">
      <c r="G240" s="154"/>
      <c r="H240" s="154"/>
      <c r="I240" s="154"/>
      <c r="J240" s="154"/>
    </row>
    <row r="241" customFormat="false" ht="12.75" hidden="false" customHeight="true" outlineLevel="0" collapsed="false">
      <c r="G241" s="154"/>
      <c r="H241" s="154"/>
      <c r="I241" s="154"/>
      <c r="J241" s="154"/>
    </row>
    <row r="242" customFormat="false" ht="12.75" hidden="false" customHeight="true" outlineLevel="0" collapsed="false">
      <c r="G242" s="154"/>
      <c r="H242" s="154"/>
      <c r="I242" s="154"/>
      <c r="J242" s="154"/>
    </row>
    <row r="243" customFormat="false" ht="12.75" hidden="false" customHeight="true" outlineLevel="0" collapsed="false">
      <c r="G243" s="154"/>
      <c r="H243" s="154"/>
      <c r="I243" s="154"/>
      <c r="J243" s="154"/>
    </row>
    <row r="244" customFormat="false" ht="12.75" hidden="false" customHeight="true" outlineLevel="0" collapsed="false">
      <c r="G244" s="154"/>
      <c r="H244" s="154"/>
      <c r="I244" s="154"/>
      <c r="J244" s="154"/>
    </row>
    <row r="245" customFormat="false" ht="12.75" hidden="false" customHeight="true" outlineLevel="0" collapsed="false">
      <c r="G245" s="154"/>
      <c r="H245" s="154"/>
      <c r="I245" s="154"/>
      <c r="J245" s="154"/>
    </row>
    <row r="246" customFormat="false" ht="12.75" hidden="false" customHeight="true" outlineLevel="0" collapsed="false">
      <c r="G246" s="154"/>
      <c r="H246" s="154"/>
      <c r="I246" s="154"/>
      <c r="J246" s="154"/>
    </row>
    <row r="247" customFormat="false" ht="12.75" hidden="false" customHeight="true" outlineLevel="0" collapsed="false">
      <c r="G247" s="154"/>
      <c r="H247" s="154"/>
      <c r="I247" s="154"/>
      <c r="J247" s="154"/>
    </row>
    <row r="248" customFormat="false" ht="12.75" hidden="false" customHeight="true" outlineLevel="0" collapsed="false">
      <c r="G248" s="154"/>
      <c r="H248" s="154"/>
      <c r="I248" s="154"/>
      <c r="J248" s="154"/>
    </row>
    <row r="249" customFormat="false" ht="12.75" hidden="false" customHeight="true" outlineLevel="0" collapsed="false">
      <c r="G249" s="154"/>
      <c r="H249" s="154"/>
      <c r="I249" s="154"/>
      <c r="J249" s="154"/>
    </row>
    <row r="250" customFormat="false" ht="12.75" hidden="false" customHeight="true" outlineLevel="0" collapsed="false">
      <c r="G250" s="154"/>
      <c r="H250" s="154"/>
      <c r="I250" s="154"/>
      <c r="J250" s="154"/>
    </row>
    <row r="251" customFormat="false" ht="12.75" hidden="false" customHeight="true" outlineLevel="0" collapsed="false">
      <c r="G251" s="154"/>
      <c r="H251" s="154"/>
      <c r="I251" s="154"/>
      <c r="J251" s="154"/>
    </row>
    <row r="252" customFormat="false" ht="12.75" hidden="false" customHeight="true" outlineLevel="0" collapsed="false">
      <c r="G252" s="154"/>
      <c r="H252" s="154"/>
      <c r="I252" s="154"/>
      <c r="J252" s="154"/>
    </row>
    <row r="253" customFormat="false" ht="12.75" hidden="false" customHeight="true" outlineLevel="0" collapsed="false">
      <c r="G253" s="154"/>
      <c r="H253" s="154"/>
      <c r="I253" s="154"/>
      <c r="J253" s="154"/>
    </row>
    <row r="254" customFormat="false" ht="12.75" hidden="false" customHeight="true" outlineLevel="0" collapsed="false">
      <c r="G254" s="154"/>
      <c r="H254" s="154"/>
      <c r="I254" s="154"/>
      <c r="J254" s="154"/>
    </row>
    <row r="255" customFormat="false" ht="12.75" hidden="false" customHeight="true" outlineLevel="0" collapsed="false">
      <c r="G255" s="154"/>
      <c r="H255" s="154"/>
      <c r="I255" s="154"/>
      <c r="J255" s="154"/>
    </row>
    <row r="256" customFormat="false" ht="12.75" hidden="false" customHeight="true" outlineLevel="0" collapsed="false">
      <c r="G256" s="154"/>
      <c r="H256" s="154"/>
      <c r="I256" s="154"/>
      <c r="J256" s="154"/>
    </row>
    <row r="257" customFormat="false" ht="12.75" hidden="false" customHeight="true" outlineLevel="0" collapsed="false">
      <c r="G257" s="154"/>
      <c r="H257" s="154"/>
      <c r="I257" s="154"/>
      <c r="J257" s="154"/>
    </row>
    <row r="258" customFormat="false" ht="12.75" hidden="false" customHeight="true" outlineLevel="0" collapsed="false">
      <c r="G258" s="154"/>
      <c r="H258" s="154"/>
      <c r="I258" s="154"/>
      <c r="J258" s="154"/>
    </row>
    <row r="259" customFormat="false" ht="12.75" hidden="false" customHeight="true" outlineLevel="0" collapsed="false">
      <c r="G259" s="154"/>
      <c r="H259" s="154"/>
      <c r="I259" s="154"/>
      <c r="J259" s="154"/>
    </row>
    <row r="260" customFormat="false" ht="12.75" hidden="false" customHeight="true" outlineLevel="0" collapsed="false">
      <c r="G260" s="154"/>
      <c r="H260" s="154"/>
      <c r="I260" s="154"/>
      <c r="J260" s="154"/>
    </row>
    <row r="261" customFormat="false" ht="12.75" hidden="false" customHeight="true" outlineLevel="0" collapsed="false">
      <c r="G261" s="154"/>
      <c r="H261" s="154"/>
      <c r="I261" s="154"/>
      <c r="J261" s="154"/>
    </row>
    <row r="262" customFormat="false" ht="12.75" hidden="false" customHeight="true" outlineLevel="0" collapsed="false">
      <c r="G262" s="154"/>
      <c r="H262" s="154"/>
      <c r="I262" s="154"/>
      <c r="J262" s="154"/>
    </row>
    <row r="263" customFormat="false" ht="12.75" hidden="false" customHeight="true" outlineLevel="0" collapsed="false">
      <c r="G263" s="154"/>
      <c r="H263" s="154"/>
      <c r="I263" s="154"/>
      <c r="J263" s="154"/>
    </row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4">
    <dataValidation allowBlank="true" errorStyle="stop" operator="equal" showDropDown="false" showErrorMessage="true" showInputMessage="false" sqref="D7:D13 D19:D24 D30:D33 D40:D55" type="list">
      <formula1>QCX</formula1>
      <formula2>0</formula2>
    </dataValidation>
    <dataValidation allowBlank="true" errorStyle="stop" operator="equal" showDropDown="false" showErrorMessage="true" showInputMessage="false" sqref="G7:G13 G19:G24 G30:G33 G40:G55 G62:G63" type="list">
      <formula1>INTERFAZ</formula1>
      <formula2>0</formula2>
    </dataValidation>
    <dataValidation allowBlank="true" errorStyle="stop" operator="equal" showDropDown="false" showErrorMessage="true" showInputMessage="false" sqref="I7:I13 I19:I24 I30:I33 I40:I55 I62:I63" type="list">
      <formula1>ALGORITMO</formula1>
      <formula2>0</formula2>
    </dataValidation>
    <dataValidation allowBlank="true" errorStyle="stop" operator="equal" showDropDown="false" showErrorMessage="true" showInputMessage="false" sqref="K7:K13 K19:K24 K30:K33 K40:K55 K62:K63" type="list">
      <formula1>SENAL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20.85"/>
    <col collapsed="false" customWidth="true" hidden="false" outlineLevel="0" max="3" min="3" style="1" width="16"/>
    <col collapsed="false" customWidth="true" hidden="false" outlineLevel="0" max="4" min="4" style="1" width="28.71"/>
    <col collapsed="false" customWidth="true" hidden="false" outlineLevel="0" max="5" min="5" style="1" width="7.16"/>
    <col collapsed="false" customWidth="true" hidden="false" outlineLevel="0" max="6" min="6" style="1" width="32.71"/>
    <col collapsed="false" customWidth="true" hidden="false" outlineLevel="0" max="7" min="7" style="1" width="3.71"/>
    <col collapsed="false" customWidth="true" hidden="false" outlineLevel="0" max="8" min="8" style="1" width="20.71"/>
    <col collapsed="false" customWidth="true" hidden="false" outlineLevel="0" max="9" min="9" style="1" width="10.71"/>
    <col collapsed="false" customWidth="true" hidden="false" outlineLevel="0" max="10" min="10" style="1" width="21.57"/>
    <col collapsed="false" customWidth="true" hidden="false" outlineLevel="0" max="13" min="11" style="1" width="10.71"/>
    <col collapsed="false" customWidth="true" hidden="false" outlineLevel="0" max="14" min="14" style="1" width="7.71"/>
    <col collapsed="false" customWidth="true" hidden="false" outlineLevel="0" max="16" min="15" style="1" width="10.71"/>
    <col collapsed="false" customWidth="true" hidden="false" outlineLevel="0" max="17" min="17" style="1" width="2.86"/>
    <col collapsed="false" customWidth="true" hidden="false" outlineLevel="0" max="18" min="18" style="1" width="3.71"/>
    <col collapsed="false" customWidth="true" hidden="false" outlineLevel="0" max="19" min="19" style="1" width="2.86"/>
    <col collapsed="false" customWidth="true" hidden="false" outlineLevel="0" max="20" min="20" style="1" width="4.71"/>
    <col collapsed="false" customWidth="true" hidden="false" outlineLevel="0" max="21" min="21" style="1" width="3.71"/>
    <col collapsed="false" customWidth="true" hidden="false" outlineLevel="0" max="22" min="22" style="1" width="6.14"/>
    <col collapsed="false" customWidth="true" hidden="false" outlineLevel="0" max="24" min="23" style="1" width="5.86"/>
    <col collapsed="false" customWidth="true" hidden="false" outlineLevel="0" max="25" min="25" style="1" width="5.71"/>
    <col collapsed="false" customWidth="true" hidden="true" outlineLevel="0" max="40" min="26" style="1" width="10.71"/>
    <col collapsed="false" customWidth="true" hidden="false" outlineLevel="0" max="41" min="41" style="1" width="7.16"/>
    <col collapsed="false" customWidth="true" hidden="false" outlineLevel="0" max="42" min="42" style="1" width="5.71"/>
    <col collapsed="false" customWidth="true" hidden="false" outlineLevel="0" max="43" min="43" style="1" width="8.57"/>
    <col collapsed="false" customWidth="true" hidden="false" outlineLevel="0" max="44" min="44" style="1" width="8.43"/>
    <col collapsed="false" customWidth="true" hidden="false" outlineLevel="0" max="45" min="45" style="1" width="9.29"/>
    <col collapsed="false" customWidth="true" hidden="false" outlineLevel="0" max="46" min="46" style="1" width="53.57"/>
    <col collapsed="false" customWidth="true" hidden="false" outlineLevel="0" max="48" min="47" style="1" width="10.71"/>
  </cols>
  <sheetData>
    <row r="1" customFormat="false" ht="24" hidden="false" customHeight="true" outlineLevel="0" collapsed="false">
      <c r="A1" s="5"/>
      <c r="B1" s="474" t="s">
        <v>3251</v>
      </c>
      <c r="C1" s="475" t="str">
        <f aca="false">'Codigos Flow Sheet'!$A$1</f>
        <v>CODIGO ISA</v>
      </c>
      <c r="D1" s="476" t="str">
        <f aca="false">'Codigos Flow Sheet'!$G$1</f>
        <v>DESCRIPCIÓN #1</v>
      </c>
      <c r="E1" s="477" t="s">
        <v>3160</v>
      </c>
      <c r="F1" s="477" t="s">
        <v>18</v>
      </c>
      <c r="G1" s="477" t="s">
        <v>19</v>
      </c>
      <c r="H1" s="477" t="s">
        <v>3252</v>
      </c>
      <c r="I1" s="478" t="s">
        <v>3156</v>
      </c>
      <c r="J1" s="478" t="s">
        <v>3157</v>
      </c>
      <c r="K1" s="478" t="s">
        <v>3158</v>
      </c>
      <c r="L1" s="478" t="s">
        <v>3159</v>
      </c>
      <c r="M1" s="477" t="s">
        <v>24</v>
      </c>
      <c r="N1" s="477" t="s">
        <v>25</v>
      </c>
      <c r="O1" s="477" t="s">
        <v>26</v>
      </c>
      <c r="P1" s="477" t="s">
        <v>27</v>
      </c>
      <c r="Q1" s="477" t="s">
        <v>28</v>
      </c>
      <c r="R1" s="477" t="s">
        <v>29</v>
      </c>
      <c r="S1" s="477" t="s">
        <v>30</v>
      </c>
      <c r="T1" s="477" t="s">
        <v>31</v>
      </c>
      <c r="U1" s="477" t="s">
        <v>32</v>
      </c>
      <c r="V1" s="477" t="s">
        <v>33</v>
      </c>
      <c r="W1" s="477" t="s">
        <v>34</v>
      </c>
      <c r="X1" s="477" t="s">
        <v>35</v>
      </c>
      <c r="Y1" s="477" t="s">
        <v>36</v>
      </c>
      <c r="Z1" s="477" t="s">
        <v>37</v>
      </c>
      <c r="AA1" s="477" t="s">
        <v>38</v>
      </c>
      <c r="AB1" s="477" t="s">
        <v>39</v>
      </c>
      <c r="AC1" s="477" t="s">
        <v>40</v>
      </c>
      <c r="AD1" s="477" t="s">
        <v>41</v>
      </c>
      <c r="AE1" s="477" t="s">
        <v>42</v>
      </c>
      <c r="AF1" s="477" t="s">
        <v>43</v>
      </c>
      <c r="AG1" s="477" t="s">
        <v>44</v>
      </c>
      <c r="AH1" s="477" t="s">
        <v>45</v>
      </c>
      <c r="AI1" s="477" t="s">
        <v>46</v>
      </c>
      <c r="AJ1" s="477" t="s">
        <v>47</v>
      </c>
      <c r="AK1" s="477" t="s">
        <v>48</v>
      </c>
      <c r="AL1" s="477" t="s">
        <v>49</v>
      </c>
      <c r="AM1" s="477" t="s">
        <v>50</v>
      </c>
      <c r="AN1" s="477" t="s">
        <v>51</v>
      </c>
      <c r="AO1" s="477" t="s">
        <v>13</v>
      </c>
      <c r="AP1" s="477" t="s">
        <v>52</v>
      </c>
      <c r="AQ1" s="477" t="s">
        <v>53</v>
      </c>
      <c r="AR1" s="477" t="s">
        <v>54</v>
      </c>
      <c r="AS1" s="477" t="s">
        <v>55</v>
      </c>
      <c r="AT1" s="477" t="s">
        <v>15</v>
      </c>
      <c r="AU1" s="5"/>
      <c r="AV1" s="50"/>
    </row>
    <row r="2" customFormat="false" ht="12.75" hidden="false" customHeight="true" outlineLevel="0" collapsed="false">
      <c r="A2" s="154"/>
      <c r="B2" s="53"/>
      <c r="C2" s="462" t="s">
        <v>3208</v>
      </c>
      <c r="D2" s="53"/>
      <c r="E2" s="53"/>
      <c r="F2" s="53"/>
      <c r="G2" s="53"/>
      <c r="H2" s="53"/>
      <c r="I2" s="53"/>
      <c r="J2" s="479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463"/>
    </row>
    <row r="3" customFormat="false" ht="13.5" hidden="true" customHeight="true" outlineLevel="0" collapsed="false">
      <c r="A3" s="154"/>
      <c r="J3" s="218"/>
    </row>
    <row r="4" customFormat="false" ht="15" hidden="false" customHeight="true" outlineLevel="0" collapsed="false">
      <c r="A4" s="154" t="s">
        <v>3253</v>
      </c>
      <c r="B4" s="66"/>
      <c r="C4" s="466" t="s">
        <v>3254</v>
      </c>
      <c r="D4" s="66"/>
      <c r="E4" s="66"/>
      <c r="F4" s="66"/>
      <c r="G4" s="66"/>
      <c r="H4" s="66"/>
      <c r="I4" s="66"/>
      <c r="J4" s="71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467"/>
    </row>
    <row r="5" customFormat="false" ht="12.75" hidden="false" customHeight="true" outlineLevel="0" collapsed="false">
      <c r="A5" s="154"/>
      <c r="J5" s="218"/>
    </row>
    <row r="6" customFormat="false" ht="12.75" hidden="false" customHeight="true" outlineLevel="0" collapsed="false">
      <c r="A6" s="154"/>
      <c r="C6" s="480" t="e">
        <f aca="false">'BASE DATOS'!$D$246</f>
        <v>#VALUE!</v>
      </c>
      <c r="D6" s="305" t="e">
        <f aca="false">'BASE DATOS'!$E$246</f>
        <v>#VALUE!</v>
      </c>
      <c r="J6" s="218"/>
    </row>
    <row r="7" customFormat="false" ht="12.75" hidden="false" customHeight="true" outlineLevel="0" collapsed="false">
      <c r="A7" s="154" t="n">
        <v>1</v>
      </c>
      <c r="C7" s="1" t="e">
        <f aca="false">CONCATENATE($C$6,"_","ACC")</f>
        <v>#VALUE!</v>
      </c>
      <c r="D7" s="1" t="e">
        <f aca="false">$D$6</f>
        <v>#VALUE!</v>
      </c>
      <c r="F7" s="16" t="s">
        <v>3255</v>
      </c>
      <c r="H7" s="16" t="s">
        <v>3256</v>
      </c>
      <c r="I7" s="154" t="s">
        <v>2545</v>
      </c>
      <c r="J7" s="154" t="s">
        <v>3257</v>
      </c>
      <c r="K7" s="154" t="s">
        <v>2573</v>
      </c>
    </row>
    <row r="8" customFormat="false" ht="12.75" hidden="false" customHeight="true" outlineLevel="0" collapsed="false">
      <c r="A8" s="154"/>
      <c r="B8" s="16" t="s">
        <v>3258</v>
      </c>
      <c r="D8" s="1" t="e">
        <f aca="false">$D$6</f>
        <v>#VALUE!</v>
      </c>
      <c r="E8" s="16" t="s">
        <v>3259</v>
      </c>
      <c r="F8" s="16" t="s">
        <v>3260</v>
      </c>
      <c r="H8" s="16" t="s">
        <v>3258</v>
      </c>
      <c r="I8" s="154" t="s">
        <v>2545</v>
      </c>
      <c r="J8" s="218" t="s">
        <v>3261</v>
      </c>
      <c r="K8" s="154" t="s">
        <v>2573</v>
      </c>
    </row>
    <row r="9" customFormat="false" ht="12.75" hidden="false" customHeight="true" outlineLevel="0" collapsed="false">
      <c r="A9" s="154"/>
      <c r="B9" s="16"/>
      <c r="J9" s="218"/>
      <c r="K9" s="154"/>
    </row>
    <row r="10" customFormat="false" ht="12.75" hidden="false" customHeight="true" outlineLevel="0" collapsed="false">
      <c r="A10" s="154"/>
      <c r="C10" s="480" t="e">
        <f aca="false">'BASE DATOS'!D256</f>
        <v>#VALUE!</v>
      </c>
      <c r="D10" s="480" t="e">
        <f aca="false">'BASE DATOS'!E256</f>
        <v>#VALUE!</v>
      </c>
      <c r="J10" s="218"/>
    </row>
    <row r="11" customFormat="false" ht="12.75" hidden="false" customHeight="true" outlineLevel="0" collapsed="false">
      <c r="A11" s="154" t="n">
        <v>2</v>
      </c>
      <c r="C11" s="1" t="e">
        <f aca="false">CONCATENATE($C$10,"_","ACC")</f>
        <v>#VALUE!</v>
      </c>
      <c r="D11" s="481" t="e">
        <f aca="false">$D$10</f>
        <v>#VALUE!</v>
      </c>
      <c r="H11" s="16" t="s">
        <v>3262</v>
      </c>
      <c r="I11" s="154" t="s">
        <v>2545</v>
      </c>
      <c r="J11" s="154" t="s">
        <v>3257</v>
      </c>
      <c r="K11" s="154" t="s">
        <v>2573</v>
      </c>
    </row>
    <row r="12" customFormat="false" ht="12.75" hidden="false" customHeight="true" outlineLevel="0" collapsed="false">
      <c r="A12" s="154"/>
      <c r="B12" s="16" t="s">
        <v>3263</v>
      </c>
      <c r="D12" s="481" t="e">
        <f aca="false">$D$10</f>
        <v>#VALUE!</v>
      </c>
      <c r="E12" s="16" t="s">
        <v>3259</v>
      </c>
      <c r="F12" s="16" t="s">
        <v>3260</v>
      </c>
      <c r="H12" s="1" t="s">
        <v>3263</v>
      </c>
      <c r="I12" s="154" t="s">
        <v>2545</v>
      </c>
      <c r="J12" s="154" t="s">
        <v>3257</v>
      </c>
      <c r="K12" s="154" t="s">
        <v>2573</v>
      </c>
    </row>
    <row r="13" customFormat="false" ht="12.75" hidden="false" customHeight="true" outlineLevel="0" collapsed="false">
      <c r="A13" s="154"/>
      <c r="J13" s="218"/>
    </row>
    <row r="14" customFormat="false" ht="12.75" hidden="false" customHeight="true" outlineLevel="0" collapsed="false">
      <c r="A14" s="154"/>
      <c r="C14" s="305" t="e">
        <f aca="false">'BASE DATOS'!$D$765</f>
        <v>#VALUE!</v>
      </c>
      <c r="D14" s="305" t="e">
        <f aca="false">'BASE DATOS'!$E$765</f>
        <v>#VALUE!</v>
      </c>
      <c r="J14" s="218"/>
    </row>
    <row r="15" customFormat="false" ht="12.75" hidden="false" customHeight="true" outlineLevel="0" collapsed="false">
      <c r="A15" s="154" t="n">
        <v>3</v>
      </c>
      <c r="C15" s="1" t="e">
        <f aca="false">CONCATENATE($C$14,"_","O2_","ECS")</f>
        <v>#VALUE!</v>
      </c>
      <c r="D15" s="1" t="e">
        <f aca="false">$D$14</f>
        <v>#VALUE!</v>
      </c>
      <c r="E15" s="16" t="s">
        <v>3264</v>
      </c>
      <c r="F15" s="16" t="s">
        <v>3265</v>
      </c>
      <c r="H15" s="16" t="s">
        <v>3266</v>
      </c>
      <c r="I15" s="154" t="s">
        <v>2558</v>
      </c>
      <c r="J15" s="154" t="s">
        <v>3211</v>
      </c>
      <c r="K15" s="154" t="s">
        <v>2573</v>
      </c>
    </row>
    <row r="16" customFormat="false" ht="12.75" hidden="false" customHeight="true" outlineLevel="0" collapsed="false">
      <c r="A16" s="154"/>
      <c r="J16" s="218"/>
    </row>
    <row r="17" customFormat="false" ht="12.75" hidden="false" customHeight="true" outlineLevel="0" collapsed="false">
      <c r="A17" s="154"/>
      <c r="J17" s="218"/>
    </row>
    <row r="18" customFormat="false" ht="12.75" hidden="false" customHeight="true" outlineLevel="0" collapsed="false">
      <c r="A18" s="154"/>
      <c r="C18" s="305" t="s">
        <v>3267</v>
      </c>
      <c r="D18" s="305" t="s">
        <v>3268</v>
      </c>
      <c r="J18" s="218"/>
    </row>
    <row r="19" customFormat="false" ht="12.75" hidden="false" customHeight="true" outlineLevel="0" collapsed="false">
      <c r="A19" s="154" t="n">
        <v>4</v>
      </c>
      <c r="B19" s="16" t="s">
        <v>3269</v>
      </c>
      <c r="D19" s="1" t="str">
        <f aca="false">$D$18</f>
        <v>Silo de Calibración</v>
      </c>
      <c r="E19" s="16" t="s">
        <v>3270</v>
      </c>
      <c r="F19" s="16" t="s">
        <v>3271</v>
      </c>
      <c r="H19" s="1" t="s">
        <v>3269</v>
      </c>
      <c r="I19" s="154" t="s">
        <v>2545</v>
      </c>
      <c r="J19" s="218" t="s">
        <v>3272</v>
      </c>
      <c r="K19" s="154" t="s">
        <v>2573</v>
      </c>
    </row>
    <row r="20" customFormat="false" ht="12.75" hidden="false" customHeight="true" outlineLevel="0" collapsed="false">
      <c r="A20" s="154"/>
      <c r="J20" s="218"/>
    </row>
    <row r="21" customFormat="false" ht="12.75" hidden="false" customHeight="true" outlineLevel="0" collapsed="false">
      <c r="A21" s="154"/>
      <c r="C21" s="305" t="e">
        <f aca="false">'BASE DATOS'!D82</f>
        <v>#VALUE!</v>
      </c>
      <c r="D21" s="305" t="e">
        <f aca="false">'BASE DATOS'!E82</f>
        <v>#VALUE!</v>
      </c>
      <c r="J21" s="218"/>
    </row>
    <row r="22" customFormat="false" ht="12.75" hidden="false" customHeight="true" outlineLevel="0" collapsed="false">
      <c r="A22" s="154" t="n">
        <v>5</v>
      </c>
      <c r="B22" s="16" t="s">
        <v>3273</v>
      </c>
      <c r="D22" s="16" t="e">
        <f aca="false">$D$21</f>
        <v>#VALUE!</v>
      </c>
      <c r="E22" s="16" t="s">
        <v>3274</v>
      </c>
      <c r="F22" s="1" t="s">
        <v>3275</v>
      </c>
      <c r="H22" s="1" t="s">
        <v>3273</v>
      </c>
      <c r="I22" s="154" t="s">
        <v>2545</v>
      </c>
      <c r="J22" s="218" t="s">
        <v>3276</v>
      </c>
      <c r="K22" s="154" t="s">
        <v>2573</v>
      </c>
    </row>
    <row r="23" customFormat="false" ht="12.75" hidden="false" customHeight="true" outlineLevel="0" collapsed="false">
      <c r="A23" s="154"/>
      <c r="B23" s="16" t="s">
        <v>3277</v>
      </c>
      <c r="D23" s="16" t="e">
        <f aca="false">$D$21</f>
        <v>#VALUE!</v>
      </c>
      <c r="E23" s="16" t="s">
        <v>3278</v>
      </c>
      <c r="F23" s="16" t="s">
        <v>3279</v>
      </c>
      <c r="H23" s="1" t="s">
        <v>3277</v>
      </c>
      <c r="I23" s="154" t="s">
        <v>2545</v>
      </c>
      <c r="J23" s="218" t="s">
        <v>3280</v>
      </c>
      <c r="K23" s="154" t="s">
        <v>2573</v>
      </c>
    </row>
    <row r="24" customFormat="false" ht="12.75" hidden="false" customHeight="true" outlineLevel="0" collapsed="false">
      <c r="A24" s="154"/>
      <c r="B24" s="16" t="s">
        <v>3281</v>
      </c>
      <c r="D24" s="1" t="e">
        <f aca="false">$D$23</f>
        <v>#VALUE!</v>
      </c>
      <c r="E24" s="16" t="s">
        <v>3282</v>
      </c>
      <c r="F24" s="16" t="s">
        <v>3283</v>
      </c>
      <c r="H24" s="1" t="s">
        <v>3281</v>
      </c>
      <c r="I24" s="154" t="s">
        <v>2545</v>
      </c>
      <c r="J24" s="218" t="s">
        <v>3284</v>
      </c>
      <c r="K24" s="154" t="s">
        <v>2573</v>
      </c>
    </row>
    <row r="25" customFormat="false" ht="12.75" hidden="false" customHeight="true" outlineLevel="0" collapsed="false">
      <c r="A25" s="154"/>
      <c r="B25" s="16" t="s">
        <v>3285</v>
      </c>
      <c r="D25" s="1" t="e">
        <f aca="false">$D$24</f>
        <v>#VALUE!</v>
      </c>
      <c r="E25" s="16" t="s">
        <v>3286</v>
      </c>
      <c r="F25" s="16" t="s">
        <v>3287</v>
      </c>
      <c r="H25" s="1" t="s">
        <v>3285</v>
      </c>
      <c r="I25" s="154" t="s">
        <v>2545</v>
      </c>
      <c r="J25" s="218" t="s">
        <v>3280</v>
      </c>
      <c r="K25" s="154" t="s">
        <v>2573</v>
      </c>
    </row>
    <row r="26" customFormat="false" ht="12.75" hidden="false" customHeight="true" outlineLevel="0" collapsed="false">
      <c r="A26" s="154"/>
      <c r="B26" s="16" t="s">
        <v>3288</v>
      </c>
      <c r="D26" s="1" t="e">
        <f aca="false">$D$24</f>
        <v>#VALUE!</v>
      </c>
      <c r="E26" s="16" t="s">
        <v>3289</v>
      </c>
      <c r="F26" s="16" t="s">
        <v>3290</v>
      </c>
      <c r="H26" s="1" t="s">
        <v>3288</v>
      </c>
      <c r="I26" s="154" t="s">
        <v>2545</v>
      </c>
      <c r="J26" s="218" t="s">
        <v>3284</v>
      </c>
      <c r="K26" s="154" t="s">
        <v>2573</v>
      </c>
    </row>
    <row r="27" customFormat="false" ht="12.75" hidden="false" customHeight="true" outlineLevel="0" collapsed="false">
      <c r="A27" s="154"/>
      <c r="B27" s="1" t="s">
        <v>3291</v>
      </c>
      <c r="D27" s="1" t="e">
        <f aca="false">$D$24</f>
        <v>#VALUE!</v>
      </c>
      <c r="E27" s="16" t="s">
        <v>3292</v>
      </c>
      <c r="F27" s="16" t="s">
        <v>3293</v>
      </c>
      <c r="H27" s="16" t="s">
        <v>3291</v>
      </c>
      <c r="I27" s="154" t="s">
        <v>2545</v>
      </c>
      <c r="J27" s="218" t="s">
        <v>3294</v>
      </c>
      <c r="K27" s="154" t="s">
        <v>2573</v>
      </c>
    </row>
    <row r="28" customFormat="false" ht="12.75" hidden="false" customHeight="true" outlineLevel="0" collapsed="false">
      <c r="A28" s="154"/>
      <c r="B28" s="16" t="s">
        <v>3295</v>
      </c>
      <c r="D28" s="1" t="e">
        <f aca="false">$D$24</f>
        <v>#VALUE!</v>
      </c>
      <c r="E28" s="16" t="s">
        <v>3296</v>
      </c>
      <c r="F28" s="16" t="s">
        <v>3297</v>
      </c>
      <c r="H28" s="1" t="s">
        <v>3295</v>
      </c>
      <c r="I28" s="154" t="s">
        <v>2545</v>
      </c>
      <c r="J28" s="218" t="s">
        <v>3280</v>
      </c>
      <c r="K28" s="154" t="s">
        <v>2573</v>
      </c>
    </row>
    <row r="29" customFormat="false" ht="12.75" hidden="false" customHeight="true" outlineLevel="0" collapsed="false">
      <c r="A29" s="154"/>
      <c r="B29" s="16" t="s">
        <v>3298</v>
      </c>
      <c r="D29" s="1" t="e">
        <f aca="false">$D$24</f>
        <v>#VALUE!</v>
      </c>
      <c r="E29" s="16" t="s">
        <v>3299</v>
      </c>
      <c r="F29" s="16" t="s">
        <v>2691</v>
      </c>
      <c r="H29" s="1" t="s">
        <v>3298</v>
      </c>
      <c r="I29" s="154" t="s">
        <v>2545</v>
      </c>
      <c r="J29" s="218" t="s">
        <v>3261</v>
      </c>
      <c r="K29" s="154" t="s">
        <v>2573</v>
      </c>
    </row>
    <row r="30" customFormat="false" ht="12.75" hidden="false" customHeight="true" outlineLevel="0" collapsed="false">
      <c r="A30" s="154"/>
      <c r="B30" s="16" t="s">
        <v>3300</v>
      </c>
      <c r="D30" s="1" t="e">
        <f aca="false">$D$24</f>
        <v>#VALUE!</v>
      </c>
      <c r="E30" s="16" t="s">
        <v>3301</v>
      </c>
      <c r="H30" s="1" t="s">
        <v>3300</v>
      </c>
      <c r="J30" s="218"/>
    </row>
    <row r="31" customFormat="false" ht="12.75" hidden="false" customHeight="true" outlineLevel="0" collapsed="false">
      <c r="A31" s="154"/>
      <c r="J31" s="218"/>
    </row>
    <row r="32" customFormat="false" ht="12.75" hidden="false" customHeight="true" outlineLevel="0" collapsed="false">
      <c r="A32" s="154"/>
      <c r="J32" s="218"/>
    </row>
    <row r="33" customFormat="false" ht="12.75" hidden="false" customHeight="true" outlineLevel="0" collapsed="false">
      <c r="A33" s="154"/>
      <c r="C33" s="305" t="s">
        <v>3302</v>
      </c>
      <c r="D33" s="305" t="s">
        <v>3303</v>
      </c>
      <c r="J33" s="218"/>
    </row>
    <row r="34" customFormat="false" ht="12.75" hidden="false" customHeight="true" outlineLevel="0" collapsed="false">
      <c r="A34" s="154" t="n">
        <v>6</v>
      </c>
      <c r="B34" s="16" t="s">
        <v>3304</v>
      </c>
      <c r="D34" s="16" t="s">
        <v>3305</v>
      </c>
      <c r="E34" s="16" t="s">
        <v>3306</v>
      </c>
      <c r="F34" s="1" t="s">
        <v>3307</v>
      </c>
      <c r="H34" s="1" t="s">
        <v>3304</v>
      </c>
      <c r="I34" s="154" t="s">
        <v>2545</v>
      </c>
      <c r="J34" s="218" t="s">
        <v>3276</v>
      </c>
      <c r="K34" s="154" t="s">
        <v>2573</v>
      </c>
    </row>
    <row r="35" customFormat="false" ht="12.75" hidden="false" customHeight="true" outlineLevel="0" collapsed="false">
      <c r="A35" s="154"/>
      <c r="B35" s="16" t="s">
        <v>3308</v>
      </c>
      <c r="E35" s="16" t="s">
        <v>3309</v>
      </c>
      <c r="F35" s="1" t="s">
        <v>3310</v>
      </c>
      <c r="H35" s="1" t="s">
        <v>3308</v>
      </c>
      <c r="I35" s="154" t="s">
        <v>2545</v>
      </c>
      <c r="J35" s="218" t="s">
        <v>3280</v>
      </c>
      <c r="K35" s="154" t="s">
        <v>2573</v>
      </c>
    </row>
    <row r="36" customFormat="false" ht="12.75" hidden="false" customHeight="true" outlineLevel="0" collapsed="false">
      <c r="A36" s="154"/>
      <c r="B36" s="16" t="s">
        <v>3311</v>
      </c>
      <c r="E36" s="16" t="s">
        <v>3312</v>
      </c>
      <c r="F36" s="16" t="s">
        <v>3313</v>
      </c>
      <c r="H36" s="1" t="s">
        <v>3311</v>
      </c>
      <c r="I36" s="154" t="s">
        <v>2545</v>
      </c>
      <c r="J36" s="218" t="s">
        <v>3284</v>
      </c>
      <c r="K36" s="154" t="s">
        <v>2573</v>
      </c>
    </row>
    <row r="37" customFormat="false" ht="12.75" hidden="false" customHeight="true" outlineLevel="0" collapsed="false">
      <c r="A37" s="154"/>
      <c r="B37" s="16" t="s">
        <v>3314</v>
      </c>
      <c r="E37" s="16" t="s">
        <v>3315</v>
      </c>
      <c r="F37" s="16" t="s">
        <v>3316</v>
      </c>
      <c r="H37" s="1" t="s">
        <v>3314</v>
      </c>
      <c r="I37" s="154" t="s">
        <v>2545</v>
      </c>
      <c r="J37" s="218" t="s">
        <v>3280</v>
      </c>
      <c r="K37" s="154" t="s">
        <v>2573</v>
      </c>
    </row>
    <row r="38" customFormat="false" ht="12.75" hidden="false" customHeight="true" outlineLevel="0" collapsed="false">
      <c r="A38" s="154"/>
      <c r="B38" s="16" t="s">
        <v>3317</v>
      </c>
      <c r="E38" s="16" t="s">
        <v>3318</v>
      </c>
      <c r="F38" s="16" t="s">
        <v>3319</v>
      </c>
      <c r="H38" s="1" t="s">
        <v>3317</v>
      </c>
      <c r="I38" s="154" t="s">
        <v>2545</v>
      </c>
      <c r="J38" s="154" t="s">
        <v>3257</v>
      </c>
      <c r="K38" s="154" t="s">
        <v>2573</v>
      </c>
    </row>
    <row r="39" customFormat="false" ht="12.75" hidden="false" customHeight="true" outlineLevel="0" collapsed="false">
      <c r="A39" s="154"/>
      <c r="B39" s="16" t="s">
        <v>3320</v>
      </c>
      <c r="E39" s="16" t="s">
        <v>3321</v>
      </c>
      <c r="F39" s="16" t="s">
        <v>3322</v>
      </c>
      <c r="H39" s="1" t="s">
        <v>3320</v>
      </c>
      <c r="I39" s="154" t="s">
        <v>2545</v>
      </c>
      <c r="J39" s="154" t="s">
        <v>3257</v>
      </c>
      <c r="K39" s="154" t="s">
        <v>2573</v>
      </c>
    </row>
    <row r="40" customFormat="false" ht="12.75" hidden="false" customHeight="true" outlineLevel="0" collapsed="false">
      <c r="A40" s="154"/>
      <c r="B40" s="16" t="s">
        <v>3323</v>
      </c>
      <c r="E40" s="16" t="s">
        <v>3324</v>
      </c>
      <c r="F40" s="16" t="s">
        <v>3325</v>
      </c>
      <c r="H40" s="1" t="s">
        <v>3323</v>
      </c>
      <c r="I40" s="154" t="s">
        <v>2545</v>
      </c>
      <c r="J40" s="218" t="s">
        <v>3284</v>
      </c>
      <c r="K40" s="154" t="s">
        <v>2573</v>
      </c>
    </row>
    <row r="41" customFormat="false" ht="12.75" hidden="false" customHeight="true" outlineLevel="0" collapsed="false">
      <c r="A41" s="154"/>
      <c r="B41" s="16" t="s">
        <v>3326</v>
      </c>
      <c r="E41" s="16" t="s">
        <v>3327</v>
      </c>
      <c r="F41" s="16" t="s">
        <v>3328</v>
      </c>
      <c r="H41" s="1" t="s">
        <v>3326</v>
      </c>
      <c r="I41" s="154" t="s">
        <v>2545</v>
      </c>
      <c r="J41" s="218" t="s">
        <v>3294</v>
      </c>
      <c r="K41" s="154" t="s">
        <v>2573</v>
      </c>
    </row>
    <row r="42" customFormat="false" ht="12.75" hidden="false" customHeight="true" outlineLevel="0" collapsed="false">
      <c r="A42" s="154"/>
      <c r="B42" s="16" t="s">
        <v>3329</v>
      </c>
      <c r="E42" s="16" t="s">
        <v>3330</v>
      </c>
      <c r="F42" s="16" t="s">
        <v>3331</v>
      </c>
      <c r="H42" s="1" t="s">
        <v>3329</v>
      </c>
      <c r="I42" s="154" t="s">
        <v>2545</v>
      </c>
      <c r="J42" s="218" t="s">
        <v>3280</v>
      </c>
      <c r="K42" s="154" t="s">
        <v>2573</v>
      </c>
    </row>
    <row r="43" customFormat="false" ht="12.75" hidden="false" customHeight="true" outlineLevel="0" collapsed="false">
      <c r="A43" s="154"/>
      <c r="B43" s="16" t="s">
        <v>3332</v>
      </c>
      <c r="E43" s="16" t="s">
        <v>3333</v>
      </c>
      <c r="F43" s="1" t="s">
        <v>3334</v>
      </c>
      <c r="H43" s="1" t="s">
        <v>3332</v>
      </c>
      <c r="I43" s="154" t="s">
        <v>2545</v>
      </c>
      <c r="J43" s="218" t="s">
        <v>3284</v>
      </c>
      <c r="K43" s="154" t="s">
        <v>2573</v>
      </c>
    </row>
    <row r="44" customFormat="false" ht="12.75" hidden="false" customHeight="true" outlineLevel="0" collapsed="false">
      <c r="A44" s="154"/>
      <c r="B44" s="16" t="s">
        <v>3335</v>
      </c>
      <c r="E44" s="16" t="s">
        <v>3336</v>
      </c>
      <c r="F44" s="1" t="s">
        <v>3337</v>
      </c>
      <c r="H44" s="1" t="s">
        <v>3335</v>
      </c>
      <c r="I44" s="154" t="s">
        <v>2545</v>
      </c>
      <c r="J44" s="218" t="s">
        <v>3294</v>
      </c>
      <c r="K44" s="154" t="s">
        <v>2573</v>
      </c>
    </row>
    <row r="45" customFormat="false" ht="12.75" hidden="false" customHeight="true" outlineLevel="0" collapsed="false">
      <c r="A45" s="154"/>
      <c r="B45" s="16" t="s">
        <v>3338</v>
      </c>
      <c r="E45" s="16" t="s">
        <v>3339</v>
      </c>
      <c r="F45" s="16" t="s">
        <v>3340</v>
      </c>
      <c r="H45" s="1" t="s">
        <v>3338</v>
      </c>
      <c r="I45" s="154" t="s">
        <v>2545</v>
      </c>
      <c r="J45" s="218" t="s">
        <v>3280</v>
      </c>
      <c r="K45" s="154" t="s">
        <v>2573</v>
      </c>
    </row>
    <row r="46" customFormat="false" ht="12.75" hidden="false" customHeight="true" outlineLevel="0" collapsed="false">
      <c r="A46" s="154"/>
      <c r="B46" s="16" t="s">
        <v>3341</v>
      </c>
      <c r="E46" s="16" t="s">
        <v>3342</v>
      </c>
      <c r="F46" s="16" t="s">
        <v>2700</v>
      </c>
      <c r="H46" s="1" t="s">
        <v>3341</v>
      </c>
      <c r="I46" s="154" t="s">
        <v>2545</v>
      </c>
      <c r="J46" s="218" t="s">
        <v>3261</v>
      </c>
      <c r="K46" s="154" t="s">
        <v>2573</v>
      </c>
    </row>
    <row r="47" customFormat="false" ht="12.75" hidden="false" customHeight="true" outlineLevel="0" collapsed="false">
      <c r="A47" s="154"/>
      <c r="B47" s="16" t="s">
        <v>3343</v>
      </c>
      <c r="E47" s="16" t="s">
        <v>3344</v>
      </c>
      <c r="F47" s="16" t="s">
        <v>3345</v>
      </c>
      <c r="H47" s="16" t="s">
        <v>3343</v>
      </c>
      <c r="I47" s="154" t="s">
        <v>2545</v>
      </c>
      <c r="J47" s="218" t="s">
        <v>3280</v>
      </c>
      <c r="K47" s="154" t="s">
        <v>2573</v>
      </c>
    </row>
    <row r="48" customFormat="false" ht="12.75" hidden="false" customHeight="true" outlineLevel="0" collapsed="false">
      <c r="A48" s="154"/>
      <c r="B48" s="16" t="s">
        <v>3346</v>
      </c>
      <c r="E48" s="16" t="s">
        <v>3347</v>
      </c>
      <c r="F48" s="16" t="s">
        <v>3348</v>
      </c>
      <c r="H48" s="1" t="s">
        <v>3346</v>
      </c>
      <c r="I48" s="154" t="s">
        <v>2545</v>
      </c>
      <c r="J48" s="218" t="s">
        <v>3294</v>
      </c>
      <c r="K48" s="154" t="s">
        <v>2573</v>
      </c>
    </row>
    <row r="49" customFormat="false" ht="12.75" hidden="false" customHeight="true" outlineLevel="0" collapsed="false">
      <c r="A49" s="154"/>
      <c r="B49" s="1" t="s">
        <v>3349</v>
      </c>
      <c r="E49" s="16" t="s">
        <v>3350</v>
      </c>
      <c r="F49" s="16" t="s">
        <v>3351</v>
      </c>
      <c r="H49" s="1" t="s">
        <v>3349</v>
      </c>
      <c r="I49" s="154" t="s">
        <v>2545</v>
      </c>
      <c r="J49" s="154" t="s">
        <v>3257</v>
      </c>
      <c r="K49" s="154" t="s">
        <v>2573</v>
      </c>
    </row>
    <row r="50" customFormat="false" ht="12.75" hidden="false" customHeight="true" outlineLevel="0" collapsed="false">
      <c r="A50" s="154"/>
      <c r="B50" s="1" t="s">
        <v>3352</v>
      </c>
      <c r="E50" s="16" t="s">
        <v>3353</v>
      </c>
      <c r="F50" s="16" t="s">
        <v>3354</v>
      </c>
      <c r="H50" s="1" t="s">
        <v>3352</v>
      </c>
      <c r="I50" s="154" t="s">
        <v>2545</v>
      </c>
      <c r="J50" s="218" t="s">
        <v>3280</v>
      </c>
      <c r="K50" s="154" t="s">
        <v>2573</v>
      </c>
    </row>
    <row r="51" customFormat="false" ht="12.75" hidden="false" customHeight="true" outlineLevel="0" collapsed="false">
      <c r="A51" s="154"/>
      <c r="B51" s="1" t="s">
        <v>3355</v>
      </c>
      <c r="E51" s="16" t="s">
        <v>3356</v>
      </c>
      <c r="F51" s="16" t="s">
        <v>3357</v>
      </c>
      <c r="H51" s="1" t="s">
        <v>3355</v>
      </c>
      <c r="I51" s="154" t="s">
        <v>2545</v>
      </c>
      <c r="J51" s="218" t="s">
        <v>3272</v>
      </c>
      <c r="K51" s="154" t="s">
        <v>2573</v>
      </c>
    </row>
    <row r="52" customFormat="false" ht="12.75" hidden="false" customHeight="true" outlineLevel="0" collapsed="false">
      <c r="A52" s="154"/>
      <c r="B52" s="16" t="s">
        <v>3358</v>
      </c>
      <c r="E52" s="16" t="s">
        <v>3359</v>
      </c>
      <c r="F52" s="16" t="s">
        <v>3357</v>
      </c>
      <c r="H52" s="16" t="s">
        <v>3358</v>
      </c>
      <c r="I52" s="154" t="s">
        <v>2545</v>
      </c>
      <c r="J52" s="218" t="s">
        <v>3280</v>
      </c>
      <c r="K52" s="154" t="s">
        <v>2573</v>
      </c>
    </row>
    <row r="53" customFormat="false" ht="12.75" hidden="false" customHeight="true" outlineLevel="0" collapsed="false">
      <c r="A53" s="154"/>
      <c r="B53" s="16" t="s">
        <v>3360</v>
      </c>
      <c r="E53" s="16" t="s">
        <v>3361</v>
      </c>
      <c r="F53" s="16" t="s">
        <v>3362</v>
      </c>
      <c r="H53" s="1" t="s">
        <v>3360</v>
      </c>
      <c r="I53" s="154" t="s">
        <v>2545</v>
      </c>
      <c r="J53" s="218" t="s">
        <v>3272</v>
      </c>
      <c r="K53" s="154" t="s">
        <v>2573</v>
      </c>
    </row>
    <row r="54" customFormat="false" ht="12.75" hidden="false" customHeight="true" outlineLevel="0" collapsed="false">
      <c r="A54" s="154"/>
      <c r="B54" s="16" t="s">
        <v>3363</v>
      </c>
      <c r="E54" s="16" t="s">
        <v>3364</v>
      </c>
      <c r="F54" s="16" t="s">
        <v>3365</v>
      </c>
      <c r="H54" s="1" t="s">
        <v>3363</v>
      </c>
      <c r="I54" s="154" t="s">
        <v>2545</v>
      </c>
      <c r="J54" s="218" t="s">
        <v>3272</v>
      </c>
      <c r="K54" s="154" t="s">
        <v>2573</v>
      </c>
    </row>
    <row r="55" customFormat="false" ht="12.75" hidden="false" customHeight="true" outlineLevel="0" collapsed="false">
      <c r="A55" s="154"/>
      <c r="J55" s="218"/>
    </row>
    <row r="56" customFormat="false" ht="12.75" hidden="false" customHeight="true" outlineLevel="0" collapsed="false">
      <c r="A56" s="154"/>
      <c r="J56" s="218"/>
    </row>
    <row r="57" customFormat="false" ht="12.75" hidden="false" customHeight="true" outlineLevel="0" collapsed="false">
      <c r="A57" s="154"/>
      <c r="J57" s="218"/>
    </row>
    <row r="58" customFormat="false" ht="12.75" hidden="false" customHeight="true" outlineLevel="0" collapsed="false">
      <c r="A58" s="154"/>
      <c r="J58" s="218"/>
    </row>
    <row r="59" customFormat="false" ht="12.75" hidden="false" customHeight="true" outlineLevel="0" collapsed="false">
      <c r="A59" s="154"/>
      <c r="J59" s="218"/>
    </row>
    <row r="60" customFormat="false" ht="12.75" hidden="false" customHeight="true" outlineLevel="0" collapsed="false">
      <c r="A60" s="154"/>
      <c r="J60" s="218"/>
    </row>
    <row r="61" customFormat="false" ht="12.75" hidden="false" customHeight="true" outlineLevel="0" collapsed="false">
      <c r="A61" s="154"/>
      <c r="J61" s="218"/>
    </row>
    <row r="62" customFormat="false" ht="12.75" hidden="false" customHeight="true" outlineLevel="0" collapsed="false">
      <c r="A62" s="154"/>
      <c r="J62" s="218"/>
    </row>
    <row r="63" customFormat="false" ht="12.75" hidden="false" customHeight="true" outlineLevel="0" collapsed="false">
      <c r="A63" s="154"/>
      <c r="J63" s="218"/>
    </row>
    <row r="64" customFormat="false" ht="12.75" hidden="false" customHeight="true" outlineLevel="0" collapsed="false">
      <c r="A64" s="154"/>
      <c r="J64" s="218"/>
    </row>
    <row r="65" customFormat="false" ht="12.75" hidden="false" customHeight="true" outlineLevel="0" collapsed="false">
      <c r="A65" s="154"/>
      <c r="J65" s="218"/>
    </row>
    <row r="66" customFormat="false" ht="12.75" hidden="false" customHeight="true" outlineLevel="0" collapsed="false">
      <c r="A66" s="154"/>
      <c r="J66" s="218"/>
    </row>
    <row r="67" customFormat="false" ht="12.75" hidden="false" customHeight="true" outlineLevel="0" collapsed="false">
      <c r="A67" s="154"/>
      <c r="J67" s="218"/>
    </row>
    <row r="68" customFormat="false" ht="12.75" hidden="false" customHeight="true" outlineLevel="0" collapsed="false">
      <c r="A68" s="154"/>
      <c r="J68" s="218"/>
    </row>
    <row r="69" customFormat="false" ht="12.75" hidden="false" customHeight="true" outlineLevel="0" collapsed="false">
      <c r="A69" s="154"/>
      <c r="J69" s="218"/>
    </row>
    <row r="70" customFormat="false" ht="12.75" hidden="false" customHeight="true" outlineLevel="0" collapsed="false">
      <c r="A70" s="154"/>
      <c r="J70" s="218"/>
    </row>
    <row r="71" customFormat="false" ht="12.75" hidden="false" customHeight="true" outlineLevel="0" collapsed="false">
      <c r="A71" s="154"/>
      <c r="J71" s="218"/>
    </row>
    <row r="72" customFormat="false" ht="12.75" hidden="false" customHeight="true" outlineLevel="0" collapsed="false">
      <c r="A72" s="154"/>
      <c r="J72" s="218"/>
    </row>
    <row r="73" customFormat="false" ht="12.75" hidden="false" customHeight="true" outlineLevel="0" collapsed="false">
      <c r="A73" s="154"/>
      <c r="J73" s="218"/>
    </row>
    <row r="74" customFormat="false" ht="12.75" hidden="false" customHeight="true" outlineLevel="0" collapsed="false">
      <c r="A74" s="154"/>
      <c r="J74" s="218"/>
    </row>
    <row r="75" customFormat="false" ht="12.75" hidden="false" customHeight="true" outlineLevel="0" collapsed="false">
      <c r="A75" s="154"/>
      <c r="J75" s="218"/>
    </row>
    <row r="76" customFormat="false" ht="12.75" hidden="false" customHeight="true" outlineLevel="0" collapsed="false">
      <c r="A76" s="154"/>
      <c r="J76" s="218"/>
    </row>
    <row r="77" customFormat="false" ht="12.75" hidden="false" customHeight="true" outlineLevel="0" collapsed="false">
      <c r="A77" s="154"/>
      <c r="J77" s="218"/>
    </row>
    <row r="78" customFormat="false" ht="12.75" hidden="false" customHeight="true" outlineLevel="0" collapsed="false">
      <c r="A78" s="154"/>
      <c r="J78" s="218"/>
    </row>
    <row r="79" customFormat="false" ht="12.75" hidden="false" customHeight="true" outlineLevel="0" collapsed="false">
      <c r="A79" s="154"/>
      <c r="J79" s="218"/>
    </row>
    <row r="80" customFormat="false" ht="12.75" hidden="false" customHeight="true" outlineLevel="0" collapsed="false">
      <c r="A80" s="154"/>
      <c r="J80" s="218"/>
    </row>
    <row r="81" customFormat="false" ht="12.75" hidden="false" customHeight="true" outlineLevel="0" collapsed="false">
      <c r="A81" s="154"/>
      <c r="J81" s="218"/>
    </row>
    <row r="82" customFormat="false" ht="12.75" hidden="false" customHeight="true" outlineLevel="0" collapsed="false">
      <c r="A82" s="154"/>
      <c r="J82" s="218"/>
    </row>
    <row r="83" customFormat="false" ht="12.75" hidden="false" customHeight="true" outlineLevel="0" collapsed="false">
      <c r="A83" s="154"/>
      <c r="J83" s="218"/>
    </row>
    <row r="84" customFormat="false" ht="12.75" hidden="false" customHeight="true" outlineLevel="0" collapsed="false">
      <c r="A84" s="154"/>
      <c r="J84" s="218"/>
    </row>
    <row r="85" customFormat="false" ht="12.75" hidden="false" customHeight="true" outlineLevel="0" collapsed="false">
      <c r="A85" s="154"/>
      <c r="J85" s="218"/>
    </row>
    <row r="86" customFormat="false" ht="12.75" hidden="false" customHeight="true" outlineLevel="0" collapsed="false">
      <c r="A86" s="154"/>
      <c r="J86" s="218"/>
    </row>
    <row r="87" customFormat="false" ht="12.75" hidden="false" customHeight="true" outlineLevel="0" collapsed="false">
      <c r="A87" s="154"/>
      <c r="J87" s="218"/>
    </row>
    <row r="88" customFormat="false" ht="12.75" hidden="false" customHeight="true" outlineLevel="0" collapsed="false">
      <c r="A88" s="154"/>
      <c r="J88" s="218"/>
    </row>
    <row r="89" customFormat="false" ht="12.75" hidden="false" customHeight="true" outlineLevel="0" collapsed="false">
      <c r="A89" s="154"/>
      <c r="J89" s="218"/>
    </row>
    <row r="90" customFormat="false" ht="12.75" hidden="false" customHeight="true" outlineLevel="0" collapsed="false">
      <c r="A90" s="154"/>
      <c r="J90" s="218"/>
    </row>
    <row r="91" customFormat="false" ht="12.75" hidden="false" customHeight="true" outlineLevel="0" collapsed="false">
      <c r="A91" s="154"/>
      <c r="J91" s="218"/>
    </row>
    <row r="92" customFormat="false" ht="12.75" hidden="false" customHeight="true" outlineLevel="0" collapsed="false">
      <c r="A92" s="154"/>
      <c r="J92" s="218"/>
    </row>
    <row r="93" customFormat="false" ht="12.75" hidden="false" customHeight="true" outlineLevel="0" collapsed="false">
      <c r="A93" s="154"/>
      <c r="J93" s="218"/>
    </row>
    <row r="94" customFormat="false" ht="12.75" hidden="false" customHeight="true" outlineLevel="0" collapsed="false">
      <c r="A94" s="154"/>
      <c r="J94" s="218"/>
    </row>
    <row r="95" customFormat="false" ht="12.75" hidden="false" customHeight="true" outlineLevel="0" collapsed="false">
      <c r="A95" s="154"/>
      <c r="J95" s="218"/>
    </row>
    <row r="96" customFormat="false" ht="12.75" hidden="false" customHeight="true" outlineLevel="0" collapsed="false">
      <c r="A96" s="154"/>
      <c r="J96" s="218"/>
    </row>
    <row r="97" customFormat="false" ht="12.75" hidden="false" customHeight="true" outlineLevel="0" collapsed="false">
      <c r="A97" s="154"/>
      <c r="J97" s="218"/>
    </row>
    <row r="98" customFormat="false" ht="12.75" hidden="false" customHeight="true" outlineLevel="0" collapsed="false">
      <c r="A98" s="154"/>
      <c r="J98" s="218"/>
    </row>
    <row r="99" customFormat="false" ht="12.75" hidden="false" customHeight="true" outlineLevel="0" collapsed="false">
      <c r="A99" s="154"/>
      <c r="J99" s="218"/>
    </row>
    <row r="100" customFormat="false" ht="12.75" hidden="false" customHeight="true" outlineLevel="0" collapsed="false">
      <c r="A100" s="154"/>
      <c r="J100" s="218"/>
    </row>
    <row r="101" customFormat="false" ht="12.75" hidden="false" customHeight="true" outlineLevel="0" collapsed="false">
      <c r="A101" s="154"/>
      <c r="J101" s="218"/>
    </row>
    <row r="102" customFormat="false" ht="12.75" hidden="false" customHeight="true" outlineLevel="0" collapsed="false">
      <c r="A102" s="154"/>
      <c r="J102" s="218"/>
    </row>
    <row r="103" customFormat="false" ht="12.75" hidden="false" customHeight="true" outlineLevel="0" collapsed="false">
      <c r="A103" s="154"/>
      <c r="J103" s="218"/>
    </row>
    <row r="104" customFormat="false" ht="12.75" hidden="false" customHeight="true" outlineLevel="0" collapsed="false">
      <c r="A104" s="154"/>
      <c r="J104" s="218"/>
    </row>
    <row r="105" customFormat="false" ht="12.75" hidden="false" customHeight="true" outlineLevel="0" collapsed="false">
      <c r="A105" s="154"/>
      <c r="J105" s="218"/>
    </row>
    <row r="106" customFormat="false" ht="12.75" hidden="false" customHeight="true" outlineLevel="0" collapsed="false">
      <c r="A106" s="154"/>
      <c r="J106" s="218"/>
    </row>
    <row r="107" customFormat="false" ht="12.75" hidden="false" customHeight="true" outlineLevel="0" collapsed="false">
      <c r="A107" s="154"/>
      <c r="J107" s="218"/>
    </row>
    <row r="108" customFormat="false" ht="12.75" hidden="false" customHeight="true" outlineLevel="0" collapsed="false">
      <c r="A108" s="154"/>
      <c r="J108" s="218"/>
    </row>
    <row r="109" customFormat="false" ht="12.75" hidden="false" customHeight="true" outlineLevel="0" collapsed="false">
      <c r="A109" s="154"/>
      <c r="J109" s="218"/>
    </row>
    <row r="110" customFormat="false" ht="12.75" hidden="false" customHeight="true" outlineLevel="0" collapsed="false">
      <c r="A110" s="154"/>
      <c r="J110" s="218"/>
    </row>
    <row r="111" customFormat="false" ht="12.75" hidden="false" customHeight="true" outlineLevel="0" collapsed="false">
      <c r="A111" s="154"/>
      <c r="J111" s="218"/>
    </row>
    <row r="112" customFormat="false" ht="12.75" hidden="false" customHeight="true" outlineLevel="0" collapsed="false">
      <c r="A112" s="154"/>
      <c r="J112" s="218"/>
    </row>
    <row r="113" customFormat="false" ht="12.75" hidden="false" customHeight="true" outlineLevel="0" collapsed="false">
      <c r="A113" s="154"/>
      <c r="J113" s="218"/>
    </row>
    <row r="114" customFormat="false" ht="12.75" hidden="false" customHeight="true" outlineLevel="0" collapsed="false">
      <c r="A114" s="154"/>
      <c r="J114" s="218"/>
    </row>
    <row r="115" customFormat="false" ht="12.75" hidden="false" customHeight="true" outlineLevel="0" collapsed="false">
      <c r="A115" s="154"/>
      <c r="J115" s="218"/>
    </row>
    <row r="116" customFormat="false" ht="12.75" hidden="false" customHeight="true" outlineLevel="0" collapsed="false">
      <c r="A116" s="154"/>
      <c r="J116" s="218"/>
    </row>
    <row r="117" customFormat="false" ht="12.75" hidden="false" customHeight="true" outlineLevel="0" collapsed="false">
      <c r="A117" s="154"/>
      <c r="J117" s="218"/>
    </row>
    <row r="118" customFormat="false" ht="12.75" hidden="false" customHeight="true" outlineLevel="0" collapsed="false">
      <c r="A118" s="154"/>
      <c r="J118" s="218"/>
    </row>
    <row r="119" customFormat="false" ht="12.75" hidden="false" customHeight="true" outlineLevel="0" collapsed="false">
      <c r="A119" s="154"/>
      <c r="J119" s="218"/>
    </row>
    <row r="120" customFormat="false" ht="12.75" hidden="false" customHeight="true" outlineLevel="0" collapsed="false">
      <c r="A120" s="154"/>
      <c r="J120" s="218"/>
    </row>
    <row r="121" customFormat="false" ht="12.75" hidden="false" customHeight="true" outlineLevel="0" collapsed="false">
      <c r="A121" s="154"/>
      <c r="J121" s="218"/>
    </row>
    <row r="122" customFormat="false" ht="12.75" hidden="false" customHeight="true" outlineLevel="0" collapsed="false">
      <c r="A122" s="154"/>
      <c r="J122" s="218"/>
    </row>
    <row r="123" customFormat="false" ht="12.75" hidden="false" customHeight="true" outlineLevel="0" collapsed="false">
      <c r="A123" s="154"/>
      <c r="J123" s="218"/>
    </row>
    <row r="124" customFormat="false" ht="12.75" hidden="false" customHeight="true" outlineLevel="0" collapsed="false">
      <c r="A124" s="154"/>
      <c r="J124" s="218"/>
    </row>
    <row r="125" customFormat="false" ht="12.75" hidden="false" customHeight="true" outlineLevel="0" collapsed="false">
      <c r="A125" s="154"/>
      <c r="J125" s="218"/>
    </row>
    <row r="126" customFormat="false" ht="12.75" hidden="false" customHeight="true" outlineLevel="0" collapsed="false">
      <c r="A126" s="154"/>
      <c r="J126" s="218"/>
    </row>
    <row r="127" customFormat="false" ht="12.75" hidden="false" customHeight="true" outlineLevel="0" collapsed="false">
      <c r="A127" s="154"/>
      <c r="J127" s="218"/>
    </row>
    <row r="128" customFormat="false" ht="12.75" hidden="false" customHeight="true" outlineLevel="0" collapsed="false">
      <c r="A128" s="154"/>
      <c r="J128" s="218"/>
    </row>
    <row r="129" customFormat="false" ht="12.75" hidden="false" customHeight="true" outlineLevel="0" collapsed="false">
      <c r="A129" s="154"/>
      <c r="J129" s="218"/>
    </row>
    <row r="130" customFormat="false" ht="12.75" hidden="false" customHeight="true" outlineLevel="0" collapsed="false">
      <c r="A130" s="154"/>
      <c r="J130" s="218"/>
    </row>
    <row r="131" customFormat="false" ht="12.75" hidden="false" customHeight="true" outlineLevel="0" collapsed="false">
      <c r="A131" s="154"/>
      <c r="J131" s="218"/>
    </row>
    <row r="132" customFormat="false" ht="12.75" hidden="false" customHeight="true" outlineLevel="0" collapsed="false">
      <c r="A132" s="154"/>
      <c r="J132" s="218"/>
    </row>
    <row r="133" customFormat="false" ht="12.75" hidden="false" customHeight="true" outlineLevel="0" collapsed="false">
      <c r="A133" s="154"/>
      <c r="J133" s="218"/>
    </row>
    <row r="134" customFormat="false" ht="12.75" hidden="false" customHeight="true" outlineLevel="0" collapsed="false">
      <c r="A134" s="154"/>
      <c r="J134" s="218"/>
    </row>
    <row r="135" customFormat="false" ht="12.75" hidden="false" customHeight="true" outlineLevel="0" collapsed="false">
      <c r="A135" s="154"/>
      <c r="J135" s="218"/>
    </row>
    <row r="136" customFormat="false" ht="12.75" hidden="false" customHeight="true" outlineLevel="0" collapsed="false">
      <c r="A136" s="154"/>
      <c r="J136" s="218"/>
    </row>
    <row r="137" customFormat="false" ht="12.75" hidden="false" customHeight="true" outlineLevel="0" collapsed="false">
      <c r="A137" s="154"/>
      <c r="J137" s="218"/>
    </row>
    <row r="138" customFormat="false" ht="12.75" hidden="false" customHeight="true" outlineLevel="0" collapsed="false">
      <c r="A138" s="154"/>
      <c r="J138" s="218"/>
    </row>
    <row r="139" customFormat="false" ht="12.75" hidden="false" customHeight="true" outlineLevel="0" collapsed="false">
      <c r="A139" s="154"/>
      <c r="J139" s="218"/>
    </row>
    <row r="140" customFormat="false" ht="12.75" hidden="false" customHeight="true" outlineLevel="0" collapsed="false">
      <c r="A140" s="154"/>
      <c r="J140" s="218"/>
    </row>
    <row r="141" customFormat="false" ht="12.75" hidden="false" customHeight="true" outlineLevel="0" collapsed="false">
      <c r="A141" s="154"/>
      <c r="J141" s="218"/>
    </row>
    <row r="142" customFormat="false" ht="12.75" hidden="false" customHeight="true" outlineLevel="0" collapsed="false">
      <c r="A142" s="154"/>
      <c r="J142" s="218"/>
    </row>
    <row r="143" customFormat="false" ht="12.75" hidden="false" customHeight="true" outlineLevel="0" collapsed="false">
      <c r="A143" s="154"/>
      <c r="J143" s="218"/>
    </row>
    <row r="144" customFormat="false" ht="12.75" hidden="false" customHeight="true" outlineLevel="0" collapsed="false">
      <c r="A144" s="154"/>
      <c r="J144" s="218"/>
    </row>
    <row r="145" customFormat="false" ht="12.75" hidden="false" customHeight="true" outlineLevel="0" collapsed="false">
      <c r="A145" s="154"/>
      <c r="J145" s="218"/>
    </row>
    <row r="146" customFormat="false" ht="12.75" hidden="false" customHeight="true" outlineLevel="0" collapsed="false">
      <c r="A146" s="154"/>
      <c r="J146" s="218"/>
    </row>
    <row r="147" customFormat="false" ht="12.75" hidden="false" customHeight="true" outlineLevel="0" collapsed="false">
      <c r="A147" s="154"/>
      <c r="J147" s="218"/>
    </row>
    <row r="148" customFormat="false" ht="12.75" hidden="false" customHeight="true" outlineLevel="0" collapsed="false">
      <c r="A148" s="154"/>
      <c r="J148" s="218"/>
    </row>
    <row r="149" customFormat="false" ht="12.75" hidden="false" customHeight="true" outlineLevel="0" collapsed="false">
      <c r="A149" s="154"/>
      <c r="J149" s="218"/>
    </row>
    <row r="150" customFormat="false" ht="12.75" hidden="false" customHeight="true" outlineLevel="0" collapsed="false">
      <c r="A150" s="154"/>
      <c r="J150" s="218"/>
    </row>
    <row r="151" customFormat="false" ht="12.75" hidden="false" customHeight="true" outlineLevel="0" collapsed="false">
      <c r="A151" s="154"/>
      <c r="J151" s="218"/>
    </row>
    <row r="152" customFormat="false" ht="12.75" hidden="false" customHeight="true" outlineLevel="0" collapsed="false">
      <c r="A152" s="154"/>
      <c r="J152" s="218"/>
    </row>
    <row r="153" customFormat="false" ht="12.75" hidden="false" customHeight="true" outlineLevel="0" collapsed="false">
      <c r="A153" s="154"/>
      <c r="J153" s="218"/>
    </row>
    <row r="154" customFormat="false" ht="12.75" hidden="false" customHeight="true" outlineLevel="0" collapsed="false">
      <c r="A154" s="154"/>
      <c r="J154" s="218"/>
    </row>
    <row r="155" customFormat="false" ht="12.75" hidden="false" customHeight="true" outlineLevel="0" collapsed="false">
      <c r="A155" s="154"/>
      <c r="J155" s="218"/>
    </row>
    <row r="156" customFormat="false" ht="12.75" hidden="false" customHeight="true" outlineLevel="0" collapsed="false">
      <c r="A156" s="154"/>
      <c r="J156" s="218"/>
    </row>
    <row r="157" customFormat="false" ht="12.75" hidden="false" customHeight="true" outlineLevel="0" collapsed="false">
      <c r="A157" s="154"/>
      <c r="J157" s="218"/>
    </row>
    <row r="158" customFormat="false" ht="12.75" hidden="false" customHeight="true" outlineLevel="0" collapsed="false">
      <c r="A158" s="154"/>
      <c r="J158" s="218"/>
    </row>
    <row r="159" customFormat="false" ht="12.75" hidden="false" customHeight="true" outlineLevel="0" collapsed="false">
      <c r="A159" s="154"/>
      <c r="J159" s="218"/>
    </row>
    <row r="160" customFormat="false" ht="12.75" hidden="false" customHeight="true" outlineLevel="0" collapsed="false">
      <c r="A160" s="154"/>
      <c r="J160" s="218"/>
    </row>
    <row r="161" customFormat="false" ht="12.75" hidden="false" customHeight="true" outlineLevel="0" collapsed="false">
      <c r="A161" s="154"/>
      <c r="J161" s="218"/>
    </row>
    <row r="162" customFormat="false" ht="12.75" hidden="false" customHeight="true" outlineLevel="0" collapsed="false">
      <c r="A162" s="154"/>
      <c r="J162" s="218"/>
    </row>
    <row r="163" customFormat="false" ht="12.75" hidden="false" customHeight="true" outlineLevel="0" collapsed="false">
      <c r="A163" s="154"/>
      <c r="J163" s="218"/>
    </row>
    <row r="164" customFormat="false" ht="12.75" hidden="false" customHeight="true" outlineLevel="0" collapsed="false">
      <c r="A164" s="154"/>
      <c r="J164" s="218"/>
    </row>
    <row r="165" customFormat="false" ht="12.75" hidden="false" customHeight="true" outlineLevel="0" collapsed="false">
      <c r="A165" s="154"/>
      <c r="J165" s="218"/>
    </row>
    <row r="166" customFormat="false" ht="12.75" hidden="false" customHeight="true" outlineLevel="0" collapsed="false">
      <c r="A166" s="154"/>
      <c r="J166" s="218"/>
    </row>
    <row r="167" customFormat="false" ht="12.75" hidden="false" customHeight="true" outlineLevel="0" collapsed="false">
      <c r="A167" s="154"/>
      <c r="J167" s="218"/>
    </row>
    <row r="168" customFormat="false" ht="12.75" hidden="false" customHeight="true" outlineLevel="0" collapsed="false">
      <c r="A168" s="154"/>
      <c r="J168" s="218"/>
    </row>
    <row r="169" customFormat="false" ht="12.75" hidden="false" customHeight="true" outlineLevel="0" collapsed="false">
      <c r="A169" s="154"/>
      <c r="J169" s="218"/>
    </row>
    <row r="170" customFormat="false" ht="12.75" hidden="false" customHeight="true" outlineLevel="0" collapsed="false">
      <c r="A170" s="154"/>
      <c r="J170" s="218"/>
    </row>
    <row r="171" customFormat="false" ht="12.75" hidden="false" customHeight="true" outlineLevel="0" collapsed="false">
      <c r="A171" s="154"/>
      <c r="J171" s="218"/>
    </row>
    <row r="172" customFormat="false" ht="12.75" hidden="false" customHeight="true" outlineLevel="0" collapsed="false">
      <c r="A172" s="154"/>
      <c r="J172" s="218"/>
    </row>
    <row r="173" customFormat="false" ht="12.75" hidden="false" customHeight="true" outlineLevel="0" collapsed="false">
      <c r="A173" s="154"/>
      <c r="J173" s="218"/>
    </row>
    <row r="174" customFormat="false" ht="12.75" hidden="false" customHeight="true" outlineLevel="0" collapsed="false">
      <c r="A174" s="154"/>
      <c r="J174" s="218"/>
    </row>
    <row r="175" customFormat="false" ht="12.75" hidden="false" customHeight="true" outlineLevel="0" collapsed="false">
      <c r="A175" s="154"/>
      <c r="J175" s="218"/>
    </row>
    <row r="176" customFormat="false" ht="12.75" hidden="false" customHeight="true" outlineLevel="0" collapsed="false">
      <c r="A176" s="154"/>
      <c r="J176" s="218"/>
    </row>
    <row r="177" customFormat="false" ht="12.75" hidden="false" customHeight="true" outlineLevel="0" collapsed="false">
      <c r="A177" s="154"/>
      <c r="J177" s="218"/>
    </row>
    <row r="178" customFormat="false" ht="12.75" hidden="false" customHeight="true" outlineLevel="0" collapsed="false">
      <c r="A178" s="154"/>
      <c r="J178" s="218"/>
    </row>
    <row r="179" customFormat="false" ht="12.75" hidden="false" customHeight="true" outlineLevel="0" collapsed="false">
      <c r="A179" s="154"/>
      <c r="J179" s="218"/>
    </row>
    <row r="180" customFormat="false" ht="12.75" hidden="false" customHeight="true" outlineLevel="0" collapsed="false">
      <c r="A180" s="154"/>
      <c r="J180" s="218"/>
    </row>
    <row r="181" customFormat="false" ht="12.75" hidden="false" customHeight="true" outlineLevel="0" collapsed="false">
      <c r="A181" s="154"/>
      <c r="J181" s="218"/>
    </row>
    <row r="182" customFormat="false" ht="12.75" hidden="false" customHeight="true" outlineLevel="0" collapsed="false">
      <c r="A182" s="154"/>
      <c r="J182" s="218"/>
    </row>
    <row r="183" customFormat="false" ht="12.75" hidden="false" customHeight="true" outlineLevel="0" collapsed="false">
      <c r="A183" s="154"/>
      <c r="J183" s="218"/>
    </row>
    <row r="184" customFormat="false" ht="12.75" hidden="false" customHeight="true" outlineLevel="0" collapsed="false">
      <c r="A184" s="154"/>
      <c r="J184" s="218"/>
    </row>
    <row r="185" customFormat="false" ht="12.75" hidden="false" customHeight="true" outlineLevel="0" collapsed="false">
      <c r="A185" s="154"/>
      <c r="J185" s="218"/>
    </row>
    <row r="186" customFormat="false" ht="12.75" hidden="false" customHeight="true" outlineLevel="0" collapsed="false">
      <c r="A186" s="154"/>
      <c r="J186" s="218"/>
    </row>
    <row r="187" customFormat="false" ht="12.75" hidden="false" customHeight="true" outlineLevel="0" collapsed="false">
      <c r="A187" s="154"/>
      <c r="J187" s="218"/>
    </row>
    <row r="188" customFormat="false" ht="12.75" hidden="false" customHeight="true" outlineLevel="0" collapsed="false">
      <c r="A188" s="154"/>
      <c r="J188" s="218"/>
    </row>
    <row r="189" customFormat="false" ht="12.75" hidden="false" customHeight="true" outlineLevel="0" collapsed="false">
      <c r="A189" s="154"/>
      <c r="J189" s="218"/>
    </row>
    <row r="190" customFormat="false" ht="12.75" hidden="false" customHeight="true" outlineLevel="0" collapsed="false">
      <c r="A190" s="154"/>
      <c r="J190" s="218"/>
    </row>
    <row r="191" customFormat="false" ht="12.75" hidden="false" customHeight="true" outlineLevel="0" collapsed="false">
      <c r="A191" s="154"/>
      <c r="J191" s="218"/>
    </row>
    <row r="192" customFormat="false" ht="12.75" hidden="false" customHeight="true" outlineLevel="0" collapsed="false">
      <c r="A192" s="154"/>
      <c r="J192" s="218"/>
    </row>
    <row r="193" customFormat="false" ht="12.75" hidden="false" customHeight="true" outlineLevel="0" collapsed="false">
      <c r="A193" s="154"/>
      <c r="J193" s="218"/>
    </row>
    <row r="194" customFormat="false" ht="12.75" hidden="false" customHeight="true" outlineLevel="0" collapsed="false">
      <c r="A194" s="154"/>
      <c r="J194" s="218"/>
    </row>
    <row r="195" customFormat="false" ht="12.75" hidden="false" customHeight="true" outlineLevel="0" collapsed="false">
      <c r="A195" s="154"/>
      <c r="J195" s="218"/>
    </row>
    <row r="196" customFormat="false" ht="12.75" hidden="false" customHeight="true" outlineLevel="0" collapsed="false">
      <c r="A196" s="154"/>
      <c r="J196" s="218"/>
    </row>
    <row r="197" customFormat="false" ht="12.75" hidden="false" customHeight="true" outlineLevel="0" collapsed="false">
      <c r="A197" s="154"/>
      <c r="J197" s="218"/>
    </row>
    <row r="198" customFormat="false" ht="12.75" hidden="false" customHeight="true" outlineLevel="0" collapsed="false">
      <c r="A198" s="154"/>
      <c r="J198" s="218"/>
    </row>
    <row r="199" customFormat="false" ht="12.75" hidden="false" customHeight="true" outlineLevel="0" collapsed="false">
      <c r="A199" s="154"/>
      <c r="J199" s="218"/>
    </row>
    <row r="200" customFormat="false" ht="12.75" hidden="false" customHeight="true" outlineLevel="0" collapsed="false">
      <c r="A200" s="154"/>
      <c r="J200" s="218"/>
    </row>
    <row r="201" customFormat="false" ht="12.75" hidden="false" customHeight="true" outlineLevel="0" collapsed="false">
      <c r="A201" s="154"/>
      <c r="J201" s="218"/>
    </row>
    <row r="202" customFormat="false" ht="12.75" hidden="false" customHeight="true" outlineLevel="0" collapsed="false">
      <c r="A202" s="154"/>
      <c r="J202" s="218"/>
    </row>
    <row r="203" customFormat="false" ht="12.75" hidden="false" customHeight="true" outlineLevel="0" collapsed="false">
      <c r="A203" s="154"/>
      <c r="J203" s="218"/>
    </row>
    <row r="204" customFormat="false" ht="12.75" hidden="false" customHeight="true" outlineLevel="0" collapsed="false">
      <c r="A204" s="154"/>
      <c r="J204" s="218"/>
    </row>
    <row r="205" customFormat="false" ht="12.75" hidden="false" customHeight="true" outlineLevel="0" collapsed="false">
      <c r="A205" s="154"/>
      <c r="J205" s="218"/>
    </row>
    <row r="206" customFormat="false" ht="12.75" hidden="false" customHeight="true" outlineLevel="0" collapsed="false">
      <c r="A206" s="154"/>
      <c r="J206" s="218"/>
    </row>
    <row r="207" customFormat="false" ht="12.75" hidden="false" customHeight="true" outlineLevel="0" collapsed="false">
      <c r="A207" s="154"/>
      <c r="J207" s="218"/>
    </row>
    <row r="208" customFormat="false" ht="12.75" hidden="false" customHeight="true" outlineLevel="0" collapsed="false">
      <c r="A208" s="154"/>
      <c r="J208" s="218"/>
    </row>
    <row r="209" customFormat="false" ht="12.75" hidden="false" customHeight="true" outlineLevel="0" collapsed="false">
      <c r="A209" s="154"/>
      <c r="J209" s="218"/>
    </row>
    <row r="210" customFormat="false" ht="12.75" hidden="false" customHeight="true" outlineLevel="0" collapsed="false">
      <c r="A210" s="154"/>
      <c r="J210" s="218"/>
    </row>
    <row r="211" customFormat="false" ht="12.75" hidden="false" customHeight="true" outlineLevel="0" collapsed="false">
      <c r="A211" s="154"/>
      <c r="J211" s="218"/>
    </row>
    <row r="212" customFormat="false" ht="12.75" hidden="false" customHeight="true" outlineLevel="0" collapsed="false">
      <c r="A212" s="154"/>
      <c r="J212" s="218"/>
    </row>
    <row r="213" customFormat="false" ht="12.75" hidden="false" customHeight="true" outlineLevel="0" collapsed="false">
      <c r="A213" s="154"/>
      <c r="J213" s="218"/>
    </row>
    <row r="214" customFormat="false" ht="12.75" hidden="false" customHeight="true" outlineLevel="0" collapsed="false">
      <c r="A214" s="154"/>
      <c r="J214" s="218"/>
    </row>
    <row r="215" customFormat="false" ht="12.75" hidden="false" customHeight="true" outlineLevel="0" collapsed="false">
      <c r="A215" s="154"/>
      <c r="J215" s="218"/>
    </row>
    <row r="216" customFormat="false" ht="12.75" hidden="false" customHeight="true" outlineLevel="0" collapsed="false">
      <c r="A216" s="154"/>
      <c r="J216" s="218"/>
    </row>
    <row r="217" customFormat="false" ht="12.75" hidden="false" customHeight="true" outlineLevel="0" collapsed="false">
      <c r="A217" s="154"/>
      <c r="J217" s="218"/>
    </row>
    <row r="218" customFormat="false" ht="12.75" hidden="false" customHeight="true" outlineLevel="0" collapsed="false">
      <c r="A218" s="154"/>
      <c r="J218" s="218"/>
    </row>
    <row r="219" customFormat="false" ht="12.75" hidden="false" customHeight="true" outlineLevel="0" collapsed="false">
      <c r="A219" s="154"/>
      <c r="J219" s="218"/>
    </row>
    <row r="220" customFormat="false" ht="12.75" hidden="false" customHeight="true" outlineLevel="0" collapsed="false">
      <c r="A220" s="154"/>
      <c r="J220" s="218"/>
    </row>
    <row r="221" customFormat="false" ht="12.75" hidden="false" customHeight="true" outlineLevel="0" collapsed="false">
      <c r="A221" s="154"/>
      <c r="J221" s="218"/>
    </row>
    <row r="222" customFormat="false" ht="12.75" hidden="false" customHeight="true" outlineLevel="0" collapsed="false">
      <c r="A222" s="154"/>
      <c r="J222" s="218"/>
    </row>
    <row r="223" customFormat="false" ht="12.75" hidden="false" customHeight="true" outlineLevel="0" collapsed="false">
      <c r="A223" s="154"/>
      <c r="J223" s="218"/>
    </row>
    <row r="224" customFormat="false" ht="12.75" hidden="false" customHeight="true" outlineLevel="0" collapsed="false">
      <c r="A224" s="154"/>
      <c r="J224" s="218"/>
    </row>
    <row r="225" customFormat="false" ht="12.75" hidden="false" customHeight="true" outlineLevel="0" collapsed="false">
      <c r="A225" s="154"/>
      <c r="J225" s="218"/>
    </row>
    <row r="226" customFormat="false" ht="12.75" hidden="false" customHeight="true" outlineLevel="0" collapsed="false">
      <c r="A226" s="154"/>
      <c r="J226" s="218"/>
    </row>
    <row r="227" customFormat="false" ht="12.75" hidden="false" customHeight="true" outlineLevel="0" collapsed="false">
      <c r="A227" s="154"/>
      <c r="J227" s="218"/>
    </row>
    <row r="228" customFormat="false" ht="12.75" hidden="false" customHeight="true" outlineLevel="0" collapsed="false">
      <c r="A228" s="154"/>
      <c r="J228" s="218"/>
    </row>
    <row r="229" customFormat="false" ht="12.75" hidden="false" customHeight="true" outlineLevel="0" collapsed="false">
      <c r="A229" s="154"/>
      <c r="J229" s="218"/>
    </row>
    <row r="230" customFormat="false" ht="12.75" hidden="false" customHeight="true" outlineLevel="0" collapsed="false">
      <c r="A230" s="154"/>
      <c r="J230" s="218"/>
    </row>
    <row r="231" customFormat="false" ht="12.75" hidden="false" customHeight="true" outlineLevel="0" collapsed="false">
      <c r="A231" s="154"/>
      <c r="J231" s="218"/>
    </row>
    <row r="232" customFormat="false" ht="12.75" hidden="false" customHeight="true" outlineLevel="0" collapsed="false">
      <c r="A232" s="154"/>
      <c r="J232" s="218"/>
    </row>
    <row r="233" customFormat="false" ht="12.75" hidden="false" customHeight="true" outlineLevel="0" collapsed="false">
      <c r="A233" s="154"/>
      <c r="J233" s="218"/>
    </row>
    <row r="234" customFormat="false" ht="12.75" hidden="false" customHeight="true" outlineLevel="0" collapsed="false">
      <c r="A234" s="154"/>
      <c r="J234" s="218"/>
    </row>
    <row r="235" customFormat="false" ht="12.75" hidden="false" customHeight="true" outlineLevel="0" collapsed="false">
      <c r="A235" s="154"/>
      <c r="J235" s="218"/>
    </row>
    <row r="236" customFormat="false" ht="12.75" hidden="false" customHeight="true" outlineLevel="0" collapsed="false">
      <c r="A236" s="154"/>
      <c r="J236" s="218"/>
    </row>
    <row r="237" customFormat="false" ht="12.75" hidden="false" customHeight="true" outlineLevel="0" collapsed="false">
      <c r="A237" s="154"/>
      <c r="J237" s="218"/>
    </row>
    <row r="238" customFormat="false" ht="12.75" hidden="false" customHeight="true" outlineLevel="0" collapsed="false">
      <c r="A238" s="154"/>
      <c r="J238" s="218"/>
    </row>
    <row r="239" customFormat="false" ht="12.75" hidden="false" customHeight="true" outlineLevel="0" collapsed="false">
      <c r="A239" s="154"/>
      <c r="J239" s="218"/>
    </row>
    <row r="240" customFormat="false" ht="12.75" hidden="false" customHeight="true" outlineLevel="0" collapsed="false">
      <c r="A240" s="154"/>
      <c r="J240" s="218"/>
    </row>
    <row r="241" customFormat="false" ht="12.75" hidden="false" customHeight="true" outlineLevel="0" collapsed="false">
      <c r="A241" s="154"/>
      <c r="J241" s="218"/>
    </row>
    <row r="242" customFormat="false" ht="12.75" hidden="false" customHeight="true" outlineLevel="0" collapsed="false">
      <c r="A242" s="154"/>
      <c r="J242" s="218"/>
    </row>
    <row r="243" customFormat="false" ht="12.75" hidden="false" customHeight="true" outlineLevel="0" collapsed="false">
      <c r="A243" s="154"/>
      <c r="J243" s="218"/>
    </row>
    <row r="244" customFormat="false" ht="12.75" hidden="false" customHeight="true" outlineLevel="0" collapsed="false">
      <c r="A244" s="154"/>
      <c r="J244" s="218"/>
    </row>
    <row r="245" customFormat="false" ht="12.75" hidden="false" customHeight="true" outlineLevel="0" collapsed="false">
      <c r="A245" s="154"/>
      <c r="J245" s="218"/>
    </row>
    <row r="246" customFormat="false" ht="12.75" hidden="false" customHeight="true" outlineLevel="0" collapsed="false">
      <c r="A246" s="154"/>
      <c r="J246" s="218"/>
    </row>
    <row r="247" customFormat="false" ht="12.75" hidden="false" customHeight="true" outlineLevel="0" collapsed="false">
      <c r="A247" s="154"/>
      <c r="J247" s="218"/>
    </row>
    <row r="248" customFormat="false" ht="12.75" hidden="false" customHeight="true" outlineLevel="0" collapsed="false">
      <c r="A248" s="154"/>
      <c r="J248" s="218"/>
    </row>
    <row r="249" customFormat="false" ht="12.75" hidden="false" customHeight="true" outlineLevel="0" collapsed="false">
      <c r="A249" s="154"/>
      <c r="J249" s="218"/>
    </row>
    <row r="250" customFormat="false" ht="12.75" hidden="false" customHeight="true" outlineLevel="0" collapsed="false">
      <c r="A250" s="154"/>
      <c r="J250" s="218"/>
    </row>
    <row r="251" customFormat="false" ht="12.75" hidden="false" customHeight="true" outlineLevel="0" collapsed="false">
      <c r="A251" s="154"/>
      <c r="J251" s="218"/>
    </row>
    <row r="252" customFormat="false" ht="12.75" hidden="false" customHeight="true" outlineLevel="0" collapsed="false">
      <c r="A252" s="154"/>
      <c r="J252" s="218"/>
    </row>
    <row r="253" customFormat="false" ht="12.75" hidden="false" customHeight="true" outlineLevel="0" collapsed="false">
      <c r="A253" s="154"/>
      <c r="J253" s="218"/>
    </row>
    <row r="254" customFormat="false" ht="12.75" hidden="false" customHeight="true" outlineLevel="0" collapsed="false">
      <c r="A254" s="154"/>
      <c r="J254" s="218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equal" showDropDown="false" showErrorMessage="true" showInputMessage="false" sqref="I7:I8 I11:I12 I15 I19 I22:I29 I34:I54" type="list">
      <formula1>INTERFAZ</formula1>
      <formula2>0</formula2>
    </dataValidation>
    <dataValidation allowBlank="true" errorStyle="stop" operator="equal" showDropDown="false" showErrorMessage="true" showInputMessage="false" sqref="K7:K9 K11:K12 K15 K19 K22:K29 K34:K54" type="list">
      <formula1>ALGORITMO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47.57"/>
    <col collapsed="false" customWidth="true" hidden="false" outlineLevel="0" max="3" min="3" style="1" width="17.29"/>
    <col collapsed="false" customWidth="true" hidden="false" outlineLevel="0" max="4" min="4" style="1" width="27.43"/>
    <col collapsed="false" customWidth="true" hidden="false" outlineLevel="0" max="5" min="5" style="1" width="10.71"/>
    <col collapsed="false" customWidth="true" hidden="false" outlineLevel="0" max="6" min="6" style="1" width="14.69"/>
    <col collapsed="false" customWidth="true" hidden="false" outlineLevel="0" max="7" min="7" style="1" width="13.15"/>
    <col collapsed="false" customWidth="true" hidden="false" outlineLevel="0" max="8" min="8" style="1" width="13.02"/>
    <col collapsed="false" customWidth="true" hidden="false" outlineLevel="0" max="10" min="9" style="1" width="10.71"/>
    <col collapsed="false" customWidth="true" hidden="false" outlineLevel="0" max="11" min="11" style="1" width="7.71"/>
    <col collapsed="false" customWidth="true" hidden="false" outlineLevel="0" max="13" min="12" style="1" width="10.71"/>
    <col collapsed="false" customWidth="true" hidden="false" outlineLevel="0" max="14" min="14" style="1" width="2.86"/>
    <col collapsed="false" customWidth="true" hidden="false" outlineLevel="0" max="15" min="15" style="1" width="3.71"/>
    <col collapsed="false" customWidth="true" hidden="false" outlineLevel="0" max="16" min="16" style="1" width="2.86"/>
    <col collapsed="false" customWidth="true" hidden="false" outlineLevel="0" max="17" min="17" style="1" width="4.71"/>
    <col collapsed="false" customWidth="true" hidden="false" outlineLevel="0" max="18" min="18" style="1" width="3.71"/>
    <col collapsed="false" customWidth="true" hidden="false" outlineLevel="0" max="19" min="19" style="1" width="6.14"/>
    <col collapsed="false" customWidth="true" hidden="false" outlineLevel="0" max="21" min="20" style="1" width="5.86"/>
    <col collapsed="false" customWidth="true" hidden="false" outlineLevel="0" max="22" min="22" style="1" width="5.71"/>
    <col collapsed="false" customWidth="true" hidden="true" outlineLevel="0" max="37" min="23" style="1" width="10.71"/>
    <col collapsed="false" customWidth="true" hidden="false" outlineLevel="0" max="38" min="38" style="1" width="7.16"/>
    <col collapsed="false" customWidth="true" hidden="false" outlineLevel="0" max="39" min="39" style="1" width="5.71"/>
    <col collapsed="false" customWidth="true" hidden="false" outlineLevel="0" max="40" min="40" style="1" width="8.57"/>
    <col collapsed="false" customWidth="true" hidden="false" outlineLevel="0" max="41" min="41" style="1" width="8.43"/>
    <col collapsed="false" customWidth="true" hidden="false" outlineLevel="0" max="42" min="42" style="1" width="9.29"/>
    <col collapsed="false" customWidth="true" hidden="false" outlineLevel="0" max="43" min="43" style="1" width="34.29"/>
    <col collapsed="false" customWidth="true" hidden="false" outlineLevel="0" max="45" min="44" style="1" width="10.71"/>
  </cols>
  <sheetData>
    <row r="1" customFormat="false" ht="24" hidden="false" customHeight="true" outlineLevel="0" collapsed="false">
      <c r="A1" s="45" t="str">
        <f aca="false">'Codigos Flow Sheet'!$A$1</f>
        <v>CODIGO ISA</v>
      </c>
      <c r="B1" s="46" t="str">
        <f aca="false">'Codigos Flow Sheet'!$G$1</f>
        <v>DESCRIPCIÓN #1</v>
      </c>
      <c r="C1" s="47" t="s">
        <v>3160</v>
      </c>
      <c r="D1" s="47" t="s">
        <v>18</v>
      </c>
      <c r="E1" s="47" t="s">
        <v>19</v>
      </c>
      <c r="F1" s="47" t="s">
        <v>3252</v>
      </c>
      <c r="G1" s="48" t="s">
        <v>21</v>
      </c>
      <c r="H1" s="48" t="s">
        <v>22</v>
      </c>
      <c r="I1" s="48" t="s">
        <v>23</v>
      </c>
      <c r="J1" s="47" t="s">
        <v>24</v>
      </c>
      <c r="K1" s="47" t="s">
        <v>25</v>
      </c>
      <c r="L1" s="47" t="s">
        <v>26</v>
      </c>
      <c r="M1" s="47" t="s">
        <v>27</v>
      </c>
      <c r="N1" s="47" t="s">
        <v>28</v>
      </c>
      <c r="O1" s="47" t="s">
        <v>29</v>
      </c>
      <c r="P1" s="47" t="s">
        <v>30</v>
      </c>
      <c r="Q1" s="47" t="s">
        <v>31</v>
      </c>
      <c r="R1" s="47" t="s">
        <v>32</v>
      </c>
      <c r="S1" s="49" t="s">
        <v>33</v>
      </c>
      <c r="T1" s="49" t="s">
        <v>34</v>
      </c>
      <c r="U1" s="49" t="s">
        <v>35</v>
      </c>
      <c r="V1" s="49" t="s">
        <v>36</v>
      </c>
      <c r="W1" s="49" t="s">
        <v>37</v>
      </c>
      <c r="X1" s="49" t="s">
        <v>38</v>
      </c>
      <c r="Y1" s="49" t="s">
        <v>39</v>
      </c>
      <c r="Z1" s="49" t="s">
        <v>40</v>
      </c>
      <c r="AA1" s="49" t="s">
        <v>41</v>
      </c>
      <c r="AB1" s="49" t="s">
        <v>42</v>
      </c>
      <c r="AC1" s="47" t="s">
        <v>43</v>
      </c>
      <c r="AD1" s="47" t="s">
        <v>44</v>
      </c>
      <c r="AE1" s="47" t="s">
        <v>45</v>
      </c>
      <c r="AF1" s="47" t="s">
        <v>46</v>
      </c>
      <c r="AG1" s="47" t="s">
        <v>47</v>
      </c>
      <c r="AH1" s="47" t="s">
        <v>48</v>
      </c>
      <c r="AI1" s="47" t="s">
        <v>49</v>
      </c>
      <c r="AJ1" s="47" t="s">
        <v>50</v>
      </c>
      <c r="AK1" s="47" t="s">
        <v>51</v>
      </c>
      <c r="AL1" s="47" t="s">
        <v>13</v>
      </c>
      <c r="AM1" s="47" t="s">
        <v>52</v>
      </c>
      <c r="AN1" s="47" t="s">
        <v>53</v>
      </c>
      <c r="AO1" s="47" t="s">
        <v>54</v>
      </c>
      <c r="AP1" s="47" t="s">
        <v>55</v>
      </c>
      <c r="AQ1" s="47" t="s">
        <v>15</v>
      </c>
      <c r="AR1" s="5"/>
      <c r="AS1" s="50"/>
    </row>
    <row r="2" customFormat="false" ht="12.75" hidden="true" customHeight="true" outlineLevel="0" collapsed="false"/>
    <row r="3" customFormat="false" ht="12.75" hidden="true" customHeight="true" outlineLevel="0" collapsed="false"/>
    <row r="4" customFormat="false" ht="12.75" hidden="false" customHeight="true" outlineLevel="0" collapsed="false">
      <c r="A4" s="482" t="s">
        <v>3366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467"/>
    </row>
    <row r="5" customFormat="false" ht="12.75" hidden="false" customHeight="true" outlineLevel="0" collapsed="false">
      <c r="A5" s="321"/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321"/>
      <c r="Z5" s="321"/>
      <c r="AA5" s="321"/>
      <c r="AB5" s="321"/>
      <c r="AC5" s="321"/>
      <c r="AD5" s="321"/>
      <c r="AE5" s="321"/>
      <c r="AF5" s="321"/>
      <c r="AG5" s="321"/>
      <c r="AH5" s="321"/>
      <c r="AI5" s="321"/>
      <c r="AJ5" s="321"/>
      <c r="AK5" s="321"/>
      <c r="AL5" s="321"/>
      <c r="AM5" s="321"/>
      <c r="AN5" s="321"/>
      <c r="AO5" s="321"/>
      <c r="AP5" s="321"/>
      <c r="AQ5" s="321"/>
    </row>
    <row r="6" customFormat="false" ht="12.75" hidden="false" customHeight="true" outlineLevel="0" collapsed="false">
      <c r="A6" s="321"/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1"/>
      <c r="AI6" s="321"/>
      <c r="AJ6" s="321"/>
      <c r="AK6" s="321"/>
      <c r="AL6" s="321"/>
      <c r="AM6" s="321"/>
      <c r="AN6" s="321"/>
      <c r="AO6" s="321"/>
      <c r="AP6" s="321"/>
      <c r="AQ6" s="321"/>
    </row>
    <row r="7" customFormat="false" ht="12.75" hidden="false" customHeight="true" outlineLevel="0" collapsed="false">
      <c r="A7" s="483" t="e">
        <f aca="false">'codigos flow sheet' #REF!</f>
        <v>#VALUE!</v>
      </c>
      <c r="B7" s="483" t="e">
        <f aca="false">'codigos flow sheet' #REF!</f>
        <v>#VALUE!</v>
      </c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</row>
    <row r="8" customFormat="false" ht="12.75" hidden="false" customHeight="true" outlineLevel="0" collapsed="false">
      <c r="A8" s="321" t="e">
        <f aca="false">CONCATENATE($A$7,"_","I")</f>
        <v>#VALUE!</v>
      </c>
      <c r="B8" s="321" t="e">
        <f aca="false">$B$7</f>
        <v>#VALUE!</v>
      </c>
      <c r="C8" s="321"/>
      <c r="D8" s="88" t="s">
        <v>82</v>
      </c>
      <c r="E8" s="321"/>
      <c r="F8" s="321" t="s">
        <v>3367</v>
      </c>
      <c r="G8" s="82"/>
      <c r="H8" s="82"/>
      <c r="I8" s="82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21"/>
      <c r="AC8" s="321"/>
      <c r="AD8" s="321"/>
      <c r="AE8" s="321"/>
      <c r="AF8" s="321"/>
      <c r="AG8" s="321"/>
      <c r="AH8" s="321"/>
      <c r="AI8" s="321"/>
      <c r="AJ8" s="321"/>
      <c r="AK8" s="321"/>
      <c r="AL8" s="321"/>
      <c r="AM8" s="321"/>
      <c r="AN8" s="321"/>
      <c r="AO8" s="321"/>
      <c r="AP8" s="321"/>
      <c r="AQ8" s="321"/>
    </row>
    <row r="9" customFormat="false" ht="12.75" hidden="false" customHeight="true" outlineLevel="0" collapsed="false">
      <c r="A9" s="321" t="e">
        <f aca="false">CONCATENATE($A$7,"_","J")</f>
        <v>#VALUE!</v>
      </c>
      <c r="B9" s="321" t="e">
        <f aca="false">$B$7</f>
        <v>#VALUE!</v>
      </c>
      <c r="C9" s="321"/>
      <c r="D9" s="88" t="s">
        <v>865</v>
      </c>
      <c r="E9" s="321"/>
      <c r="F9" s="321" t="s">
        <v>3368</v>
      </c>
      <c r="G9" s="82"/>
      <c r="H9" s="82"/>
      <c r="I9" s="82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321"/>
      <c r="AJ9" s="321"/>
      <c r="AK9" s="321"/>
      <c r="AL9" s="321"/>
      <c r="AM9" s="321"/>
      <c r="AN9" s="321"/>
      <c r="AO9" s="321"/>
      <c r="AP9" s="321"/>
      <c r="AQ9" s="321"/>
    </row>
    <row r="10" customFormat="false" ht="12.75" hidden="false" customHeight="true" outlineLevel="0" collapsed="false">
      <c r="A10" s="321"/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321"/>
      <c r="P10" s="321"/>
      <c r="Q10" s="321"/>
      <c r="R10" s="321"/>
      <c r="S10" s="321"/>
      <c r="T10" s="321"/>
      <c r="U10" s="321"/>
      <c r="V10" s="321"/>
      <c r="W10" s="321"/>
      <c r="X10" s="321"/>
      <c r="Y10" s="321"/>
      <c r="Z10" s="321"/>
      <c r="AA10" s="321"/>
      <c r="AB10" s="321"/>
      <c r="AC10" s="321"/>
      <c r="AD10" s="321"/>
      <c r="AE10" s="321"/>
      <c r="AF10" s="321"/>
      <c r="AG10" s="321"/>
      <c r="AH10" s="321"/>
      <c r="AI10" s="321"/>
      <c r="AJ10" s="321"/>
      <c r="AK10" s="321"/>
      <c r="AL10" s="321"/>
      <c r="AM10" s="321"/>
      <c r="AN10" s="321"/>
      <c r="AO10" s="321"/>
      <c r="AP10" s="321"/>
      <c r="AQ10" s="321"/>
    </row>
    <row r="11" customFormat="false" ht="12.75" hidden="false" customHeight="true" outlineLevel="0" collapsed="false">
      <c r="A11" s="321"/>
      <c r="B11" s="321"/>
      <c r="C11" s="321"/>
      <c r="D11" s="321"/>
      <c r="E11" s="321"/>
      <c r="F11" s="321"/>
      <c r="G11" s="321"/>
      <c r="H11" s="321"/>
      <c r="I11" s="321"/>
      <c r="J11" s="321"/>
      <c r="K11" s="321"/>
      <c r="L11" s="321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  <c r="X11" s="321"/>
      <c r="Y11" s="321"/>
      <c r="Z11" s="321"/>
      <c r="AA11" s="321"/>
      <c r="AB11" s="321"/>
      <c r="AC11" s="321"/>
      <c r="AD11" s="321"/>
      <c r="AE11" s="321"/>
      <c r="AF11" s="321"/>
      <c r="AG11" s="321"/>
      <c r="AH11" s="321"/>
      <c r="AI11" s="321"/>
      <c r="AJ11" s="321"/>
      <c r="AK11" s="321"/>
      <c r="AL11" s="321"/>
      <c r="AM11" s="321"/>
      <c r="AN11" s="321"/>
      <c r="AO11" s="321"/>
      <c r="AP11" s="321"/>
      <c r="AQ11" s="321"/>
    </row>
    <row r="12" customFormat="false" ht="12.75" hidden="false" customHeight="true" outlineLevel="0" collapsed="false">
      <c r="A12" s="321"/>
      <c r="B12" s="321"/>
      <c r="C12" s="321"/>
      <c r="D12" s="321"/>
      <c r="E12" s="321"/>
      <c r="F12" s="321"/>
      <c r="G12" s="321"/>
      <c r="H12" s="321"/>
      <c r="I12" s="321"/>
      <c r="J12" s="321"/>
      <c r="K12" s="321"/>
      <c r="L12" s="321"/>
      <c r="M12" s="321"/>
      <c r="N12" s="321"/>
      <c r="O12" s="321"/>
      <c r="P12" s="321"/>
      <c r="Q12" s="321"/>
      <c r="R12" s="321"/>
      <c r="S12" s="321"/>
      <c r="T12" s="321"/>
      <c r="U12" s="321"/>
      <c r="V12" s="321"/>
      <c r="W12" s="321"/>
      <c r="X12" s="321"/>
      <c r="Y12" s="321"/>
      <c r="Z12" s="321"/>
      <c r="AA12" s="321"/>
      <c r="AB12" s="321"/>
      <c r="AC12" s="321"/>
      <c r="AD12" s="321"/>
      <c r="AE12" s="321"/>
      <c r="AF12" s="321"/>
      <c r="AG12" s="321"/>
      <c r="AH12" s="321"/>
      <c r="AI12" s="321"/>
      <c r="AJ12" s="321"/>
      <c r="AK12" s="321"/>
      <c r="AL12" s="321"/>
      <c r="AM12" s="321"/>
      <c r="AN12" s="321"/>
      <c r="AO12" s="321"/>
      <c r="AP12" s="321"/>
      <c r="AQ12" s="321"/>
    </row>
    <row r="13" customFormat="false" ht="12.75" hidden="false" customHeight="true" outlineLevel="0" collapsed="false">
      <c r="A13" s="321"/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321"/>
      <c r="AA13" s="321"/>
      <c r="AB13" s="321"/>
      <c r="AC13" s="321"/>
      <c r="AD13" s="321"/>
      <c r="AE13" s="321"/>
      <c r="AF13" s="321"/>
      <c r="AG13" s="321"/>
      <c r="AH13" s="321"/>
      <c r="AI13" s="321"/>
      <c r="AJ13" s="321"/>
      <c r="AK13" s="321"/>
      <c r="AL13" s="321"/>
      <c r="AM13" s="321"/>
      <c r="AN13" s="321"/>
      <c r="AO13" s="321"/>
      <c r="AP13" s="321"/>
      <c r="AQ13" s="321"/>
    </row>
    <row r="14" customFormat="false" ht="12.75" hidden="false" customHeight="true" outlineLevel="0" collapsed="false">
      <c r="A14" s="321"/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21"/>
      <c r="N14" s="321"/>
      <c r="O14" s="321"/>
      <c r="P14" s="321"/>
      <c r="Q14" s="321"/>
      <c r="R14" s="321"/>
      <c r="S14" s="321"/>
      <c r="T14" s="321"/>
      <c r="U14" s="321"/>
      <c r="V14" s="321"/>
      <c r="W14" s="321"/>
      <c r="X14" s="321"/>
      <c r="Y14" s="321"/>
      <c r="Z14" s="321"/>
      <c r="AA14" s="321"/>
      <c r="AB14" s="321"/>
      <c r="AC14" s="321"/>
      <c r="AD14" s="321"/>
      <c r="AE14" s="321"/>
      <c r="AF14" s="321"/>
      <c r="AG14" s="321"/>
      <c r="AH14" s="321"/>
      <c r="AI14" s="321"/>
      <c r="AJ14" s="321"/>
      <c r="AK14" s="321"/>
      <c r="AL14" s="321"/>
      <c r="AM14" s="321"/>
      <c r="AN14" s="321"/>
      <c r="AO14" s="321"/>
      <c r="AP14" s="321"/>
      <c r="AQ14" s="321"/>
    </row>
    <row r="15" customFormat="false" ht="12.75" hidden="false" customHeight="true" outlineLevel="0" collapsed="false">
      <c r="A15" s="321"/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321"/>
      <c r="AA15" s="321"/>
      <c r="AB15" s="321"/>
      <c r="AC15" s="321"/>
      <c r="AD15" s="321"/>
      <c r="AE15" s="321"/>
      <c r="AF15" s="321"/>
      <c r="AG15" s="321"/>
      <c r="AH15" s="321"/>
      <c r="AI15" s="321"/>
      <c r="AJ15" s="321"/>
      <c r="AK15" s="321"/>
      <c r="AL15" s="321"/>
      <c r="AM15" s="321"/>
      <c r="AN15" s="321"/>
      <c r="AO15" s="321"/>
      <c r="AP15" s="321"/>
      <c r="AQ15" s="321"/>
    </row>
    <row r="16" customFormat="false" ht="12.75" hidden="false" customHeight="true" outlineLevel="0" collapsed="false">
      <c r="A16" s="482" t="s">
        <v>3369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467"/>
    </row>
    <row r="17" customFormat="false" ht="12.75" hidden="false" customHeight="true" outlineLevel="0" collapsed="false">
      <c r="A17" s="321"/>
      <c r="B17" s="321"/>
      <c r="C17" s="321"/>
      <c r="D17" s="321"/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1"/>
      <c r="AJ17" s="321"/>
      <c r="AK17" s="321"/>
      <c r="AL17" s="321"/>
      <c r="AM17" s="321"/>
      <c r="AN17" s="321"/>
      <c r="AO17" s="321"/>
      <c r="AP17" s="321"/>
      <c r="AQ17" s="321"/>
    </row>
    <row r="18" customFormat="false" ht="12.75" hidden="false" customHeight="true" outlineLevel="0" collapsed="false">
      <c r="A18" s="321"/>
      <c r="B18" s="321"/>
      <c r="C18" s="321"/>
      <c r="D18" s="321"/>
      <c r="E18" s="321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  <c r="AI18" s="321"/>
      <c r="AJ18" s="321"/>
      <c r="AK18" s="321"/>
      <c r="AL18" s="321"/>
      <c r="AM18" s="321"/>
      <c r="AN18" s="321"/>
      <c r="AO18" s="321"/>
      <c r="AP18" s="321"/>
      <c r="AQ18" s="321"/>
    </row>
    <row r="19" customFormat="false" ht="12.75" hidden="false" customHeight="true" outlineLevel="0" collapsed="false">
      <c r="A19" s="483" t="e">
        <f aca="false">'codigos flow sheet' #REF!</f>
        <v>#VALUE!</v>
      </c>
      <c r="B19" s="483" t="e">
        <f aca="false">'codigos flow sheet' #REF!</f>
        <v>#VALUE!</v>
      </c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21"/>
      <c r="AB19" s="321"/>
      <c r="AC19" s="321"/>
      <c r="AD19" s="321"/>
      <c r="AE19" s="321"/>
      <c r="AF19" s="321"/>
      <c r="AG19" s="321"/>
      <c r="AH19" s="321"/>
      <c r="AI19" s="321"/>
      <c r="AJ19" s="321"/>
      <c r="AK19" s="321"/>
      <c r="AL19" s="321"/>
      <c r="AM19" s="321"/>
      <c r="AN19" s="321"/>
      <c r="AO19" s="321"/>
      <c r="AP19" s="321"/>
      <c r="AQ19" s="321"/>
    </row>
    <row r="20" customFormat="false" ht="12.75" hidden="false" customHeight="true" outlineLevel="0" collapsed="false">
      <c r="A20" s="321" t="e">
        <f aca="false">CONCATENATE($A$19,"_","A")</f>
        <v>#VALUE!</v>
      </c>
      <c r="B20" s="321" t="e">
        <f aca="false">$B$19</f>
        <v>#VALUE!</v>
      </c>
      <c r="C20" s="321"/>
      <c r="D20" s="321" t="s">
        <v>2602</v>
      </c>
      <c r="E20" s="321"/>
      <c r="F20" s="321"/>
      <c r="G20" s="82"/>
      <c r="H20" s="82"/>
      <c r="I20" s="82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21"/>
      <c r="AB20" s="321"/>
      <c r="AC20" s="321"/>
      <c r="AD20" s="321"/>
      <c r="AE20" s="321"/>
      <c r="AF20" s="321"/>
      <c r="AG20" s="321"/>
      <c r="AH20" s="321"/>
      <c r="AI20" s="321"/>
      <c r="AJ20" s="321"/>
      <c r="AK20" s="321"/>
      <c r="AL20" s="321"/>
      <c r="AM20" s="321"/>
      <c r="AN20" s="321"/>
      <c r="AO20" s="321"/>
      <c r="AP20" s="321"/>
      <c r="AQ20" s="321"/>
    </row>
    <row r="21" customFormat="false" ht="12.75" hidden="false" customHeight="true" outlineLevel="0" collapsed="false">
      <c r="A21" s="321" t="e">
        <f aca="false">CONCATENATE($A$19,"_","A")</f>
        <v>#VALUE!</v>
      </c>
      <c r="B21" s="321" t="e">
        <f aca="false">$B$19</f>
        <v>#VALUE!</v>
      </c>
      <c r="C21" s="321"/>
      <c r="D21" s="321" t="s">
        <v>2605</v>
      </c>
      <c r="E21" s="321"/>
      <c r="F21" s="321"/>
      <c r="G21" s="82"/>
      <c r="H21" s="82"/>
      <c r="I21" s="82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1"/>
      <c r="AE21" s="321"/>
      <c r="AF21" s="321"/>
      <c r="AG21" s="321"/>
      <c r="AH21" s="321"/>
      <c r="AI21" s="321"/>
      <c r="AJ21" s="321"/>
      <c r="AK21" s="321"/>
      <c r="AL21" s="321"/>
      <c r="AM21" s="321"/>
      <c r="AN21" s="321"/>
      <c r="AO21" s="321"/>
      <c r="AP21" s="321"/>
      <c r="AQ21" s="321"/>
    </row>
    <row r="22" customFormat="false" ht="12.75" hidden="false" customHeight="true" outlineLevel="0" collapsed="false">
      <c r="A22" s="321" t="e">
        <f aca="false">CONCATENATE($A$19,"_","A")</f>
        <v>#VALUE!</v>
      </c>
      <c r="B22" s="321" t="e">
        <f aca="false">$B$19</f>
        <v>#VALUE!</v>
      </c>
      <c r="C22" s="321"/>
      <c r="D22" s="321" t="s">
        <v>2608</v>
      </c>
      <c r="E22" s="321"/>
      <c r="F22" s="321"/>
      <c r="G22" s="82"/>
      <c r="H22" s="82"/>
      <c r="I22" s="82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321"/>
      <c r="AI22" s="321"/>
      <c r="AJ22" s="321"/>
      <c r="AK22" s="321"/>
      <c r="AL22" s="321"/>
      <c r="AM22" s="321"/>
      <c r="AN22" s="321"/>
      <c r="AO22" s="321"/>
      <c r="AP22" s="321"/>
      <c r="AQ22" s="321"/>
    </row>
    <row r="23" customFormat="false" ht="12.75" hidden="false" customHeight="true" outlineLevel="0" collapsed="false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1"/>
      <c r="AA23" s="321"/>
      <c r="AB23" s="321"/>
      <c r="AC23" s="321"/>
      <c r="AD23" s="321"/>
      <c r="AE23" s="321"/>
      <c r="AF23" s="321"/>
      <c r="AG23" s="321"/>
      <c r="AH23" s="321"/>
      <c r="AI23" s="321"/>
      <c r="AJ23" s="321"/>
      <c r="AK23" s="321"/>
      <c r="AL23" s="321"/>
      <c r="AM23" s="321"/>
      <c r="AN23" s="321"/>
      <c r="AO23" s="321"/>
      <c r="AP23" s="321"/>
      <c r="AQ23" s="321"/>
    </row>
    <row r="24" customFormat="false" ht="12.75" hidden="false" customHeight="true" outlineLevel="0" collapsed="false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1"/>
      <c r="AA24" s="321"/>
      <c r="AB24" s="321"/>
      <c r="AC24" s="321"/>
      <c r="AD24" s="321"/>
      <c r="AE24" s="321"/>
      <c r="AF24" s="321"/>
      <c r="AG24" s="321"/>
      <c r="AH24" s="321"/>
      <c r="AI24" s="321"/>
      <c r="AJ24" s="321"/>
      <c r="AK24" s="321"/>
      <c r="AL24" s="321"/>
      <c r="AM24" s="321"/>
      <c r="AN24" s="321"/>
      <c r="AO24" s="321"/>
      <c r="AP24" s="321"/>
      <c r="AQ24" s="321"/>
    </row>
    <row r="25" customFormat="false" ht="12.75" hidden="false" customHeight="true" outlineLevel="0" collapsed="false">
      <c r="A25" s="321"/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1"/>
      <c r="AI25" s="321"/>
      <c r="AJ25" s="321"/>
      <c r="AK25" s="321"/>
      <c r="AL25" s="321"/>
      <c r="AM25" s="321"/>
      <c r="AN25" s="321"/>
      <c r="AO25" s="321"/>
      <c r="AP25" s="321"/>
      <c r="AQ25" s="321"/>
    </row>
    <row r="26" customFormat="false" ht="12.75" hidden="false" customHeight="true" outlineLevel="0" collapsed="false">
      <c r="A26" s="321"/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321"/>
      <c r="AL26" s="321"/>
      <c r="AM26" s="321"/>
      <c r="AN26" s="321"/>
      <c r="AO26" s="321"/>
      <c r="AP26" s="321"/>
      <c r="AQ26" s="321"/>
    </row>
    <row r="27" customFormat="false" ht="12.75" hidden="false" customHeight="true" outlineLevel="0" collapsed="false">
      <c r="A27" s="321"/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21"/>
      <c r="AB27" s="321"/>
      <c r="AC27" s="321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</row>
    <row r="28" customFormat="false" ht="12.75" hidden="false" customHeight="true" outlineLevel="0" collapsed="false">
      <c r="A28" s="321"/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1"/>
      <c r="Y28" s="321"/>
      <c r="Z28" s="321"/>
      <c r="AA28" s="321"/>
      <c r="AB28" s="321"/>
      <c r="AC28" s="321"/>
      <c r="AD28" s="321"/>
      <c r="AE28" s="321"/>
      <c r="AF28" s="321"/>
      <c r="AG28" s="321"/>
      <c r="AH28" s="321"/>
      <c r="AI28" s="321"/>
      <c r="AJ28" s="321"/>
      <c r="AK28" s="321"/>
      <c r="AL28" s="321"/>
      <c r="AM28" s="321"/>
      <c r="AN28" s="321"/>
      <c r="AO28" s="321"/>
      <c r="AP28" s="321"/>
      <c r="AQ28" s="321"/>
    </row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4">
    <dataValidation allowBlank="true" errorStyle="stop" operator="equal" prompt="ERROR - Debes seleccionar un elemento de la lista" showDropDown="false" showErrorMessage="false" showInputMessage="true" sqref="D8:D9" type="list">
      <formula1>DESCRIPCION</formula1>
      <formula2>0</formula2>
    </dataValidation>
    <dataValidation allowBlank="true" errorStyle="stop" operator="equal" showDropDown="false" showErrorMessage="true" showInputMessage="false" sqref="G8:G9 G20:G22" type="list">
      <formula1>INTERFAZ</formula1>
      <formula2>0</formula2>
    </dataValidation>
    <dataValidation allowBlank="true" errorStyle="stop" operator="equal" showDropDown="false" showErrorMessage="true" showInputMessage="false" sqref="I8:I9 I20:I22" type="list">
      <formula1>ALGORITMO</formula1>
      <formula2>0</formula2>
    </dataValidation>
    <dataValidation allowBlank="true" errorStyle="stop" operator="equal" showDropDown="false" showErrorMessage="true" showInputMessage="false" sqref="D20:D22" type="list">
      <formula1>GASES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B13" colorId="64" zoomScale="100" zoomScaleNormal="100" zoomScalePageLayoutView="100" workbookViewId="0">
      <selection pane="topLeft" activeCell="C19" activeCellId="0" sqref="C19"/>
    </sheetView>
  </sheetViews>
  <sheetFormatPr defaultColWidth="11.58984375" defaultRowHeight="15" zeroHeight="false" outlineLevelRow="0" outlineLevelCol="0"/>
  <cols>
    <col collapsed="false" customWidth="true" hidden="false" outlineLevel="0" max="1" min="1" style="484" width="25.42"/>
    <col collapsed="false" customWidth="true" hidden="false" outlineLevel="0" max="2" min="2" style="484" width="26.53"/>
    <col collapsed="false" customWidth="true" hidden="false" outlineLevel="0" max="3" min="3" style="484" width="71.63"/>
    <col collapsed="false" customWidth="true" hidden="false" outlineLevel="0" max="4" min="4" style="484" width="66.55"/>
    <col collapsed="false" customWidth="true" hidden="false" outlineLevel="0" max="5" min="5" style="484" width="28.1"/>
    <col collapsed="false" customWidth="true" hidden="false" outlineLevel="0" max="6" min="6" style="484" width="25.84"/>
  </cols>
  <sheetData>
    <row r="1" customFormat="false" ht="26.1" hidden="false" customHeight="true" outlineLevel="0" collapsed="false">
      <c r="A1" s="485" t="s">
        <v>3370</v>
      </c>
      <c r="B1" s="485" t="s">
        <v>3371</v>
      </c>
      <c r="C1" s="485" t="s">
        <v>3372</v>
      </c>
      <c r="D1" s="485" t="s">
        <v>3162</v>
      </c>
      <c r="E1" s="485" t="s">
        <v>2218</v>
      </c>
      <c r="F1" s="485" t="s">
        <v>3373</v>
      </c>
    </row>
    <row r="2" customFormat="false" ht="25.5" hidden="false" customHeight="true" outlineLevel="0" collapsed="false">
      <c r="A2" s="486"/>
      <c r="B2" s="486" t="s">
        <v>3374</v>
      </c>
      <c r="C2" s="486" t="s">
        <v>3375</v>
      </c>
      <c r="D2" s="486" t="s">
        <v>3376</v>
      </c>
      <c r="E2" s="486" t="s">
        <v>2186</v>
      </c>
      <c r="F2" s="486" t="n">
        <v>11111172</v>
      </c>
    </row>
    <row r="3" customFormat="false" ht="25.5" hidden="false" customHeight="true" outlineLevel="0" collapsed="false">
      <c r="A3" s="486"/>
      <c r="B3" s="486" t="s">
        <v>3377</v>
      </c>
      <c r="C3" s="486" t="s">
        <v>3378</v>
      </c>
      <c r="D3" s="486" t="s">
        <v>3379</v>
      </c>
      <c r="E3" s="486" t="s">
        <v>2186</v>
      </c>
      <c r="F3" s="486" t="n">
        <v>11898944</v>
      </c>
    </row>
    <row r="4" customFormat="false" ht="25.5" hidden="false" customHeight="true" outlineLevel="0" collapsed="false">
      <c r="A4" s="486"/>
      <c r="B4" s="486" t="s">
        <v>3380</v>
      </c>
      <c r="C4" s="486" t="s">
        <v>3381</v>
      </c>
      <c r="D4" s="486" t="s">
        <v>3382</v>
      </c>
      <c r="E4" s="486" t="s">
        <v>2186</v>
      </c>
      <c r="F4" s="486" t="n">
        <v>14449964</v>
      </c>
    </row>
    <row r="5" customFormat="false" ht="25.5" hidden="false" customHeight="true" outlineLevel="0" collapsed="false">
      <c r="A5" s="486"/>
      <c r="B5" s="486" t="s">
        <v>3383</v>
      </c>
      <c r="C5" s="486" t="s">
        <v>3384</v>
      </c>
      <c r="D5" s="486" t="s">
        <v>3385</v>
      </c>
      <c r="E5" s="486" t="s">
        <v>2186</v>
      </c>
      <c r="F5" s="486" t="n">
        <v>14764134</v>
      </c>
    </row>
    <row r="6" customFormat="false" ht="25.5" hidden="false" customHeight="true" outlineLevel="0" collapsed="false">
      <c r="A6" s="486"/>
      <c r="B6" s="486" t="s">
        <v>3386</v>
      </c>
      <c r="C6" s="486" t="s">
        <v>3387</v>
      </c>
      <c r="D6" s="486" t="s">
        <v>3385</v>
      </c>
      <c r="E6" s="486" t="s">
        <v>2186</v>
      </c>
      <c r="F6" s="486" t="n">
        <v>14764134</v>
      </c>
    </row>
    <row r="7" customFormat="false" ht="25.5" hidden="false" customHeight="true" outlineLevel="0" collapsed="false">
      <c r="A7" s="486"/>
      <c r="B7" s="486" t="s">
        <v>3388</v>
      </c>
      <c r="C7" s="486" t="s">
        <v>3389</v>
      </c>
      <c r="D7" s="486" t="s">
        <v>3390</v>
      </c>
      <c r="E7" s="486" t="s">
        <v>2186</v>
      </c>
      <c r="F7" s="486" t="n">
        <v>12428128</v>
      </c>
    </row>
    <row r="8" customFormat="false" ht="25.5" hidden="false" customHeight="true" outlineLevel="0" collapsed="false">
      <c r="A8" s="486"/>
      <c r="B8" s="486" t="s">
        <v>3391</v>
      </c>
      <c r="C8" s="487" t="s">
        <v>3392</v>
      </c>
      <c r="D8" s="486" t="s">
        <v>3393</v>
      </c>
      <c r="E8" s="486" t="s">
        <v>2186</v>
      </c>
      <c r="F8" s="487" t="n">
        <v>12463909</v>
      </c>
    </row>
    <row r="9" customFormat="false" ht="25.5" hidden="false" customHeight="true" outlineLevel="0" collapsed="false">
      <c r="A9" s="486"/>
      <c r="B9" s="486" t="s">
        <v>2181</v>
      </c>
      <c r="C9" s="486"/>
      <c r="D9" s="486" t="s">
        <v>3394</v>
      </c>
      <c r="E9" s="486"/>
      <c r="F9" s="486"/>
    </row>
    <row r="10" customFormat="false" ht="25.5" hidden="false" customHeight="true" outlineLevel="0" collapsed="false">
      <c r="A10" s="486"/>
      <c r="B10" s="486" t="s">
        <v>3395</v>
      </c>
      <c r="C10" s="486"/>
      <c r="D10" s="486" t="s">
        <v>3394</v>
      </c>
      <c r="E10" s="486"/>
      <c r="F10" s="486"/>
    </row>
    <row r="11" customFormat="false" ht="25.5" hidden="false" customHeight="true" outlineLevel="0" collapsed="false">
      <c r="A11" s="486"/>
      <c r="B11" s="486" t="s">
        <v>3396</v>
      </c>
      <c r="C11" s="486" t="s">
        <v>3397</v>
      </c>
      <c r="D11" s="486" t="s">
        <v>3398</v>
      </c>
      <c r="E11" s="486" t="s">
        <v>3399</v>
      </c>
      <c r="F11" s="486"/>
    </row>
    <row r="12" customFormat="false" ht="25.5" hidden="false" customHeight="true" outlineLevel="0" collapsed="false">
      <c r="A12" s="486"/>
      <c r="B12" s="486" t="s">
        <v>3400</v>
      </c>
      <c r="C12" s="486" t="s">
        <v>3401</v>
      </c>
      <c r="D12" s="486" t="s">
        <v>3402</v>
      </c>
      <c r="E12" s="486" t="s">
        <v>3399</v>
      </c>
      <c r="F12" s="486"/>
    </row>
    <row r="13" customFormat="false" ht="25.5" hidden="false" customHeight="true" outlineLevel="0" collapsed="false">
      <c r="A13" s="486"/>
      <c r="B13" s="486" t="s">
        <v>3400</v>
      </c>
      <c r="C13" s="486" t="s">
        <v>3403</v>
      </c>
      <c r="D13" s="486" t="s">
        <v>3404</v>
      </c>
      <c r="E13" s="486" t="s">
        <v>3399</v>
      </c>
      <c r="F13" s="487" t="s">
        <v>3405</v>
      </c>
    </row>
    <row r="14" customFormat="false" ht="25.5" hidden="false" customHeight="true" outlineLevel="0" collapsed="false">
      <c r="A14" s="486"/>
      <c r="B14" s="486" t="s">
        <v>3400</v>
      </c>
      <c r="C14" s="486" t="s">
        <v>3403</v>
      </c>
      <c r="D14" s="486" t="s">
        <v>3404</v>
      </c>
      <c r="E14" s="486" t="s">
        <v>3399</v>
      </c>
      <c r="F14" s="487" t="s">
        <v>3405</v>
      </c>
    </row>
    <row r="15" customFormat="false" ht="25.5" hidden="false" customHeight="true" outlineLevel="0" collapsed="false">
      <c r="A15" s="486"/>
      <c r="B15" s="486" t="s">
        <v>3406</v>
      </c>
      <c r="C15" s="486" t="s">
        <v>3407</v>
      </c>
      <c r="D15" s="486" t="s">
        <v>3408</v>
      </c>
      <c r="E15" s="486" t="s">
        <v>2186</v>
      </c>
      <c r="F15" s="486" t="n">
        <v>11142955</v>
      </c>
    </row>
    <row r="16" customFormat="false" ht="25.5" hidden="false" customHeight="true" outlineLevel="0" collapsed="false">
      <c r="A16" s="486"/>
      <c r="B16" s="486" t="s">
        <v>3409</v>
      </c>
      <c r="C16" s="486" t="s">
        <v>3410</v>
      </c>
      <c r="D16" s="486" t="s">
        <v>3411</v>
      </c>
      <c r="E16" s="486" t="s">
        <v>2186</v>
      </c>
      <c r="F16" s="486" t="n">
        <v>12882459</v>
      </c>
      <c r="G16" s="488"/>
      <c r="H16" s="488"/>
      <c r="I16" s="488"/>
      <c r="J16" s="488"/>
      <c r="K16" s="488"/>
      <c r="L16" s="488"/>
      <c r="M16" s="488"/>
      <c r="N16" s="488"/>
      <c r="O16" s="488"/>
      <c r="P16" s="488"/>
      <c r="Q16" s="488"/>
      <c r="R16" s="488"/>
      <c r="S16" s="488"/>
      <c r="T16" s="488"/>
      <c r="U16" s="488"/>
      <c r="V16" s="488"/>
      <c r="W16" s="488"/>
      <c r="X16" s="488"/>
      <c r="Y16" s="488"/>
      <c r="Z16" s="488"/>
      <c r="AA16" s="488"/>
      <c r="AB16" s="488"/>
      <c r="AC16" s="488"/>
      <c r="AD16" s="488"/>
      <c r="AE16" s="488"/>
      <c r="AF16" s="488"/>
      <c r="AG16" s="488"/>
      <c r="AH16" s="488"/>
      <c r="AI16" s="488"/>
    </row>
    <row r="17" customFormat="false" ht="25.5" hidden="false" customHeight="true" outlineLevel="0" collapsed="false">
      <c r="A17" s="486"/>
      <c r="B17" s="486" t="s">
        <v>3412</v>
      </c>
      <c r="C17" s="486" t="s">
        <v>3413</v>
      </c>
      <c r="D17" s="486" t="s">
        <v>3414</v>
      </c>
      <c r="E17" s="486" t="s">
        <v>2186</v>
      </c>
      <c r="F17" s="486" t="n">
        <v>12882149</v>
      </c>
      <c r="G17" s="488"/>
      <c r="H17" s="488"/>
      <c r="I17" s="488"/>
      <c r="J17" s="488"/>
      <c r="K17" s="488"/>
      <c r="L17" s="488"/>
      <c r="M17" s="488"/>
      <c r="N17" s="488"/>
      <c r="O17" s="488"/>
      <c r="P17" s="488"/>
      <c r="Q17" s="488"/>
      <c r="R17" s="488"/>
      <c r="S17" s="488"/>
      <c r="T17" s="488"/>
      <c r="U17" s="488"/>
      <c r="V17" s="488"/>
      <c r="W17" s="488"/>
      <c r="X17" s="488"/>
      <c r="Y17" s="488"/>
      <c r="Z17" s="488"/>
      <c r="AA17" s="488"/>
      <c r="AB17" s="488"/>
      <c r="AC17" s="488"/>
      <c r="AD17" s="488"/>
      <c r="AE17" s="488"/>
      <c r="AF17" s="488"/>
      <c r="AG17" s="488"/>
      <c r="AH17" s="488"/>
      <c r="AI17" s="488"/>
    </row>
    <row r="18" customFormat="false" ht="25.5" hidden="false" customHeight="true" outlineLevel="0" collapsed="false">
      <c r="A18" s="486"/>
      <c r="B18" s="486" t="s">
        <v>3415</v>
      </c>
      <c r="C18" s="486" t="s">
        <v>3416</v>
      </c>
      <c r="D18" s="486" t="s">
        <v>3417</v>
      </c>
      <c r="E18" s="486" t="s">
        <v>2186</v>
      </c>
      <c r="F18" s="486" t="n">
        <v>12881927</v>
      </c>
      <c r="G18" s="488"/>
      <c r="H18" s="488"/>
      <c r="I18" s="488"/>
      <c r="J18" s="488"/>
      <c r="K18" s="488"/>
      <c r="L18" s="488"/>
      <c r="M18" s="488"/>
      <c r="N18" s="488"/>
      <c r="O18" s="488"/>
      <c r="P18" s="488"/>
      <c r="Q18" s="488"/>
      <c r="R18" s="488"/>
      <c r="S18" s="488"/>
      <c r="T18" s="488"/>
      <c r="U18" s="488"/>
      <c r="V18" s="488"/>
      <c r="W18" s="488"/>
      <c r="X18" s="488"/>
      <c r="Y18" s="488"/>
      <c r="Z18" s="488"/>
      <c r="AA18" s="488"/>
      <c r="AB18" s="488"/>
      <c r="AC18" s="488"/>
      <c r="AD18" s="488"/>
      <c r="AE18" s="488"/>
      <c r="AF18" s="488"/>
      <c r="AG18" s="488"/>
      <c r="AH18" s="488"/>
      <c r="AI18" s="488"/>
    </row>
    <row r="19" customFormat="false" ht="25.5" hidden="false" customHeight="true" outlineLevel="0" collapsed="false">
      <c r="A19" s="486"/>
      <c r="B19" s="486" t="s">
        <v>3418</v>
      </c>
      <c r="C19" s="486" t="s">
        <v>3419</v>
      </c>
      <c r="D19" s="486" t="s">
        <v>3420</v>
      </c>
      <c r="E19" s="486" t="s">
        <v>2186</v>
      </c>
      <c r="F19" s="486" t="n">
        <v>12882311</v>
      </c>
    </row>
    <row r="20" customFormat="false" ht="25.5" hidden="false" customHeight="true" outlineLevel="0" collapsed="false">
      <c r="A20" s="486"/>
      <c r="B20" s="486"/>
      <c r="C20" s="486" t="s">
        <v>3421</v>
      </c>
      <c r="D20" s="486" t="s">
        <v>3422</v>
      </c>
      <c r="E20" s="486" t="s">
        <v>2186</v>
      </c>
      <c r="F20" s="486" t="n">
        <v>12670264</v>
      </c>
    </row>
    <row r="21" customFormat="false" ht="25.5" hidden="false" customHeight="true" outlineLevel="0" collapsed="false">
      <c r="A21" s="486"/>
      <c r="B21" s="486"/>
      <c r="C21" s="486" t="s">
        <v>3423</v>
      </c>
      <c r="D21" s="486" t="s">
        <v>3424</v>
      </c>
      <c r="E21" s="486" t="s">
        <v>2186</v>
      </c>
      <c r="F21" s="486" t="n">
        <v>12891184</v>
      </c>
    </row>
    <row r="22" customFormat="false" ht="25.5" hidden="false" customHeight="true" outlineLevel="0" collapsed="false">
      <c r="A22" s="486"/>
      <c r="B22" s="486"/>
      <c r="C22" s="486" t="s">
        <v>3425</v>
      </c>
      <c r="D22" s="486" t="s">
        <v>3426</v>
      </c>
      <c r="E22" s="486" t="s">
        <v>2186</v>
      </c>
      <c r="F22" s="486" t="n">
        <v>12891186</v>
      </c>
    </row>
    <row r="23" customFormat="false" ht="25.5" hidden="false" customHeight="true" outlineLevel="0" collapsed="false">
      <c r="A23" s="486"/>
      <c r="B23" s="486"/>
      <c r="C23" s="486" t="s">
        <v>3427</v>
      </c>
      <c r="D23" s="486" t="s">
        <v>3428</v>
      </c>
      <c r="E23" s="486" t="s">
        <v>2186</v>
      </c>
      <c r="F23" s="486" t="n">
        <v>12640039</v>
      </c>
    </row>
    <row r="24" customFormat="false" ht="25.5" hidden="false" customHeight="true" outlineLevel="0" collapsed="false">
      <c r="A24" s="486"/>
      <c r="B24" s="486"/>
      <c r="C24" s="486" t="s">
        <v>3429</v>
      </c>
      <c r="D24" s="486" t="s">
        <v>3430</v>
      </c>
      <c r="E24" s="486" t="s">
        <v>2186</v>
      </c>
      <c r="F24" s="486" t="n">
        <v>14485002</v>
      </c>
    </row>
    <row r="25" customFormat="false" ht="25.5" hidden="false" customHeight="true" outlineLevel="0" collapsed="false">
      <c r="A25" s="486"/>
      <c r="B25" s="486" t="s">
        <v>3431</v>
      </c>
      <c r="C25" s="486" t="s">
        <v>3432</v>
      </c>
      <c r="D25" s="486" t="s">
        <v>3433</v>
      </c>
      <c r="E25" s="486" t="s">
        <v>2186</v>
      </c>
      <c r="F25" s="486" t="n">
        <v>12882467</v>
      </c>
    </row>
    <row r="26" customFormat="false" ht="25.5" hidden="false" customHeight="true" outlineLevel="0" collapsed="false">
      <c r="A26" s="486"/>
      <c r="B26" s="486" t="s">
        <v>3434</v>
      </c>
      <c r="C26" s="486" t="s">
        <v>3435</v>
      </c>
      <c r="D26" s="486" t="s">
        <v>3436</v>
      </c>
      <c r="E26" s="486" t="s">
        <v>3399</v>
      </c>
      <c r="F26" s="487" t="s">
        <v>3437</v>
      </c>
    </row>
    <row r="27" customFormat="false" ht="25.5" hidden="false" customHeight="true" outlineLevel="0" collapsed="false">
      <c r="A27" s="486"/>
      <c r="B27" s="486" t="s">
        <v>3438</v>
      </c>
      <c r="C27" s="486" t="s">
        <v>3439</v>
      </c>
      <c r="D27" s="486" t="s">
        <v>3440</v>
      </c>
      <c r="E27" s="486" t="s">
        <v>2186</v>
      </c>
      <c r="F27" s="486" t="n">
        <v>12882466</v>
      </c>
    </row>
    <row r="28" customFormat="false" ht="25.5" hidden="false" customHeight="true" outlineLevel="0" collapsed="false">
      <c r="A28" s="486"/>
      <c r="B28" s="486" t="s">
        <v>3441</v>
      </c>
      <c r="C28" s="486" t="s">
        <v>3442</v>
      </c>
      <c r="D28" s="486" t="s">
        <v>3443</v>
      </c>
      <c r="E28" s="486" t="s">
        <v>3399</v>
      </c>
      <c r="F28" s="487" t="s">
        <v>3444</v>
      </c>
    </row>
    <row r="29" customFormat="false" ht="25.5" hidden="false" customHeight="true" outlineLevel="0" collapsed="false">
      <c r="A29" s="486"/>
      <c r="B29" s="486" t="s">
        <v>3445</v>
      </c>
      <c r="C29" s="486" t="s">
        <v>3442</v>
      </c>
      <c r="D29" s="486" t="s">
        <v>3446</v>
      </c>
      <c r="E29" s="486" t="s">
        <v>3399</v>
      </c>
      <c r="F29" s="486" t="s">
        <v>3444</v>
      </c>
    </row>
    <row r="30" customFormat="false" ht="25.5" hidden="false" customHeight="true" outlineLevel="0" collapsed="false">
      <c r="A30" s="486"/>
      <c r="B30" s="486" t="s">
        <v>3447</v>
      </c>
      <c r="C30" s="486" t="s">
        <v>3442</v>
      </c>
      <c r="D30" s="486" t="s">
        <v>3448</v>
      </c>
      <c r="E30" s="486" t="s">
        <v>3399</v>
      </c>
      <c r="F30" s="487" t="s">
        <v>3444</v>
      </c>
    </row>
    <row r="31" customFormat="false" ht="25.5" hidden="false" customHeight="true" outlineLevel="0" collapsed="false">
      <c r="A31" s="486"/>
      <c r="B31" s="486" t="s">
        <v>3449</v>
      </c>
      <c r="C31" s="486" t="s">
        <v>3442</v>
      </c>
      <c r="D31" s="486" t="s">
        <v>3450</v>
      </c>
      <c r="E31" s="486" t="s">
        <v>3399</v>
      </c>
      <c r="F31" s="486" t="s">
        <v>3444</v>
      </c>
    </row>
    <row r="32" customFormat="false" ht="25.5" hidden="false" customHeight="true" outlineLevel="0" collapsed="false">
      <c r="A32" s="486"/>
      <c r="B32" s="486" t="s">
        <v>3451</v>
      </c>
      <c r="C32" s="486" t="s">
        <v>3452</v>
      </c>
      <c r="D32" s="486" t="s">
        <v>3453</v>
      </c>
      <c r="E32" s="486" t="s">
        <v>3399</v>
      </c>
      <c r="F32" s="487" t="s">
        <v>3454</v>
      </c>
    </row>
    <row r="33" customFormat="false" ht="25.5" hidden="false" customHeight="true" outlineLevel="0" collapsed="false">
      <c r="A33" s="486"/>
      <c r="B33" s="486"/>
      <c r="C33" s="486"/>
      <c r="D33" s="486" t="s">
        <v>3455</v>
      </c>
      <c r="E33" s="486" t="s">
        <v>3399</v>
      </c>
      <c r="F33" s="487" t="s">
        <v>3456</v>
      </c>
    </row>
    <row r="34" customFormat="false" ht="25.5" hidden="false" customHeight="true" outlineLevel="0" collapsed="false">
      <c r="A34" s="486"/>
      <c r="B34" s="486"/>
      <c r="C34" s="487" t="s">
        <v>3457</v>
      </c>
      <c r="D34" s="486" t="s">
        <v>3458</v>
      </c>
      <c r="E34" s="486" t="s">
        <v>3459</v>
      </c>
      <c r="F34" s="487" t="n">
        <v>3044102</v>
      </c>
    </row>
    <row r="35" customFormat="false" ht="25.5" hidden="false" customHeight="true" outlineLevel="0" collapsed="false">
      <c r="A35" s="486"/>
      <c r="B35" s="486"/>
      <c r="C35" s="487" t="s">
        <v>3460</v>
      </c>
      <c r="D35" s="486" t="s">
        <v>3461</v>
      </c>
      <c r="E35" s="486" t="s">
        <v>3459</v>
      </c>
      <c r="F35" s="487" t="n">
        <v>3044128</v>
      </c>
    </row>
    <row r="36" customFormat="false" ht="25.5" hidden="false" customHeight="true" outlineLevel="0" collapsed="false">
      <c r="A36" s="486"/>
      <c r="B36" s="486"/>
      <c r="C36" s="487" t="s">
        <v>3462</v>
      </c>
      <c r="D36" s="486" t="s">
        <v>3463</v>
      </c>
      <c r="E36" s="486" t="s">
        <v>3459</v>
      </c>
      <c r="F36" s="487" t="n">
        <v>3031212</v>
      </c>
    </row>
    <row r="37" customFormat="false" ht="25.5" hidden="false" customHeight="true" outlineLevel="0" collapsed="false">
      <c r="A37" s="486"/>
      <c r="B37" s="486" t="s">
        <v>3464</v>
      </c>
      <c r="C37" s="487" t="s">
        <v>3465</v>
      </c>
      <c r="D37" s="486" t="s">
        <v>3198</v>
      </c>
      <c r="E37" s="486" t="s">
        <v>3192</v>
      </c>
      <c r="F37" s="487" t="s">
        <v>3466</v>
      </c>
    </row>
    <row r="38" customFormat="false" ht="25.5" hidden="false" customHeight="true" outlineLevel="0" collapsed="false">
      <c r="A38" s="486"/>
      <c r="B38" s="486" t="s">
        <v>3464</v>
      </c>
      <c r="C38" s="487" t="s">
        <v>3467</v>
      </c>
      <c r="D38" s="486" t="s">
        <v>3198</v>
      </c>
      <c r="E38" s="486" t="s">
        <v>3192</v>
      </c>
      <c r="F38" s="487" t="s">
        <v>3468</v>
      </c>
    </row>
    <row r="39" customFormat="false" ht="25.5" hidden="false" customHeight="true" outlineLevel="0" collapsed="false">
      <c r="A39" s="486"/>
      <c r="B39" s="486" t="s">
        <v>3469</v>
      </c>
      <c r="C39" s="487" t="s">
        <v>3470</v>
      </c>
      <c r="D39" s="486" t="s">
        <v>3471</v>
      </c>
      <c r="E39" s="486" t="s">
        <v>3192</v>
      </c>
      <c r="F39" s="487" t="s">
        <v>3472</v>
      </c>
    </row>
    <row r="40" customFormat="false" ht="25.5" hidden="false" customHeight="true" outlineLevel="0" collapsed="false">
      <c r="B40" s="484" t="s">
        <v>3473</v>
      </c>
      <c r="C40" s="484" t="s">
        <v>3474</v>
      </c>
      <c r="D40" s="484" t="s">
        <v>3475</v>
      </c>
      <c r="E40" s="484" t="s">
        <v>3476</v>
      </c>
      <c r="F40" s="484" t="n">
        <v>787301</v>
      </c>
    </row>
    <row r="41" customFormat="false" ht="25.5" hidden="false" customHeight="true" outlineLevel="0" collapsed="false">
      <c r="B41" s="484" t="s">
        <v>3477</v>
      </c>
      <c r="C41" s="484" t="s">
        <v>3474</v>
      </c>
      <c r="D41" s="484" t="s">
        <v>3475</v>
      </c>
      <c r="E41" s="484" t="s">
        <v>3476</v>
      </c>
      <c r="F41" s="484" t="n">
        <v>787301</v>
      </c>
    </row>
    <row r="42" customFormat="false" ht="25.5" hidden="false" customHeight="true" outlineLevel="0" collapsed="false"/>
    <row r="43" customFormat="false" ht="25.5" hidden="false" customHeight="true" outlineLevel="0" collapsed="false"/>
    <row r="44" customFormat="false" ht="25.5" hidden="false" customHeight="true" outlineLevel="0" collapsed="false"/>
    <row r="45" customFormat="false" ht="25.5" hidden="false" customHeight="true" outlineLevel="0" collapsed="false"/>
    <row r="46" customFormat="false" ht="25.5" hidden="false" customHeight="true" outlineLevel="0" collapsed="false"/>
    <row r="47" customFormat="false" ht="25.5" hidden="false" customHeight="true" outlineLevel="0" collapsed="false"/>
    <row r="48" customFormat="false" ht="25.5" hidden="false" customHeight="true" outlineLevel="0" collapsed="false"/>
    <row r="49" customFormat="false" ht="25.5" hidden="false" customHeight="true" outlineLevel="0" collapsed="false"/>
    <row r="50" customFormat="false" ht="25.5" hidden="false" customHeight="true" outlineLevel="0" collapsed="false"/>
    <row r="51" customFormat="false" ht="25.5" hidden="false" customHeight="true" outlineLevel="0" collapsed="false"/>
    <row r="52" customFormat="false" ht="25.5" hidden="false" customHeight="true" outlineLevel="0" collapsed="false"/>
    <row r="53" customFormat="false" ht="25.5" hidden="false" customHeight="true" outlineLevel="0" collapsed="false"/>
    <row r="54" customFormat="false" ht="25.5" hidden="false" customHeight="true" outlineLevel="0" collapsed="false"/>
    <row r="55" customFormat="false" ht="25.5" hidden="false" customHeight="true" outlineLevel="0" collapsed="false"/>
    <row r="56" customFormat="false" ht="25.5" hidden="false" customHeight="true" outlineLevel="0" collapsed="false"/>
    <row r="57" customFormat="false" ht="25.5" hidden="false" customHeight="true" outlineLevel="0" collapsed="false"/>
    <row r="58" customFormat="false" ht="25.5" hidden="false" customHeight="true" outlineLevel="0" collapsed="false"/>
    <row r="59" customFormat="false" ht="25.5" hidden="false" customHeight="true" outlineLevel="0" collapsed="false"/>
    <row r="60" customFormat="false" ht="25.5" hidden="false" customHeight="true" outlineLevel="0" collapsed="false"/>
    <row r="61" customFormat="false" ht="25.5" hidden="false" customHeight="true" outlineLevel="0" collapsed="false"/>
    <row r="62" customFormat="false" ht="25.5" hidden="false" customHeight="true" outlineLevel="0" collapsed="false"/>
    <row r="63" customFormat="false" ht="25.5" hidden="false" customHeight="true" outlineLevel="0" collapsed="false"/>
    <row r="64" customFormat="false" ht="25.5" hidden="false" customHeight="true" outlineLevel="0" collapsed="false"/>
    <row r="65" customFormat="false" ht="25.5" hidden="false" customHeight="true" outlineLevel="0" collapsed="false"/>
    <row r="66" customFormat="false" ht="25.5" hidden="false" customHeight="true" outlineLevel="0" collapsed="false"/>
    <row r="67" customFormat="false" ht="25.5" hidden="false" customHeight="true" outlineLevel="0" collapsed="false"/>
    <row r="68" customFormat="false" ht="25.5" hidden="false" customHeight="true" outlineLevel="0" collapsed="false"/>
    <row r="69" customFormat="false" ht="25.5" hidden="false" customHeight="true" outlineLevel="0" collapsed="false"/>
    <row r="70" customFormat="false" ht="25.5" hidden="false" customHeight="true" outlineLevel="0" collapsed="false"/>
    <row r="71" customFormat="false" ht="25.5" hidden="false" customHeight="true" outlineLevel="0" collapsed="false"/>
    <row r="72" customFormat="false" ht="25.5" hidden="false" customHeight="true" outlineLevel="0" collapsed="false"/>
    <row r="73" customFormat="false" ht="25.5" hidden="false" customHeight="true" outlineLevel="0" collapsed="false"/>
    <row r="74" customFormat="false" ht="25.5" hidden="false" customHeight="true" outlineLevel="0" collapsed="false"/>
    <row r="75" customFormat="false" ht="25.5" hidden="false" customHeight="true" outlineLevel="0" collapsed="false"/>
    <row r="76" customFormat="false" ht="25.5" hidden="false" customHeight="true" outlineLevel="0" collapsed="false"/>
    <row r="77" customFormat="false" ht="25.5" hidden="false" customHeight="true" outlineLevel="0" collapsed="false"/>
    <row r="78" customFormat="false" ht="25.5" hidden="false" customHeight="true" outlineLevel="0" collapsed="false"/>
    <row r="79" customFormat="false" ht="25.5" hidden="false" customHeight="true" outlineLevel="0" collapsed="false"/>
    <row r="80" customFormat="false" ht="25.5" hidden="false" customHeight="true" outlineLevel="0" collapsed="false"/>
    <row r="81" customFormat="false" ht="25.5" hidden="false" customHeight="true" outlineLevel="0" collapsed="false"/>
    <row r="82" customFormat="false" ht="25.5" hidden="false" customHeight="true" outlineLevel="0" collapsed="false"/>
    <row r="83" customFormat="false" ht="25.5" hidden="false" customHeight="true" outlineLevel="0" collapsed="false"/>
    <row r="84" customFormat="false" ht="25.5" hidden="false" customHeight="true" outlineLevel="0" collapsed="false"/>
    <row r="85" customFormat="false" ht="25.5" hidden="false" customHeight="true" outlineLevel="0" collapsed="false"/>
    <row r="86" customFormat="false" ht="25.5" hidden="false" customHeight="true" outlineLevel="0" collapsed="false"/>
    <row r="87" customFormat="false" ht="25.5" hidden="false" customHeight="true" outlineLevel="0" collapsed="false"/>
    <row r="88" customFormat="false" ht="25.5" hidden="false" customHeight="true" outlineLevel="0" collapsed="false"/>
    <row r="89" customFormat="false" ht="25.5" hidden="false" customHeight="true" outlineLevel="0" collapsed="false"/>
    <row r="90" customFormat="false" ht="25.5" hidden="false" customHeight="true" outlineLevel="0" collapsed="false"/>
    <row r="91" customFormat="false" ht="25.5" hidden="false" customHeight="true" outlineLevel="0" collapsed="false"/>
    <row r="92" customFormat="false" ht="25.5" hidden="false" customHeight="true" outlineLevel="0" collapsed="false"/>
    <row r="93" customFormat="false" ht="25.5" hidden="false" customHeight="true" outlineLevel="0" collapsed="false"/>
    <row r="94" customFormat="false" ht="25.5" hidden="false" customHeight="true" outlineLevel="0" collapsed="false"/>
    <row r="95" customFormat="false" ht="25.5" hidden="false" customHeight="true" outlineLevel="0" collapsed="false"/>
    <row r="96" customFormat="false" ht="25.5" hidden="false" customHeight="true" outlineLevel="0" collapsed="false"/>
    <row r="97" customFormat="false" ht="25.5" hidden="false" customHeight="true" outlineLevel="0" collapsed="false"/>
    <row r="98" customFormat="false" ht="25.5" hidden="false" customHeight="true" outlineLevel="0" collapsed="false"/>
    <row r="99" customFormat="false" ht="25.5" hidden="false" customHeight="true" outlineLevel="0" collapsed="false"/>
    <row r="100" customFormat="false" ht="25.5" hidden="false" customHeight="true" outlineLevel="0" collapsed="false"/>
    <row r="101" customFormat="false" ht="25.5" hidden="false" customHeight="true" outlineLevel="0" collapsed="false"/>
    <row r="102" customFormat="false" ht="25.5" hidden="false" customHeight="true" outlineLevel="0" collapsed="false"/>
    <row r="103" customFormat="false" ht="25.5" hidden="false" customHeight="true" outlineLevel="0" collapsed="false"/>
    <row r="104" customFormat="false" ht="25.5" hidden="false" customHeight="true" outlineLevel="0" collapsed="false"/>
    <row r="105" customFormat="false" ht="25.5" hidden="false" customHeight="true" outlineLevel="0" collapsed="false"/>
    <row r="106" customFormat="false" ht="25.5" hidden="false" customHeight="true" outlineLevel="0" collapsed="false"/>
    <row r="107" customFormat="false" ht="25.5" hidden="false" customHeight="true" outlineLevel="0" collapsed="false"/>
    <row r="108" customFormat="false" ht="25.5" hidden="false" customHeight="true" outlineLevel="0" collapsed="false"/>
    <row r="109" customFormat="false" ht="25.5" hidden="false" customHeight="true" outlineLevel="0" collapsed="false"/>
    <row r="110" customFormat="false" ht="25.5" hidden="false" customHeight="true" outlineLevel="0" collapsed="false"/>
    <row r="111" customFormat="false" ht="25.5" hidden="false" customHeight="true" outlineLevel="0" collapsed="false"/>
    <row r="112" customFormat="false" ht="25.5" hidden="false" customHeight="true" outlineLevel="0" collapsed="false"/>
    <row r="113" customFormat="false" ht="25.5" hidden="false" customHeight="true" outlineLevel="0" collapsed="false"/>
    <row r="114" customFormat="false" ht="25.5" hidden="false" customHeight="true" outlineLevel="0" collapsed="false"/>
    <row r="115" customFormat="false" ht="25.5" hidden="false" customHeight="true" outlineLevel="0" collapsed="false"/>
    <row r="116" customFormat="false" ht="25.5" hidden="false" customHeight="true" outlineLevel="0" collapsed="false"/>
    <row r="117" customFormat="false" ht="25.5" hidden="false" customHeight="true" outlineLevel="0" collapsed="false"/>
    <row r="118" customFormat="false" ht="25.5" hidden="false" customHeight="true" outlineLevel="0" collapsed="false"/>
    <row r="119" customFormat="false" ht="25.5" hidden="false" customHeight="true" outlineLevel="0" collapsed="false"/>
    <row r="120" customFormat="false" ht="25.5" hidden="false" customHeight="true" outlineLevel="0" collapsed="false"/>
    <row r="121" customFormat="false" ht="25.5" hidden="false" customHeight="true" outlineLevel="0" collapsed="false"/>
    <row r="122" customFormat="false" ht="25.5" hidden="false" customHeight="true" outlineLevel="0" collapsed="false"/>
    <row r="123" customFormat="false" ht="25.5" hidden="false" customHeight="true" outlineLevel="0" collapsed="false"/>
    <row r="124" customFormat="false" ht="25.5" hidden="false" customHeight="true" outlineLevel="0" collapsed="false"/>
    <row r="125" customFormat="false" ht="25.5" hidden="false" customHeight="true" outlineLevel="0" collapsed="false"/>
    <row r="126" customFormat="false" ht="25.5" hidden="false" customHeight="true" outlineLevel="0" collapsed="false"/>
    <row r="127" customFormat="false" ht="25.5" hidden="false" customHeight="true" outlineLevel="0" collapsed="false"/>
    <row r="128" customFormat="false" ht="25.5" hidden="false" customHeight="true" outlineLevel="0" collapsed="false"/>
    <row r="129" customFormat="false" ht="25.5" hidden="false" customHeight="true" outlineLevel="0" collapsed="false"/>
    <row r="130" customFormat="false" ht="25.5" hidden="false" customHeight="true" outlineLevel="0" collapsed="false"/>
    <row r="131" customFormat="false" ht="25.5" hidden="false" customHeight="true" outlineLevel="0" collapsed="false"/>
    <row r="132" customFormat="false" ht="25.5" hidden="false" customHeight="true" outlineLevel="0" collapsed="false"/>
    <row r="133" customFormat="false" ht="25.5" hidden="false" customHeight="true" outlineLevel="0" collapsed="false"/>
    <row r="134" customFormat="false" ht="25.5" hidden="false" customHeight="true" outlineLevel="0" collapsed="false"/>
    <row r="135" customFormat="false" ht="25.5" hidden="false" customHeight="true" outlineLevel="0" collapsed="false"/>
    <row r="136" customFormat="false" ht="25.5" hidden="false" customHeight="true" outlineLevel="0" collapsed="false"/>
    <row r="137" customFormat="false" ht="25.5" hidden="false" customHeight="true" outlineLevel="0" collapsed="false"/>
    <row r="138" customFormat="false" ht="25.5" hidden="false" customHeight="true" outlineLevel="0" collapsed="false"/>
    <row r="139" customFormat="false" ht="25.5" hidden="false" customHeight="true" outlineLevel="0" collapsed="false"/>
    <row r="140" customFormat="false" ht="25.5" hidden="false" customHeight="true" outlineLevel="0" collapsed="false"/>
    <row r="141" customFormat="false" ht="25.5" hidden="false" customHeight="true" outlineLevel="0" collapsed="false"/>
    <row r="142" customFormat="false" ht="25.5" hidden="false" customHeight="true" outlineLevel="0" collapsed="false"/>
    <row r="143" customFormat="false" ht="25.5" hidden="false" customHeight="true" outlineLevel="0" collapsed="false"/>
    <row r="144" customFormat="false" ht="25.5" hidden="false" customHeight="true" outlineLevel="0" collapsed="false"/>
    <row r="145" customFormat="false" ht="25.5" hidden="false" customHeight="true" outlineLevel="0" collapsed="false"/>
    <row r="146" customFormat="false" ht="25.5" hidden="false" customHeight="true" outlineLevel="0" collapsed="false"/>
    <row r="147" customFormat="false" ht="25.5" hidden="false" customHeight="true" outlineLevel="0" collapsed="false"/>
    <row r="148" customFormat="false" ht="25.5" hidden="false" customHeight="true" outlineLevel="0" collapsed="false"/>
    <row r="149" customFormat="false" ht="25.5" hidden="false" customHeight="true" outlineLevel="0" collapsed="false"/>
    <row r="150" customFormat="false" ht="25.5" hidden="false" customHeight="true" outlineLevel="0" collapsed="false"/>
    <row r="151" customFormat="false" ht="25.5" hidden="false" customHeight="true" outlineLevel="0" collapsed="false"/>
    <row r="152" customFormat="false" ht="25.5" hidden="false" customHeight="true" outlineLevel="0" collapsed="false"/>
    <row r="153" customFormat="false" ht="25.5" hidden="false" customHeight="true" outlineLevel="0" collapsed="false"/>
    <row r="154" customFormat="false" ht="25.5" hidden="false" customHeight="true" outlineLevel="0" collapsed="false"/>
    <row r="155" customFormat="false" ht="25.5" hidden="false" customHeight="true" outlineLevel="0" collapsed="false"/>
    <row r="156" customFormat="false" ht="25.5" hidden="false" customHeight="true" outlineLevel="0" collapsed="false"/>
    <row r="157" customFormat="false" ht="25.5" hidden="false" customHeight="true" outlineLevel="0" collapsed="false"/>
    <row r="158" customFormat="false" ht="25.5" hidden="false" customHeight="true" outlineLevel="0" collapsed="false"/>
    <row r="159" customFormat="false" ht="25.5" hidden="false" customHeight="true" outlineLevel="0" collapsed="false"/>
    <row r="160" customFormat="false" ht="25.5" hidden="false" customHeight="true" outlineLevel="0" collapsed="false"/>
    <row r="161" customFormat="false" ht="25.5" hidden="false" customHeight="true" outlineLevel="0" collapsed="false"/>
    <row r="162" customFormat="false" ht="25.5" hidden="false" customHeight="true" outlineLevel="0" collapsed="false"/>
    <row r="163" customFormat="false" ht="25.5" hidden="false" customHeight="true" outlineLevel="0" collapsed="false"/>
    <row r="164" customFormat="false" ht="25.5" hidden="false" customHeight="true" outlineLevel="0" collapsed="false"/>
    <row r="165" customFormat="false" ht="25.5" hidden="false" customHeight="true" outlineLevel="0" collapsed="false"/>
    <row r="166" customFormat="false" ht="25.5" hidden="false" customHeight="true" outlineLevel="0" collapsed="false"/>
    <row r="167" customFormat="false" ht="25.5" hidden="false" customHeight="true" outlineLevel="0" collapsed="false"/>
    <row r="168" customFormat="false" ht="25.5" hidden="false" customHeight="true" outlineLevel="0" collapsed="false"/>
    <row r="169" customFormat="false" ht="25.5" hidden="false" customHeight="true" outlineLevel="0" collapsed="false"/>
    <row r="170" customFormat="false" ht="25.5" hidden="false" customHeight="true" outlineLevel="0" collapsed="false"/>
    <row r="171" customFormat="false" ht="25.5" hidden="false" customHeight="true" outlineLevel="0" collapsed="false"/>
    <row r="172" customFormat="false" ht="25.5" hidden="false" customHeight="true" outlineLevel="0" collapsed="false"/>
    <row r="173" customFormat="false" ht="25.5" hidden="false" customHeight="true" outlineLevel="0" collapsed="false"/>
    <row r="174" customFormat="false" ht="25.5" hidden="false" customHeight="true" outlineLevel="0" collapsed="false"/>
    <row r="175" customFormat="false" ht="25.5" hidden="false" customHeight="true" outlineLevel="0" collapsed="false"/>
    <row r="176" customFormat="false" ht="25.5" hidden="false" customHeight="true" outlineLevel="0" collapsed="false"/>
    <row r="177" customFormat="false" ht="25.5" hidden="false" customHeight="true" outlineLevel="0" collapsed="false"/>
    <row r="178" customFormat="false" ht="25.5" hidden="false" customHeight="true" outlineLevel="0" collapsed="false"/>
    <row r="179" customFormat="false" ht="25.5" hidden="false" customHeight="true" outlineLevel="0" collapsed="false"/>
    <row r="180" customFormat="false" ht="25.5" hidden="false" customHeight="true" outlineLevel="0" collapsed="false"/>
    <row r="181" customFormat="false" ht="25.5" hidden="false" customHeight="true" outlineLevel="0" collapsed="false"/>
    <row r="182" customFormat="false" ht="25.5" hidden="false" customHeight="true" outlineLevel="0" collapsed="false"/>
    <row r="183" customFormat="false" ht="25.5" hidden="false" customHeight="true" outlineLevel="0" collapsed="false"/>
    <row r="184" customFormat="false" ht="25.5" hidden="false" customHeight="true" outlineLevel="0" collapsed="false"/>
    <row r="185" customFormat="false" ht="25.5" hidden="false" customHeight="true" outlineLevel="0" collapsed="false"/>
    <row r="186" customFormat="false" ht="25.5" hidden="false" customHeight="true" outlineLevel="0" collapsed="false"/>
    <row r="187" customFormat="false" ht="25.5" hidden="false" customHeight="true" outlineLevel="0" collapsed="false"/>
    <row r="188" customFormat="false" ht="25.5" hidden="false" customHeight="true" outlineLevel="0" collapsed="false"/>
    <row r="189" customFormat="false" ht="25.5" hidden="false" customHeight="true" outlineLevel="0" collapsed="false"/>
    <row r="190" customFormat="false" ht="25.5" hidden="false" customHeight="true" outlineLevel="0" collapsed="false"/>
    <row r="191" customFormat="false" ht="25.5" hidden="false" customHeight="true" outlineLevel="0" collapsed="false"/>
    <row r="192" customFormat="false" ht="25.5" hidden="false" customHeight="true" outlineLevel="0" collapsed="false"/>
    <row r="193" customFormat="false" ht="25.5" hidden="false" customHeight="true" outlineLevel="0" collapsed="false"/>
    <row r="194" customFormat="false" ht="25.5" hidden="false" customHeight="true" outlineLevel="0" collapsed="false"/>
    <row r="195" customFormat="false" ht="25.5" hidden="false" customHeight="true" outlineLevel="0" collapsed="false"/>
    <row r="196" customFormat="false" ht="25.5" hidden="false" customHeight="true" outlineLevel="0" collapsed="false"/>
    <row r="197" customFormat="false" ht="25.5" hidden="false" customHeight="true" outlineLevel="0" collapsed="false"/>
    <row r="198" customFormat="false" ht="25.5" hidden="false" customHeight="true" outlineLevel="0" collapsed="false"/>
    <row r="199" customFormat="false" ht="25.5" hidden="false" customHeight="true" outlineLevel="0" collapsed="false"/>
    <row r="200" customFormat="false" ht="25.5" hidden="false" customHeight="true" outlineLevel="0" collapsed="false"/>
    <row r="201" customFormat="false" ht="25.5" hidden="false" customHeight="true" outlineLevel="0" collapsed="false"/>
    <row r="202" customFormat="false" ht="25.5" hidden="false" customHeight="true" outlineLevel="0" collapsed="false"/>
    <row r="203" customFormat="false" ht="25.5" hidden="false" customHeight="true" outlineLevel="0" collapsed="false"/>
    <row r="204" customFormat="false" ht="25.5" hidden="false" customHeight="true" outlineLevel="0" collapsed="false"/>
    <row r="205" customFormat="false" ht="25.5" hidden="false" customHeight="true" outlineLevel="0" collapsed="false"/>
    <row r="206" customFormat="false" ht="25.5" hidden="false" customHeight="true" outlineLevel="0" collapsed="false"/>
    <row r="207" customFormat="false" ht="25.5" hidden="false" customHeight="true" outlineLevel="0" collapsed="false"/>
    <row r="208" customFormat="false" ht="25.5" hidden="false" customHeight="true" outlineLevel="0" collapsed="false"/>
    <row r="209" customFormat="false" ht="25.5" hidden="false" customHeight="true" outlineLevel="0" collapsed="false"/>
    <row r="210" customFormat="false" ht="25.5" hidden="false" customHeight="true" outlineLevel="0" collapsed="false"/>
    <row r="211" customFormat="false" ht="25.5" hidden="false" customHeight="true" outlineLevel="0" collapsed="false"/>
    <row r="212" customFormat="false" ht="25.5" hidden="false" customHeight="true" outlineLevel="0" collapsed="false"/>
    <row r="213" customFormat="false" ht="25.5" hidden="false" customHeight="true" outlineLevel="0" collapsed="false"/>
    <row r="214" customFormat="false" ht="25.5" hidden="false" customHeight="true" outlineLevel="0" collapsed="false"/>
    <row r="215" customFormat="false" ht="25.5" hidden="false" customHeight="true" outlineLevel="0" collapsed="false"/>
    <row r="216" customFormat="false" ht="25.5" hidden="false" customHeight="true" outlineLevel="0" collapsed="false"/>
    <row r="217" customFormat="false" ht="25.5" hidden="false" customHeight="true" outlineLevel="0" collapsed="false"/>
    <row r="218" customFormat="false" ht="25.5" hidden="false" customHeight="true" outlineLevel="0" collapsed="false"/>
    <row r="219" customFormat="false" ht="25.5" hidden="false" customHeight="true" outlineLevel="0" collapsed="false"/>
    <row r="220" customFormat="false" ht="25.5" hidden="false" customHeight="true" outlineLevel="0" collapsed="false"/>
    <row r="221" customFormat="false" ht="25.5" hidden="false" customHeight="true" outlineLevel="0" collapsed="false"/>
    <row r="222" customFormat="false" ht="25.5" hidden="false" customHeight="true" outlineLevel="0" collapsed="false"/>
    <row r="223" customFormat="false" ht="25.5" hidden="false" customHeight="true" outlineLevel="0" collapsed="false"/>
    <row r="224" customFormat="false" ht="25.5" hidden="false" customHeight="true" outlineLevel="0" collapsed="false"/>
    <row r="225" customFormat="false" ht="25.5" hidden="false" customHeight="true" outlineLevel="0" collapsed="false"/>
    <row r="226" customFormat="false" ht="25.5" hidden="false" customHeight="true" outlineLevel="0" collapsed="false"/>
    <row r="227" customFormat="false" ht="25.5" hidden="false" customHeight="true" outlineLevel="0" collapsed="false"/>
    <row r="228" customFormat="false" ht="25.5" hidden="false" customHeight="true" outlineLevel="0" collapsed="false"/>
    <row r="229" customFormat="false" ht="25.5" hidden="false" customHeight="true" outlineLevel="0" collapsed="false"/>
    <row r="230" customFormat="false" ht="25.5" hidden="false" customHeight="true" outlineLevel="0" collapsed="false"/>
    <row r="231" customFormat="false" ht="25.5" hidden="false" customHeight="true" outlineLevel="0" collapsed="false"/>
    <row r="232" customFormat="false" ht="25.5" hidden="false" customHeight="true" outlineLevel="0" collapsed="false"/>
    <row r="233" customFormat="false" ht="25.5" hidden="false" customHeight="true" outlineLevel="0" collapsed="false"/>
    <row r="234" customFormat="false" ht="25.5" hidden="false" customHeight="true" outlineLevel="0" collapsed="false"/>
    <row r="235" customFormat="false" ht="25.5" hidden="false" customHeight="true" outlineLevel="0" collapsed="false"/>
    <row r="236" customFormat="false" ht="25.5" hidden="false" customHeight="true" outlineLevel="0" collapsed="false"/>
    <row r="237" customFormat="false" ht="25.5" hidden="false" customHeight="true" outlineLevel="0" collapsed="false"/>
    <row r="238" customFormat="false" ht="25.5" hidden="false" customHeight="true" outlineLevel="0" collapsed="false"/>
    <row r="239" customFormat="false" ht="25.5" hidden="false" customHeight="true" outlineLevel="0" collapsed="false"/>
    <row r="240" customFormat="false" ht="25.5" hidden="false" customHeight="true" outlineLevel="0" collapsed="false"/>
    <row r="241" customFormat="false" ht="25.5" hidden="false" customHeight="true" outlineLevel="0" collapsed="false"/>
    <row r="242" customFormat="false" ht="25.5" hidden="false" customHeight="true" outlineLevel="0" collapsed="false"/>
    <row r="243" customFormat="false" ht="25.5" hidden="false" customHeight="true" outlineLevel="0" collapsed="false"/>
    <row r="244" customFormat="false" ht="25.5" hidden="false" customHeight="true" outlineLevel="0" collapsed="false"/>
    <row r="245" customFormat="false" ht="25.5" hidden="false" customHeight="true" outlineLevel="0" collapsed="false"/>
    <row r="246" customFormat="false" ht="25.5" hidden="false" customHeight="true" outlineLevel="0" collapsed="false"/>
    <row r="247" customFormat="false" ht="25.5" hidden="false" customHeight="true" outlineLevel="0" collapsed="false"/>
    <row r="248" customFormat="false" ht="25.5" hidden="false" customHeight="true" outlineLevel="0" collapsed="false"/>
    <row r="249" customFormat="false" ht="25.5" hidden="false" customHeight="true" outlineLevel="0" collapsed="false"/>
    <row r="250" customFormat="false" ht="25.5" hidden="false" customHeight="true" outlineLevel="0" collapsed="false"/>
    <row r="251" customFormat="false" ht="25.5" hidden="false" customHeight="true" outlineLevel="0" collapsed="false"/>
    <row r="252" customFormat="false" ht="25.5" hidden="false" customHeight="true" outlineLevel="0" collapsed="false"/>
    <row r="253" customFormat="false" ht="25.5" hidden="false" customHeight="true" outlineLevel="0" collapsed="false"/>
    <row r="254" customFormat="false" ht="25.5" hidden="false" customHeight="true" outlineLevel="0" collapsed="false"/>
    <row r="255" customFormat="false" ht="25.5" hidden="false" customHeight="true" outlineLevel="0" collapsed="false"/>
    <row r="256" customFormat="false" ht="25.5" hidden="false" customHeight="true" outlineLevel="0" collapsed="false"/>
    <row r="257" customFormat="false" ht="25.5" hidden="false" customHeight="true" outlineLevel="0" collapsed="false"/>
    <row r="258" customFormat="false" ht="25.5" hidden="false" customHeight="true" outlineLevel="0" collapsed="false"/>
    <row r="259" customFormat="false" ht="25.5" hidden="false" customHeight="true" outlineLevel="0" collapsed="false"/>
    <row r="260" customFormat="false" ht="25.5" hidden="false" customHeight="true" outlineLevel="0" collapsed="false"/>
    <row r="261" customFormat="false" ht="25.5" hidden="false" customHeight="true" outlineLevel="0" collapsed="false"/>
    <row r="262" customFormat="false" ht="25.5" hidden="false" customHeight="true" outlineLevel="0" collapsed="false"/>
    <row r="263" customFormat="false" ht="25.5" hidden="false" customHeight="true" outlineLevel="0" collapsed="false"/>
    <row r="264" customFormat="false" ht="25.5" hidden="false" customHeight="true" outlineLevel="0" collapsed="false"/>
    <row r="265" customFormat="false" ht="25.5" hidden="false" customHeight="true" outlineLevel="0" collapsed="false"/>
    <row r="266" customFormat="false" ht="25.5" hidden="false" customHeight="true" outlineLevel="0" collapsed="false"/>
    <row r="267" customFormat="false" ht="25.5" hidden="false" customHeight="true" outlineLevel="0" collapsed="false"/>
    <row r="268" customFormat="false" ht="25.5" hidden="false" customHeight="true" outlineLevel="0" collapsed="false"/>
    <row r="269" customFormat="false" ht="25.5" hidden="false" customHeight="true" outlineLevel="0" collapsed="false"/>
    <row r="270" customFormat="false" ht="25.5" hidden="false" customHeight="true" outlineLevel="0" collapsed="false"/>
    <row r="271" customFormat="false" ht="25.5" hidden="false" customHeight="true" outlineLevel="0" collapsed="false"/>
    <row r="272" customFormat="false" ht="25.5" hidden="false" customHeight="true" outlineLevel="0" collapsed="false"/>
    <row r="273" customFormat="false" ht="25.5" hidden="false" customHeight="true" outlineLevel="0" collapsed="false"/>
    <row r="274" customFormat="false" ht="25.5" hidden="false" customHeight="true" outlineLevel="0" collapsed="false"/>
    <row r="275" customFormat="false" ht="25.5" hidden="false" customHeight="true" outlineLevel="0" collapsed="false"/>
    <row r="276" customFormat="false" ht="25.5" hidden="false" customHeight="true" outlineLevel="0" collapsed="false"/>
    <row r="277" customFormat="false" ht="25.5" hidden="false" customHeight="true" outlineLevel="0" collapsed="false"/>
    <row r="278" customFormat="false" ht="25.5" hidden="false" customHeight="true" outlineLevel="0" collapsed="false"/>
    <row r="279" customFormat="false" ht="25.5" hidden="false" customHeight="true" outlineLevel="0" collapsed="false"/>
    <row r="280" customFormat="false" ht="25.5" hidden="false" customHeight="true" outlineLevel="0" collapsed="false"/>
    <row r="281" customFormat="false" ht="25.5" hidden="false" customHeight="true" outlineLevel="0" collapsed="false"/>
    <row r="282" customFormat="false" ht="25.5" hidden="false" customHeight="true" outlineLevel="0" collapsed="false"/>
    <row r="283" customFormat="false" ht="25.5" hidden="false" customHeight="true" outlineLevel="0" collapsed="false"/>
    <row r="284" customFormat="false" ht="25.5" hidden="false" customHeight="true" outlineLevel="0" collapsed="false"/>
    <row r="285" customFormat="false" ht="25.5" hidden="false" customHeight="true" outlineLevel="0" collapsed="false"/>
    <row r="286" customFormat="false" ht="25.5" hidden="false" customHeight="true" outlineLevel="0" collapsed="false"/>
    <row r="287" customFormat="false" ht="25.5" hidden="false" customHeight="true" outlineLevel="0" collapsed="false"/>
    <row r="288" customFormat="false" ht="25.5" hidden="false" customHeight="true" outlineLevel="0" collapsed="false"/>
    <row r="289" customFormat="false" ht="25.5" hidden="false" customHeight="true" outlineLevel="0" collapsed="false"/>
    <row r="290" customFormat="false" ht="25.5" hidden="false" customHeight="true" outlineLevel="0" collapsed="false"/>
    <row r="291" customFormat="false" ht="25.5" hidden="false" customHeight="true" outlineLevel="0" collapsed="false"/>
    <row r="292" customFormat="false" ht="25.5" hidden="false" customHeight="true" outlineLevel="0" collapsed="false"/>
    <row r="293" customFormat="false" ht="25.5" hidden="false" customHeight="true" outlineLevel="0" collapsed="false"/>
    <row r="294" customFormat="false" ht="25.5" hidden="false" customHeight="true" outlineLevel="0" collapsed="false"/>
    <row r="295" customFormat="false" ht="25.5" hidden="false" customHeight="true" outlineLevel="0" collapsed="false"/>
    <row r="296" customFormat="false" ht="25.5" hidden="false" customHeight="true" outlineLevel="0" collapsed="false"/>
    <row r="297" customFormat="false" ht="25.5" hidden="false" customHeight="true" outlineLevel="0" collapsed="false"/>
    <row r="298" customFormat="false" ht="25.5" hidden="false" customHeight="true" outlineLevel="0" collapsed="false"/>
    <row r="299" customFormat="false" ht="25.5" hidden="false" customHeight="true" outlineLevel="0" collapsed="false"/>
    <row r="300" customFormat="false" ht="25.5" hidden="false" customHeight="true" outlineLevel="0" collapsed="false"/>
    <row r="301" customFormat="false" ht="25.5" hidden="false" customHeight="true" outlineLevel="0" collapsed="false"/>
    <row r="302" customFormat="false" ht="25.5" hidden="false" customHeight="true" outlineLevel="0" collapsed="false"/>
    <row r="303" customFormat="false" ht="25.5" hidden="false" customHeight="true" outlineLevel="0" collapsed="false"/>
    <row r="304" customFormat="false" ht="25.5" hidden="false" customHeight="true" outlineLevel="0" collapsed="false"/>
    <row r="305" customFormat="false" ht="25.5" hidden="false" customHeight="true" outlineLevel="0" collapsed="false"/>
    <row r="306" customFormat="false" ht="25.5" hidden="false" customHeight="true" outlineLevel="0" collapsed="false"/>
    <row r="307" customFormat="false" ht="25.5" hidden="false" customHeight="true" outlineLevel="0" collapsed="false"/>
    <row r="308" customFormat="false" ht="25.5" hidden="false" customHeight="true" outlineLevel="0" collapsed="false"/>
    <row r="309" customFormat="false" ht="25.5" hidden="false" customHeight="true" outlineLevel="0" collapsed="false"/>
    <row r="310" customFormat="false" ht="25.5" hidden="false" customHeight="true" outlineLevel="0" collapsed="false"/>
    <row r="311" customFormat="false" ht="25.5" hidden="false" customHeight="true" outlineLevel="0" collapsed="false"/>
    <row r="312" customFormat="false" ht="25.5" hidden="false" customHeight="true" outlineLevel="0" collapsed="false"/>
    <row r="313" customFormat="false" ht="25.5" hidden="false" customHeight="true" outlineLevel="0" collapsed="false"/>
    <row r="314" customFormat="false" ht="25.5" hidden="false" customHeight="true" outlineLevel="0" collapsed="false"/>
    <row r="315" customFormat="false" ht="25.5" hidden="false" customHeight="true" outlineLevel="0" collapsed="false"/>
    <row r="316" customFormat="false" ht="25.5" hidden="false" customHeight="true" outlineLevel="0" collapsed="false"/>
    <row r="317" customFormat="false" ht="25.5" hidden="false" customHeight="true" outlineLevel="0" collapsed="false"/>
    <row r="318" customFormat="false" ht="25.5" hidden="false" customHeight="true" outlineLevel="0" collapsed="false"/>
    <row r="319" customFormat="false" ht="25.5" hidden="false" customHeight="true" outlineLevel="0" collapsed="false"/>
    <row r="320" customFormat="false" ht="25.5" hidden="false" customHeight="true" outlineLevel="0" collapsed="false"/>
    <row r="321" customFormat="false" ht="25.5" hidden="false" customHeight="true" outlineLevel="0" collapsed="false"/>
    <row r="322" customFormat="false" ht="25.5" hidden="false" customHeight="true" outlineLevel="0" collapsed="false"/>
    <row r="323" customFormat="false" ht="25.5" hidden="false" customHeight="true" outlineLevel="0" collapsed="false"/>
    <row r="324" customFormat="false" ht="25.5" hidden="false" customHeight="true" outlineLevel="0" collapsed="false"/>
    <row r="325" customFormat="false" ht="25.5" hidden="false" customHeight="true" outlineLevel="0" collapsed="false"/>
    <row r="326" customFormat="false" ht="25.5" hidden="false" customHeight="true" outlineLevel="0" collapsed="false"/>
    <row r="327" customFormat="false" ht="25.5" hidden="false" customHeight="true" outlineLevel="0" collapsed="false"/>
    <row r="328" customFormat="false" ht="25.5" hidden="false" customHeight="true" outlineLevel="0" collapsed="false"/>
    <row r="329" customFormat="false" ht="25.5" hidden="false" customHeight="true" outlineLevel="0" collapsed="false"/>
    <row r="330" customFormat="false" ht="25.5" hidden="false" customHeight="true" outlineLevel="0" collapsed="false"/>
    <row r="331" customFormat="false" ht="25.5" hidden="false" customHeight="true" outlineLevel="0" collapsed="false"/>
    <row r="332" customFormat="false" ht="25.5" hidden="false" customHeight="true" outlineLevel="0" collapsed="false"/>
    <row r="333" customFormat="false" ht="25.5" hidden="false" customHeight="true" outlineLevel="0" collapsed="false"/>
    <row r="334" customFormat="false" ht="25.5" hidden="false" customHeight="true" outlineLevel="0" collapsed="false"/>
    <row r="335" customFormat="false" ht="25.5" hidden="false" customHeight="true" outlineLevel="0" collapsed="false"/>
    <row r="336" customFormat="false" ht="25.5" hidden="false" customHeight="true" outlineLevel="0" collapsed="false"/>
    <row r="337" customFormat="false" ht="25.5" hidden="false" customHeight="true" outlineLevel="0" collapsed="false"/>
    <row r="338" customFormat="false" ht="25.5" hidden="false" customHeight="true" outlineLevel="0" collapsed="false"/>
    <row r="339" customFormat="false" ht="25.5" hidden="false" customHeight="true" outlineLevel="0" collapsed="false"/>
    <row r="340" customFormat="false" ht="25.5" hidden="false" customHeight="true" outlineLevel="0" collapsed="false"/>
    <row r="341" customFormat="false" ht="25.5" hidden="false" customHeight="true" outlineLevel="0" collapsed="false"/>
    <row r="342" customFormat="false" ht="25.5" hidden="false" customHeight="true" outlineLevel="0" collapsed="false"/>
    <row r="343" customFormat="false" ht="25.5" hidden="false" customHeight="true" outlineLevel="0" collapsed="false"/>
    <row r="344" customFormat="false" ht="25.5" hidden="false" customHeight="true" outlineLevel="0" collapsed="false"/>
    <row r="345" customFormat="false" ht="25.5" hidden="false" customHeight="true" outlineLevel="0" collapsed="false"/>
    <row r="346" customFormat="false" ht="25.5" hidden="false" customHeight="true" outlineLevel="0" collapsed="false"/>
    <row r="347" customFormat="false" ht="25.5" hidden="false" customHeight="true" outlineLevel="0" collapsed="false"/>
    <row r="348" customFormat="false" ht="25.5" hidden="false" customHeight="true" outlineLevel="0" collapsed="false"/>
    <row r="349" customFormat="false" ht="25.5" hidden="false" customHeight="true" outlineLevel="0" collapsed="false"/>
    <row r="350" customFormat="false" ht="25.5" hidden="false" customHeight="true" outlineLevel="0" collapsed="false"/>
    <row r="351" customFormat="false" ht="25.5" hidden="false" customHeight="true" outlineLevel="0" collapsed="false"/>
    <row r="352" customFormat="false" ht="25.5" hidden="false" customHeight="true" outlineLevel="0" collapsed="false"/>
    <row r="353" customFormat="false" ht="25.5" hidden="false" customHeight="true" outlineLevel="0" collapsed="false"/>
    <row r="354" customFormat="false" ht="25.5" hidden="false" customHeight="true" outlineLevel="0" collapsed="false"/>
    <row r="355" customFormat="false" ht="25.5" hidden="false" customHeight="true" outlineLevel="0" collapsed="false"/>
    <row r="356" customFormat="false" ht="25.5" hidden="false" customHeight="true" outlineLevel="0" collapsed="false"/>
    <row r="357" customFormat="false" ht="25.5" hidden="false" customHeight="true" outlineLevel="0" collapsed="false"/>
    <row r="358" customFormat="false" ht="25.5" hidden="false" customHeight="true" outlineLevel="0" collapsed="false"/>
    <row r="359" customFormat="false" ht="25.5" hidden="false" customHeight="true" outlineLevel="0" collapsed="false"/>
    <row r="360" customFormat="false" ht="25.5" hidden="false" customHeight="true" outlineLevel="0" collapsed="false"/>
    <row r="361" customFormat="false" ht="25.5" hidden="false" customHeight="true" outlineLevel="0" collapsed="false"/>
    <row r="362" customFormat="false" ht="25.5" hidden="false" customHeight="true" outlineLevel="0" collapsed="false"/>
    <row r="363" customFormat="false" ht="25.5" hidden="false" customHeight="true" outlineLevel="0" collapsed="false"/>
    <row r="364" customFormat="false" ht="25.5" hidden="false" customHeight="true" outlineLevel="0" collapsed="false"/>
    <row r="365" customFormat="false" ht="25.5" hidden="false" customHeight="true" outlineLevel="0" collapsed="false"/>
    <row r="366" customFormat="false" ht="25.5" hidden="false" customHeight="true" outlineLevel="0" collapsed="false"/>
    <row r="367" customFormat="false" ht="25.5" hidden="false" customHeight="true" outlineLevel="0" collapsed="false"/>
    <row r="368" customFormat="false" ht="25.5" hidden="false" customHeight="true" outlineLevel="0" collapsed="false"/>
    <row r="369" customFormat="false" ht="25.5" hidden="false" customHeight="true" outlineLevel="0" collapsed="false"/>
    <row r="370" customFormat="false" ht="25.5" hidden="false" customHeight="true" outlineLevel="0" collapsed="false"/>
    <row r="371" customFormat="false" ht="25.5" hidden="false" customHeight="true" outlineLevel="0" collapsed="false"/>
    <row r="372" customFormat="false" ht="25.5" hidden="false" customHeight="true" outlineLevel="0" collapsed="false"/>
    <row r="373" customFormat="false" ht="25.5" hidden="false" customHeight="true" outlineLevel="0" collapsed="false"/>
    <row r="374" customFormat="false" ht="25.5" hidden="false" customHeight="true" outlineLevel="0" collapsed="false"/>
    <row r="375" customFormat="false" ht="25.5" hidden="false" customHeight="true" outlineLevel="0" collapsed="false"/>
    <row r="376" customFormat="false" ht="25.5" hidden="false" customHeight="true" outlineLevel="0" collapsed="false"/>
    <row r="377" customFormat="false" ht="25.5" hidden="false" customHeight="true" outlineLevel="0" collapsed="false"/>
    <row r="378" customFormat="false" ht="25.5" hidden="false" customHeight="true" outlineLevel="0" collapsed="false"/>
    <row r="379" customFormat="false" ht="25.5" hidden="false" customHeight="true" outlineLevel="0" collapsed="false"/>
    <row r="380" customFormat="false" ht="25.5" hidden="false" customHeight="true" outlineLevel="0" collapsed="false"/>
    <row r="381" customFormat="false" ht="25.5" hidden="false" customHeight="true" outlineLevel="0" collapsed="false"/>
    <row r="382" customFormat="false" ht="25.5" hidden="false" customHeight="true" outlineLevel="0" collapsed="false"/>
    <row r="383" customFormat="false" ht="25.5" hidden="false" customHeight="true" outlineLevel="0" collapsed="false"/>
    <row r="384" customFormat="false" ht="25.5" hidden="false" customHeight="true" outlineLevel="0" collapsed="false"/>
    <row r="385" customFormat="false" ht="25.5" hidden="false" customHeight="true" outlineLevel="0" collapsed="false"/>
    <row r="386" customFormat="false" ht="25.5" hidden="false" customHeight="true" outlineLevel="0" collapsed="false"/>
    <row r="387" customFormat="false" ht="25.5" hidden="false" customHeight="true" outlineLevel="0" collapsed="false"/>
    <row r="388" customFormat="false" ht="25.5" hidden="false" customHeight="true" outlineLevel="0" collapsed="false"/>
    <row r="389" customFormat="false" ht="25.5" hidden="false" customHeight="true" outlineLevel="0" collapsed="false"/>
    <row r="390" customFormat="false" ht="25.5" hidden="false" customHeight="true" outlineLevel="0" collapsed="false"/>
    <row r="391" customFormat="false" ht="25.5" hidden="false" customHeight="true" outlineLevel="0" collapsed="false"/>
    <row r="392" customFormat="false" ht="25.5" hidden="false" customHeight="true" outlineLevel="0" collapsed="false"/>
    <row r="393" customFormat="false" ht="25.5" hidden="false" customHeight="true" outlineLevel="0" collapsed="false"/>
    <row r="394" customFormat="false" ht="25.5" hidden="false" customHeight="true" outlineLevel="0" collapsed="false"/>
    <row r="395" customFormat="false" ht="25.5" hidden="false" customHeight="true" outlineLevel="0" collapsed="false"/>
    <row r="396" customFormat="false" ht="25.5" hidden="false" customHeight="true" outlineLevel="0" collapsed="false"/>
    <row r="397" customFormat="false" ht="25.5" hidden="false" customHeight="true" outlineLevel="0" collapsed="false"/>
    <row r="398" customFormat="false" ht="25.5" hidden="false" customHeight="true" outlineLevel="0" collapsed="false"/>
    <row r="399" customFormat="false" ht="25.5" hidden="false" customHeight="true" outlineLevel="0" collapsed="false"/>
    <row r="400" customFormat="false" ht="25.5" hidden="false" customHeight="true" outlineLevel="0" collapsed="false"/>
    <row r="401" customFormat="false" ht="25.5" hidden="false" customHeight="true" outlineLevel="0" collapsed="false"/>
    <row r="402" customFormat="false" ht="25.5" hidden="false" customHeight="true" outlineLevel="0" collapsed="false"/>
    <row r="403" customFormat="false" ht="25.5" hidden="false" customHeight="true" outlineLevel="0" collapsed="false"/>
    <row r="404" customFormat="false" ht="25.5" hidden="false" customHeight="true" outlineLevel="0" collapsed="false"/>
    <row r="405" customFormat="false" ht="25.5" hidden="false" customHeight="true" outlineLevel="0" collapsed="false"/>
    <row r="406" customFormat="false" ht="25.5" hidden="false" customHeight="true" outlineLevel="0" collapsed="false"/>
    <row r="407" customFormat="false" ht="25.5" hidden="false" customHeight="true" outlineLevel="0" collapsed="false"/>
    <row r="408" customFormat="false" ht="25.5" hidden="false" customHeight="true" outlineLevel="0" collapsed="false"/>
    <row r="409" customFormat="false" ht="25.5" hidden="false" customHeight="true" outlineLevel="0" collapsed="false"/>
    <row r="410" customFormat="false" ht="25.5" hidden="false" customHeight="true" outlineLevel="0" collapsed="false"/>
    <row r="411" customFormat="false" ht="25.5" hidden="false" customHeight="true" outlineLevel="0" collapsed="false"/>
    <row r="412" customFormat="false" ht="25.5" hidden="false" customHeight="true" outlineLevel="0" collapsed="false"/>
    <row r="413" customFormat="false" ht="25.5" hidden="false" customHeight="true" outlineLevel="0" collapsed="false"/>
    <row r="414" customFormat="false" ht="25.5" hidden="false" customHeight="true" outlineLevel="0" collapsed="false"/>
    <row r="415" customFormat="false" ht="25.5" hidden="false" customHeight="true" outlineLevel="0" collapsed="false"/>
    <row r="416" customFormat="false" ht="25.5" hidden="false" customHeight="true" outlineLevel="0" collapsed="false"/>
    <row r="417" customFormat="false" ht="25.5" hidden="false" customHeight="true" outlineLevel="0" collapsed="false"/>
    <row r="418" customFormat="false" ht="25.5" hidden="false" customHeight="true" outlineLevel="0" collapsed="false"/>
    <row r="419" customFormat="false" ht="25.5" hidden="false" customHeight="true" outlineLevel="0" collapsed="false"/>
    <row r="420" customFormat="false" ht="25.5" hidden="false" customHeight="true" outlineLevel="0" collapsed="false"/>
    <row r="421" customFormat="false" ht="25.5" hidden="false" customHeight="true" outlineLevel="0" collapsed="false"/>
    <row r="422" customFormat="false" ht="25.5" hidden="false" customHeight="true" outlineLevel="0" collapsed="false"/>
    <row r="423" customFormat="false" ht="25.5" hidden="false" customHeight="true" outlineLevel="0" collapsed="false"/>
    <row r="424" customFormat="false" ht="25.5" hidden="false" customHeight="true" outlineLevel="0" collapsed="false"/>
    <row r="425" customFormat="false" ht="25.5" hidden="false" customHeight="true" outlineLevel="0" collapsed="false"/>
    <row r="426" customFormat="false" ht="25.5" hidden="false" customHeight="true" outlineLevel="0" collapsed="false"/>
    <row r="427" customFormat="false" ht="25.5" hidden="false" customHeight="true" outlineLevel="0" collapsed="false"/>
    <row r="428" customFormat="false" ht="25.5" hidden="false" customHeight="true" outlineLevel="0" collapsed="false"/>
    <row r="429" customFormat="false" ht="25.5" hidden="false" customHeight="true" outlineLevel="0" collapsed="false"/>
    <row r="430" customFormat="false" ht="25.5" hidden="false" customHeight="true" outlineLevel="0" collapsed="false"/>
    <row r="431" customFormat="false" ht="25.5" hidden="false" customHeight="true" outlineLevel="0" collapsed="false"/>
    <row r="432" customFormat="false" ht="25.5" hidden="false" customHeight="true" outlineLevel="0" collapsed="false"/>
    <row r="433" customFormat="false" ht="25.5" hidden="false" customHeight="true" outlineLevel="0" collapsed="false"/>
    <row r="434" customFormat="false" ht="25.5" hidden="false" customHeight="true" outlineLevel="0" collapsed="false"/>
    <row r="435" customFormat="false" ht="25.5" hidden="false" customHeight="true" outlineLevel="0" collapsed="false"/>
    <row r="436" customFormat="false" ht="25.5" hidden="false" customHeight="true" outlineLevel="0" collapsed="false"/>
    <row r="437" customFormat="false" ht="25.5" hidden="false" customHeight="true" outlineLevel="0" collapsed="false"/>
    <row r="438" customFormat="false" ht="25.5" hidden="false" customHeight="true" outlineLevel="0" collapsed="false"/>
    <row r="439" customFormat="false" ht="25.5" hidden="false" customHeight="true" outlineLevel="0" collapsed="false"/>
    <row r="440" customFormat="false" ht="25.5" hidden="false" customHeight="true" outlineLevel="0" collapsed="false"/>
    <row r="441" customFormat="false" ht="25.5" hidden="false" customHeight="true" outlineLevel="0" collapsed="false"/>
    <row r="442" customFormat="false" ht="25.5" hidden="false" customHeight="true" outlineLevel="0" collapsed="false"/>
    <row r="443" customFormat="false" ht="25.5" hidden="false" customHeight="true" outlineLevel="0" collapsed="false"/>
    <row r="444" customFormat="false" ht="25.5" hidden="false" customHeight="true" outlineLevel="0" collapsed="false"/>
    <row r="445" customFormat="false" ht="25.5" hidden="false" customHeight="true" outlineLevel="0" collapsed="false"/>
    <row r="446" customFormat="false" ht="25.5" hidden="false" customHeight="true" outlineLevel="0" collapsed="false"/>
    <row r="447" customFormat="false" ht="25.5" hidden="false" customHeight="true" outlineLevel="0" collapsed="false"/>
    <row r="448" customFormat="false" ht="25.5" hidden="false" customHeight="true" outlineLevel="0" collapsed="false"/>
    <row r="449" customFormat="false" ht="25.5" hidden="false" customHeight="true" outlineLevel="0" collapsed="false"/>
    <row r="450" customFormat="false" ht="25.5" hidden="false" customHeight="true" outlineLevel="0" collapsed="false"/>
    <row r="451" customFormat="false" ht="25.5" hidden="false" customHeight="true" outlineLevel="0" collapsed="false"/>
    <row r="452" customFormat="false" ht="25.5" hidden="false" customHeight="true" outlineLevel="0" collapsed="false"/>
    <row r="453" customFormat="false" ht="25.5" hidden="false" customHeight="true" outlineLevel="0" collapsed="false"/>
    <row r="454" customFormat="false" ht="25.5" hidden="false" customHeight="true" outlineLevel="0" collapsed="false"/>
    <row r="455" customFormat="false" ht="25.5" hidden="false" customHeight="true" outlineLevel="0" collapsed="false"/>
    <row r="456" customFormat="false" ht="25.5" hidden="false" customHeight="true" outlineLevel="0" collapsed="false"/>
    <row r="457" customFormat="false" ht="25.5" hidden="false" customHeight="true" outlineLevel="0" collapsed="false"/>
    <row r="458" customFormat="false" ht="25.5" hidden="false" customHeight="true" outlineLevel="0" collapsed="false"/>
    <row r="459" customFormat="false" ht="25.5" hidden="false" customHeight="true" outlineLevel="0" collapsed="false"/>
    <row r="460" customFormat="false" ht="25.5" hidden="false" customHeight="true" outlineLevel="0" collapsed="false"/>
    <row r="461" customFormat="false" ht="25.5" hidden="false" customHeight="true" outlineLevel="0" collapsed="false"/>
    <row r="462" customFormat="false" ht="25.5" hidden="false" customHeight="true" outlineLevel="0" collapsed="false"/>
    <row r="463" customFormat="false" ht="25.5" hidden="false" customHeight="true" outlineLevel="0" collapsed="false"/>
    <row r="464" customFormat="false" ht="25.5" hidden="false" customHeight="true" outlineLevel="0" collapsed="false"/>
    <row r="465" customFormat="false" ht="25.5" hidden="false" customHeight="true" outlineLevel="0" collapsed="false"/>
    <row r="466" customFormat="false" ht="25.5" hidden="false" customHeight="true" outlineLevel="0" collapsed="false"/>
    <row r="467" customFormat="false" ht="25.5" hidden="false" customHeight="true" outlineLevel="0" collapsed="false"/>
    <row r="468" customFormat="false" ht="25.5" hidden="false" customHeight="true" outlineLevel="0" collapsed="false"/>
    <row r="469" customFormat="false" ht="25.5" hidden="false" customHeight="true" outlineLevel="0" collapsed="false"/>
    <row r="470" customFormat="false" ht="25.5" hidden="false" customHeight="true" outlineLevel="0" collapsed="false"/>
    <row r="471" customFormat="false" ht="25.5" hidden="false" customHeight="true" outlineLevel="0" collapsed="false"/>
    <row r="472" customFormat="false" ht="25.5" hidden="false" customHeight="true" outlineLevel="0" collapsed="false"/>
    <row r="473" customFormat="false" ht="25.5" hidden="false" customHeight="true" outlineLevel="0" collapsed="false"/>
    <row r="474" customFormat="false" ht="25.5" hidden="false" customHeight="true" outlineLevel="0" collapsed="false"/>
    <row r="475" customFormat="false" ht="25.5" hidden="false" customHeight="true" outlineLevel="0" collapsed="false"/>
    <row r="476" customFormat="false" ht="25.5" hidden="false" customHeight="true" outlineLevel="0" collapsed="false"/>
    <row r="477" customFormat="false" ht="25.5" hidden="false" customHeight="true" outlineLevel="0" collapsed="false"/>
    <row r="478" customFormat="false" ht="25.5" hidden="false" customHeight="true" outlineLevel="0" collapsed="false"/>
    <row r="479" customFormat="false" ht="25.5" hidden="false" customHeight="true" outlineLevel="0" collapsed="false"/>
    <row r="480" customFormat="false" ht="25.5" hidden="false" customHeight="true" outlineLevel="0" collapsed="false"/>
    <row r="481" customFormat="false" ht="25.5" hidden="false" customHeight="true" outlineLevel="0" collapsed="false"/>
    <row r="482" customFormat="false" ht="25.5" hidden="false" customHeight="true" outlineLevel="0" collapsed="false"/>
    <row r="483" customFormat="false" ht="25.5" hidden="false" customHeight="true" outlineLevel="0" collapsed="false"/>
    <row r="484" customFormat="false" ht="25.5" hidden="false" customHeight="true" outlineLevel="0" collapsed="false"/>
    <row r="485" customFormat="false" ht="25.5" hidden="false" customHeight="true" outlineLevel="0" collapsed="false"/>
    <row r="486" customFormat="false" ht="25.5" hidden="false" customHeight="true" outlineLevel="0" collapsed="false"/>
    <row r="487" customFormat="false" ht="25.5" hidden="false" customHeight="true" outlineLevel="0" collapsed="false"/>
    <row r="488" customFormat="false" ht="25.5" hidden="false" customHeight="true" outlineLevel="0" collapsed="false"/>
    <row r="489" customFormat="false" ht="25.5" hidden="false" customHeight="true" outlineLevel="0" collapsed="false"/>
    <row r="490" customFormat="false" ht="25.5" hidden="false" customHeight="true" outlineLevel="0" collapsed="false"/>
    <row r="491" customFormat="false" ht="25.5" hidden="false" customHeight="true" outlineLevel="0" collapsed="false"/>
    <row r="492" customFormat="false" ht="25.5" hidden="false" customHeight="true" outlineLevel="0" collapsed="false"/>
    <row r="493" customFormat="false" ht="25.5" hidden="false" customHeight="true" outlineLevel="0" collapsed="false"/>
    <row r="494" customFormat="false" ht="25.5" hidden="false" customHeight="true" outlineLevel="0" collapsed="false"/>
    <row r="495" customFormat="false" ht="25.5" hidden="false" customHeight="true" outlineLevel="0" collapsed="false"/>
    <row r="496" customFormat="false" ht="25.5" hidden="false" customHeight="true" outlineLevel="0" collapsed="false"/>
    <row r="497" customFormat="false" ht="25.5" hidden="false" customHeight="true" outlineLevel="0" collapsed="false"/>
    <row r="498" customFormat="false" ht="25.5" hidden="false" customHeight="true" outlineLevel="0" collapsed="false"/>
    <row r="499" customFormat="false" ht="25.5" hidden="false" customHeight="true" outlineLevel="0" collapsed="false"/>
    <row r="500" customFormat="false" ht="25.5" hidden="false" customHeight="true" outlineLevel="0" collapsed="false"/>
    <row r="501" customFormat="false" ht="25.5" hidden="false" customHeight="true" outlineLevel="0" collapsed="false"/>
    <row r="502" customFormat="false" ht="25.5" hidden="false" customHeight="true" outlineLevel="0" collapsed="false"/>
    <row r="503" customFormat="false" ht="25.5" hidden="false" customHeight="true" outlineLevel="0" collapsed="false"/>
    <row r="504" customFormat="false" ht="25.5" hidden="false" customHeight="true" outlineLevel="0" collapsed="false"/>
    <row r="505" customFormat="false" ht="25.5" hidden="false" customHeight="true" outlineLevel="0" collapsed="false"/>
    <row r="506" customFormat="false" ht="25.5" hidden="false" customHeight="true" outlineLevel="0" collapsed="false"/>
    <row r="507" customFormat="false" ht="25.5" hidden="false" customHeight="true" outlineLevel="0" collapsed="false"/>
    <row r="508" customFormat="false" ht="25.5" hidden="false" customHeight="true" outlineLevel="0" collapsed="false"/>
    <row r="509" customFormat="false" ht="25.5" hidden="false" customHeight="true" outlineLevel="0" collapsed="false"/>
    <row r="510" customFormat="false" ht="25.5" hidden="false" customHeight="true" outlineLevel="0" collapsed="false"/>
    <row r="511" customFormat="false" ht="25.5" hidden="false" customHeight="true" outlineLevel="0" collapsed="false"/>
    <row r="512" customFormat="false" ht="25.5" hidden="false" customHeight="true" outlineLevel="0" collapsed="false"/>
    <row r="513" customFormat="false" ht="25.5" hidden="false" customHeight="true" outlineLevel="0" collapsed="false"/>
    <row r="514" customFormat="false" ht="25.5" hidden="false" customHeight="true" outlineLevel="0" collapsed="false"/>
    <row r="515" customFormat="false" ht="25.5" hidden="false" customHeight="true" outlineLevel="0" collapsed="false"/>
    <row r="516" customFormat="false" ht="25.5" hidden="false" customHeight="true" outlineLevel="0" collapsed="false"/>
    <row r="517" customFormat="false" ht="25.5" hidden="false" customHeight="true" outlineLevel="0" collapsed="false"/>
    <row r="518" customFormat="false" ht="25.5" hidden="false" customHeight="true" outlineLevel="0" collapsed="false"/>
    <row r="519" customFormat="false" ht="25.5" hidden="false" customHeight="true" outlineLevel="0" collapsed="false"/>
    <row r="520" customFormat="false" ht="25.5" hidden="false" customHeight="true" outlineLevel="0" collapsed="false"/>
    <row r="521" customFormat="false" ht="25.5" hidden="false" customHeight="true" outlineLevel="0" collapsed="false"/>
    <row r="522" customFormat="false" ht="25.5" hidden="false" customHeight="true" outlineLevel="0" collapsed="false"/>
    <row r="523" customFormat="false" ht="25.5" hidden="false" customHeight="true" outlineLevel="0" collapsed="false"/>
    <row r="524" customFormat="false" ht="25.5" hidden="false" customHeight="true" outlineLevel="0" collapsed="false"/>
    <row r="525" customFormat="false" ht="25.5" hidden="false" customHeight="true" outlineLevel="0" collapsed="false"/>
    <row r="526" customFormat="false" ht="25.5" hidden="false" customHeight="true" outlineLevel="0" collapsed="false"/>
    <row r="527" customFormat="false" ht="25.5" hidden="false" customHeight="true" outlineLevel="0" collapsed="false"/>
    <row r="528" customFormat="false" ht="25.5" hidden="false" customHeight="true" outlineLevel="0" collapsed="false"/>
    <row r="529" customFormat="false" ht="25.5" hidden="false" customHeight="true" outlineLevel="0" collapsed="false"/>
    <row r="530" customFormat="false" ht="25.5" hidden="false" customHeight="true" outlineLevel="0" collapsed="false"/>
    <row r="531" customFormat="false" ht="25.5" hidden="false" customHeight="true" outlineLevel="0" collapsed="false"/>
    <row r="532" customFormat="false" ht="25.5" hidden="false" customHeight="true" outlineLevel="0" collapsed="false"/>
    <row r="533" customFormat="false" ht="25.5" hidden="false" customHeight="true" outlineLevel="0" collapsed="false"/>
    <row r="534" customFormat="false" ht="25.5" hidden="false" customHeight="true" outlineLevel="0" collapsed="false"/>
    <row r="535" customFormat="false" ht="25.5" hidden="false" customHeight="true" outlineLevel="0" collapsed="false"/>
    <row r="536" customFormat="false" ht="25.5" hidden="false" customHeight="true" outlineLevel="0" collapsed="false"/>
    <row r="537" customFormat="false" ht="25.5" hidden="false" customHeight="true" outlineLevel="0" collapsed="false"/>
    <row r="538" customFormat="false" ht="25.5" hidden="false" customHeight="true" outlineLevel="0" collapsed="false"/>
    <row r="539" customFormat="false" ht="25.5" hidden="false" customHeight="true" outlineLevel="0" collapsed="false"/>
    <row r="540" customFormat="false" ht="25.5" hidden="false" customHeight="true" outlineLevel="0" collapsed="false"/>
    <row r="541" customFormat="false" ht="25.5" hidden="false" customHeight="true" outlineLevel="0" collapsed="false"/>
    <row r="542" customFormat="false" ht="25.5" hidden="false" customHeight="true" outlineLevel="0" collapsed="false"/>
    <row r="543" customFormat="false" ht="25.5" hidden="false" customHeight="true" outlineLevel="0" collapsed="false"/>
    <row r="544" customFormat="false" ht="25.5" hidden="false" customHeight="true" outlineLevel="0" collapsed="false"/>
    <row r="545" customFormat="false" ht="25.5" hidden="false" customHeight="true" outlineLevel="0" collapsed="false"/>
    <row r="546" customFormat="false" ht="25.5" hidden="false" customHeight="true" outlineLevel="0" collapsed="false"/>
    <row r="547" customFormat="false" ht="25.5" hidden="false" customHeight="true" outlineLevel="0" collapsed="false"/>
    <row r="548" customFormat="false" ht="25.5" hidden="false" customHeight="true" outlineLevel="0" collapsed="false"/>
    <row r="549" customFormat="false" ht="25.5" hidden="false" customHeight="true" outlineLevel="0" collapsed="false"/>
    <row r="550" customFormat="false" ht="25.5" hidden="false" customHeight="true" outlineLevel="0" collapsed="false"/>
    <row r="551" customFormat="false" ht="25.5" hidden="false" customHeight="true" outlineLevel="0" collapsed="false"/>
    <row r="552" customFormat="false" ht="25.5" hidden="false" customHeight="true" outlineLevel="0" collapsed="false"/>
    <row r="553" customFormat="false" ht="25.5" hidden="false" customHeight="true" outlineLevel="0" collapsed="false"/>
    <row r="554" customFormat="false" ht="25.5" hidden="false" customHeight="true" outlineLevel="0" collapsed="false"/>
    <row r="555" customFormat="false" ht="25.5" hidden="false" customHeight="true" outlineLevel="0" collapsed="false"/>
    <row r="556" customFormat="false" ht="25.5" hidden="false" customHeight="true" outlineLevel="0" collapsed="false"/>
    <row r="557" customFormat="false" ht="25.5" hidden="false" customHeight="true" outlineLevel="0" collapsed="false"/>
    <row r="558" customFormat="false" ht="25.5" hidden="false" customHeight="true" outlineLevel="0" collapsed="false"/>
    <row r="559" customFormat="false" ht="25.5" hidden="false" customHeight="true" outlineLevel="0" collapsed="false"/>
    <row r="560" customFormat="false" ht="25.5" hidden="false" customHeight="true" outlineLevel="0" collapsed="false"/>
    <row r="561" customFormat="false" ht="25.5" hidden="false" customHeight="true" outlineLevel="0" collapsed="false"/>
    <row r="562" customFormat="false" ht="25.5" hidden="false" customHeight="true" outlineLevel="0" collapsed="false"/>
    <row r="563" customFormat="false" ht="25.5" hidden="false" customHeight="true" outlineLevel="0" collapsed="false"/>
    <row r="564" customFormat="false" ht="25.5" hidden="false" customHeight="true" outlineLevel="0" collapsed="false"/>
    <row r="565" customFormat="false" ht="25.5" hidden="false" customHeight="true" outlineLevel="0" collapsed="false"/>
    <row r="566" customFormat="false" ht="25.5" hidden="false" customHeight="true" outlineLevel="0" collapsed="false"/>
    <row r="567" customFormat="false" ht="25.5" hidden="false" customHeight="true" outlineLevel="0" collapsed="false"/>
    <row r="568" customFormat="false" ht="25.5" hidden="false" customHeight="true" outlineLevel="0" collapsed="false"/>
    <row r="569" customFormat="false" ht="25.5" hidden="false" customHeight="true" outlineLevel="0" collapsed="false"/>
    <row r="570" customFormat="false" ht="25.5" hidden="false" customHeight="true" outlineLevel="0" collapsed="false"/>
    <row r="571" customFormat="false" ht="25.5" hidden="false" customHeight="true" outlineLevel="0" collapsed="false"/>
    <row r="572" customFormat="false" ht="25.5" hidden="false" customHeight="true" outlineLevel="0" collapsed="false"/>
    <row r="573" customFormat="false" ht="25.5" hidden="false" customHeight="true" outlineLevel="0" collapsed="false"/>
    <row r="574" customFormat="false" ht="25.5" hidden="false" customHeight="true" outlineLevel="0" collapsed="false"/>
    <row r="575" customFormat="false" ht="25.5" hidden="false" customHeight="true" outlineLevel="0" collapsed="false"/>
    <row r="576" customFormat="false" ht="25.5" hidden="false" customHeight="true" outlineLevel="0" collapsed="false"/>
    <row r="577" customFormat="false" ht="25.5" hidden="false" customHeight="true" outlineLevel="0" collapsed="false"/>
    <row r="578" customFormat="false" ht="25.5" hidden="false" customHeight="true" outlineLevel="0" collapsed="false"/>
    <row r="579" customFormat="false" ht="25.5" hidden="false" customHeight="true" outlineLevel="0" collapsed="false"/>
    <row r="580" customFormat="false" ht="25.5" hidden="false" customHeight="true" outlineLevel="0" collapsed="false"/>
    <row r="581" customFormat="false" ht="25.5" hidden="false" customHeight="true" outlineLevel="0" collapsed="false"/>
    <row r="582" customFormat="false" ht="25.5" hidden="false" customHeight="true" outlineLevel="0" collapsed="false"/>
    <row r="583" customFormat="false" ht="25.5" hidden="false" customHeight="true" outlineLevel="0" collapsed="false"/>
    <row r="584" customFormat="false" ht="25.5" hidden="false" customHeight="true" outlineLevel="0" collapsed="false"/>
    <row r="585" customFormat="false" ht="25.5" hidden="false" customHeight="true" outlineLevel="0" collapsed="false"/>
    <row r="586" customFormat="false" ht="25.5" hidden="false" customHeight="true" outlineLevel="0" collapsed="false"/>
    <row r="587" customFormat="false" ht="25.5" hidden="false" customHeight="true" outlineLevel="0" collapsed="false"/>
    <row r="588" customFormat="false" ht="25.5" hidden="false" customHeight="true" outlineLevel="0" collapsed="false"/>
    <row r="589" customFormat="false" ht="25.5" hidden="false" customHeight="true" outlineLevel="0" collapsed="false"/>
    <row r="590" customFormat="false" ht="25.5" hidden="false" customHeight="true" outlineLevel="0" collapsed="false"/>
    <row r="591" customFormat="false" ht="25.5" hidden="false" customHeight="true" outlineLevel="0" collapsed="false"/>
    <row r="592" customFormat="false" ht="25.5" hidden="false" customHeight="true" outlineLevel="0" collapsed="false"/>
    <row r="593" customFormat="false" ht="25.5" hidden="false" customHeight="true" outlineLevel="0" collapsed="false"/>
    <row r="594" customFormat="false" ht="25.5" hidden="false" customHeight="true" outlineLevel="0" collapsed="false"/>
    <row r="595" customFormat="false" ht="25.5" hidden="false" customHeight="true" outlineLevel="0" collapsed="false"/>
    <row r="596" customFormat="false" ht="25.5" hidden="false" customHeight="true" outlineLevel="0" collapsed="false"/>
    <row r="597" customFormat="false" ht="25.5" hidden="false" customHeight="true" outlineLevel="0" collapsed="false"/>
    <row r="598" customFormat="false" ht="25.5" hidden="false" customHeight="true" outlineLevel="0" collapsed="false"/>
    <row r="599" customFormat="false" ht="25.5" hidden="false" customHeight="true" outlineLevel="0" collapsed="false"/>
    <row r="600" customFormat="false" ht="25.5" hidden="false" customHeight="true" outlineLevel="0" collapsed="false"/>
    <row r="601" customFormat="false" ht="25.5" hidden="false" customHeight="true" outlineLevel="0" collapsed="false"/>
    <row r="602" customFormat="false" ht="25.5" hidden="false" customHeight="true" outlineLevel="0" collapsed="false"/>
    <row r="603" customFormat="false" ht="25.5" hidden="false" customHeight="true" outlineLevel="0" collapsed="false"/>
    <row r="604" customFormat="false" ht="25.5" hidden="false" customHeight="true" outlineLevel="0" collapsed="false"/>
    <row r="605" customFormat="false" ht="25.5" hidden="false" customHeight="true" outlineLevel="0" collapsed="false"/>
    <row r="606" customFormat="false" ht="25.5" hidden="false" customHeight="true" outlineLevel="0" collapsed="false"/>
    <row r="607" customFormat="false" ht="25.5" hidden="false" customHeight="true" outlineLevel="0" collapsed="false"/>
    <row r="608" customFormat="false" ht="25.5" hidden="false" customHeight="true" outlineLevel="0" collapsed="false"/>
    <row r="609" customFormat="false" ht="25.5" hidden="false" customHeight="true" outlineLevel="0" collapsed="false"/>
    <row r="610" customFormat="false" ht="25.5" hidden="false" customHeight="true" outlineLevel="0" collapsed="false"/>
    <row r="611" customFormat="false" ht="25.5" hidden="false" customHeight="true" outlineLevel="0" collapsed="false"/>
    <row r="612" customFormat="false" ht="25.5" hidden="false" customHeight="true" outlineLevel="0" collapsed="false"/>
    <row r="613" customFormat="false" ht="25.5" hidden="false" customHeight="true" outlineLevel="0" collapsed="false"/>
    <row r="614" customFormat="false" ht="25.5" hidden="false" customHeight="true" outlineLevel="0" collapsed="false"/>
    <row r="615" customFormat="false" ht="25.5" hidden="false" customHeight="true" outlineLevel="0" collapsed="false"/>
    <row r="616" customFormat="false" ht="25.5" hidden="false" customHeight="true" outlineLevel="0" collapsed="false"/>
    <row r="617" customFormat="false" ht="25.5" hidden="false" customHeight="true" outlineLevel="0" collapsed="false"/>
    <row r="618" customFormat="false" ht="25.5" hidden="false" customHeight="true" outlineLevel="0" collapsed="false"/>
    <row r="619" customFormat="false" ht="25.5" hidden="false" customHeight="true" outlineLevel="0" collapsed="false"/>
    <row r="620" customFormat="false" ht="25.5" hidden="false" customHeight="true" outlineLevel="0" collapsed="false"/>
    <row r="621" customFormat="false" ht="25.5" hidden="false" customHeight="true" outlineLevel="0" collapsed="false"/>
    <row r="622" customFormat="false" ht="25.5" hidden="false" customHeight="true" outlineLevel="0" collapsed="false"/>
    <row r="623" customFormat="false" ht="25.5" hidden="false" customHeight="true" outlineLevel="0" collapsed="false"/>
    <row r="624" customFormat="false" ht="25.5" hidden="false" customHeight="true" outlineLevel="0" collapsed="false"/>
    <row r="625" customFormat="false" ht="25.5" hidden="false" customHeight="true" outlineLevel="0" collapsed="false"/>
    <row r="626" customFormat="false" ht="25.5" hidden="false" customHeight="true" outlineLevel="0" collapsed="false"/>
    <row r="627" customFormat="false" ht="25.5" hidden="false" customHeight="true" outlineLevel="0" collapsed="false"/>
    <row r="628" customFormat="false" ht="25.5" hidden="false" customHeight="true" outlineLevel="0" collapsed="false"/>
    <row r="629" customFormat="false" ht="25.5" hidden="false" customHeight="true" outlineLevel="0" collapsed="false"/>
    <row r="630" customFormat="false" ht="25.5" hidden="false" customHeight="true" outlineLevel="0" collapsed="false"/>
    <row r="631" customFormat="false" ht="25.5" hidden="false" customHeight="true" outlineLevel="0" collapsed="false"/>
    <row r="632" customFormat="false" ht="25.5" hidden="false" customHeight="true" outlineLevel="0" collapsed="false"/>
    <row r="633" customFormat="false" ht="25.5" hidden="false" customHeight="true" outlineLevel="0" collapsed="false"/>
    <row r="634" customFormat="false" ht="25.5" hidden="false" customHeight="true" outlineLevel="0" collapsed="false"/>
    <row r="635" customFormat="false" ht="25.5" hidden="false" customHeight="true" outlineLevel="0" collapsed="false"/>
    <row r="636" customFormat="false" ht="25.5" hidden="false" customHeight="true" outlineLevel="0" collapsed="false"/>
    <row r="637" customFormat="false" ht="25.5" hidden="false" customHeight="true" outlineLevel="0" collapsed="false"/>
    <row r="638" customFormat="false" ht="25.5" hidden="false" customHeight="true" outlineLevel="0" collapsed="false"/>
    <row r="639" customFormat="false" ht="25.5" hidden="false" customHeight="true" outlineLevel="0" collapsed="false"/>
    <row r="640" customFormat="false" ht="25.5" hidden="false" customHeight="true" outlineLevel="0" collapsed="false"/>
    <row r="641" customFormat="false" ht="25.5" hidden="false" customHeight="true" outlineLevel="0" collapsed="false"/>
    <row r="642" customFormat="false" ht="25.5" hidden="false" customHeight="true" outlineLevel="0" collapsed="false"/>
    <row r="643" customFormat="false" ht="25.5" hidden="false" customHeight="true" outlineLevel="0" collapsed="false"/>
    <row r="644" customFormat="false" ht="25.5" hidden="false" customHeight="true" outlineLevel="0" collapsed="false"/>
    <row r="645" customFormat="false" ht="25.5" hidden="false" customHeight="true" outlineLevel="0" collapsed="false"/>
    <row r="646" customFormat="false" ht="25.5" hidden="false" customHeight="true" outlineLevel="0" collapsed="false"/>
    <row r="647" customFormat="false" ht="25.5" hidden="false" customHeight="true" outlineLevel="0" collapsed="false"/>
    <row r="648" customFormat="false" ht="25.5" hidden="false" customHeight="true" outlineLevel="0" collapsed="false"/>
    <row r="649" customFormat="false" ht="25.5" hidden="false" customHeight="true" outlineLevel="0" collapsed="false"/>
    <row r="650" customFormat="false" ht="25.5" hidden="false" customHeight="true" outlineLevel="0" collapsed="false"/>
    <row r="651" customFormat="false" ht="25.5" hidden="false" customHeight="true" outlineLevel="0" collapsed="false"/>
    <row r="652" customFormat="false" ht="25.5" hidden="false" customHeight="true" outlineLevel="0" collapsed="false"/>
    <row r="653" customFormat="false" ht="25.5" hidden="false" customHeight="true" outlineLevel="0" collapsed="false"/>
    <row r="654" customFormat="false" ht="25.5" hidden="false" customHeight="true" outlineLevel="0" collapsed="false"/>
    <row r="655" customFormat="false" ht="25.5" hidden="false" customHeight="true" outlineLevel="0" collapsed="false"/>
    <row r="656" customFormat="false" ht="25.5" hidden="false" customHeight="true" outlineLevel="0" collapsed="false"/>
    <row r="657" customFormat="false" ht="25.5" hidden="false" customHeight="true" outlineLevel="0" collapsed="false"/>
    <row r="658" customFormat="false" ht="25.5" hidden="false" customHeight="true" outlineLevel="0" collapsed="false"/>
    <row r="659" customFormat="false" ht="25.5" hidden="false" customHeight="true" outlineLevel="0" collapsed="false"/>
    <row r="660" customFormat="false" ht="25.5" hidden="false" customHeight="true" outlineLevel="0" collapsed="false"/>
    <row r="661" customFormat="false" ht="25.5" hidden="false" customHeight="true" outlineLevel="0" collapsed="false"/>
    <row r="662" customFormat="false" ht="25.5" hidden="false" customHeight="true" outlineLevel="0" collapsed="false"/>
    <row r="663" customFormat="false" ht="25.5" hidden="false" customHeight="true" outlineLevel="0" collapsed="false"/>
    <row r="664" customFormat="false" ht="25.5" hidden="false" customHeight="true" outlineLevel="0" collapsed="false"/>
    <row r="665" customFormat="false" ht="25.5" hidden="false" customHeight="true" outlineLevel="0" collapsed="false"/>
    <row r="666" customFormat="false" ht="25.5" hidden="false" customHeight="true" outlineLevel="0" collapsed="false"/>
    <row r="667" customFormat="false" ht="25.5" hidden="false" customHeight="true" outlineLevel="0" collapsed="false"/>
    <row r="668" customFormat="false" ht="25.5" hidden="false" customHeight="true" outlineLevel="0" collapsed="false"/>
    <row r="669" customFormat="false" ht="25.5" hidden="false" customHeight="true" outlineLevel="0" collapsed="false"/>
    <row r="670" customFormat="false" ht="25.5" hidden="false" customHeight="true" outlineLevel="0" collapsed="false"/>
    <row r="671" customFormat="false" ht="25.5" hidden="false" customHeight="true" outlineLevel="0" collapsed="false"/>
    <row r="672" customFormat="false" ht="25.5" hidden="false" customHeight="true" outlineLevel="0" collapsed="false"/>
    <row r="673" customFormat="false" ht="25.5" hidden="false" customHeight="true" outlineLevel="0" collapsed="false"/>
    <row r="674" customFormat="false" ht="25.5" hidden="false" customHeight="true" outlineLevel="0" collapsed="false"/>
    <row r="675" customFormat="false" ht="25.5" hidden="false" customHeight="true" outlineLevel="0" collapsed="false"/>
    <row r="676" customFormat="false" ht="25.5" hidden="false" customHeight="true" outlineLevel="0" collapsed="false"/>
    <row r="677" customFormat="false" ht="25.5" hidden="false" customHeight="true" outlineLevel="0" collapsed="false"/>
    <row r="678" customFormat="false" ht="25.5" hidden="false" customHeight="true" outlineLevel="0" collapsed="false"/>
    <row r="679" customFormat="false" ht="25.5" hidden="false" customHeight="true" outlineLevel="0" collapsed="false"/>
    <row r="680" customFormat="false" ht="25.5" hidden="false" customHeight="true" outlineLevel="0" collapsed="false"/>
    <row r="681" customFormat="false" ht="25.5" hidden="false" customHeight="true" outlineLevel="0" collapsed="false"/>
    <row r="682" customFormat="false" ht="25.5" hidden="false" customHeight="true" outlineLevel="0" collapsed="false"/>
    <row r="683" customFormat="false" ht="25.5" hidden="false" customHeight="true" outlineLevel="0" collapsed="false"/>
    <row r="684" customFormat="false" ht="25.5" hidden="false" customHeight="true" outlineLevel="0" collapsed="false"/>
    <row r="685" customFormat="false" ht="25.5" hidden="false" customHeight="true" outlineLevel="0" collapsed="false"/>
    <row r="686" customFormat="false" ht="25.5" hidden="false" customHeight="true" outlineLevel="0" collapsed="false"/>
    <row r="687" customFormat="false" ht="25.5" hidden="false" customHeight="true" outlineLevel="0" collapsed="false"/>
    <row r="688" customFormat="false" ht="25.5" hidden="false" customHeight="true" outlineLevel="0" collapsed="false"/>
    <row r="689" customFormat="false" ht="25.5" hidden="false" customHeight="true" outlineLevel="0" collapsed="false"/>
    <row r="690" customFormat="false" ht="25.5" hidden="false" customHeight="true" outlineLevel="0" collapsed="false"/>
    <row r="691" customFormat="false" ht="25.5" hidden="false" customHeight="true" outlineLevel="0" collapsed="false"/>
    <row r="692" customFormat="false" ht="25.5" hidden="false" customHeight="true" outlineLevel="0" collapsed="false"/>
    <row r="693" customFormat="false" ht="25.5" hidden="false" customHeight="true" outlineLevel="0" collapsed="false"/>
    <row r="694" customFormat="false" ht="25.5" hidden="false" customHeight="true" outlineLevel="0" collapsed="false"/>
    <row r="695" customFormat="false" ht="25.5" hidden="false" customHeight="true" outlineLevel="0" collapsed="false"/>
    <row r="696" customFormat="false" ht="25.5" hidden="false" customHeight="true" outlineLevel="0" collapsed="false"/>
    <row r="697" customFormat="false" ht="25.5" hidden="false" customHeight="true" outlineLevel="0" collapsed="false"/>
    <row r="698" customFormat="false" ht="25.5" hidden="false" customHeight="true" outlineLevel="0" collapsed="false"/>
    <row r="699" customFormat="false" ht="25.5" hidden="false" customHeight="true" outlineLevel="0" collapsed="false"/>
    <row r="700" customFormat="false" ht="25.5" hidden="false" customHeight="true" outlineLevel="0" collapsed="false"/>
    <row r="701" customFormat="false" ht="25.5" hidden="false" customHeight="true" outlineLevel="0" collapsed="false"/>
    <row r="702" customFormat="false" ht="25.5" hidden="false" customHeight="true" outlineLevel="0" collapsed="false"/>
    <row r="703" customFormat="false" ht="25.5" hidden="false" customHeight="true" outlineLevel="0" collapsed="false"/>
    <row r="704" customFormat="false" ht="25.5" hidden="false" customHeight="true" outlineLevel="0" collapsed="false"/>
    <row r="705" customFormat="false" ht="25.5" hidden="false" customHeight="true" outlineLevel="0" collapsed="false"/>
    <row r="706" customFormat="false" ht="25.5" hidden="false" customHeight="true" outlineLevel="0" collapsed="false"/>
    <row r="707" customFormat="false" ht="25.5" hidden="false" customHeight="true" outlineLevel="0" collapsed="false"/>
    <row r="708" customFormat="false" ht="25.5" hidden="false" customHeight="true" outlineLevel="0" collapsed="false"/>
    <row r="709" customFormat="false" ht="25.5" hidden="false" customHeight="true" outlineLevel="0" collapsed="false"/>
    <row r="710" customFormat="false" ht="25.5" hidden="false" customHeight="true" outlineLevel="0" collapsed="false"/>
    <row r="711" customFormat="false" ht="25.5" hidden="false" customHeight="true" outlineLevel="0" collapsed="false"/>
    <row r="712" customFormat="false" ht="25.5" hidden="false" customHeight="true" outlineLevel="0" collapsed="false"/>
    <row r="713" customFormat="false" ht="25.5" hidden="false" customHeight="true" outlineLevel="0" collapsed="false"/>
    <row r="714" customFormat="false" ht="25.5" hidden="false" customHeight="true" outlineLevel="0" collapsed="false"/>
    <row r="715" customFormat="false" ht="25.5" hidden="false" customHeight="true" outlineLevel="0" collapsed="false"/>
    <row r="716" customFormat="false" ht="25.5" hidden="false" customHeight="true" outlineLevel="0" collapsed="false"/>
    <row r="717" customFormat="false" ht="25.5" hidden="false" customHeight="true" outlineLevel="0" collapsed="false"/>
    <row r="718" customFormat="false" ht="25.5" hidden="false" customHeight="true" outlineLevel="0" collapsed="false"/>
    <row r="719" customFormat="false" ht="25.5" hidden="false" customHeight="true" outlineLevel="0" collapsed="false"/>
    <row r="720" customFormat="false" ht="25.5" hidden="false" customHeight="true" outlineLevel="0" collapsed="false"/>
    <row r="721" customFormat="false" ht="25.5" hidden="false" customHeight="true" outlineLevel="0" collapsed="false"/>
    <row r="722" customFormat="false" ht="25.5" hidden="false" customHeight="true" outlineLevel="0" collapsed="false"/>
    <row r="723" customFormat="false" ht="25.5" hidden="false" customHeight="true" outlineLevel="0" collapsed="false"/>
    <row r="724" customFormat="false" ht="25.5" hidden="false" customHeight="true" outlineLevel="0" collapsed="false"/>
    <row r="725" customFormat="false" ht="25.5" hidden="false" customHeight="true" outlineLevel="0" collapsed="false"/>
    <row r="726" customFormat="false" ht="25.5" hidden="false" customHeight="true" outlineLevel="0" collapsed="false"/>
    <row r="727" customFormat="false" ht="25.5" hidden="false" customHeight="true" outlineLevel="0" collapsed="false"/>
    <row r="728" customFormat="false" ht="25.5" hidden="false" customHeight="true" outlineLevel="0" collapsed="false"/>
    <row r="729" customFormat="false" ht="25.5" hidden="false" customHeight="true" outlineLevel="0" collapsed="false"/>
    <row r="730" customFormat="false" ht="25.5" hidden="false" customHeight="true" outlineLevel="0" collapsed="false"/>
    <row r="731" customFormat="false" ht="25.5" hidden="false" customHeight="true" outlineLevel="0" collapsed="false"/>
    <row r="732" customFormat="false" ht="25.5" hidden="false" customHeight="true" outlineLevel="0" collapsed="false"/>
    <row r="733" customFormat="false" ht="25.5" hidden="false" customHeight="true" outlineLevel="0" collapsed="false"/>
    <row r="734" customFormat="false" ht="25.5" hidden="false" customHeight="true" outlineLevel="0" collapsed="false"/>
    <row r="735" customFormat="false" ht="25.5" hidden="false" customHeight="true" outlineLevel="0" collapsed="false"/>
    <row r="736" customFormat="false" ht="25.5" hidden="false" customHeight="true" outlineLevel="0" collapsed="false"/>
    <row r="737" customFormat="false" ht="25.5" hidden="false" customHeight="true" outlineLevel="0" collapsed="false"/>
    <row r="738" customFormat="false" ht="25.5" hidden="false" customHeight="true" outlineLevel="0" collapsed="false"/>
    <row r="739" customFormat="false" ht="25.5" hidden="false" customHeight="true" outlineLevel="0" collapsed="false"/>
    <row r="740" customFormat="false" ht="25.5" hidden="false" customHeight="true" outlineLevel="0" collapsed="false"/>
    <row r="741" customFormat="false" ht="25.5" hidden="false" customHeight="true" outlineLevel="0" collapsed="false"/>
    <row r="742" customFormat="false" ht="25.5" hidden="false" customHeight="true" outlineLevel="0" collapsed="false"/>
    <row r="743" customFormat="false" ht="25.5" hidden="false" customHeight="true" outlineLevel="0" collapsed="false"/>
    <row r="744" customFormat="false" ht="25.5" hidden="false" customHeight="true" outlineLevel="0" collapsed="false"/>
    <row r="745" customFormat="false" ht="25.5" hidden="false" customHeight="true" outlineLevel="0" collapsed="false"/>
    <row r="746" customFormat="false" ht="25.5" hidden="false" customHeight="true" outlineLevel="0" collapsed="false"/>
    <row r="747" customFormat="false" ht="25.5" hidden="false" customHeight="true" outlineLevel="0" collapsed="false"/>
    <row r="748" customFormat="false" ht="25.5" hidden="false" customHeight="true" outlineLevel="0" collapsed="false"/>
    <row r="749" customFormat="false" ht="25.5" hidden="false" customHeight="true" outlineLevel="0" collapsed="false"/>
    <row r="750" customFormat="false" ht="25.5" hidden="false" customHeight="true" outlineLevel="0" collapsed="false"/>
    <row r="751" customFormat="false" ht="25.5" hidden="false" customHeight="true" outlineLevel="0" collapsed="false"/>
    <row r="752" customFormat="false" ht="25.5" hidden="false" customHeight="true" outlineLevel="0" collapsed="false"/>
    <row r="753" customFormat="false" ht="25.5" hidden="false" customHeight="true" outlineLevel="0" collapsed="false"/>
    <row r="754" customFormat="false" ht="25.5" hidden="false" customHeight="true" outlineLevel="0" collapsed="false"/>
    <row r="755" customFormat="false" ht="25.5" hidden="false" customHeight="true" outlineLevel="0" collapsed="false"/>
    <row r="756" customFormat="false" ht="25.5" hidden="false" customHeight="true" outlineLevel="0" collapsed="false"/>
    <row r="757" customFormat="false" ht="25.5" hidden="false" customHeight="true" outlineLevel="0" collapsed="false"/>
    <row r="758" customFormat="false" ht="25.5" hidden="false" customHeight="true" outlineLevel="0" collapsed="false"/>
    <row r="759" customFormat="false" ht="25.5" hidden="false" customHeight="true" outlineLevel="0" collapsed="false"/>
    <row r="760" customFormat="false" ht="25.5" hidden="false" customHeight="true" outlineLevel="0" collapsed="false"/>
    <row r="761" customFormat="false" ht="25.5" hidden="false" customHeight="true" outlineLevel="0" collapsed="false"/>
    <row r="762" customFormat="false" ht="25.5" hidden="false" customHeight="true" outlineLevel="0" collapsed="false"/>
    <row r="763" customFormat="false" ht="25.5" hidden="false" customHeight="true" outlineLevel="0" collapsed="false"/>
    <row r="764" customFormat="false" ht="25.5" hidden="false" customHeight="true" outlineLevel="0" collapsed="false"/>
    <row r="765" customFormat="false" ht="25.5" hidden="false" customHeight="true" outlineLevel="0" collapsed="false"/>
    <row r="766" customFormat="false" ht="25.5" hidden="false" customHeight="true" outlineLevel="0" collapsed="false"/>
    <row r="767" customFormat="false" ht="25.5" hidden="false" customHeight="true" outlineLevel="0" collapsed="false"/>
    <row r="768" customFormat="false" ht="25.5" hidden="false" customHeight="true" outlineLevel="0" collapsed="false"/>
    <row r="769" customFormat="false" ht="25.5" hidden="false" customHeight="true" outlineLevel="0" collapsed="false"/>
    <row r="770" customFormat="false" ht="25.5" hidden="false" customHeight="true" outlineLevel="0" collapsed="false"/>
    <row r="771" customFormat="false" ht="25.5" hidden="false" customHeight="true" outlineLevel="0" collapsed="false"/>
    <row r="772" customFormat="false" ht="25.5" hidden="false" customHeight="true" outlineLevel="0" collapsed="false"/>
    <row r="773" customFormat="false" ht="25.5" hidden="false" customHeight="true" outlineLevel="0" collapsed="false"/>
    <row r="774" customFormat="false" ht="25.5" hidden="false" customHeight="true" outlineLevel="0" collapsed="false"/>
    <row r="775" customFormat="false" ht="25.5" hidden="false" customHeight="true" outlineLevel="0" collapsed="false"/>
    <row r="776" customFormat="false" ht="25.5" hidden="false" customHeight="true" outlineLevel="0" collapsed="false"/>
    <row r="777" customFormat="false" ht="25.5" hidden="false" customHeight="true" outlineLevel="0" collapsed="false"/>
    <row r="778" customFormat="false" ht="25.5" hidden="false" customHeight="true" outlineLevel="0" collapsed="false"/>
    <row r="779" customFormat="false" ht="25.5" hidden="false" customHeight="true" outlineLevel="0" collapsed="false"/>
    <row r="780" customFormat="false" ht="25.5" hidden="false" customHeight="true" outlineLevel="0" collapsed="false"/>
    <row r="781" customFormat="false" ht="25.5" hidden="false" customHeight="true" outlineLevel="0" collapsed="false"/>
    <row r="782" customFormat="false" ht="25.5" hidden="false" customHeight="true" outlineLevel="0" collapsed="false"/>
    <row r="783" customFormat="false" ht="25.5" hidden="false" customHeight="true" outlineLevel="0" collapsed="false"/>
    <row r="784" customFormat="false" ht="25.5" hidden="false" customHeight="true" outlineLevel="0" collapsed="false"/>
    <row r="785" customFormat="false" ht="25.5" hidden="false" customHeight="true" outlineLevel="0" collapsed="false"/>
    <row r="786" customFormat="false" ht="25.5" hidden="false" customHeight="true" outlineLevel="0" collapsed="false"/>
    <row r="787" customFormat="false" ht="25.5" hidden="false" customHeight="true" outlineLevel="0" collapsed="false"/>
    <row r="788" customFormat="false" ht="25.5" hidden="false" customHeight="true" outlineLevel="0" collapsed="false"/>
    <row r="789" customFormat="false" ht="25.5" hidden="false" customHeight="true" outlineLevel="0" collapsed="false"/>
    <row r="790" customFormat="false" ht="25.5" hidden="false" customHeight="true" outlineLevel="0" collapsed="false"/>
    <row r="791" customFormat="false" ht="25.5" hidden="false" customHeight="true" outlineLevel="0" collapsed="false"/>
    <row r="792" customFormat="false" ht="25.5" hidden="false" customHeight="true" outlineLevel="0" collapsed="false"/>
    <row r="793" customFormat="false" ht="25.5" hidden="false" customHeight="true" outlineLevel="0" collapsed="false"/>
    <row r="794" customFormat="false" ht="25.5" hidden="false" customHeight="true" outlineLevel="0" collapsed="false"/>
    <row r="795" customFormat="false" ht="25.5" hidden="false" customHeight="true" outlineLevel="0" collapsed="false"/>
    <row r="796" customFormat="false" ht="25.5" hidden="false" customHeight="true" outlineLevel="0" collapsed="false"/>
    <row r="797" customFormat="false" ht="25.5" hidden="false" customHeight="true" outlineLevel="0" collapsed="false"/>
    <row r="798" customFormat="false" ht="25.5" hidden="false" customHeight="true" outlineLevel="0" collapsed="false"/>
    <row r="799" customFormat="false" ht="25.5" hidden="false" customHeight="true" outlineLevel="0" collapsed="false"/>
    <row r="800" customFormat="false" ht="25.5" hidden="false" customHeight="true" outlineLevel="0" collapsed="false"/>
    <row r="801" customFormat="false" ht="25.5" hidden="false" customHeight="true" outlineLevel="0" collapsed="false"/>
    <row r="802" customFormat="false" ht="25.5" hidden="false" customHeight="true" outlineLevel="0" collapsed="false"/>
    <row r="803" customFormat="false" ht="25.5" hidden="false" customHeight="true" outlineLevel="0" collapsed="false"/>
    <row r="804" customFormat="false" ht="25.5" hidden="false" customHeight="true" outlineLevel="0" collapsed="false"/>
    <row r="805" customFormat="false" ht="25.5" hidden="false" customHeight="true" outlineLevel="0" collapsed="false"/>
    <row r="806" customFormat="false" ht="25.5" hidden="false" customHeight="true" outlineLevel="0" collapsed="false"/>
    <row r="807" customFormat="false" ht="25.5" hidden="false" customHeight="true" outlineLevel="0" collapsed="false"/>
    <row r="808" customFormat="false" ht="25.5" hidden="false" customHeight="true" outlineLevel="0" collapsed="false"/>
    <row r="809" customFormat="false" ht="25.5" hidden="false" customHeight="true" outlineLevel="0" collapsed="false"/>
    <row r="810" customFormat="false" ht="25.5" hidden="false" customHeight="true" outlineLevel="0" collapsed="false"/>
    <row r="811" customFormat="false" ht="25.5" hidden="false" customHeight="true" outlineLevel="0" collapsed="false"/>
    <row r="812" customFormat="false" ht="25.5" hidden="false" customHeight="true" outlineLevel="0" collapsed="false"/>
    <row r="813" customFormat="false" ht="25.5" hidden="false" customHeight="true" outlineLevel="0" collapsed="false"/>
    <row r="814" customFormat="false" ht="25.5" hidden="false" customHeight="true" outlineLevel="0" collapsed="false"/>
    <row r="815" customFormat="false" ht="25.5" hidden="false" customHeight="true" outlineLevel="0" collapsed="false"/>
    <row r="816" customFormat="false" ht="25.5" hidden="false" customHeight="true" outlineLevel="0" collapsed="false"/>
    <row r="817" customFormat="false" ht="25.5" hidden="false" customHeight="true" outlineLevel="0" collapsed="false"/>
    <row r="818" customFormat="false" ht="25.5" hidden="false" customHeight="true" outlineLevel="0" collapsed="false"/>
    <row r="819" customFormat="false" ht="25.5" hidden="false" customHeight="true" outlineLevel="0" collapsed="false"/>
    <row r="820" customFormat="false" ht="25.5" hidden="false" customHeight="true" outlineLevel="0" collapsed="false"/>
    <row r="821" customFormat="false" ht="25.5" hidden="false" customHeight="true" outlineLevel="0" collapsed="false"/>
    <row r="822" customFormat="false" ht="25.5" hidden="false" customHeight="true" outlineLevel="0" collapsed="false"/>
    <row r="823" customFormat="false" ht="25.5" hidden="false" customHeight="true" outlineLevel="0" collapsed="false"/>
    <row r="824" customFormat="false" ht="25.5" hidden="false" customHeight="true" outlineLevel="0" collapsed="false"/>
    <row r="825" customFormat="false" ht="25.5" hidden="false" customHeight="true" outlineLevel="0" collapsed="false"/>
    <row r="826" customFormat="false" ht="25.5" hidden="false" customHeight="true" outlineLevel="0" collapsed="false"/>
    <row r="827" customFormat="false" ht="25.5" hidden="false" customHeight="true" outlineLevel="0" collapsed="false"/>
    <row r="828" customFormat="false" ht="25.5" hidden="false" customHeight="true" outlineLevel="0" collapsed="false"/>
    <row r="829" customFormat="false" ht="25.5" hidden="false" customHeight="true" outlineLevel="0" collapsed="false"/>
    <row r="830" customFormat="false" ht="25.5" hidden="false" customHeight="true" outlineLevel="0" collapsed="false"/>
    <row r="831" customFormat="false" ht="25.5" hidden="false" customHeight="true" outlineLevel="0" collapsed="false"/>
    <row r="832" customFormat="false" ht="25.5" hidden="false" customHeight="true" outlineLevel="0" collapsed="false"/>
    <row r="833" customFormat="false" ht="25.5" hidden="false" customHeight="true" outlineLevel="0" collapsed="false"/>
    <row r="834" customFormat="false" ht="25.5" hidden="false" customHeight="true" outlineLevel="0" collapsed="false"/>
    <row r="835" customFormat="false" ht="25.5" hidden="false" customHeight="true" outlineLevel="0" collapsed="false"/>
    <row r="836" customFormat="false" ht="25.5" hidden="false" customHeight="true" outlineLevel="0" collapsed="false"/>
    <row r="837" customFormat="false" ht="25.5" hidden="false" customHeight="true" outlineLevel="0" collapsed="false"/>
    <row r="838" customFormat="false" ht="25.5" hidden="false" customHeight="true" outlineLevel="0" collapsed="false"/>
    <row r="839" customFormat="false" ht="25.5" hidden="false" customHeight="true" outlineLevel="0" collapsed="false"/>
    <row r="840" customFormat="false" ht="25.5" hidden="false" customHeight="true" outlineLevel="0" collapsed="false"/>
    <row r="841" customFormat="false" ht="25.5" hidden="false" customHeight="true" outlineLevel="0" collapsed="false"/>
    <row r="842" customFormat="false" ht="25.5" hidden="false" customHeight="true" outlineLevel="0" collapsed="false"/>
    <row r="843" customFormat="false" ht="25.5" hidden="false" customHeight="true" outlineLevel="0" collapsed="false"/>
    <row r="844" customFormat="false" ht="25.5" hidden="false" customHeight="true" outlineLevel="0" collapsed="false"/>
    <row r="845" customFormat="false" ht="25.5" hidden="false" customHeight="true" outlineLevel="0" collapsed="false"/>
    <row r="846" customFormat="false" ht="25.5" hidden="false" customHeight="true" outlineLevel="0" collapsed="false"/>
    <row r="847" customFormat="false" ht="25.5" hidden="false" customHeight="true" outlineLevel="0" collapsed="false"/>
    <row r="848" customFormat="false" ht="25.5" hidden="false" customHeight="true" outlineLevel="0" collapsed="false"/>
    <row r="849" customFormat="false" ht="25.5" hidden="false" customHeight="true" outlineLevel="0" collapsed="false"/>
    <row r="850" customFormat="false" ht="25.5" hidden="false" customHeight="true" outlineLevel="0" collapsed="false"/>
    <row r="851" customFormat="false" ht="25.5" hidden="false" customHeight="true" outlineLevel="0" collapsed="false"/>
    <row r="852" customFormat="false" ht="25.5" hidden="false" customHeight="true" outlineLevel="0" collapsed="false"/>
    <row r="853" customFormat="false" ht="25.5" hidden="false" customHeight="true" outlineLevel="0" collapsed="false"/>
    <row r="854" customFormat="false" ht="25.5" hidden="false" customHeight="true" outlineLevel="0" collapsed="false"/>
    <row r="855" customFormat="false" ht="25.5" hidden="false" customHeight="true" outlineLevel="0" collapsed="false"/>
    <row r="856" customFormat="false" ht="25.5" hidden="false" customHeight="true" outlineLevel="0" collapsed="false"/>
    <row r="857" customFormat="false" ht="25.5" hidden="false" customHeight="true" outlineLevel="0" collapsed="false"/>
    <row r="858" customFormat="false" ht="25.5" hidden="false" customHeight="true" outlineLevel="0" collapsed="false"/>
    <row r="859" customFormat="false" ht="25.5" hidden="false" customHeight="true" outlineLevel="0" collapsed="false"/>
    <row r="860" customFormat="false" ht="25.5" hidden="false" customHeight="true" outlineLevel="0" collapsed="false"/>
    <row r="861" customFormat="false" ht="25.5" hidden="false" customHeight="true" outlineLevel="0" collapsed="false"/>
    <row r="862" customFormat="false" ht="25.5" hidden="false" customHeight="true" outlineLevel="0" collapsed="false"/>
    <row r="863" customFormat="false" ht="25.5" hidden="false" customHeight="true" outlineLevel="0" collapsed="false"/>
    <row r="864" customFormat="false" ht="25.5" hidden="false" customHeight="true" outlineLevel="0" collapsed="false"/>
    <row r="865" customFormat="false" ht="25.5" hidden="false" customHeight="true" outlineLevel="0" collapsed="false"/>
    <row r="866" customFormat="false" ht="25.5" hidden="false" customHeight="true" outlineLevel="0" collapsed="false"/>
    <row r="867" customFormat="false" ht="25.5" hidden="false" customHeight="true" outlineLevel="0" collapsed="false"/>
    <row r="868" customFormat="false" ht="25.5" hidden="false" customHeight="true" outlineLevel="0" collapsed="false"/>
    <row r="869" customFormat="false" ht="25.5" hidden="false" customHeight="true" outlineLevel="0" collapsed="false"/>
    <row r="870" customFormat="false" ht="25.5" hidden="false" customHeight="true" outlineLevel="0" collapsed="false"/>
    <row r="871" customFormat="false" ht="25.5" hidden="false" customHeight="true" outlineLevel="0" collapsed="false"/>
    <row r="872" customFormat="false" ht="25.5" hidden="false" customHeight="true" outlineLevel="0" collapsed="false"/>
    <row r="873" customFormat="false" ht="25.5" hidden="false" customHeight="true" outlineLevel="0" collapsed="false"/>
    <row r="874" customFormat="false" ht="25.5" hidden="false" customHeight="true" outlineLevel="0" collapsed="false"/>
    <row r="875" customFormat="false" ht="25.5" hidden="false" customHeight="true" outlineLevel="0" collapsed="false"/>
    <row r="876" customFormat="false" ht="25.5" hidden="false" customHeight="true" outlineLevel="0" collapsed="false"/>
    <row r="877" customFormat="false" ht="25.5" hidden="false" customHeight="true" outlineLevel="0" collapsed="false"/>
    <row r="878" customFormat="false" ht="25.5" hidden="false" customHeight="true" outlineLevel="0" collapsed="false"/>
    <row r="879" customFormat="false" ht="25.5" hidden="false" customHeight="true" outlineLevel="0" collapsed="false"/>
    <row r="880" customFormat="false" ht="25.5" hidden="false" customHeight="true" outlineLevel="0" collapsed="false"/>
    <row r="881" customFormat="false" ht="25.5" hidden="false" customHeight="true" outlineLevel="0" collapsed="false"/>
    <row r="882" customFormat="false" ht="25.5" hidden="false" customHeight="true" outlineLevel="0" collapsed="false"/>
    <row r="883" customFormat="false" ht="25.5" hidden="false" customHeight="true" outlineLevel="0" collapsed="false"/>
    <row r="884" customFormat="false" ht="25.5" hidden="false" customHeight="true" outlineLevel="0" collapsed="false"/>
    <row r="885" customFormat="false" ht="25.5" hidden="false" customHeight="true" outlineLevel="0" collapsed="false"/>
    <row r="886" customFormat="false" ht="25.5" hidden="false" customHeight="true" outlineLevel="0" collapsed="false"/>
    <row r="887" customFormat="false" ht="25.5" hidden="false" customHeight="true" outlineLevel="0" collapsed="false"/>
    <row r="888" customFormat="false" ht="25.5" hidden="false" customHeight="true" outlineLevel="0" collapsed="false"/>
    <row r="889" customFormat="false" ht="25.5" hidden="false" customHeight="true" outlineLevel="0" collapsed="false"/>
    <row r="890" customFormat="false" ht="25.5" hidden="false" customHeight="true" outlineLevel="0" collapsed="false"/>
    <row r="891" customFormat="false" ht="25.5" hidden="false" customHeight="true" outlineLevel="0" collapsed="false"/>
    <row r="892" customFormat="false" ht="25.5" hidden="false" customHeight="true" outlineLevel="0" collapsed="false"/>
    <row r="893" customFormat="false" ht="25.5" hidden="false" customHeight="true" outlineLevel="0" collapsed="false"/>
    <row r="894" customFormat="false" ht="25.5" hidden="false" customHeight="true" outlineLevel="0" collapsed="false"/>
    <row r="895" customFormat="false" ht="25.5" hidden="false" customHeight="true" outlineLevel="0" collapsed="false"/>
    <row r="896" customFormat="false" ht="25.5" hidden="false" customHeight="true" outlineLevel="0" collapsed="false"/>
    <row r="897" customFormat="false" ht="25.5" hidden="false" customHeight="true" outlineLevel="0" collapsed="false"/>
    <row r="898" customFormat="false" ht="25.5" hidden="false" customHeight="true" outlineLevel="0" collapsed="false"/>
    <row r="899" customFormat="false" ht="25.5" hidden="false" customHeight="true" outlineLevel="0" collapsed="false"/>
    <row r="900" customFormat="false" ht="25.5" hidden="false" customHeight="true" outlineLevel="0" collapsed="false"/>
    <row r="901" customFormat="false" ht="25.5" hidden="false" customHeight="true" outlineLevel="0" collapsed="false"/>
    <row r="902" customFormat="false" ht="25.5" hidden="false" customHeight="true" outlineLevel="0" collapsed="false"/>
    <row r="903" customFormat="false" ht="25.5" hidden="false" customHeight="true" outlineLevel="0" collapsed="false"/>
    <row r="904" customFormat="false" ht="25.5" hidden="false" customHeight="true" outlineLevel="0" collapsed="false"/>
    <row r="905" customFormat="false" ht="25.5" hidden="false" customHeight="true" outlineLevel="0" collapsed="false"/>
    <row r="906" customFormat="false" ht="25.5" hidden="false" customHeight="true" outlineLevel="0" collapsed="false"/>
    <row r="907" customFormat="false" ht="25.5" hidden="false" customHeight="true" outlineLevel="0" collapsed="false"/>
    <row r="908" customFormat="false" ht="25.5" hidden="false" customHeight="true" outlineLevel="0" collapsed="false"/>
    <row r="909" customFormat="false" ht="25.5" hidden="false" customHeight="true" outlineLevel="0" collapsed="false"/>
    <row r="910" customFormat="false" ht="25.5" hidden="false" customHeight="true" outlineLevel="0" collapsed="false"/>
    <row r="911" customFormat="false" ht="25.5" hidden="false" customHeight="true" outlineLevel="0" collapsed="false"/>
    <row r="912" customFormat="false" ht="25.5" hidden="false" customHeight="true" outlineLevel="0" collapsed="false"/>
    <row r="913" customFormat="false" ht="25.5" hidden="false" customHeight="true" outlineLevel="0" collapsed="false"/>
    <row r="914" customFormat="false" ht="25.5" hidden="false" customHeight="true" outlineLevel="0" collapsed="false"/>
    <row r="915" customFormat="false" ht="25.5" hidden="false" customHeight="true" outlineLevel="0" collapsed="false"/>
    <row r="916" customFormat="false" ht="25.5" hidden="false" customHeight="true" outlineLevel="0" collapsed="false"/>
    <row r="917" customFormat="false" ht="25.5" hidden="false" customHeight="true" outlineLevel="0" collapsed="false"/>
    <row r="918" customFormat="false" ht="25.5" hidden="false" customHeight="true" outlineLevel="0" collapsed="false"/>
    <row r="919" customFormat="false" ht="25.5" hidden="false" customHeight="true" outlineLevel="0" collapsed="false"/>
    <row r="920" customFormat="false" ht="25.5" hidden="false" customHeight="true" outlineLevel="0" collapsed="false"/>
    <row r="921" customFormat="false" ht="25.5" hidden="false" customHeight="true" outlineLevel="0" collapsed="false"/>
    <row r="922" customFormat="false" ht="25.5" hidden="false" customHeight="true" outlineLevel="0" collapsed="false"/>
    <row r="923" customFormat="false" ht="25.5" hidden="false" customHeight="true" outlineLevel="0" collapsed="false"/>
    <row r="924" customFormat="false" ht="25.5" hidden="false" customHeight="true" outlineLevel="0" collapsed="false"/>
    <row r="925" customFormat="false" ht="25.5" hidden="false" customHeight="true" outlineLevel="0" collapsed="false"/>
    <row r="926" customFormat="false" ht="25.5" hidden="false" customHeight="true" outlineLevel="0" collapsed="false"/>
    <row r="927" customFormat="false" ht="25.5" hidden="false" customHeight="true" outlineLevel="0" collapsed="false"/>
    <row r="928" customFormat="false" ht="25.5" hidden="false" customHeight="true" outlineLevel="0" collapsed="false"/>
    <row r="929" customFormat="false" ht="25.5" hidden="false" customHeight="true" outlineLevel="0" collapsed="false"/>
    <row r="930" customFormat="false" ht="25.5" hidden="false" customHeight="true" outlineLevel="0" collapsed="false"/>
    <row r="931" customFormat="false" ht="25.5" hidden="false" customHeight="true" outlineLevel="0" collapsed="false"/>
    <row r="932" customFormat="false" ht="25.5" hidden="false" customHeight="true" outlineLevel="0" collapsed="false"/>
    <row r="933" customFormat="false" ht="25.5" hidden="false" customHeight="true" outlineLevel="0" collapsed="false"/>
    <row r="934" customFormat="false" ht="25.5" hidden="false" customHeight="true" outlineLevel="0" collapsed="false"/>
    <row r="935" customFormat="false" ht="25.5" hidden="false" customHeight="true" outlineLevel="0" collapsed="false"/>
    <row r="936" customFormat="false" ht="25.5" hidden="false" customHeight="true" outlineLevel="0" collapsed="false"/>
    <row r="937" customFormat="false" ht="25.5" hidden="false" customHeight="true" outlineLevel="0" collapsed="false"/>
    <row r="938" customFormat="false" ht="25.5" hidden="false" customHeight="true" outlineLevel="0" collapsed="false"/>
    <row r="939" customFormat="false" ht="25.5" hidden="false" customHeight="true" outlineLevel="0" collapsed="false"/>
    <row r="940" customFormat="false" ht="25.5" hidden="false" customHeight="true" outlineLevel="0" collapsed="false"/>
    <row r="941" customFormat="false" ht="25.5" hidden="false" customHeight="true" outlineLevel="0" collapsed="false"/>
    <row r="942" customFormat="false" ht="25.5" hidden="false" customHeight="true" outlineLevel="0" collapsed="false"/>
    <row r="943" customFormat="false" ht="25.5" hidden="false" customHeight="true" outlineLevel="0" collapsed="false"/>
    <row r="944" customFormat="false" ht="25.5" hidden="false" customHeight="true" outlineLevel="0" collapsed="false"/>
    <row r="945" customFormat="false" ht="25.5" hidden="false" customHeight="true" outlineLevel="0" collapsed="false"/>
    <row r="946" customFormat="false" ht="25.5" hidden="false" customHeight="true" outlineLevel="0" collapsed="false"/>
    <row r="947" customFormat="false" ht="25.5" hidden="false" customHeight="true" outlineLevel="0" collapsed="false"/>
    <row r="948" customFormat="false" ht="25.5" hidden="false" customHeight="true" outlineLevel="0" collapsed="false"/>
    <row r="949" customFormat="false" ht="25.5" hidden="false" customHeight="true" outlineLevel="0" collapsed="false"/>
    <row r="950" customFormat="false" ht="25.5" hidden="false" customHeight="true" outlineLevel="0" collapsed="false"/>
    <row r="951" customFormat="false" ht="25.5" hidden="false" customHeight="true" outlineLevel="0" collapsed="false"/>
    <row r="952" customFormat="false" ht="25.5" hidden="false" customHeight="true" outlineLevel="0" collapsed="false"/>
    <row r="953" customFormat="false" ht="25.5" hidden="false" customHeight="true" outlineLevel="0" collapsed="false"/>
    <row r="954" customFormat="false" ht="25.5" hidden="false" customHeight="true" outlineLevel="0" collapsed="false"/>
    <row r="955" customFormat="false" ht="25.5" hidden="false" customHeight="true" outlineLevel="0" collapsed="false"/>
    <row r="956" customFormat="false" ht="25.5" hidden="false" customHeight="true" outlineLevel="0" collapsed="false"/>
    <row r="957" customFormat="false" ht="25.5" hidden="false" customHeight="true" outlineLevel="0" collapsed="false"/>
    <row r="958" customFormat="false" ht="25.5" hidden="false" customHeight="true" outlineLevel="0" collapsed="false"/>
    <row r="959" customFormat="false" ht="25.5" hidden="false" customHeight="true" outlineLevel="0" collapsed="false"/>
    <row r="960" customFormat="false" ht="25.5" hidden="false" customHeight="true" outlineLevel="0" collapsed="false"/>
    <row r="961" customFormat="false" ht="25.5" hidden="false" customHeight="true" outlineLevel="0" collapsed="false"/>
    <row r="962" customFormat="false" ht="25.5" hidden="false" customHeight="true" outlineLevel="0" collapsed="false"/>
    <row r="963" customFormat="false" ht="25.5" hidden="false" customHeight="true" outlineLevel="0" collapsed="false"/>
    <row r="964" customFormat="false" ht="25.5" hidden="false" customHeight="true" outlineLevel="0" collapsed="false"/>
    <row r="965" customFormat="false" ht="25.5" hidden="false" customHeight="tru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7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18" activeCellId="0" sqref="I18"/>
    </sheetView>
  </sheetViews>
  <sheetFormatPr defaultColWidth="11.58984375" defaultRowHeight="12.8" zeroHeight="false" outlineLevelRow="0" outlineLevelCol="0"/>
  <cols>
    <col collapsed="false" customWidth="true" hidden="true" outlineLevel="0" max="2" min="1" style="1" width="11.52"/>
    <col collapsed="false" customWidth="true" hidden="false" outlineLevel="0" max="3" min="3" style="1" width="20.83"/>
    <col collapsed="false" customWidth="true" hidden="false" outlineLevel="0" max="4" min="4" style="1" width="11.11"/>
    <col collapsed="false" customWidth="true" hidden="false" outlineLevel="0" max="5" min="5" style="1" width="15.85"/>
    <col collapsed="false" customWidth="true" hidden="false" outlineLevel="0" max="6" min="6" style="1" width="14.43"/>
    <col collapsed="false" customWidth="true" hidden="false" outlineLevel="0" max="7" min="7" style="1" width="15.42"/>
    <col collapsed="false" customWidth="true" hidden="false" outlineLevel="0" max="8" min="8" style="1" width="37.28"/>
    <col collapsed="false" customWidth="true" hidden="false" outlineLevel="0" max="9" min="9" style="1" width="25.74"/>
    <col collapsed="false" customWidth="true" hidden="false" outlineLevel="0" max="10" min="10" style="1" width="13.75"/>
  </cols>
  <sheetData>
    <row r="1" customFormat="false" ht="18" hidden="false" customHeight="true" outlineLevel="0" collapsed="false">
      <c r="A1" s="489"/>
      <c r="B1" s="489"/>
      <c r="C1" s="490" t="s">
        <v>3478</v>
      </c>
      <c r="D1" s="490"/>
      <c r="E1" s="490"/>
      <c r="F1" s="490"/>
      <c r="G1" s="490"/>
      <c r="H1" s="490"/>
      <c r="I1" s="490"/>
      <c r="J1" s="490"/>
      <c r="K1" s="491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  <c r="X1" s="489"/>
      <c r="Y1" s="489"/>
      <c r="Z1" s="489"/>
    </row>
    <row r="2" customFormat="false" ht="18" hidden="false" customHeight="true" outlineLevel="0" collapsed="false">
      <c r="A2" s="489"/>
      <c r="B2" s="489"/>
      <c r="C2" s="490"/>
      <c r="D2" s="490"/>
      <c r="E2" s="490"/>
      <c r="F2" s="490"/>
      <c r="G2" s="490"/>
      <c r="H2" s="490"/>
      <c r="I2" s="490"/>
      <c r="J2" s="490"/>
      <c r="K2" s="491"/>
      <c r="L2" s="489"/>
      <c r="M2" s="489"/>
      <c r="N2" s="489"/>
      <c r="O2" s="489"/>
      <c r="P2" s="489"/>
      <c r="Q2" s="489"/>
      <c r="R2" s="489"/>
      <c r="S2" s="489"/>
      <c r="T2" s="489"/>
      <c r="U2" s="489"/>
      <c r="V2" s="489"/>
      <c r="W2" s="489"/>
      <c r="X2" s="489"/>
      <c r="Y2" s="489"/>
      <c r="Z2" s="489"/>
    </row>
    <row r="3" customFormat="false" ht="18" hidden="false" customHeight="true" outlineLevel="0" collapsed="false">
      <c r="A3" s="489"/>
      <c r="B3" s="489"/>
      <c r="C3" s="490"/>
      <c r="D3" s="490"/>
      <c r="E3" s="490"/>
      <c r="F3" s="490"/>
      <c r="G3" s="490"/>
      <c r="H3" s="490"/>
      <c r="I3" s="490"/>
      <c r="J3" s="490"/>
      <c r="K3" s="491"/>
      <c r="L3" s="489"/>
      <c r="M3" s="489"/>
      <c r="N3" s="489"/>
      <c r="O3" s="489"/>
      <c r="P3" s="489"/>
      <c r="Q3" s="489"/>
      <c r="R3" s="489"/>
      <c r="S3" s="489"/>
      <c r="T3" s="489"/>
      <c r="U3" s="489"/>
      <c r="V3" s="489"/>
      <c r="W3" s="489"/>
      <c r="X3" s="489"/>
      <c r="Y3" s="489"/>
      <c r="Z3" s="489"/>
    </row>
    <row r="4" customFormat="false" ht="18" hidden="false" customHeight="true" outlineLevel="0" collapsed="false">
      <c r="A4" s="489"/>
      <c r="B4" s="489"/>
      <c r="C4" s="492" t="s">
        <v>3479</v>
      </c>
      <c r="D4" s="493" t="s">
        <v>7</v>
      </c>
      <c r="E4" s="493"/>
      <c r="F4" s="493"/>
      <c r="G4" s="493"/>
      <c r="H4" s="493"/>
      <c r="I4" s="493"/>
      <c r="J4" s="493"/>
      <c r="K4" s="494"/>
      <c r="L4" s="489"/>
      <c r="M4" s="489"/>
      <c r="N4" s="489"/>
      <c r="O4" s="489"/>
      <c r="P4" s="489"/>
      <c r="Q4" s="489"/>
      <c r="R4" s="489"/>
      <c r="S4" s="489"/>
      <c r="T4" s="489"/>
      <c r="U4" s="489"/>
      <c r="V4" s="489"/>
      <c r="W4" s="489"/>
      <c r="X4" s="489"/>
      <c r="Y4" s="489"/>
      <c r="Z4" s="489"/>
    </row>
    <row r="5" customFormat="false" ht="18" hidden="false" customHeight="true" outlineLevel="0" collapsed="false">
      <c r="A5" s="489"/>
      <c r="B5" s="489"/>
      <c r="C5" s="492" t="s">
        <v>3480</v>
      </c>
      <c r="D5" s="495"/>
      <c r="E5" s="495"/>
      <c r="F5" s="495"/>
      <c r="G5" s="495"/>
      <c r="H5" s="495"/>
      <c r="I5" s="495"/>
      <c r="J5" s="495"/>
      <c r="K5" s="494"/>
      <c r="L5" s="489"/>
      <c r="M5" s="489"/>
      <c r="N5" s="489"/>
      <c r="O5" s="489"/>
      <c r="P5" s="489"/>
      <c r="Q5" s="489"/>
      <c r="R5" s="489"/>
      <c r="S5" s="489"/>
      <c r="T5" s="489"/>
      <c r="U5" s="489"/>
      <c r="V5" s="489"/>
      <c r="W5" s="489"/>
      <c r="X5" s="489"/>
      <c r="Y5" s="489"/>
      <c r="Z5" s="489"/>
    </row>
    <row r="6" customFormat="false" ht="18" hidden="false" customHeight="true" outlineLevel="0" collapsed="false">
      <c r="A6" s="489"/>
      <c r="B6" s="489"/>
      <c r="C6" s="496" t="s">
        <v>3481</v>
      </c>
      <c r="D6" s="497" t="s">
        <v>3482</v>
      </c>
      <c r="E6" s="497"/>
      <c r="F6" s="497"/>
      <c r="G6" s="497"/>
      <c r="H6" s="497"/>
      <c r="I6" s="497"/>
      <c r="J6" s="497"/>
      <c r="K6" s="498"/>
      <c r="L6" s="489"/>
      <c r="M6" s="489"/>
      <c r="N6" s="489"/>
      <c r="O6" s="489"/>
      <c r="P6" s="489"/>
      <c r="Q6" s="489"/>
      <c r="R6" s="489"/>
      <c r="S6" s="489"/>
      <c r="T6" s="489"/>
      <c r="U6" s="489"/>
      <c r="V6" s="489"/>
      <c r="W6" s="489"/>
      <c r="X6" s="489"/>
      <c r="Y6" s="489"/>
      <c r="Z6" s="489"/>
    </row>
    <row r="7" customFormat="false" ht="18" hidden="false" customHeight="true" outlineLevel="0" collapsed="false">
      <c r="A7" s="489"/>
      <c r="B7" s="489"/>
      <c r="C7" s="499"/>
      <c r="D7" s="500"/>
      <c r="E7" s="500"/>
      <c r="F7" s="500"/>
      <c r="G7" s="500"/>
      <c r="H7" s="500"/>
      <c r="I7" s="500"/>
      <c r="J7" s="500"/>
      <c r="K7" s="501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</row>
    <row r="8" customFormat="false" ht="18" hidden="false" customHeight="true" outlineLevel="0" collapsed="false">
      <c r="A8" s="489"/>
      <c r="B8" s="489"/>
      <c r="C8" s="502"/>
      <c r="D8" s="503"/>
      <c r="E8" s="503"/>
      <c r="F8" s="503"/>
      <c r="G8" s="504"/>
      <c r="H8" s="489"/>
      <c r="I8" s="489"/>
      <c r="J8" s="505"/>
      <c r="K8" s="489"/>
      <c r="L8" s="489"/>
      <c r="M8" s="489"/>
      <c r="N8" s="489"/>
      <c r="O8" s="489"/>
      <c r="P8" s="489"/>
      <c r="Q8" s="489"/>
      <c r="R8" s="489"/>
      <c r="S8" s="489"/>
      <c r="T8" s="489"/>
      <c r="U8" s="489"/>
      <c r="V8" s="489"/>
      <c r="W8" s="489"/>
      <c r="X8" s="489"/>
      <c r="Y8" s="489"/>
      <c r="Z8" s="489"/>
    </row>
    <row r="9" customFormat="false" ht="18" hidden="false" customHeight="true" outlineLevel="0" collapsed="false">
      <c r="A9" s="489"/>
      <c r="B9" s="489"/>
      <c r="C9" s="506" t="s">
        <v>3483</v>
      </c>
      <c r="D9" s="507" t="s">
        <v>3482</v>
      </c>
      <c r="E9" s="507"/>
      <c r="F9" s="508"/>
      <c r="G9" s="509"/>
      <c r="H9" s="510" t="s">
        <v>3484</v>
      </c>
      <c r="I9" s="511"/>
      <c r="J9" s="512"/>
      <c r="K9" s="513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</row>
    <row r="10" customFormat="false" ht="18" hidden="false" customHeight="true" outlineLevel="0" collapsed="false">
      <c r="A10" s="489"/>
      <c r="B10" s="489"/>
      <c r="C10" s="506" t="s">
        <v>3485</v>
      </c>
      <c r="D10" s="514" t="s">
        <v>2551</v>
      </c>
      <c r="E10" s="514"/>
      <c r="F10" s="508"/>
      <c r="G10" s="509"/>
      <c r="H10" s="515" t="s">
        <v>3486</v>
      </c>
      <c r="I10" s="516"/>
      <c r="J10" s="512"/>
      <c r="K10" s="513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/>
    </row>
    <row r="11" customFormat="false" ht="18" hidden="false" customHeight="true" outlineLevel="0" collapsed="false">
      <c r="A11" s="489"/>
      <c r="B11" s="489"/>
      <c r="C11" s="506" t="s">
        <v>3487</v>
      </c>
      <c r="D11" s="517" t="s">
        <v>3466</v>
      </c>
      <c r="E11" s="517"/>
      <c r="F11" s="508"/>
      <c r="G11" s="509"/>
      <c r="H11" s="515" t="s">
        <v>3488</v>
      </c>
      <c r="I11" s="509" t="n">
        <v>1</v>
      </c>
      <c r="J11" s="512"/>
      <c r="K11" s="513"/>
      <c r="L11" s="489"/>
      <c r="M11" s="489"/>
      <c r="N11" s="489"/>
      <c r="O11" s="489"/>
      <c r="P11" s="489"/>
      <c r="Q11" s="489"/>
      <c r="R11" s="489"/>
      <c r="S11" s="489"/>
      <c r="T11" s="489"/>
      <c r="U11" s="489"/>
      <c r="V11" s="489"/>
      <c r="W11" s="489"/>
      <c r="X11" s="489"/>
      <c r="Y11" s="489"/>
      <c r="Z11" s="489"/>
    </row>
    <row r="12" customFormat="false" ht="18" hidden="false" customHeight="true" outlineLevel="0" collapsed="false">
      <c r="A12" s="489"/>
      <c r="B12" s="489"/>
      <c r="C12" s="518" t="s">
        <v>3489</v>
      </c>
      <c r="D12" s="519" t="s">
        <v>3490</v>
      </c>
      <c r="E12" s="518" t="s">
        <v>3491</v>
      </c>
      <c r="F12" s="518" t="s">
        <v>3492</v>
      </c>
      <c r="G12" s="520" t="s">
        <v>3493</v>
      </c>
      <c r="H12" s="518" t="s">
        <v>3494</v>
      </c>
      <c r="I12" s="518" t="s">
        <v>3495</v>
      </c>
      <c r="J12" s="518" t="s">
        <v>20</v>
      </c>
      <c r="K12" s="521"/>
      <c r="L12" s="489"/>
      <c r="M12" s="489"/>
      <c r="N12" s="489"/>
      <c r="O12" s="489"/>
      <c r="P12" s="489"/>
      <c r="Q12" s="489"/>
      <c r="R12" s="489"/>
      <c r="S12" s="489"/>
      <c r="T12" s="489"/>
      <c r="U12" s="489"/>
      <c r="V12" s="489"/>
      <c r="W12" s="489"/>
      <c r="X12" s="489"/>
      <c r="Y12" s="489"/>
      <c r="Z12" s="489"/>
    </row>
    <row r="13" customFormat="false" ht="18" hidden="false" customHeight="true" outlineLevel="0" collapsed="false">
      <c r="A13" s="489"/>
      <c r="B13" s="489"/>
      <c r="C13" s="522" t="s">
        <v>3198</v>
      </c>
      <c r="D13" s="523" t="s">
        <v>3496</v>
      </c>
      <c r="E13" s="524" t="s">
        <v>3198</v>
      </c>
      <c r="F13" s="524"/>
      <c r="G13" s="525" t="s">
        <v>13</v>
      </c>
      <c r="H13" s="524"/>
      <c r="I13" s="524" t="s">
        <v>3497</v>
      </c>
      <c r="J13" s="524" t="s">
        <v>3198</v>
      </c>
      <c r="K13" s="526"/>
      <c r="L13" s="527"/>
      <c r="M13" s="527"/>
      <c r="N13" s="527"/>
      <c r="O13" s="528"/>
      <c r="P13" s="528"/>
      <c r="Q13" s="489"/>
      <c r="R13" s="489"/>
      <c r="S13" s="489"/>
      <c r="T13" s="489"/>
      <c r="U13" s="489"/>
      <c r="V13" s="489"/>
      <c r="W13" s="489"/>
      <c r="X13" s="489"/>
      <c r="Y13" s="489"/>
      <c r="Z13" s="489"/>
    </row>
    <row r="14" customFormat="false" ht="18" hidden="false" customHeight="true" outlineLevel="0" collapsed="false">
      <c r="A14" s="529"/>
      <c r="B14" s="529"/>
      <c r="C14" s="530"/>
      <c r="D14" s="531" t="s">
        <v>3498</v>
      </c>
      <c r="E14" s="531" t="s">
        <v>3499</v>
      </c>
      <c r="F14" s="530" t="s">
        <v>3500</v>
      </c>
      <c r="G14" s="246"/>
      <c r="H14" s="532" t="str">
        <f aca="false">'Codigos Flow Sheet'!G4</f>
        <v>Motor conveyor # 1</v>
      </c>
      <c r="I14" s="533" t="s">
        <v>59</v>
      </c>
      <c r="J14" s="530" t="s">
        <v>2193</v>
      </c>
      <c r="K14" s="534"/>
      <c r="L14" s="535"/>
      <c r="M14" s="535"/>
      <c r="N14" s="535"/>
      <c r="O14" s="535"/>
      <c r="P14" s="535"/>
      <c r="Q14" s="529"/>
      <c r="R14" s="529"/>
      <c r="S14" s="529"/>
      <c r="T14" s="529"/>
      <c r="U14" s="529"/>
      <c r="V14" s="529"/>
      <c r="W14" s="529"/>
      <c r="X14" s="529"/>
      <c r="Y14" s="529"/>
      <c r="Z14" s="529"/>
    </row>
    <row r="15" customFormat="false" ht="18" hidden="false" customHeight="true" outlineLevel="0" collapsed="false">
      <c r="A15" s="529"/>
      <c r="B15" s="529"/>
      <c r="C15" s="530"/>
      <c r="D15" s="531" t="s">
        <v>3501</v>
      </c>
      <c r="E15" s="531" t="s">
        <v>3502</v>
      </c>
      <c r="F15" s="530" t="s">
        <v>3503</v>
      </c>
      <c r="G15" s="246"/>
      <c r="H15" s="536" t="str">
        <f aca="false">'Codigos Flow Sheet'!G4</f>
        <v>Motor conveyor # 1</v>
      </c>
      <c r="I15" s="537" t="s">
        <v>2215</v>
      </c>
      <c r="J15" s="530" t="s">
        <v>2196</v>
      </c>
      <c r="K15" s="534"/>
      <c r="L15" s="535"/>
      <c r="M15" s="535"/>
      <c r="N15" s="535"/>
      <c r="O15" s="535"/>
      <c r="P15" s="535"/>
      <c r="Q15" s="529"/>
      <c r="R15" s="529"/>
      <c r="S15" s="529"/>
      <c r="T15" s="529"/>
      <c r="U15" s="529"/>
      <c r="V15" s="529"/>
      <c r="W15" s="529"/>
      <c r="X15" s="529"/>
      <c r="Y15" s="529"/>
      <c r="Z15" s="529"/>
    </row>
    <row r="16" customFormat="false" ht="18" hidden="false" customHeight="true" outlineLevel="0" collapsed="false">
      <c r="A16" s="529"/>
      <c r="B16" s="529"/>
      <c r="C16" s="530"/>
      <c r="D16" s="531" t="s">
        <v>3504</v>
      </c>
      <c r="E16" s="531" t="s">
        <v>3505</v>
      </c>
      <c r="F16" s="530" t="s">
        <v>3506</v>
      </c>
      <c r="G16" s="246"/>
      <c r="H16" s="536" t="str">
        <f aca="false">'Codigos Flow Sheet'!G4</f>
        <v>Motor conveyor # 1</v>
      </c>
      <c r="I16" s="537" t="s">
        <v>3507</v>
      </c>
      <c r="J16" s="530" t="s">
        <v>2198</v>
      </c>
      <c r="K16" s="534"/>
      <c r="L16" s="535"/>
      <c r="M16" s="535"/>
      <c r="N16" s="535"/>
      <c r="O16" s="535"/>
      <c r="P16" s="535"/>
      <c r="Q16" s="529"/>
      <c r="R16" s="529"/>
      <c r="S16" s="529"/>
      <c r="T16" s="529"/>
      <c r="U16" s="529"/>
      <c r="V16" s="529"/>
      <c r="W16" s="529"/>
      <c r="X16" s="529"/>
      <c r="Y16" s="529"/>
      <c r="Z16" s="529"/>
    </row>
    <row r="17" customFormat="false" ht="18" hidden="false" customHeight="true" outlineLevel="0" collapsed="false">
      <c r="A17" s="529"/>
      <c r="B17" s="529" t="n">
        <v>1</v>
      </c>
      <c r="C17" s="530"/>
      <c r="D17" s="531" t="s">
        <v>3508</v>
      </c>
      <c r="E17" s="531" t="s">
        <v>3509</v>
      </c>
      <c r="F17" s="530" t="s">
        <v>3510</v>
      </c>
      <c r="G17" s="246"/>
      <c r="H17" s="536" t="str">
        <f aca="false">'Codigos Flow Sheet'!G4</f>
        <v>Motor conveyor # 1</v>
      </c>
      <c r="I17" s="537" t="s">
        <v>3511</v>
      </c>
      <c r="J17" s="530" t="s">
        <v>2201</v>
      </c>
      <c r="K17" s="534"/>
      <c r="L17" s="535"/>
      <c r="M17" s="535"/>
      <c r="N17" s="535"/>
      <c r="O17" s="535"/>
      <c r="P17" s="535"/>
      <c r="Q17" s="529"/>
      <c r="R17" s="529"/>
      <c r="S17" s="529"/>
      <c r="T17" s="529"/>
      <c r="U17" s="529"/>
      <c r="V17" s="529"/>
      <c r="W17" s="529"/>
      <c r="X17" s="529"/>
      <c r="Y17" s="529"/>
      <c r="Z17" s="529"/>
    </row>
    <row r="18" customFormat="false" ht="18" hidden="false" customHeight="true" outlineLevel="0" collapsed="false">
      <c r="A18" s="529"/>
      <c r="B18" s="529" t="n">
        <v>1</v>
      </c>
      <c r="C18" s="530"/>
      <c r="D18" s="531" t="s">
        <v>3512</v>
      </c>
      <c r="E18" s="531" t="s">
        <v>3513</v>
      </c>
      <c r="F18" s="530" t="s">
        <v>3514</v>
      </c>
      <c r="G18" s="246"/>
      <c r="H18" s="536" t="str">
        <f aca="false">'Codigos Flow Sheet'!G4</f>
        <v>Motor conveyor # 1</v>
      </c>
      <c r="I18" s="537" t="s">
        <v>2200</v>
      </c>
      <c r="J18" s="530" t="s">
        <v>2203</v>
      </c>
      <c r="K18" s="534"/>
      <c r="L18" s="535"/>
      <c r="M18" s="535"/>
      <c r="N18" s="535"/>
      <c r="O18" s="535"/>
      <c r="P18" s="535"/>
      <c r="Q18" s="529"/>
      <c r="R18" s="529"/>
      <c r="S18" s="529"/>
      <c r="T18" s="529"/>
      <c r="U18" s="529"/>
      <c r="V18" s="529"/>
      <c r="W18" s="529"/>
      <c r="X18" s="529"/>
      <c r="Y18" s="529"/>
      <c r="Z18" s="529"/>
    </row>
    <row r="19" customFormat="false" ht="18" hidden="false" customHeight="true" outlineLevel="0" collapsed="false">
      <c r="A19" s="529"/>
      <c r="B19" s="529" t="n">
        <v>1</v>
      </c>
      <c r="C19" s="530"/>
      <c r="D19" s="531" t="s">
        <v>3515</v>
      </c>
      <c r="E19" s="531" t="s">
        <v>3516</v>
      </c>
      <c r="F19" s="530" t="s">
        <v>3517</v>
      </c>
      <c r="G19" s="246"/>
      <c r="H19" s="536" t="str">
        <f aca="false">'Codigos Flow Sheet'!G4</f>
        <v>Motor conveyor # 1</v>
      </c>
      <c r="I19" s="537" t="s">
        <v>1125</v>
      </c>
      <c r="J19" s="530" t="s">
        <v>2205</v>
      </c>
      <c r="K19" s="534"/>
      <c r="L19" s="535"/>
      <c r="M19" s="535"/>
      <c r="N19" s="535"/>
      <c r="O19" s="535"/>
      <c r="P19" s="535"/>
      <c r="Q19" s="529"/>
      <c r="R19" s="529"/>
      <c r="S19" s="529"/>
      <c r="T19" s="529"/>
      <c r="U19" s="529"/>
      <c r="V19" s="529"/>
      <c r="W19" s="529"/>
      <c r="X19" s="529"/>
      <c r="Y19" s="529"/>
      <c r="Z19" s="529"/>
    </row>
    <row r="20" customFormat="false" ht="18" hidden="false" customHeight="true" outlineLevel="0" collapsed="false">
      <c r="A20" s="529"/>
      <c r="B20" s="529"/>
      <c r="C20" s="530"/>
      <c r="D20" s="531" t="s">
        <v>3518</v>
      </c>
      <c r="E20" s="531" t="s">
        <v>3519</v>
      </c>
      <c r="F20" s="530" t="s">
        <v>3520</v>
      </c>
      <c r="G20" s="246"/>
      <c r="H20" s="536" t="str">
        <f aca="false">'Codigos Flow Sheet'!G4</f>
        <v>Motor conveyor # 1</v>
      </c>
      <c r="I20" s="537" t="s">
        <v>3521</v>
      </c>
      <c r="J20" s="530" t="s">
        <v>2207</v>
      </c>
      <c r="K20" s="534"/>
      <c r="L20" s="535"/>
      <c r="M20" s="535"/>
      <c r="N20" s="535"/>
      <c r="O20" s="535"/>
      <c r="P20" s="535"/>
      <c r="Q20" s="529"/>
      <c r="R20" s="529"/>
      <c r="S20" s="529"/>
      <c r="T20" s="529"/>
      <c r="U20" s="529"/>
      <c r="V20" s="529"/>
      <c r="W20" s="529"/>
      <c r="X20" s="529"/>
      <c r="Y20" s="529"/>
      <c r="Z20" s="529"/>
    </row>
    <row r="21" customFormat="false" ht="18" hidden="false" customHeight="true" outlineLevel="0" collapsed="false">
      <c r="A21" s="529"/>
      <c r="B21" s="529" t="n">
        <v>1</v>
      </c>
      <c r="C21" s="530"/>
      <c r="D21" s="531" t="s">
        <v>3522</v>
      </c>
      <c r="E21" s="531" t="s">
        <v>3523</v>
      </c>
      <c r="F21" s="530" t="s">
        <v>3524</v>
      </c>
      <c r="G21" s="246"/>
      <c r="H21" s="536" t="str">
        <f aca="false">'Codigos Flow Sheet'!G4</f>
        <v>Motor conveyor # 1</v>
      </c>
      <c r="I21" s="537" t="s">
        <v>3525</v>
      </c>
      <c r="J21" s="530" t="s">
        <v>2216</v>
      </c>
      <c r="K21" s="534"/>
      <c r="L21" s="535"/>
      <c r="M21" s="535"/>
      <c r="N21" s="535"/>
      <c r="O21" s="535"/>
      <c r="P21" s="535"/>
      <c r="Q21" s="529"/>
      <c r="R21" s="529"/>
      <c r="S21" s="529"/>
      <c r="T21" s="529"/>
      <c r="U21" s="529"/>
      <c r="V21" s="529"/>
      <c r="W21" s="529"/>
      <c r="X21" s="529"/>
      <c r="Y21" s="529"/>
      <c r="Z21" s="529"/>
    </row>
    <row r="22" customFormat="false" ht="18" hidden="false" customHeight="true" outlineLevel="0" collapsed="false">
      <c r="A22" s="489"/>
      <c r="B22" s="489"/>
      <c r="C22" s="538"/>
      <c r="D22" s="539"/>
      <c r="E22" s="505"/>
      <c r="F22" s="505"/>
      <c r="G22" s="540"/>
      <c r="H22" s="541"/>
      <c r="I22" s="541"/>
      <c r="J22" s="505"/>
      <c r="K22" s="489"/>
      <c r="L22" s="528"/>
      <c r="M22" s="528"/>
      <c r="N22" s="528"/>
      <c r="O22" s="528"/>
      <c r="P22" s="528"/>
      <c r="Q22" s="489"/>
      <c r="R22" s="489"/>
      <c r="S22" s="489"/>
      <c r="T22" s="489"/>
      <c r="U22" s="489"/>
      <c r="V22" s="489"/>
      <c r="W22" s="489"/>
      <c r="X22" s="489"/>
      <c r="Y22" s="489"/>
      <c r="Z22" s="489"/>
    </row>
    <row r="23" customFormat="false" ht="18" hidden="false" customHeight="true" outlineLevel="0" collapsed="false">
      <c r="A23" s="489"/>
      <c r="B23" s="489"/>
      <c r="C23" s="506" t="s">
        <v>3483</v>
      </c>
      <c r="D23" s="508" t="s">
        <v>3482</v>
      </c>
      <c r="E23" s="508"/>
      <c r="F23" s="508"/>
      <c r="G23" s="542"/>
      <c r="H23" s="543" t="s">
        <v>3484</v>
      </c>
      <c r="I23" s="511"/>
      <c r="J23" s="544"/>
      <c r="K23" s="513"/>
      <c r="L23" s="489"/>
      <c r="M23" s="489"/>
      <c r="N23" s="489"/>
      <c r="O23" s="489"/>
      <c r="P23" s="489"/>
      <c r="Q23" s="489"/>
      <c r="R23" s="489"/>
      <c r="S23" s="489"/>
      <c r="T23" s="489"/>
      <c r="U23" s="489"/>
      <c r="V23" s="489"/>
      <c r="W23" s="489"/>
      <c r="X23" s="489"/>
      <c r="Y23" s="489"/>
      <c r="Z23" s="489"/>
    </row>
    <row r="24" customFormat="false" ht="18" hidden="false" customHeight="true" outlineLevel="0" collapsed="false">
      <c r="A24" s="489"/>
      <c r="B24" s="489"/>
      <c r="C24" s="506" t="s">
        <v>3485</v>
      </c>
      <c r="D24" s="514" t="s">
        <v>3526</v>
      </c>
      <c r="E24" s="514"/>
      <c r="F24" s="508"/>
      <c r="G24" s="542"/>
      <c r="H24" s="545" t="s">
        <v>3486</v>
      </c>
      <c r="I24" s="509"/>
      <c r="J24" s="544"/>
      <c r="K24" s="513"/>
      <c r="L24" s="489"/>
      <c r="M24" s="489"/>
      <c r="N24" s="489"/>
      <c r="O24" s="489"/>
      <c r="P24" s="489"/>
      <c r="Q24" s="489"/>
      <c r="R24" s="489"/>
      <c r="S24" s="489"/>
      <c r="T24" s="489"/>
      <c r="U24" s="489"/>
      <c r="V24" s="489"/>
      <c r="W24" s="489"/>
      <c r="X24" s="489"/>
      <c r="Y24" s="489"/>
      <c r="Z24" s="489"/>
    </row>
    <row r="25" customFormat="false" ht="18" hidden="false" customHeight="true" outlineLevel="0" collapsed="false">
      <c r="A25" s="489"/>
      <c r="B25" s="489"/>
      <c r="C25" s="506" t="s">
        <v>3487</v>
      </c>
      <c r="D25" s="546"/>
      <c r="E25" s="546"/>
      <c r="F25" s="508"/>
      <c r="G25" s="542"/>
      <c r="H25" s="545" t="s">
        <v>3488</v>
      </c>
      <c r="I25" s="509"/>
      <c r="J25" s="544"/>
      <c r="K25" s="513"/>
      <c r="L25" s="489"/>
      <c r="M25" s="489"/>
      <c r="N25" s="489"/>
      <c r="O25" s="489"/>
      <c r="P25" s="489"/>
      <c r="Q25" s="489"/>
      <c r="R25" s="489"/>
      <c r="S25" s="489"/>
      <c r="T25" s="489"/>
      <c r="U25" s="489"/>
      <c r="V25" s="489"/>
      <c r="W25" s="489"/>
      <c r="X25" s="489"/>
      <c r="Y25" s="489"/>
      <c r="Z25" s="489"/>
    </row>
    <row r="26" customFormat="false" ht="18" hidden="false" customHeight="true" outlineLevel="0" collapsed="false">
      <c r="A26" s="489"/>
      <c r="B26" s="489"/>
      <c r="C26" s="518" t="s">
        <v>3489</v>
      </c>
      <c r="D26" s="519" t="s">
        <v>3490</v>
      </c>
      <c r="E26" s="518" t="s">
        <v>3491</v>
      </c>
      <c r="F26" s="518" t="s">
        <v>3492</v>
      </c>
      <c r="G26" s="520" t="s">
        <v>3493</v>
      </c>
      <c r="H26" s="518" t="s">
        <v>3494</v>
      </c>
      <c r="I26" s="518" t="s">
        <v>3527</v>
      </c>
      <c r="J26" s="518" t="s">
        <v>20</v>
      </c>
      <c r="K26" s="521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89"/>
      <c r="W26" s="489"/>
      <c r="X26" s="489"/>
      <c r="Y26" s="489"/>
      <c r="Z26" s="489"/>
    </row>
    <row r="27" customFormat="false" ht="18" hidden="false" customHeight="true" outlineLevel="0" collapsed="false">
      <c r="A27" s="489"/>
      <c r="B27" s="489"/>
      <c r="C27" s="522" t="s">
        <v>3198</v>
      </c>
      <c r="D27" s="523" t="s">
        <v>3496</v>
      </c>
      <c r="E27" s="524" t="s">
        <v>3198</v>
      </c>
      <c r="F27" s="547"/>
      <c r="G27" s="525" t="s">
        <v>13</v>
      </c>
      <c r="H27" s="524"/>
      <c r="I27" s="524" t="s">
        <v>3528</v>
      </c>
      <c r="J27" s="524" t="s">
        <v>3198</v>
      </c>
      <c r="K27" s="521"/>
      <c r="L27" s="527"/>
      <c r="M27" s="527"/>
      <c r="N27" s="527"/>
      <c r="O27" s="528"/>
      <c r="P27" s="489"/>
      <c r="Q27" s="489"/>
      <c r="R27" s="489"/>
      <c r="S27" s="489"/>
      <c r="T27" s="489"/>
      <c r="U27" s="489"/>
      <c r="V27" s="489"/>
      <c r="W27" s="489"/>
      <c r="X27" s="489"/>
      <c r="Y27" s="489"/>
      <c r="Z27" s="489"/>
    </row>
    <row r="28" customFormat="false" ht="18" hidden="false" customHeight="true" outlineLevel="0" collapsed="false">
      <c r="A28" s="529"/>
      <c r="B28" s="529"/>
      <c r="C28" s="530"/>
      <c r="D28" s="531" t="s">
        <v>3529</v>
      </c>
      <c r="E28" s="531" t="s">
        <v>3530</v>
      </c>
      <c r="F28" s="530" t="s">
        <v>3500</v>
      </c>
      <c r="G28" s="548" t="s">
        <v>2214</v>
      </c>
      <c r="H28" s="549" t="str">
        <f aca="false">'Codigos Flow Sheet'!G4</f>
        <v>Motor conveyor # 1</v>
      </c>
      <c r="I28" s="550" t="s">
        <v>3531</v>
      </c>
      <c r="J28" s="530" t="s">
        <v>3532</v>
      </c>
      <c r="K28" s="534"/>
      <c r="L28" s="535"/>
      <c r="M28" s="551"/>
      <c r="N28" s="535"/>
      <c r="O28" s="535"/>
      <c r="P28" s="529"/>
      <c r="Q28" s="529"/>
      <c r="R28" s="529"/>
      <c r="S28" s="529"/>
      <c r="T28" s="529"/>
      <c r="U28" s="529"/>
      <c r="V28" s="529"/>
      <c r="W28" s="529"/>
      <c r="X28" s="529"/>
      <c r="Y28" s="529"/>
      <c r="Z28" s="529"/>
    </row>
    <row r="29" customFormat="false" ht="18" hidden="false" customHeight="true" outlineLevel="0" collapsed="false">
      <c r="A29" s="529"/>
      <c r="B29" s="529"/>
      <c r="C29" s="530"/>
      <c r="D29" s="531" t="s">
        <v>3533</v>
      </c>
      <c r="E29" s="531" t="s">
        <v>3534</v>
      </c>
      <c r="F29" s="530" t="s">
        <v>3503</v>
      </c>
      <c r="G29" s="111"/>
      <c r="H29" s="537" t="str">
        <f aca="false">'Codigos Flow Sheet'!G4</f>
        <v>Motor conveyor # 1</v>
      </c>
      <c r="I29" s="550" t="s">
        <v>3535</v>
      </c>
      <c r="J29" s="530" t="s">
        <v>3536</v>
      </c>
      <c r="K29" s="534"/>
      <c r="L29" s="535"/>
      <c r="M29" s="551"/>
      <c r="N29" s="535"/>
      <c r="O29" s="535"/>
      <c r="P29" s="529"/>
      <c r="Q29" s="529"/>
      <c r="R29" s="529"/>
      <c r="S29" s="529"/>
      <c r="T29" s="529"/>
      <c r="U29" s="529"/>
      <c r="V29" s="529"/>
      <c r="W29" s="529"/>
      <c r="X29" s="529"/>
      <c r="Y29" s="529"/>
      <c r="Z29" s="529"/>
    </row>
    <row r="30" customFormat="false" ht="18" hidden="false" customHeight="true" outlineLevel="0" collapsed="false">
      <c r="A30" s="529"/>
      <c r="B30" s="529"/>
      <c r="C30" s="530"/>
      <c r="D30" s="531" t="s">
        <v>3537</v>
      </c>
      <c r="E30" s="531" t="s">
        <v>3538</v>
      </c>
      <c r="F30" s="530" t="s">
        <v>3506</v>
      </c>
      <c r="G30" s="111"/>
      <c r="H30" s="549"/>
      <c r="I30" s="550"/>
      <c r="J30" s="530"/>
      <c r="K30" s="534"/>
      <c r="L30" s="535"/>
      <c r="M30" s="551"/>
      <c r="N30" s="535"/>
      <c r="O30" s="535"/>
      <c r="P30" s="529"/>
      <c r="Q30" s="529"/>
      <c r="R30" s="529"/>
      <c r="S30" s="529"/>
      <c r="T30" s="529"/>
      <c r="U30" s="529"/>
      <c r="V30" s="529"/>
      <c r="W30" s="529"/>
      <c r="X30" s="529"/>
      <c r="Y30" s="529"/>
      <c r="Z30" s="529"/>
    </row>
    <row r="31" customFormat="false" ht="18" hidden="false" customHeight="true" outlineLevel="0" collapsed="false">
      <c r="A31" s="529"/>
      <c r="B31" s="529"/>
      <c r="C31" s="530"/>
      <c r="D31" s="531" t="s">
        <v>3539</v>
      </c>
      <c r="E31" s="531" t="s">
        <v>3540</v>
      </c>
      <c r="F31" s="530" t="s">
        <v>3510</v>
      </c>
      <c r="G31" s="111"/>
      <c r="H31" s="552"/>
      <c r="I31" s="553"/>
      <c r="J31" s="530"/>
      <c r="K31" s="534"/>
      <c r="L31" s="535"/>
      <c r="M31" s="551"/>
      <c r="N31" s="535"/>
      <c r="O31" s="535"/>
      <c r="P31" s="529"/>
      <c r="Q31" s="529"/>
      <c r="R31" s="529"/>
      <c r="S31" s="529"/>
      <c r="T31" s="529"/>
      <c r="U31" s="529"/>
      <c r="V31" s="529"/>
      <c r="W31" s="529"/>
      <c r="X31" s="529"/>
      <c r="Y31" s="529"/>
      <c r="Z31" s="529"/>
    </row>
    <row r="32" customFormat="false" ht="18" hidden="false" customHeight="true" outlineLevel="0" collapsed="false">
      <c r="A32" s="529"/>
      <c r="B32" s="529"/>
      <c r="C32" s="530"/>
      <c r="D32" s="531" t="s">
        <v>3541</v>
      </c>
      <c r="E32" s="531" t="s">
        <v>3542</v>
      </c>
      <c r="F32" s="530" t="s">
        <v>3514</v>
      </c>
      <c r="G32" s="111"/>
      <c r="H32" s="554"/>
      <c r="I32" s="553"/>
      <c r="J32" s="530"/>
      <c r="K32" s="534"/>
      <c r="L32" s="535"/>
      <c r="M32" s="551"/>
      <c r="N32" s="535"/>
      <c r="O32" s="535"/>
      <c r="P32" s="529"/>
      <c r="Q32" s="529"/>
      <c r="R32" s="529"/>
      <c r="S32" s="529"/>
      <c r="T32" s="529"/>
      <c r="U32" s="529"/>
      <c r="V32" s="529"/>
      <c r="W32" s="529"/>
      <c r="X32" s="529"/>
      <c r="Y32" s="529"/>
      <c r="Z32" s="529"/>
    </row>
    <row r="33" customFormat="false" ht="18" hidden="false" customHeight="true" outlineLevel="0" collapsed="false">
      <c r="A33" s="529"/>
      <c r="B33" s="529"/>
      <c r="C33" s="530"/>
      <c r="D33" s="531" t="s">
        <v>3543</v>
      </c>
      <c r="E33" s="531" t="s">
        <v>3544</v>
      </c>
      <c r="F33" s="530" t="s">
        <v>3517</v>
      </c>
      <c r="G33" s="111"/>
      <c r="H33" s="536"/>
      <c r="I33" s="553"/>
      <c r="J33" s="530"/>
      <c r="K33" s="534"/>
      <c r="L33" s="535"/>
      <c r="M33" s="551"/>
      <c r="N33" s="535"/>
      <c r="O33" s="535"/>
      <c r="P33" s="529"/>
      <c r="Q33" s="529"/>
      <c r="R33" s="529"/>
      <c r="S33" s="529"/>
      <c r="T33" s="529"/>
      <c r="U33" s="529"/>
      <c r="V33" s="529"/>
      <c r="W33" s="529"/>
      <c r="X33" s="529"/>
      <c r="Y33" s="529"/>
      <c r="Z33" s="529"/>
    </row>
    <row r="34" customFormat="false" ht="18" hidden="false" customHeight="true" outlineLevel="0" collapsed="false">
      <c r="A34" s="529"/>
      <c r="B34" s="529"/>
      <c r="C34" s="528"/>
      <c r="D34" s="555"/>
      <c r="E34" s="555"/>
      <c r="F34" s="555"/>
      <c r="G34" s="198"/>
      <c r="H34" s="556"/>
      <c r="I34" s="557"/>
      <c r="J34" s="555"/>
      <c r="K34" s="535"/>
      <c r="L34" s="558"/>
      <c r="M34" s="551"/>
      <c r="N34" s="535"/>
      <c r="O34" s="535"/>
      <c r="P34" s="529"/>
      <c r="Q34" s="529"/>
      <c r="R34" s="529"/>
      <c r="S34" s="529"/>
      <c r="T34" s="529"/>
      <c r="U34" s="529"/>
      <c r="V34" s="529"/>
      <c r="W34" s="529"/>
      <c r="X34" s="529"/>
      <c r="Y34" s="529"/>
      <c r="Z34" s="529"/>
    </row>
    <row r="35" customFormat="false" ht="18" hidden="false" customHeight="true" outlineLevel="0" collapsed="false">
      <c r="A35" s="489"/>
      <c r="B35" s="489"/>
      <c r="C35" s="559"/>
      <c r="D35" s="560"/>
      <c r="E35" s="560"/>
      <c r="F35" s="560"/>
      <c r="G35" s="561"/>
      <c r="H35" s="562"/>
      <c r="I35" s="516"/>
      <c r="J35" s="563"/>
      <c r="K35" s="564"/>
      <c r="L35" s="489"/>
      <c r="M35" s="489"/>
      <c r="N35" s="489"/>
      <c r="O35" s="489"/>
      <c r="P35" s="489"/>
      <c r="Q35" s="489"/>
      <c r="R35" s="489"/>
      <c r="S35" s="489"/>
      <c r="T35" s="489"/>
      <c r="U35" s="489"/>
      <c r="V35" s="489"/>
      <c r="W35" s="489"/>
      <c r="X35" s="489"/>
      <c r="Y35" s="489"/>
      <c r="Z35" s="489"/>
    </row>
    <row r="36" customFormat="false" ht="18" hidden="false" customHeight="true" outlineLevel="0" collapsed="false">
      <c r="A36" s="489"/>
      <c r="B36" s="489"/>
      <c r="C36" s="559"/>
      <c r="D36" s="565"/>
      <c r="E36" s="565"/>
      <c r="F36" s="560"/>
      <c r="G36" s="561"/>
      <c r="H36" s="566"/>
      <c r="I36" s="516"/>
      <c r="J36" s="563"/>
      <c r="K36" s="564"/>
      <c r="L36" s="489"/>
      <c r="M36" s="489"/>
      <c r="N36" s="489"/>
      <c r="O36" s="489"/>
      <c r="P36" s="489"/>
      <c r="Q36" s="489"/>
      <c r="R36" s="489"/>
      <c r="S36" s="489"/>
      <c r="T36" s="489"/>
      <c r="U36" s="489"/>
      <c r="V36" s="489"/>
      <c r="W36" s="489"/>
      <c r="X36" s="489"/>
      <c r="Y36" s="489"/>
      <c r="Z36" s="489"/>
    </row>
    <row r="37" customFormat="false" ht="18" hidden="false" customHeight="true" outlineLevel="0" collapsed="false">
      <c r="A37" s="489"/>
      <c r="B37" s="489"/>
      <c r="C37" s="566"/>
      <c r="D37" s="566"/>
      <c r="E37" s="566"/>
      <c r="F37" s="560"/>
      <c r="G37" s="567"/>
      <c r="H37" s="566"/>
      <c r="I37" s="566"/>
      <c r="J37" s="563"/>
      <c r="K37" s="566"/>
      <c r="L37" s="489"/>
      <c r="M37" s="489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89"/>
      <c r="Y37" s="489"/>
      <c r="Z37" s="489"/>
    </row>
    <row r="38" customFormat="false" ht="18" hidden="false" customHeight="true" outlineLevel="0" collapsed="false">
      <c r="A38" s="489"/>
      <c r="B38" s="489"/>
      <c r="C38" s="566"/>
      <c r="D38" s="566"/>
      <c r="E38" s="566"/>
      <c r="F38" s="566"/>
      <c r="G38" s="567"/>
      <c r="H38" s="568"/>
      <c r="I38" s="566"/>
      <c r="J38" s="566"/>
      <c r="K38" s="566"/>
      <c r="L38" s="527"/>
      <c r="M38" s="527"/>
      <c r="N38" s="527"/>
      <c r="O38" s="528"/>
      <c r="P38" s="489"/>
      <c r="Q38" s="489"/>
      <c r="R38" s="489"/>
      <c r="S38" s="489"/>
      <c r="T38" s="489"/>
      <c r="U38" s="489"/>
      <c r="V38" s="489"/>
      <c r="W38" s="489"/>
      <c r="X38" s="489"/>
      <c r="Y38" s="489"/>
      <c r="Z38" s="489"/>
    </row>
    <row r="39" customFormat="false" ht="18" hidden="false" customHeight="true" outlineLevel="0" collapsed="false">
      <c r="A39" s="529"/>
      <c r="B39" s="529"/>
      <c r="C39" s="555"/>
      <c r="D39" s="569"/>
      <c r="E39" s="569"/>
      <c r="F39" s="555"/>
      <c r="G39" s="198"/>
      <c r="H39" s="568"/>
      <c r="I39" s="557"/>
      <c r="J39" s="555"/>
      <c r="K39" s="535"/>
      <c r="L39" s="535"/>
      <c r="M39" s="551"/>
      <c r="N39" s="535"/>
      <c r="O39" s="535"/>
      <c r="P39" s="529"/>
      <c r="Q39" s="529"/>
      <c r="R39" s="529"/>
      <c r="S39" s="529"/>
      <c r="T39" s="529"/>
      <c r="U39" s="529"/>
      <c r="V39" s="529"/>
      <c r="W39" s="529"/>
      <c r="X39" s="529"/>
      <c r="Y39" s="529"/>
      <c r="Z39" s="529"/>
    </row>
    <row r="40" customFormat="false" ht="18" hidden="false" customHeight="true" outlineLevel="0" collapsed="false">
      <c r="A40" s="529"/>
      <c r="B40" s="529"/>
      <c r="C40" s="555"/>
      <c r="D40" s="569"/>
      <c r="E40" s="569"/>
      <c r="F40" s="555"/>
      <c r="G40" s="198"/>
      <c r="H40" s="568"/>
      <c r="I40" s="557"/>
      <c r="J40" s="555"/>
      <c r="K40" s="535"/>
      <c r="L40" s="535"/>
      <c r="M40" s="551"/>
      <c r="N40" s="535"/>
      <c r="O40" s="535"/>
      <c r="P40" s="529"/>
      <c r="Q40" s="529"/>
      <c r="R40" s="529"/>
      <c r="S40" s="529"/>
      <c r="T40" s="529"/>
      <c r="U40" s="529"/>
      <c r="V40" s="529"/>
      <c r="W40" s="529"/>
      <c r="X40" s="529"/>
      <c r="Y40" s="529"/>
      <c r="Z40" s="529"/>
    </row>
    <row r="41" customFormat="false" ht="18" hidden="false" customHeight="true" outlineLevel="0" collapsed="false">
      <c r="A41" s="529"/>
      <c r="B41" s="529"/>
      <c r="C41" s="555"/>
      <c r="D41" s="569"/>
      <c r="E41" s="569"/>
      <c r="F41" s="555"/>
      <c r="G41" s="198"/>
      <c r="H41" s="568"/>
      <c r="I41" s="557"/>
      <c r="J41" s="555"/>
      <c r="K41" s="535"/>
      <c r="L41" s="535"/>
      <c r="M41" s="551"/>
      <c r="N41" s="535"/>
      <c r="O41" s="535"/>
      <c r="P41" s="529"/>
      <c r="Q41" s="529"/>
      <c r="R41" s="529"/>
      <c r="S41" s="529"/>
      <c r="T41" s="529"/>
      <c r="U41" s="529"/>
      <c r="V41" s="529"/>
      <c r="W41" s="529"/>
      <c r="X41" s="529"/>
      <c r="Y41" s="529"/>
      <c r="Z41" s="529"/>
    </row>
    <row r="42" customFormat="false" ht="18" hidden="false" customHeight="true" outlineLevel="0" collapsed="false">
      <c r="A42" s="529"/>
      <c r="B42" s="529"/>
      <c r="C42" s="555"/>
      <c r="D42" s="569"/>
      <c r="E42" s="569"/>
      <c r="F42" s="555"/>
      <c r="G42" s="198"/>
      <c r="H42" s="568"/>
      <c r="I42" s="557"/>
      <c r="J42" s="555"/>
      <c r="K42" s="535"/>
      <c r="L42" s="535"/>
      <c r="M42" s="551"/>
      <c r="N42" s="535"/>
      <c r="O42" s="535"/>
      <c r="P42" s="529"/>
      <c r="Q42" s="529"/>
      <c r="R42" s="529"/>
      <c r="S42" s="529"/>
      <c r="T42" s="529"/>
      <c r="U42" s="529"/>
      <c r="V42" s="529"/>
      <c r="W42" s="529"/>
      <c r="X42" s="529"/>
      <c r="Y42" s="529"/>
      <c r="Z42" s="529"/>
    </row>
    <row r="43" customFormat="false" ht="18" hidden="false" customHeight="true" outlineLevel="0" collapsed="false">
      <c r="A43" s="529"/>
      <c r="B43" s="529"/>
      <c r="C43" s="555"/>
      <c r="D43" s="569"/>
      <c r="E43" s="569"/>
      <c r="F43" s="555"/>
      <c r="G43" s="198"/>
      <c r="H43" s="568"/>
      <c r="I43" s="557"/>
      <c r="J43" s="555"/>
      <c r="K43" s="535"/>
      <c r="L43" s="535"/>
      <c r="M43" s="551"/>
      <c r="N43" s="535"/>
      <c r="O43" s="535"/>
      <c r="P43" s="529"/>
      <c r="Q43" s="529"/>
      <c r="R43" s="529"/>
      <c r="S43" s="529"/>
      <c r="T43" s="529"/>
      <c r="U43" s="529"/>
      <c r="V43" s="529"/>
      <c r="W43" s="529"/>
      <c r="X43" s="529"/>
      <c r="Y43" s="529"/>
      <c r="Z43" s="529"/>
    </row>
    <row r="44" customFormat="false" ht="18" hidden="false" customHeight="true" outlineLevel="0" collapsed="false">
      <c r="A44" s="529"/>
      <c r="B44" s="529"/>
      <c r="C44" s="555"/>
      <c r="D44" s="555"/>
      <c r="E44" s="555"/>
      <c r="F44" s="555"/>
      <c r="G44" s="198"/>
      <c r="H44" s="570"/>
      <c r="I44" s="557"/>
      <c r="J44" s="555"/>
      <c r="K44" s="535"/>
      <c r="L44" s="535"/>
      <c r="M44" s="551"/>
      <c r="N44" s="535"/>
      <c r="O44" s="535"/>
      <c r="P44" s="529"/>
      <c r="Q44" s="529"/>
      <c r="R44" s="529"/>
      <c r="S44" s="529"/>
      <c r="T44" s="529"/>
      <c r="U44" s="529"/>
      <c r="V44" s="529"/>
      <c r="W44" s="529"/>
      <c r="X44" s="529"/>
      <c r="Y44" s="529"/>
      <c r="Z44" s="529"/>
    </row>
    <row r="45" customFormat="false" ht="18" hidden="false" customHeight="true" outlineLevel="0" collapsed="false">
      <c r="A45" s="529"/>
      <c r="B45" s="529" t="n">
        <v>1</v>
      </c>
      <c r="C45" s="555"/>
      <c r="D45" s="555"/>
      <c r="E45" s="555"/>
      <c r="F45" s="555"/>
      <c r="G45" s="198"/>
      <c r="H45" s="570"/>
      <c r="I45" s="557"/>
      <c r="J45" s="555"/>
      <c r="K45" s="535"/>
      <c r="L45" s="558"/>
      <c r="M45" s="551"/>
      <c r="N45" s="535"/>
      <c r="O45" s="535"/>
      <c r="P45" s="529"/>
      <c r="Q45" s="529"/>
      <c r="R45" s="529"/>
      <c r="S45" s="529"/>
      <c r="T45" s="529"/>
      <c r="U45" s="529"/>
      <c r="V45" s="529"/>
      <c r="W45" s="529"/>
      <c r="X45" s="529"/>
      <c r="Y45" s="529"/>
      <c r="Z45" s="529"/>
    </row>
    <row r="46" customFormat="false" ht="18" hidden="false" customHeight="true" outlineLevel="0" collapsed="false">
      <c r="A46" s="529"/>
      <c r="B46" s="529" t="n">
        <v>1</v>
      </c>
      <c r="C46" s="555"/>
      <c r="D46" s="555"/>
      <c r="E46" s="555"/>
      <c r="F46" s="555"/>
      <c r="G46" s="198"/>
      <c r="I46" s="557"/>
      <c r="J46" s="555"/>
      <c r="K46" s="535"/>
      <c r="L46" s="558"/>
      <c r="M46" s="551"/>
      <c r="N46" s="535"/>
      <c r="O46" s="535"/>
      <c r="P46" s="529"/>
      <c r="Q46" s="529"/>
      <c r="R46" s="529"/>
      <c r="S46" s="529"/>
      <c r="T46" s="529"/>
      <c r="U46" s="529"/>
      <c r="V46" s="529"/>
      <c r="W46" s="529"/>
      <c r="X46" s="529"/>
      <c r="Y46" s="529"/>
      <c r="Z46" s="529"/>
    </row>
    <row r="47" customFormat="false" ht="12.8" hidden="false" customHeight="false" outlineLevel="0" collapsed="false">
      <c r="H47" s="556"/>
      <c r="K47" s="1"/>
    </row>
    <row r="48" customFormat="false" ht="18" hidden="false" customHeight="true" outlineLevel="0" collapsed="false">
      <c r="A48" s="489"/>
      <c r="B48" s="489"/>
      <c r="C48" s="559"/>
      <c r="D48" s="560"/>
      <c r="E48" s="560"/>
      <c r="F48" s="560"/>
      <c r="G48" s="561"/>
      <c r="H48" s="562"/>
      <c r="I48" s="516"/>
      <c r="J48" s="563"/>
      <c r="K48" s="564"/>
      <c r="L48" s="489"/>
      <c r="M48" s="489"/>
      <c r="N48" s="489"/>
      <c r="O48" s="489"/>
      <c r="P48" s="489"/>
      <c r="Q48" s="489"/>
      <c r="R48" s="489"/>
      <c r="S48" s="489"/>
      <c r="T48" s="489"/>
      <c r="U48" s="489"/>
      <c r="V48" s="489"/>
      <c r="W48" s="489"/>
      <c r="X48" s="489"/>
      <c r="Y48" s="489"/>
      <c r="Z48" s="489"/>
    </row>
    <row r="49" customFormat="false" ht="18" hidden="false" customHeight="true" outlineLevel="0" collapsed="false">
      <c r="A49" s="489"/>
      <c r="B49" s="489"/>
      <c r="C49" s="559"/>
      <c r="D49" s="565"/>
      <c r="E49" s="565"/>
      <c r="F49" s="560"/>
      <c r="G49" s="561"/>
      <c r="H49" s="566"/>
      <c r="I49" s="516"/>
      <c r="J49" s="563"/>
      <c r="K49" s="564"/>
      <c r="L49" s="489"/>
      <c r="M49" s="489"/>
      <c r="N49" s="489"/>
      <c r="O49" s="489"/>
      <c r="P49" s="489"/>
      <c r="Q49" s="489"/>
      <c r="R49" s="489"/>
      <c r="S49" s="489"/>
      <c r="T49" s="489"/>
      <c r="U49" s="489"/>
      <c r="V49" s="489"/>
      <c r="W49" s="489"/>
      <c r="X49" s="489"/>
      <c r="Y49" s="489"/>
      <c r="Z49" s="489"/>
    </row>
    <row r="50" customFormat="false" ht="18" hidden="false" customHeight="true" outlineLevel="0" collapsed="false">
      <c r="A50" s="489"/>
      <c r="B50" s="489"/>
      <c r="C50" s="566"/>
      <c r="D50" s="566"/>
      <c r="E50" s="566"/>
      <c r="F50" s="560"/>
      <c r="G50" s="567"/>
      <c r="H50" s="566"/>
      <c r="I50" s="566"/>
      <c r="J50" s="563"/>
      <c r="K50" s="566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89"/>
      <c r="X50" s="489"/>
      <c r="Y50" s="489"/>
      <c r="Z50" s="489"/>
    </row>
    <row r="51" customFormat="false" ht="18" hidden="false" customHeight="true" outlineLevel="0" collapsed="false">
      <c r="A51" s="489"/>
      <c r="B51" s="489"/>
      <c r="C51" s="566"/>
      <c r="D51" s="566"/>
      <c r="E51" s="566"/>
      <c r="F51" s="566"/>
      <c r="G51" s="567"/>
      <c r="H51" s="568"/>
      <c r="I51" s="566"/>
      <c r="J51" s="566"/>
      <c r="K51" s="566"/>
      <c r="L51" s="527"/>
      <c r="M51" s="527"/>
      <c r="N51" s="527"/>
      <c r="O51" s="528"/>
      <c r="P51" s="489"/>
      <c r="Q51" s="489"/>
      <c r="R51" s="489"/>
      <c r="S51" s="489"/>
      <c r="T51" s="489"/>
      <c r="U51" s="489"/>
      <c r="V51" s="489"/>
      <c r="W51" s="489"/>
      <c r="X51" s="489"/>
      <c r="Y51" s="489"/>
      <c r="Z51" s="489"/>
    </row>
    <row r="52" customFormat="false" ht="18" hidden="false" customHeight="true" outlineLevel="0" collapsed="false">
      <c r="A52" s="529"/>
      <c r="B52" s="529"/>
      <c r="C52" s="555"/>
      <c r="D52" s="569"/>
      <c r="E52" s="569"/>
      <c r="F52" s="555"/>
      <c r="G52" s="198"/>
      <c r="H52" s="568"/>
      <c r="I52" s="557"/>
      <c r="J52" s="555"/>
      <c r="K52" s="535"/>
      <c r="L52" s="535"/>
      <c r="M52" s="551"/>
      <c r="N52" s="535"/>
      <c r="O52" s="535"/>
      <c r="P52" s="529"/>
      <c r="Q52" s="529"/>
      <c r="R52" s="529"/>
      <c r="S52" s="529"/>
      <c r="T52" s="529"/>
      <c r="U52" s="529"/>
      <c r="V52" s="529"/>
      <c r="W52" s="529"/>
      <c r="X52" s="529"/>
      <c r="Y52" s="529"/>
      <c r="Z52" s="529"/>
    </row>
    <row r="53" customFormat="false" ht="18" hidden="false" customHeight="true" outlineLevel="0" collapsed="false">
      <c r="A53" s="529"/>
      <c r="B53" s="529"/>
      <c r="C53" s="555"/>
      <c r="D53" s="569"/>
      <c r="E53" s="569"/>
      <c r="F53" s="555"/>
      <c r="G53" s="198"/>
      <c r="H53" s="568"/>
      <c r="I53" s="557"/>
      <c r="J53" s="555"/>
      <c r="K53" s="535"/>
      <c r="L53" s="535"/>
      <c r="M53" s="551"/>
      <c r="N53" s="535"/>
      <c r="O53" s="535"/>
      <c r="P53" s="529"/>
      <c r="Q53" s="529"/>
      <c r="R53" s="529"/>
      <c r="S53" s="529"/>
      <c r="T53" s="529"/>
      <c r="U53" s="529"/>
      <c r="V53" s="529"/>
      <c r="W53" s="529"/>
      <c r="X53" s="529"/>
      <c r="Y53" s="529"/>
      <c r="Z53" s="529"/>
    </row>
    <row r="54" customFormat="false" ht="18" hidden="false" customHeight="true" outlineLevel="0" collapsed="false">
      <c r="A54" s="529"/>
      <c r="B54" s="529"/>
      <c r="C54" s="555"/>
      <c r="D54" s="569"/>
      <c r="E54" s="569"/>
      <c r="F54" s="555"/>
      <c r="G54" s="198"/>
      <c r="H54" s="568"/>
      <c r="I54" s="557"/>
      <c r="J54" s="555"/>
      <c r="K54" s="535"/>
      <c r="L54" s="535"/>
      <c r="M54" s="551"/>
      <c r="N54" s="535"/>
      <c r="O54" s="535"/>
      <c r="P54" s="529"/>
      <c r="Q54" s="529"/>
      <c r="R54" s="529"/>
      <c r="S54" s="529"/>
      <c r="T54" s="529"/>
      <c r="U54" s="529"/>
      <c r="V54" s="529"/>
      <c r="W54" s="529"/>
      <c r="X54" s="529"/>
      <c r="Y54" s="529"/>
      <c r="Z54" s="529"/>
    </row>
    <row r="55" customFormat="false" ht="18" hidden="false" customHeight="true" outlineLevel="0" collapsed="false">
      <c r="A55" s="529"/>
      <c r="B55" s="529"/>
      <c r="C55" s="555"/>
      <c r="D55" s="569"/>
      <c r="E55" s="569"/>
      <c r="F55" s="555"/>
      <c r="G55" s="198"/>
      <c r="H55" s="568"/>
      <c r="I55" s="557"/>
      <c r="J55" s="555"/>
      <c r="K55" s="535"/>
      <c r="L55" s="535"/>
      <c r="M55" s="551"/>
      <c r="N55" s="535"/>
      <c r="O55" s="535"/>
      <c r="P55" s="529"/>
      <c r="Q55" s="529"/>
      <c r="R55" s="529"/>
      <c r="S55" s="529"/>
      <c r="T55" s="529"/>
      <c r="U55" s="529"/>
      <c r="V55" s="529"/>
      <c r="W55" s="529"/>
      <c r="X55" s="529"/>
      <c r="Y55" s="529"/>
      <c r="Z55" s="529"/>
    </row>
    <row r="56" customFormat="false" ht="18" hidden="false" customHeight="true" outlineLevel="0" collapsed="false">
      <c r="A56" s="529"/>
      <c r="B56" s="529"/>
      <c r="C56" s="555"/>
      <c r="D56" s="569"/>
      <c r="E56" s="569"/>
      <c r="F56" s="555"/>
      <c r="G56" s="198"/>
      <c r="H56" s="568"/>
      <c r="I56" s="557"/>
      <c r="J56" s="555"/>
      <c r="K56" s="535"/>
      <c r="L56" s="535"/>
      <c r="M56" s="551"/>
      <c r="N56" s="535"/>
      <c r="O56" s="535"/>
      <c r="P56" s="529"/>
      <c r="Q56" s="529"/>
      <c r="R56" s="529"/>
      <c r="S56" s="529"/>
      <c r="T56" s="529"/>
      <c r="U56" s="529"/>
      <c r="V56" s="529"/>
      <c r="W56" s="529"/>
      <c r="X56" s="529"/>
      <c r="Y56" s="529"/>
      <c r="Z56" s="529"/>
    </row>
    <row r="57" customFormat="false" ht="18" hidden="false" customHeight="true" outlineLevel="0" collapsed="false">
      <c r="A57" s="529"/>
      <c r="B57" s="529"/>
      <c r="C57" s="555"/>
      <c r="D57" s="555"/>
      <c r="E57" s="555"/>
      <c r="F57" s="555"/>
      <c r="G57" s="198"/>
      <c r="H57" s="570"/>
      <c r="I57" s="557"/>
      <c r="J57" s="555"/>
      <c r="K57" s="535"/>
      <c r="L57" s="535"/>
      <c r="M57" s="551"/>
      <c r="N57" s="535"/>
      <c r="O57" s="535"/>
      <c r="P57" s="529"/>
      <c r="Q57" s="529"/>
      <c r="R57" s="529"/>
      <c r="S57" s="529"/>
      <c r="T57" s="529"/>
      <c r="U57" s="529"/>
      <c r="V57" s="529"/>
      <c r="W57" s="529"/>
      <c r="X57" s="529"/>
      <c r="Y57" s="529"/>
      <c r="Z57" s="529"/>
    </row>
    <row r="58" customFormat="false" ht="18" hidden="false" customHeight="true" outlineLevel="0" collapsed="false">
      <c r="A58" s="529"/>
      <c r="B58" s="529" t="n">
        <v>1</v>
      </c>
      <c r="C58" s="555"/>
      <c r="D58" s="555"/>
      <c r="E58" s="555"/>
      <c r="F58" s="555"/>
      <c r="G58" s="198"/>
      <c r="H58" s="570"/>
      <c r="I58" s="557"/>
      <c r="J58" s="555"/>
      <c r="K58" s="535"/>
      <c r="L58" s="558"/>
      <c r="M58" s="551"/>
      <c r="N58" s="535"/>
      <c r="O58" s="535"/>
      <c r="P58" s="529"/>
      <c r="Q58" s="529"/>
      <c r="R58" s="529"/>
      <c r="S58" s="529"/>
      <c r="T58" s="529"/>
      <c r="U58" s="529"/>
      <c r="V58" s="529"/>
      <c r="W58" s="529"/>
      <c r="X58" s="529"/>
      <c r="Y58" s="529"/>
      <c r="Z58" s="529"/>
    </row>
    <row r="59" customFormat="false" ht="18" hidden="false" customHeight="true" outlineLevel="0" collapsed="false">
      <c r="A59" s="529"/>
      <c r="B59" s="529" t="n">
        <v>1</v>
      </c>
      <c r="C59" s="555"/>
      <c r="D59" s="555"/>
      <c r="E59" s="555"/>
      <c r="F59" s="555"/>
      <c r="G59" s="198"/>
      <c r="H59" s="570"/>
      <c r="I59" s="557"/>
      <c r="J59" s="555"/>
      <c r="K59" s="535"/>
      <c r="L59" s="558"/>
      <c r="M59" s="551"/>
      <c r="N59" s="535"/>
      <c r="O59" s="535"/>
      <c r="P59" s="529"/>
      <c r="Q59" s="529"/>
      <c r="R59" s="529"/>
      <c r="S59" s="529"/>
      <c r="T59" s="529"/>
      <c r="U59" s="529"/>
      <c r="V59" s="529"/>
      <c r="W59" s="529"/>
      <c r="X59" s="529"/>
      <c r="Y59" s="529"/>
      <c r="Z59" s="529"/>
    </row>
    <row r="60" customFormat="false" ht="18" hidden="false" customHeight="true" outlineLevel="0" collapsed="false">
      <c r="A60" s="529"/>
      <c r="B60" s="529"/>
      <c r="C60" s="528"/>
      <c r="D60" s="555"/>
      <c r="E60" s="555"/>
      <c r="F60" s="555"/>
      <c r="G60" s="198"/>
      <c r="H60" s="556"/>
      <c r="I60" s="557"/>
      <c r="J60" s="555"/>
      <c r="K60" s="535"/>
      <c r="L60" s="558"/>
      <c r="M60" s="551"/>
      <c r="N60" s="535"/>
      <c r="O60" s="535"/>
      <c r="P60" s="529"/>
      <c r="Q60" s="529"/>
      <c r="R60" s="529"/>
      <c r="S60" s="529"/>
      <c r="T60" s="529"/>
      <c r="U60" s="529"/>
      <c r="V60" s="529"/>
      <c r="W60" s="529"/>
      <c r="X60" s="529"/>
      <c r="Y60" s="529"/>
      <c r="Z60" s="529"/>
    </row>
    <row r="61" customFormat="false" ht="18" hidden="false" customHeight="true" outlineLevel="0" collapsed="false">
      <c r="A61" s="489"/>
      <c r="B61" s="489"/>
      <c r="C61" s="559"/>
      <c r="D61" s="560"/>
      <c r="E61" s="560"/>
      <c r="F61" s="560"/>
      <c r="G61" s="561"/>
      <c r="H61" s="562"/>
      <c r="I61" s="516"/>
      <c r="J61" s="563"/>
      <c r="K61" s="564"/>
      <c r="L61" s="489"/>
      <c r="M61" s="489"/>
      <c r="N61" s="489"/>
      <c r="O61" s="489"/>
      <c r="P61" s="489"/>
      <c r="Q61" s="489"/>
      <c r="R61" s="489"/>
      <c r="S61" s="489"/>
      <c r="T61" s="489"/>
      <c r="U61" s="489"/>
      <c r="V61" s="489"/>
      <c r="W61" s="489"/>
      <c r="X61" s="489"/>
      <c r="Y61" s="489"/>
      <c r="Z61" s="489"/>
    </row>
    <row r="62" customFormat="false" ht="18" hidden="false" customHeight="true" outlineLevel="0" collapsed="false">
      <c r="A62" s="489"/>
      <c r="B62" s="489"/>
      <c r="C62" s="559"/>
      <c r="D62" s="565"/>
      <c r="E62" s="565"/>
      <c r="F62" s="560"/>
      <c r="G62" s="561"/>
      <c r="H62" s="566"/>
      <c r="I62" s="516"/>
      <c r="J62" s="563"/>
      <c r="K62" s="564"/>
      <c r="L62" s="489"/>
      <c r="M62" s="489"/>
      <c r="N62" s="489"/>
      <c r="O62" s="489"/>
      <c r="P62" s="489"/>
      <c r="Q62" s="489"/>
      <c r="R62" s="489"/>
      <c r="S62" s="489"/>
      <c r="T62" s="489"/>
      <c r="U62" s="489"/>
      <c r="V62" s="489"/>
      <c r="W62" s="489"/>
      <c r="X62" s="489"/>
      <c r="Y62" s="489"/>
      <c r="Z62" s="489"/>
    </row>
    <row r="63" customFormat="false" ht="18" hidden="false" customHeight="true" outlineLevel="0" collapsed="false">
      <c r="A63" s="489"/>
      <c r="B63" s="489"/>
      <c r="C63" s="566"/>
      <c r="D63" s="566"/>
      <c r="E63" s="566"/>
      <c r="F63" s="560"/>
      <c r="G63" s="567"/>
      <c r="H63" s="566"/>
      <c r="I63" s="566"/>
      <c r="J63" s="563"/>
      <c r="K63" s="566"/>
      <c r="L63" s="489"/>
      <c r="M63" s="489"/>
      <c r="N63" s="489"/>
      <c r="O63" s="489"/>
      <c r="P63" s="489"/>
      <c r="Q63" s="489"/>
      <c r="R63" s="489"/>
      <c r="S63" s="489"/>
      <c r="T63" s="489"/>
      <c r="U63" s="489"/>
      <c r="V63" s="489"/>
      <c r="W63" s="489"/>
      <c r="X63" s="489"/>
      <c r="Y63" s="489"/>
      <c r="Z63" s="489"/>
    </row>
    <row r="64" customFormat="false" ht="18" hidden="false" customHeight="true" outlineLevel="0" collapsed="false">
      <c r="A64" s="489"/>
      <c r="B64" s="489"/>
      <c r="C64" s="566"/>
      <c r="D64" s="566"/>
      <c r="E64" s="566"/>
      <c r="F64" s="566"/>
      <c r="G64" s="567"/>
      <c r="H64" s="568"/>
      <c r="I64" s="566"/>
      <c r="J64" s="566"/>
      <c r="K64" s="566"/>
      <c r="L64" s="527"/>
      <c r="M64" s="527"/>
      <c r="N64" s="527"/>
      <c r="O64" s="528"/>
      <c r="P64" s="489"/>
      <c r="Q64" s="489"/>
      <c r="R64" s="489"/>
      <c r="S64" s="489"/>
      <c r="T64" s="489"/>
      <c r="U64" s="489"/>
      <c r="V64" s="489"/>
      <c r="W64" s="489"/>
      <c r="X64" s="489"/>
      <c r="Y64" s="489"/>
      <c r="Z64" s="489"/>
    </row>
    <row r="65" customFormat="false" ht="18" hidden="false" customHeight="true" outlineLevel="0" collapsed="false">
      <c r="A65" s="529"/>
      <c r="B65" s="529"/>
      <c r="C65" s="555"/>
      <c r="D65" s="569"/>
      <c r="E65" s="569"/>
      <c r="F65" s="555"/>
      <c r="G65" s="198"/>
      <c r="H65" s="568"/>
      <c r="I65" s="557"/>
      <c r="J65" s="555"/>
      <c r="K65" s="535"/>
      <c r="L65" s="535"/>
      <c r="M65" s="551"/>
      <c r="N65" s="535"/>
      <c r="O65" s="535"/>
      <c r="P65" s="529"/>
      <c r="Q65" s="529"/>
      <c r="R65" s="529"/>
      <c r="S65" s="529"/>
      <c r="T65" s="529"/>
      <c r="U65" s="529"/>
      <c r="V65" s="529"/>
      <c r="W65" s="529"/>
      <c r="X65" s="529"/>
      <c r="Y65" s="529"/>
      <c r="Z65" s="529"/>
    </row>
    <row r="66" customFormat="false" ht="18" hidden="false" customHeight="true" outlineLevel="0" collapsed="false">
      <c r="A66" s="529"/>
      <c r="B66" s="529"/>
      <c r="C66" s="555"/>
      <c r="D66" s="569"/>
      <c r="E66" s="569"/>
      <c r="F66" s="555"/>
      <c r="G66" s="198"/>
      <c r="H66" s="568"/>
      <c r="I66" s="557"/>
      <c r="J66" s="555"/>
      <c r="K66" s="535"/>
      <c r="L66" s="535"/>
      <c r="M66" s="551"/>
      <c r="N66" s="535"/>
      <c r="O66" s="535"/>
      <c r="P66" s="529"/>
      <c r="Q66" s="529"/>
      <c r="R66" s="529"/>
      <c r="S66" s="529"/>
      <c r="T66" s="529"/>
      <c r="U66" s="529"/>
      <c r="V66" s="529"/>
      <c r="W66" s="529"/>
      <c r="X66" s="529"/>
      <c r="Y66" s="529"/>
      <c r="Z66" s="529"/>
    </row>
    <row r="67" customFormat="false" ht="18" hidden="false" customHeight="true" outlineLevel="0" collapsed="false">
      <c r="A67" s="529"/>
      <c r="B67" s="529"/>
      <c r="C67" s="555"/>
      <c r="D67" s="569"/>
      <c r="E67" s="569"/>
      <c r="F67" s="555"/>
      <c r="G67" s="198"/>
      <c r="H67" s="568"/>
      <c r="I67" s="557"/>
      <c r="J67" s="555"/>
      <c r="K67" s="535"/>
      <c r="L67" s="535"/>
      <c r="M67" s="551"/>
      <c r="N67" s="535"/>
      <c r="O67" s="535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</row>
    <row r="68" customFormat="false" ht="18" hidden="false" customHeight="true" outlineLevel="0" collapsed="false">
      <c r="A68" s="529"/>
      <c r="B68" s="529"/>
      <c r="C68" s="555"/>
      <c r="D68" s="569"/>
      <c r="E68" s="569"/>
      <c r="F68" s="555"/>
      <c r="G68" s="198"/>
      <c r="H68" s="568"/>
      <c r="I68" s="557"/>
      <c r="J68" s="555"/>
      <c r="K68" s="535"/>
      <c r="L68" s="535"/>
      <c r="M68" s="551"/>
      <c r="N68" s="535"/>
      <c r="O68" s="535"/>
      <c r="P68" s="529"/>
      <c r="Q68" s="529"/>
      <c r="R68" s="529"/>
      <c r="S68" s="529"/>
      <c r="T68" s="529"/>
      <c r="U68" s="529"/>
      <c r="V68" s="529"/>
      <c r="W68" s="529"/>
      <c r="X68" s="529"/>
      <c r="Y68" s="529"/>
      <c r="Z68" s="529"/>
    </row>
    <row r="69" customFormat="false" ht="18" hidden="false" customHeight="true" outlineLevel="0" collapsed="false">
      <c r="A69" s="529"/>
      <c r="B69" s="529"/>
      <c r="C69" s="555"/>
      <c r="D69" s="569"/>
      <c r="E69" s="569"/>
      <c r="F69" s="555"/>
      <c r="G69" s="198"/>
      <c r="H69" s="568"/>
      <c r="I69" s="557"/>
      <c r="J69" s="555"/>
      <c r="K69" s="535"/>
      <c r="L69" s="535"/>
      <c r="M69" s="551"/>
      <c r="N69" s="535"/>
      <c r="O69" s="535"/>
      <c r="P69" s="529"/>
      <c r="Q69" s="529"/>
      <c r="R69" s="529"/>
      <c r="S69" s="529"/>
      <c r="T69" s="529"/>
      <c r="U69" s="529"/>
      <c r="V69" s="529"/>
      <c r="W69" s="529"/>
      <c r="X69" s="529"/>
      <c r="Y69" s="529"/>
      <c r="Z69" s="529"/>
    </row>
    <row r="70" customFormat="false" ht="18" hidden="false" customHeight="true" outlineLevel="0" collapsed="false">
      <c r="A70" s="529"/>
      <c r="B70" s="529"/>
      <c r="C70" s="555"/>
      <c r="D70" s="555"/>
      <c r="E70" s="555"/>
      <c r="F70" s="555"/>
      <c r="G70" s="198"/>
      <c r="H70" s="570"/>
      <c r="I70" s="557"/>
      <c r="J70" s="555"/>
      <c r="K70" s="535"/>
      <c r="L70" s="535"/>
      <c r="M70" s="551"/>
      <c r="N70" s="535"/>
      <c r="O70" s="535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</row>
    <row r="71" customFormat="false" ht="18" hidden="false" customHeight="true" outlineLevel="0" collapsed="false">
      <c r="A71" s="529"/>
      <c r="B71" s="529" t="n">
        <v>1</v>
      </c>
      <c r="C71" s="555"/>
      <c r="D71" s="555"/>
      <c r="E71" s="555"/>
      <c r="F71" s="555"/>
      <c r="G71" s="198"/>
      <c r="H71" s="570"/>
      <c r="I71" s="557"/>
      <c r="J71" s="555"/>
      <c r="K71" s="535"/>
      <c r="L71" s="558"/>
      <c r="M71" s="551"/>
      <c r="N71" s="535"/>
      <c r="O71" s="535"/>
      <c r="P71" s="529"/>
      <c r="Q71" s="529"/>
      <c r="R71" s="529"/>
      <c r="S71" s="529"/>
      <c r="T71" s="529"/>
      <c r="U71" s="529"/>
      <c r="V71" s="529"/>
      <c r="W71" s="529"/>
      <c r="X71" s="529"/>
      <c r="Y71" s="529"/>
      <c r="Z71" s="529"/>
    </row>
    <row r="72" customFormat="false" ht="18" hidden="false" customHeight="true" outlineLevel="0" collapsed="false">
      <c r="A72" s="529"/>
      <c r="B72" s="529" t="n">
        <v>1</v>
      </c>
      <c r="C72" s="555"/>
      <c r="D72" s="555"/>
      <c r="E72" s="555"/>
      <c r="F72" s="555"/>
      <c r="G72" s="198"/>
      <c r="I72" s="557"/>
      <c r="J72" s="555"/>
      <c r="K72" s="535"/>
      <c r="L72" s="558"/>
      <c r="M72" s="551"/>
      <c r="N72" s="535"/>
      <c r="O72" s="535"/>
      <c r="P72" s="529"/>
      <c r="Q72" s="529"/>
      <c r="R72" s="529"/>
      <c r="S72" s="529"/>
      <c r="T72" s="529"/>
      <c r="U72" s="529"/>
      <c r="V72" s="529"/>
      <c r="W72" s="529"/>
      <c r="X72" s="529"/>
      <c r="Y72" s="529"/>
      <c r="Z72" s="529"/>
    </row>
    <row r="73" customFormat="false" ht="12.8" hidden="false" customHeight="false" outlineLevel="0" collapsed="false">
      <c r="H73" s="556"/>
      <c r="K73" s="1"/>
    </row>
    <row r="74" customFormat="false" ht="18" hidden="false" customHeight="true" outlineLevel="0" collapsed="false">
      <c r="A74" s="489"/>
      <c r="B74" s="489"/>
      <c r="C74" s="559"/>
      <c r="D74" s="560"/>
      <c r="E74" s="560"/>
      <c r="F74" s="560"/>
      <c r="G74" s="561"/>
      <c r="H74" s="562"/>
      <c r="I74" s="516"/>
      <c r="J74" s="563"/>
      <c r="K74" s="564"/>
      <c r="L74" s="489"/>
      <c r="M74" s="489"/>
      <c r="N74" s="489"/>
      <c r="O74" s="489"/>
      <c r="P74" s="489"/>
      <c r="Q74" s="489"/>
      <c r="R74" s="489"/>
      <c r="S74" s="489"/>
      <c r="T74" s="489"/>
      <c r="U74" s="489"/>
      <c r="V74" s="489"/>
      <c r="W74" s="489"/>
      <c r="X74" s="489"/>
      <c r="Y74" s="489"/>
      <c r="Z74" s="489"/>
    </row>
    <row r="75" customFormat="false" ht="18" hidden="false" customHeight="true" outlineLevel="0" collapsed="false">
      <c r="A75" s="489"/>
      <c r="B75" s="489"/>
      <c r="C75" s="559"/>
      <c r="D75" s="565"/>
      <c r="E75" s="565"/>
      <c r="F75" s="560"/>
      <c r="G75" s="561"/>
      <c r="H75" s="566"/>
      <c r="I75" s="516"/>
      <c r="J75" s="563"/>
      <c r="K75" s="564"/>
      <c r="L75" s="489"/>
      <c r="M75" s="489"/>
      <c r="N75" s="489"/>
      <c r="O75" s="489"/>
      <c r="P75" s="489"/>
      <c r="Q75" s="489"/>
      <c r="R75" s="489"/>
      <c r="S75" s="489"/>
      <c r="T75" s="489"/>
      <c r="U75" s="489"/>
      <c r="V75" s="489"/>
      <c r="W75" s="489"/>
      <c r="X75" s="489"/>
      <c r="Y75" s="489"/>
      <c r="Z75" s="489"/>
    </row>
    <row r="76" customFormat="false" ht="18" hidden="false" customHeight="true" outlineLevel="0" collapsed="false">
      <c r="A76" s="489"/>
      <c r="B76" s="489"/>
      <c r="C76" s="566"/>
      <c r="D76" s="566"/>
      <c r="E76" s="566"/>
      <c r="F76" s="560"/>
      <c r="G76" s="567"/>
      <c r="H76" s="566"/>
      <c r="I76" s="566"/>
      <c r="J76" s="563"/>
      <c r="K76" s="566"/>
      <c r="L76" s="489"/>
      <c r="M76" s="489"/>
      <c r="N76" s="489"/>
      <c r="O76" s="489"/>
      <c r="P76" s="489"/>
      <c r="Q76" s="489"/>
      <c r="R76" s="489"/>
      <c r="S76" s="489"/>
      <c r="T76" s="489"/>
      <c r="U76" s="489"/>
      <c r="V76" s="489"/>
      <c r="W76" s="489"/>
      <c r="X76" s="489"/>
      <c r="Y76" s="489"/>
      <c r="Z76" s="489"/>
    </row>
    <row r="77" customFormat="false" ht="18" hidden="false" customHeight="true" outlineLevel="0" collapsed="false">
      <c r="A77" s="489"/>
      <c r="B77" s="489"/>
      <c r="C77" s="566"/>
      <c r="D77" s="566"/>
      <c r="E77" s="566"/>
      <c r="F77" s="566"/>
      <c r="G77" s="567"/>
      <c r="H77" s="568"/>
      <c r="I77" s="566"/>
      <c r="J77" s="566"/>
      <c r="K77" s="566"/>
      <c r="L77" s="527"/>
      <c r="M77" s="527"/>
      <c r="N77" s="527"/>
      <c r="O77" s="528"/>
      <c r="P77" s="489"/>
      <c r="Q77" s="489"/>
      <c r="R77" s="489"/>
      <c r="S77" s="489"/>
      <c r="T77" s="489"/>
      <c r="U77" s="489"/>
      <c r="V77" s="489"/>
      <c r="W77" s="489"/>
      <c r="X77" s="489"/>
      <c r="Y77" s="489"/>
      <c r="Z77" s="489"/>
    </row>
    <row r="78" customFormat="false" ht="18" hidden="false" customHeight="true" outlineLevel="0" collapsed="false">
      <c r="A78" s="529"/>
      <c r="B78" s="529"/>
      <c r="C78" s="555"/>
      <c r="D78" s="569"/>
      <c r="E78" s="569"/>
      <c r="F78" s="555"/>
      <c r="G78" s="198"/>
      <c r="H78" s="568"/>
      <c r="I78" s="557"/>
      <c r="J78" s="555"/>
      <c r="K78" s="535"/>
      <c r="L78" s="535"/>
      <c r="M78" s="551"/>
      <c r="N78" s="535"/>
      <c r="O78" s="535"/>
      <c r="P78" s="529"/>
      <c r="Q78" s="529"/>
      <c r="R78" s="529"/>
      <c r="S78" s="529"/>
      <c r="T78" s="529"/>
      <c r="U78" s="529"/>
      <c r="V78" s="529"/>
      <c r="W78" s="529"/>
      <c r="X78" s="529"/>
      <c r="Y78" s="529"/>
      <c r="Z78" s="529"/>
    </row>
    <row r="79" customFormat="false" ht="18" hidden="false" customHeight="true" outlineLevel="0" collapsed="false">
      <c r="A79" s="529"/>
      <c r="B79" s="529"/>
      <c r="C79" s="555"/>
      <c r="D79" s="569"/>
      <c r="E79" s="569"/>
      <c r="F79" s="555"/>
      <c r="G79" s="198"/>
      <c r="H79" s="568"/>
      <c r="I79" s="557"/>
      <c r="J79" s="555"/>
      <c r="K79" s="535"/>
      <c r="L79" s="535"/>
      <c r="M79" s="551"/>
      <c r="N79" s="535"/>
      <c r="O79" s="535"/>
      <c r="P79" s="529"/>
      <c r="Q79" s="529"/>
      <c r="R79" s="529"/>
      <c r="S79" s="529"/>
      <c r="T79" s="529"/>
      <c r="U79" s="529"/>
      <c r="V79" s="529"/>
      <c r="W79" s="529"/>
      <c r="X79" s="529"/>
      <c r="Y79" s="529"/>
      <c r="Z79" s="529"/>
    </row>
    <row r="80" customFormat="false" ht="18" hidden="false" customHeight="true" outlineLevel="0" collapsed="false">
      <c r="A80" s="529"/>
      <c r="B80" s="529"/>
      <c r="C80" s="555"/>
      <c r="D80" s="569"/>
      <c r="E80" s="569"/>
      <c r="F80" s="555"/>
      <c r="G80" s="198"/>
      <c r="H80" s="568"/>
      <c r="I80" s="557"/>
      <c r="J80" s="555"/>
      <c r="K80" s="535"/>
      <c r="L80" s="535"/>
      <c r="M80" s="551"/>
      <c r="N80" s="535"/>
      <c r="O80" s="535"/>
      <c r="P80" s="529"/>
      <c r="Q80" s="529"/>
      <c r="R80" s="529"/>
      <c r="S80" s="529"/>
      <c r="T80" s="529"/>
      <c r="U80" s="529"/>
      <c r="V80" s="529"/>
      <c r="W80" s="529"/>
      <c r="X80" s="529"/>
      <c r="Y80" s="529"/>
      <c r="Z80" s="529"/>
    </row>
    <row r="81" customFormat="false" ht="18" hidden="false" customHeight="true" outlineLevel="0" collapsed="false">
      <c r="A81" s="529"/>
      <c r="B81" s="529"/>
      <c r="C81" s="555"/>
      <c r="D81" s="569"/>
      <c r="E81" s="569"/>
      <c r="F81" s="555"/>
      <c r="G81" s="198"/>
      <c r="H81" s="568"/>
      <c r="I81" s="557"/>
      <c r="J81" s="555"/>
      <c r="K81" s="535"/>
      <c r="L81" s="535"/>
      <c r="M81" s="551"/>
      <c r="N81" s="535"/>
      <c r="O81" s="535"/>
      <c r="P81" s="529"/>
      <c r="Q81" s="529"/>
      <c r="R81" s="529"/>
      <c r="S81" s="529"/>
      <c r="T81" s="529"/>
      <c r="U81" s="529"/>
      <c r="V81" s="529"/>
      <c r="W81" s="529"/>
      <c r="X81" s="529"/>
      <c r="Y81" s="529"/>
      <c r="Z81" s="529"/>
    </row>
    <row r="82" customFormat="false" ht="18" hidden="false" customHeight="true" outlineLevel="0" collapsed="false">
      <c r="A82" s="529"/>
      <c r="B82" s="529"/>
      <c r="C82" s="555"/>
      <c r="D82" s="569"/>
      <c r="E82" s="569"/>
      <c r="F82" s="555"/>
      <c r="G82" s="198"/>
      <c r="H82" s="568"/>
      <c r="I82" s="557"/>
      <c r="J82" s="555"/>
      <c r="K82" s="535"/>
      <c r="L82" s="535"/>
      <c r="M82" s="551"/>
      <c r="N82" s="535"/>
      <c r="O82" s="535"/>
      <c r="P82" s="529"/>
      <c r="Q82" s="529"/>
      <c r="R82" s="529"/>
      <c r="S82" s="529"/>
      <c r="T82" s="529"/>
      <c r="U82" s="529"/>
      <c r="V82" s="529"/>
      <c r="W82" s="529"/>
      <c r="X82" s="529"/>
      <c r="Y82" s="529"/>
      <c r="Z82" s="529"/>
    </row>
    <row r="83" customFormat="false" ht="18" hidden="false" customHeight="true" outlineLevel="0" collapsed="false">
      <c r="A83" s="529"/>
      <c r="B83" s="529"/>
      <c r="C83" s="555"/>
      <c r="D83" s="555"/>
      <c r="E83" s="555"/>
      <c r="F83" s="555"/>
      <c r="G83" s="198"/>
      <c r="H83" s="570"/>
      <c r="I83" s="557"/>
      <c r="J83" s="555"/>
      <c r="K83" s="535"/>
      <c r="L83" s="535"/>
      <c r="M83" s="551"/>
      <c r="N83" s="535"/>
      <c r="O83" s="535"/>
      <c r="P83" s="529"/>
      <c r="Q83" s="529"/>
      <c r="R83" s="529"/>
      <c r="S83" s="529"/>
      <c r="T83" s="529"/>
      <c r="U83" s="529"/>
      <c r="V83" s="529"/>
      <c r="W83" s="529"/>
      <c r="X83" s="529"/>
      <c r="Y83" s="529"/>
      <c r="Z83" s="529"/>
    </row>
    <row r="84" customFormat="false" ht="18" hidden="false" customHeight="true" outlineLevel="0" collapsed="false">
      <c r="A84" s="529"/>
      <c r="B84" s="529" t="n">
        <v>1</v>
      </c>
      <c r="C84" s="555"/>
      <c r="D84" s="555"/>
      <c r="E84" s="555"/>
      <c r="F84" s="555"/>
      <c r="G84" s="198"/>
      <c r="H84" s="570"/>
      <c r="I84" s="557"/>
      <c r="J84" s="555"/>
      <c r="K84" s="535"/>
      <c r="L84" s="558"/>
      <c r="M84" s="551"/>
      <c r="N84" s="535"/>
      <c r="O84" s="535"/>
      <c r="P84" s="529"/>
      <c r="Q84" s="529"/>
      <c r="R84" s="529"/>
      <c r="S84" s="529"/>
      <c r="T84" s="529"/>
      <c r="U84" s="529"/>
      <c r="V84" s="529"/>
      <c r="W84" s="529"/>
      <c r="X84" s="529"/>
      <c r="Y84" s="529"/>
      <c r="Z84" s="529"/>
    </row>
    <row r="85" customFormat="false" ht="18" hidden="false" customHeight="true" outlineLevel="0" collapsed="false">
      <c r="A85" s="529"/>
      <c r="B85" s="529" t="n">
        <v>1</v>
      </c>
      <c r="C85" s="555"/>
      <c r="D85" s="555"/>
      <c r="E85" s="555"/>
      <c r="F85" s="555"/>
      <c r="G85" s="198"/>
      <c r="H85" s="570"/>
      <c r="I85" s="557"/>
      <c r="J85" s="555"/>
      <c r="K85" s="535"/>
      <c r="L85" s="558"/>
      <c r="M85" s="551"/>
      <c r="N85" s="535"/>
      <c r="O85" s="535"/>
      <c r="P85" s="529"/>
      <c r="Q85" s="529"/>
      <c r="R85" s="529"/>
      <c r="S85" s="529"/>
      <c r="T85" s="529"/>
      <c r="U85" s="529"/>
      <c r="V85" s="529"/>
      <c r="W85" s="529"/>
      <c r="X85" s="529"/>
      <c r="Y85" s="529"/>
      <c r="Z85" s="529"/>
    </row>
    <row r="86" customFormat="false" ht="18" hidden="false" customHeight="true" outlineLevel="0" collapsed="false">
      <c r="A86" s="529"/>
      <c r="B86" s="529"/>
      <c r="C86" s="528"/>
      <c r="D86" s="555"/>
      <c r="E86" s="555"/>
      <c r="F86" s="555"/>
      <c r="G86" s="198"/>
      <c r="H86" s="556"/>
      <c r="I86" s="557"/>
      <c r="J86" s="555"/>
      <c r="K86" s="535"/>
      <c r="L86" s="558"/>
      <c r="M86" s="551"/>
      <c r="N86" s="535"/>
      <c r="O86" s="535"/>
      <c r="P86" s="529"/>
      <c r="Q86" s="529"/>
      <c r="R86" s="529"/>
      <c r="S86" s="529"/>
      <c r="T86" s="529"/>
      <c r="U86" s="529"/>
      <c r="V86" s="529"/>
      <c r="W86" s="529"/>
      <c r="X86" s="529"/>
      <c r="Y86" s="529"/>
      <c r="Z86" s="529"/>
    </row>
    <row r="87" customFormat="false" ht="18" hidden="false" customHeight="true" outlineLevel="0" collapsed="false">
      <c r="A87" s="489"/>
      <c r="B87" s="489"/>
      <c r="C87" s="559"/>
      <c r="D87" s="560"/>
      <c r="E87" s="560"/>
      <c r="F87" s="560"/>
      <c r="G87" s="561"/>
      <c r="H87" s="562"/>
      <c r="I87" s="516"/>
      <c r="J87" s="563"/>
      <c r="K87" s="564"/>
      <c r="L87" s="489"/>
      <c r="M87" s="489"/>
      <c r="N87" s="489"/>
      <c r="O87" s="489"/>
      <c r="P87" s="489"/>
      <c r="Q87" s="489"/>
      <c r="R87" s="489"/>
      <c r="S87" s="489"/>
      <c r="T87" s="489"/>
      <c r="U87" s="489"/>
      <c r="V87" s="489"/>
      <c r="W87" s="489"/>
      <c r="X87" s="489"/>
      <c r="Y87" s="489"/>
      <c r="Z87" s="489"/>
    </row>
    <row r="88" customFormat="false" ht="18" hidden="false" customHeight="true" outlineLevel="0" collapsed="false">
      <c r="A88" s="489"/>
      <c r="B88" s="489"/>
      <c r="C88" s="559"/>
      <c r="D88" s="565"/>
      <c r="E88" s="565"/>
      <c r="F88" s="560"/>
      <c r="G88" s="561"/>
      <c r="H88" s="566"/>
      <c r="I88" s="516"/>
      <c r="J88" s="563"/>
      <c r="K88" s="564"/>
      <c r="L88" s="489"/>
      <c r="M88" s="489"/>
      <c r="N88" s="489"/>
      <c r="O88" s="489"/>
      <c r="P88" s="489"/>
      <c r="Q88" s="489"/>
      <c r="R88" s="489"/>
      <c r="S88" s="489"/>
      <c r="T88" s="489"/>
      <c r="U88" s="489"/>
      <c r="V88" s="489"/>
      <c r="W88" s="489"/>
      <c r="X88" s="489"/>
      <c r="Y88" s="489"/>
      <c r="Z88" s="489"/>
    </row>
    <row r="89" customFormat="false" ht="18" hidden="false" customHeight="true" outlineLevel="0" collapsed="false">
      <c r="A89" s="489"/>
      <c r="B89" s="489"/>
      <c r="C89" s="566"/>
      <c r="D89" s="566"/>
      <c r="E89" s="566"/>
      <c r="F89" s="560"/>
      <c r="G89" s="567"/>
      <c r="H89" s="566"/>
      <c r="I89" s="566"/>
      <c r="J89" s="563"/>
      <c r="K89" s="566"/>
      <c r="L89" s="489"/>
      <c r="M89" s="489"/>
      <c r="N89" s="489"/>
      <c r="O89" s="489"/>
      <c r="P89" s="489"/>
      <c r="Q89" s="489"/>
      <c r="R89" s="489"/>
      <c r="S89" s="489"/>
      <c r="T89" s="489"/>
      <c r="U89" s="489"/>
      <c r="V89" s="489"/>
      <c r="W89" s="489"/>
      <c r="X89" s="489"/>
      <c r="Y89" s="489"/>
      <c r="Z89" s="489"/>
    </row>
    <row r="90" customFormat="false" ht="18" hidden="false" customHeight="true" outlineLevel="0" collapsed="false">
      <c r="A90" s="489"/>
      <c r="B90" s="489"/>
      <c r="C90" s="566"/>
      <c r="D90" s="566"/>
      <c r="E90" s="566"/>
      <c r="F90" s="566"/>
      <c r="G90" s="567"/>
      <c r="H90" s="568"/>
      <c r="I90" s="566"/>
      <c r="J90" s="566"/>
      <c r="K90" s="566"/>
      <c r="L90" s="527"/>
      <c r="M90" s="527"/>
      <c r="N90" s="527"/>
      <c r="O90" s="528"/>
      <c r="P90" s="489"/>
      <c r="Q90" s="489"/>
      <c r="R90" s="489"/>
      <c r="S90" s="489"/>
      <c r="T90" s="489"/>
      <c r="U90" s="489"/>
      <c r="V90" s="489"/>
      <c r="W90" s="489"/>
      <c r="X90" s="489"/>
      <c r="Y90" s="489"/>
      <c r="Z90" s="489"/>
    </row>
    <row r="91" customFormat="false" ht="18" hidden="false" customHeight="true" outlineLevel="0" collapsed="false">
      <c r="A91" s="529"/>
      <c r="B91" s="529"/>
      <c r="C91" s="555"/>
      <c r="D91" s="569"/>
      <c r="E91" s="569"/>
      <c r="F91" s="555"/>
      <c r="G91" s="198"/>
      <c r="H91" s="568"/>
      <c r="I91" s="557"/>
      <c r="J91" s="555"/>
      <c r="K91" s="535"/>
      <c r="L91" s="535"/>
      <c r="M91" s="551"/>
      <c r="N91" s="535"/>
      <c r="O91" s="535"/>
      <c r="P91" s="529"/>
      <c r="Q91" s="529"/>
      <c r="R91" s="529"/>
      <c r="S91" s="529"/>
      <c r="T91" s="529"/>
      <c r="U91" s="529"/>
      <c r="V91" s="529"/>
      <c r="W91" s="529"/>
      <c r="X91" s="529"/>
      <c r="Y91" s="529"/>
      <c r="Z91" s="529"/>
    </row>
    <row r="92" customFormat="false" ht="18" hidden="false" customHeight="true" outlineLevel="0" collapsed="false">
      <c r="A92" s="529"/>
      <c r="B92" s="529"/>
      <c r="C92" s="555"/>
      <c r="D92" s="569"/>
      <c r="E92" s="569"/>
      <c r="F92" s="555"/>
      <c r="G92" s="198"/>
      <c r="H92" s="568"/>
      <c r="I92" s="557"/>
      <c r="J92" s="555"/>
      <c r="K92" s="535"/>
      <c r="L92" s="535"/>
      <c r="M92" s="551"/>
      <c r="N92" s="535"/>
      <c r="O92" s="535"/>
      <c r="P92" s="529"/>
      <c r="Q92" s="529"/>
      <c r="R92" s="529"/>
      <c r="S92" s="529"/>
      <c r="T92" s="529"/>
      <c r="U92" s="529"/>
      <c r="V92" s="529"/>
      <c r="W92" s="529"/>
      <c r="X92" s="529"/>
      <c r="Y92" s="529"/>
      <c r="Z92" s="529"/>
    </row>
    <row r="93" customFormat="false" ht="18" hidden="false" customHeight="true" outlineLevel="0" collapsed="false">
      <c r="A93" s="529"/>
      <c r="B93" s="529"/>
      <c r="C93" s="555"/>
      <c r="D93" s="569"/>
      <c r="E93" s="569"/>
      <c r="F93" s="555"/>
      <c r="G93" s="198"/>
      <c r="H93" s="568"/>
      <c r="I93" s="557"/>
      <c r="J93" s="555"/>
      <c r="K93" s="535"/>
      <c r="L93" s="535"/>
      <c r="M93" s="551"/>
      <c r="N93" s="535"/>
      <c r="O93" s="535"/>
      <c r="P93" s="529"/>
      <c r="Q93" s="529"/>
      <c r="R93" s="529"/>
      <c r="S93" s="529"/>
      <c r="T93" s="529"/>
      <c r="U93" s="529"/>
      <c r="V93" s="529"/>
      <c r="W93" s="529"/>
      <c r="X93" s="529"/>
      <c r="Y93" s="529"/>
      <c r="Z93" s="529"/>
    </row>
    <row r="94" customFormat="false" ht="18" hidden="false" customHeight="true" outlineLevel="0" collapsed="false">
      <c r="A94" s="529"/>
      <c r="B94" s="529"/>
      <c r="C94" s="555"/>
      <c r="D94" s="569"/>
      <c r="E94" s="569"/>
      <c r="F94" s="555"/>
      <c r="G94" s="198"/>
      <c r="H94" s="568"/>
      <c r="I94" s="557"/>
      <c r="J94" s="555"/>
      <c r="K94" s="535"/>
      <c r="L94" s="535"/>
      <c r="M94" s="551"/>
      <c r="N94" s="535"/>
      <c r="O94" s="535"/>
      <c r="P94" s="529"/>
      <c r="Q94" s="529"/>
      <c r="R94" s="529"/>
      <c r="S94" s="529"/>
      <c r="T94" s="529"/>
      <c r="U94" s="529"/>
      <c r="V94" s="529"/>
      <c r="W94" s="529"/>
      <c r="X94" s="529"/>
      <c r="Y94" s="529"/>
      <c r="Z94" s="529"/>
    </row>
    <row r="95" customFormat="false" ht="18" hidden="false" customHeight="true" outlineLevel="0" collapsed="false">
      <c r="A95" s="529"/>
      <c r="B95" s="529"/>
      <c r="C95" s="555"/>
      <c r="D95" s="569"/>
      <c r="E95" s="569"/>
      <c r="F95" s="555"/>
      <c r="G95" s="198"/>
      <c r="H95" s="568"/>
      <c r="I95" s="557"/>
      <c r="J95" s="555"/>
      <c r="K95" s="535"/>
      <c r="L95" s="535"/>
      <c r="M95" s="551"/>
      <c r="N95" s="535"/>
      <c r="O95" s="535"/>
      <c r="P95" s="529"/>
      <c r="Q95" s="529"/>
      <c r="R95" s="529"/>
      <c r="S95" s="529"/>
      <c r="T95" s="529"/>
      <c r="U95" s="529"/>
      <c r="V95" s="529"/>
      <c r="W95" s="529"/>
      <c r="X95" s="529"/>
      <c r="Y95" s="529"/>
      <c r="Z95" s="529"/>
    </row>
    <row r="96" customFormat="false" ht="18" hidden="false" customHeight="true" outlineLevel="0" collapsed="false">
      <c r="A96" s="529"/>
      <c r="B96" s="529"/>
      <c r="C96" s="555"/>
      <c r="D96" s="555"/>
      <c r="E96" s="555"/>
      <c r="F96" s="555"/>
      <c r="G96" s="198"/>
      <c r="H96" s="570"/>
      <c r="I96" s="557"/>
      <c r="J96" s="555"/>
      <c r="K96" s="535"/>
      <c r="L96" s="535"/>
      <c r="M96" s="551"/>
      <c r="N96" s="535"/>
      <c r="O96" s="535"/>
      <c r="P96" s="529"/>
      <c r="Q96" s="529"/>
      <c r="R96" s="529"/>
      <c r="S96" s="529"/>
      <c r="T96" s="529"/>
      <c r="U96" s="529"/>
      <c r="V96" s="529"/>
      <c r="W96" s="529"/>
      <c r="X96" s="529"/>
      <c r="Y96" s="529"/>
      <c r="Z96" s="529"/>
    </row>
    <row r="97" customFormat="false" ht="18" hidden="false" customHeight="true" outlineLevel="0" collapsed="false">
      <c r="A97" s="529"/>
      <c r="B97" s="529" t="n">
        <v>1</v>
      </c>
      <c r="C97" s="555"/>
      <c r="D97" s="555"/>
      <c r="E97" s="555"/>
      <c r="F97" s="555"/>
      <c r="G97" s="198"/>
      <c r="H97" s="570"/>
      <c r="I97" s="557"/>
      <c r="J97" s="555"/>
      <c r="K97" s="535"/>
      <c r="L97" s="558"/>
      <c r="M97" s="551"/>
      <c r="N97" s="535"/>
      <c r="O97" s="535"/>
      <c r="P97" s="529"/>
      <c r="Q97" s="529"/>
      <c r="R97" s="529"/>
      <c r="S97" s="529"/>
      <c r="T97" s="529"/>
      <c r="U97" s="529"/>
      <c r="V97" s="529"/>
      <c r="W97" s="529"/>
      <c r="X97" s="529"/>
      <c r="Y97" s="529"/>
      <c r="Z97" s="529"/>
    </row>
    <row r="98" customFormat="false" ht="18" hidden="false" customHeight="true" outlineLevel="0" collapsed="false">
      <c r="A98" s="529"/>
      <c r="B98" s="529" t="n">
        <v>1</v>
      </c>
      <c r="C98" s="555"/>
      <c r="D98" s="555"/>
      <c r="E98" s="555"/>
      <c r="F98" s="555"/>
      <c r="G98" s="198"/>
      <c r="I98" s="557"/>
      <c r="J98" s="555"/>
      <c r="K98" s="535"/>
      <c r="L98" s="558"/>
      <c r="M98" s="551"/>
      <c r="N98" s="535"/>
      <c r="O98" s="535"/>
      <c r="P98" s="529"/>
      <c r="Q98" s="529"/>
      <c r="R98" s="529"/>
      <c r="S98" s="529"/>
      <c r="T98" s="529"/>
      <c r="U98" s="529"/>
      <c r="V98" s="529"/>
      <c r="W98" s="529"/>
      <c r="X98" s="529"/>
      <c r="Y98" s="529"/>
      <c r="Z98" s="529"/>
    </row>
    <row r="99" customFormat="false" ht="12.8" hidden="false" customHeight="false" outlineLevel="0" collapsed="false">
      <c r="H99" s="556"/>
      <c r="K99" s="1"/>
    </row>
    <row r="100" customFormat="false" ht="18" hidden="false" customHeight="true" outlineLevel="0" collapsed="false">
      <c r="A100" s="489"/>
      <c r="B100" s="489"/>
      <c r="C100" s="559"/>
      <c r="D100" s="560"/>
      <c r="E100" s="560"/>
      <c r="F100" s="560"/>
      <c r="G100" s="561"/>
      <c r="H100" s="562"/>
      <c r="I100" s="516"/>
      <c r="J100" s="563"/>
      <c r="K100" s="564"/>
      <c r="L100" s="489"/>
      <c r="M100" s="489"/>
      <c r="N100" s="489"/>
      <c r="O100" s="489"/>
      <c r="P100" s="489"/>
      <c r="Q100" s="489"/>
      <c r="R100" s="489"/>
      <c r="S100" s="489"/>
      <c r="T100" s="489"/>
      <c r="U100" s="489"/>
      <c r="V100" s="489"/>
      <c r="W100" s="489"/>
      <c r="X100" s="489"/>
      <c r="Y100" s="489"/>
      <c r="Z100" s="489"/>
    </row>
    <row r="101" customFormat="false" ht="18" hidden="false" customHeight="true" outlineLevel="0" collapsed="false">
      <c r="A101" s="489"/>
      <c r="B101" s="489"/>
      <c r="C101" s="559"/>
      <c r="D101" s="565"/>
      <c r="E101" s="565"/>
      <c r="F101" s="560"/>
      <c r="G101" s="561"/>
      <c r="H101" s="566"/>
      <c r="I101" s="516"/>
      <c r="J101" s="563"/>
      <c r="K101" s="564"/>
      <c r="L101" s="489"/>
      <c r="M101" s="489"/>
      <c r="N101" s="489"/>
      <c r="O101" s="489"/>
      <c r="P101" s="489"/>
      <c r="Q101" s="489"/>
      <c r="R101" s="489"/>
      <c r="S101" s="489"/>
      <c r="T101" s="489"/>
      <c r="U101" s="489"/>
      <c r="V101" s="489"/>
      <c r="W101" s="489"/>
      <c r="X101" s="489"/>
      <c r="Y101" s="489"/>
      <c r="Z101" s="489"/>
    </row>
    <row r="102" customFormat="false" ht="18" hidden="false" customHeight="true" outlineLevel="0" collapsed="false">
      <c r="A102" s="489"/>
      <c r="B102" s="489"/>
      <c r="C102" s="566"/>
      <c r="D102" s="566"/>
      <c r="E102" s="566"/>
      <c r="F102" s="560"/>
      <c r="G102" s="567"/>
      <c r="H102" s="566"/>
      <c r="I102" s="566"/>
      <c r="J102" s="563"/>
      <c r="K102" s="566"/>
      <c r="L102" s="489"/>
      <c r="M102" s="489"/>
      <c r="N102" s="489"/>
      <c r="O102" s="489"/>
      <c r="P102" s="489"/>
      <c r="Q102" s="489"/>
      <c r="R102" s="489"/>
      <c r="S102" s="489"/>
      <c r="T102" s="489"/>
      <c r="U102" s="489"/>
      <c r="V102" s="489"/>
      <c r="W102" s="489"/>
      <c r="X102" s="489"/>
      <c r="Y102" s="489"/>
      <c r="Z102" s="489"/>
    </row>
    <row r="103" customFormat="false" ht="18" hidden="false" customHeight="true" outlineLevel="0" collapsed="false">
      <c r="A103" s="489"/>
      <c r="B103" s="489"/>
      <c r="C103" s="566"/>
      <c r="D103" s="566"/>
      <c r="E103" s="566"/>
      <c r="F103" s="566"/>
      <c r="G103" s="567"/>
      <c r="H103" s="568"/>
      <c r="I103" s="566"/>
      <c r="J103" s="566"/>
      <c r="K103" s="566"/>
      <c r="L103" s="527"/>
      <c r="M103" s="527"/>
      <c r="N103" s="527"/>
      <c r="O103" s="528"/>
      <c r="P103" s="489"/>
      <c r="Q103" s="489"/>
      <c r="R103" s="489"/>
      <c r="S103" s="489"/>
      <c r="T103" s="489"/>
      <c r="U103" s="489"/>
      <c r="V103" s="489"/>
      <c r="W103" s="489"/>
      <c r="X103" s="489"/>
      <c r="Y103" s="489"/>
      <c r="Z103" s="489"/>
    </row>
    <row r="104" customFormat="false" ht="18" hidden="false" customHeight="true" outlineLevel="0" collapsed="false">
      <c r="A104" s="529"/>
      <c r="B104" s="529"/>
      <c r="C104" s="555"/>
      <c r="D104" s="569"/>
      <c r="E104" s="569"/>
      <c r="F104" s="555"/>
      <c r="G104" s="198"/>
      <c r="H104" s="568"/>
      <c r="I104" s="557"/>
      <c r="J104" s="555"/>
      <c r="K104" s="535"/>
      <c r="L104" s="535"/>
      <c r="M104" s="551"/>
      <c r="N104" s="535"/>
      <c r="O104" s="535"/>
      <c r="P104" s="529"/>
      <c r="Q104" s="529"/>
      <c r="R104" s="529"/>
      <c r="S104" s="529"/>
      <c r="T104" s="529"/>
      <c r="U104" s="529"/>
      <c r="V104" s="529"/>
      <c r="W104" s="529"/>
      <c r="X104" s="529"/>
      <c r="Y104" s="529"/>
      <c r="Z104" s="529"/>
    </row>
    <row r="105" customFormat="false" ht="18" hidden="false" customHeight="true" outlineLevel="0" collapsed="false">
      <c r="A105" s="529"/>
      <c r="B105" s="529"/>
      <c r="C105" s="555"/>
      <c r="D105" s="569"/>
      <c r="E105" s="569"/>
      <c r="F105" s="555"/>
      <c r="G105" s="198"/>
      <c r="H105" s="568"/>
      <c r="I105" s="557"/>
      <c r="J105" s="555"/>
      <c r="K105" s="535"/>
      <c r="L105" s="535"/>
      <c r="M105" s="551"/>
      <c r="N105" s="535"/>
      <c r="O105" s="535"/>
      <c r="P105" s="529"/>
      <c r="Q105" s="529"/>
      <c r="R105" s="529"/>
      <c r="S105" s="529"/>
      <c r="T105" s="529"/>
      <c r="U105" s="529"/>
      <c r="V105" s="529"/>
      <c r="W105" s="529"/>
      <c r="X105" s="529"/>
      <c r="Y105" s="529"/>
      <c r="Z105" s="529"/>
    </row>
    <row r="106" customFormat="false" ht="18" hidden="false" customHeight="true" outlineLevel="0" collapsed="false">
      <c r="A106" s="529"/>
      <c r="B106" s="529"/>
      <c r="C106" s="555"/>
      <c r="D106" s="569"/>
      <c r="E106" s="569"/>
      <c r="F106" s="555"/>
      <c r="G106" s="198"/>
      <c r="H106" s="568"/>
      <c r="I106" s="557"/>
      <c r="J106" s="555"/>
      <c r="K106" s="535"/>
      <c r="L106" s="535"/>
      <c r="M106" s="551"/>
      <c r="N106" s="535"/>
      <c r="O106" s="535"/>
      <c r="P106" s="529"/>
      <c r="Q106" s="529"/>
      <c r="R106" s="529"/>
      <c r="S106" s="529"/>
      <c r="T106" s="529"/>
      <c r="U106" s="529"/>
      <c r="V106" s="529"/>
      <c r="W106" s="529"/>
      <c r="X106" s="529"/>
      <c r="Y106" s="529"/>
      <c r="Z106" s="529"/>
    </row>
    <row r="107" customFormat="false" ht="18" hidden="false" customHeight="true" outlineLevel="0" collapsed="false">
      <c r="A107" s="529"/>
      <c r="B107" s="529"/>
      <c r="C107" s="555"/>
      <c r="D107" s="569"/>
      <c r="E107" s="569"/>
      <c r="F107" s="555"/>
      <c r="G107" s="198"/>
      <c r="H107" s="568"/>
      <c r="I107" s="557"/>
      <c r="J107" s="555"/>
      <c r="K107" s="535"/>
      <c r="L107" s="535"/>
      <c r="M107" s="551"/>
      <c r="N107" s="535"/>
      <c r="O107" s="535"/>
      <c r="P107" s="529"/>
      <c r="Q107" s="529"/>
      <c r="R107" s="529"/>
      <c r="S107" s="529"/>
      <c r="T107" s="529"/>
      <c r="U107" s="529"/>
      <c r="V107" s="529"/>
      <c r="W107" s="529"/>
      <c r="X107" s="529"/>
      <c r="Y107" s="529"/>
      <c r="Z107" s="529"/>
    </row>
    <row r="108" customFormat="false" ht="18" hidden="false" customHeight="true" outlineLevel="0" collapsed="false">
      <c r="A108" s="529"/>
      <c r="B108" s="529"/>
      <c r="C108" s="555"/>
      <c r="D108" s="569"/>
      <c r="E108" s="569"/>
      <c r="F108" s="555"/>
      <c r="G108" s="198"/>
      <c r="H108" s="568"/>
      <c r="I108" s="557"/>
      <c r="J108" s="555"/>
      <c r="K108" s="535"/>
      <c r="L108" s="535"/>
      <c r="M108" s="551"/>
      <c r="N108" s="535"/>
      <c r="O108" s="535"/>
      <c r="P108" s="529"/>
      <c r="Q108" s="529"/>
      <c r="R108" s="529"/>
      <c r="S108" s="529"/>
      <c r="T108" s="529"/>
      <c r="U108" s="529"/>
      <c r="V108" s="529"/>
      <c r="W108" s="529"/>
      <c r="X108" s="529"/>
      <c r="Y108" s="529"/>
      <c r="Z108" s="529"/>
    </row>
    <row r="109" customFormat="false" ht="18" hidden="false" customHeight="true" outlineLevel="0" collapsed="false">
      <c r="A109" s="529"/>
      <c r="B109" s="529"/>
      <c r="C109" s="555"/>
      <c r="D109" s="555"/>
      <c r="E109" s="555"/>
      <c r="F109" s="555"/>
      <c r="G109" s="198"/>
      <c r="H109" s="570"/>
      <c r="I109" s="557"/>
      <c r="J109" s="555"/>
      <c r="K109" s="535"/>
      <c r="L109" s="535"/>
      <c r="M109" s="551"/>
      <c r="N109" s="535"/>
      <c r="O109" s="535"/>
      <c r="P109" s="529"/>
      <c r="Q109" s="529"/>
      <c r="R109" s="529"/>
      <c r="S109" s="529"/>
      <c r="T109" s="529"/>
      <c r="U109" s="529"/>
      <c r="V109" s="529"/>
      <c r="W109" s="529"/>
      <c r="X109" s="529"/>
      <c r="Y109" s="529"/>
      <c r="Z109" s="529"/>
    </row>
    <row r="110" customFormat="false" ht="18" hidden="false" customHeight="true" outlineLevel="0" collapsed="false">
      <c r="A110" s="529"/>
      <c r="B110" s="529" t="n">
        <v>1</v>
      </c>
      <c r="C110" s="555"/>
      <c r="D110" s="555"/>
      <c r="E110" s="555"/>
      <c r="F110" s="555"/>
      <c r="G110" s="198"/>
      <c r="H110" s="570"/>
      <c r="I110" s="557"/>
      <c r="J110" s="555"/>
      <c r="K110" s="535"/>
      <c r="L110" s="558"/>
      <c r="M110" s="551"/>
      <c r="N110" s="535"/>
      <c r="O110" s="535"/>
      <c r="P110" s="529"/>
      <c r="Q110" s="529"/>
      <c r="R110" s="529"/>
      <c r="S110" s="529"/>
      <c r="T110" s="529"/>
      <c r="U110" s="529"/>
      <c r="V110" s="529"/>
      <c r="W110" s="529"/>
      <c r="X110" s="529"/>
      <c r="Y110" s="529"/>
      <c r="Z110" s="529"/>
    </row>
    <row r="111" customFormat="false" ht="18" hidden="false" customHeight="true" outlineLevel="0" collapsed="false">
      <c r="A111" s="529"/>
      <c r="B111" s="529" t="n">
        <v>1</v>
      </c>
      <c r="C111" s="555"/>
      <c r="D111" s="555"/>
      <c r="E111" s="555"/>
      <c r="F111" s="555"/>
      <c r="G111" s="198"/>
      <c r="H111" s="570"/>
      <c r="I111" s="557"/>
      <c r="J111" s="555"/>
      <c r="K111" s="535"/>
      <c r="L111" s="558"/>
      <c r="M111" s="551"/>
      <c r="N111" s="535"/>
      <c r="O111" s="535"/>
      <c r="P111" s="529"/>
      <c r="Q111" s="529"/>
      <c r="R111" s="529"/>
      <c r="S111" s="529"/>
      <c r="T111" s="529"/>
      <c r="U111" s="529"/>
      <c r="V111" s="529"/>
      <c r="W111" s="529"/>
      <c r="X111" s="529"/>
      <c r="Y111" s="529"/>
      <c r="Z111" s="529"/>
    </row>
    <row r="112" customFormat="false" ht="18" hidden="false" customHeight="true" outlineLevel="0" collapsed="false">
      <c r="A112" s="529"/>
      <c r="B112" s="529"/>
      <c r="C112" s="528"/>
      <c r="D112" s="555"/>
      <c r="E112" s="555"/>
      <c r="F112" s="555"/>
      <c r="G112" s="198"/>
      <c r="H112" s="556"/>
      <c r="I112" s="557"/>
      <c r="J112" s="555"/>
      <c r="K112" s="535"/>
      <c r="L112" s="558"/>
      <c r="M112" s="551"/>
      <c r="N112" s="535"/>
      <c r="O112" s="535"/>
      <c r="P112" s="529"/>
      <c r="Q112" s="529"/>
      <c r="R112" s="529"/>
      <c r="S112" s="529"/>
      <c r="T112" s="529"/>
      <c r="U112" s="529"/>
      <c r="V112" s="529"/>
      <c r="W112" s="529"/>
      <c r="X112" s="529"/>
      <c r="Y112" s="529"/>
      <c r="Z112" s="529"/>
    </row>
    <row r="113" customFormat="false" ht="18" hidden="false" customHeight="true" outlineLevel="0" collapsed="false">
      <c r="A113" s="489"/>
      <c r="B113" s="489"/>
      <c r="C113" s="559"/>
      <c r="D113" s="560"/>
      <c r="E113" s="560"/>
      <c r="F113" s="560"/>
      <c r="G113" s="561"/>
      <c r="H113" s="562"/>
      <c r="I113" s="516"/>
      <c r="J113" s="563"/>
      <c r="K113" s="564"/>
      <c r="L113" s="489"/>
      <c r="M113" s="489"/>
      <c r="N113" s="489"/>
      <c r="O113" s="489"/>
      <c r="P113" s="489"/>
      <c r="Q113" s="489"/>
      <c r="R113" s="489"/>
      <c r="S113" s="489"/>
      <c r="T113" s="489"/>
      <c r="U113" s="489"/>
      <c r="V113" s="489"/>
      <c r="W113" s="489"/>
      <c r="X113" s="489"/>
      <c r="Y113" s="489"/>
      <c r="Z113" s="489"/>
    </row>
    <row r="114" customFormat="false" ht="18" hidden="false" customHeight="true" outlineLevel="0" collapsed="false">
      <c r="A114" s="489"/>
      <c r="B114" s="489"/>
      <c r="C114" s="559"/>
      <c r="D114" s="565"/>
      <c r="E114" s="565"/>
      <c r="F114" s="560"/>
      <c r="G114" s="561"/>
      <c r="H114" s="566"/>
      <c r="I114" s="516"/>
      <c r="J114" s="563"/>
      <c r="K114" s="564"/>
      <c r="L114" s="489"/>
      <c r="M114" s="489"/>
      <c r="N114" s="489"/>
      <c r="O114" s="489"/>
      <c r="P114" s="489"/>
      <c r="Q114" s="489"/>
      <c r="R114" s="489"/>
      <c r="S114" s="489"/>
      <c r="T114" s="489"/>
      <c r="U114" s="489"/>
      <c r="V114" s="489"/>
      <c r="W114" s="489"/>
      <c r="X114" s="489"/>
      <c r="Y114" s="489"/>
      <c r="Z114" s="489"/>
    </row>
    <row r="115" customFormat="false" ht="18" hidden="false" customHeight="true" outlineLevel="0" collapsed="false">
      <c r="A115" s="489"/>
      <c r="B115" s="489"/>
      <c r="C115" s="566"/>
      <c r="D115" s="566"/>
      <c r="E115" s="566"/>
      <c r="F115" s="560"/>
      <c r="G115" s="567"/>
      <c r="H115" s="566"/>
      <c r="I115" s="566"/>
      <c r="J115" s="563"/>
      <c r="K115" s="566"/>
      <c r="L115" s="489"/>
      <c r="M115" s="489"/>
      <c r="N115" s="489"/>
      <c r="O115" s="489"/>
      <c r="P115" s="489"/>
      <c r="Q115" s="489"/>
      <c r="R115" s="489"/>
      <c r="S115" s="489"/>
      <c r="T115" s="489"/>
      <c r="U115" s="489"/>
      <c r="V115" s="489"/>
      <c r="W115" s="489"/>
      <c r="X115" s="489"/>
      <c r="Y115" s="489"/>
      <c r="Z115" s="489"/>
    </row>
    <row r="116" customFormat="false" ht="18" hidden="false" customHeight="true" outlineLevel="0" collapsed="false">
      <c r="A116" s="489"/>
      <c r="B116" s="489"/>
      <c r="C116" s="566"/>
      <c r="D116" s="566"/>
      <c r="E116" s="566"/>
      <c r="F116" s="566"/>
      <c r="G116" s="567"/>
      <c r="H116" s="568"/>
      <c r="I116" s="566"/>
      <c r="J116" s="566"/>
      <c r="K116" s="566"/>
      <c r="L116" s="527"/>
      <c r="M116" s="527"/>
      <c r="N116" s="527"/>
      <c r="O116" s="528"/>
      <c r="P116" s="489"/>
      <c r="Q116" s="489"/>
      <c r="R116" s="489"/>
      <c r="S116" s="489"/>
      <c r="T116" s="489"/>
      <c r="U116" s="489"/>
      <c r="V116" s="489"/>
      <c r="W116" s="489"/>
      <c r="X116" s="489"/>
      <c r="Y116" s="489"/>
      <c r="Z116" s="489"/>
    </row>
    <row r="117" customFormat="false" ht="18" hidden="false" customHeight="true" outlineLevel="0" collapsed="false">
      <c r="A117" s="529"/>
      <c r="B117" s="529"/>
      <c r="C117" s="555"/>
      <c r="D117" s="569"/>
      <c r="E117" s="569"/>
      <c r="F117" s="555"/>
      <c r="G117" s="198"/>
      <c r="H117" s="568"/>
      <c r="I117" s="557"/>
      <c r="J117" s="555"/>
      <c r="K117" s="535"/>
      <c r="L117" s="535"/>
      <c r="M117" s="551"/>
      <c r="N117" s="535"/>
      <c r="O117" s="535"/>
      <c r="P117" s="529"/>
      <c r="Q117" s="529"/>
      <c r="R117" s="529"/>
      <c r="S117" s="529"/>
      <c r="T117" s="529"/>
      <c r="U117" s="529"/>
      <c r="V117" s="529"/>
      <c r="W117" s="529"/>
      <c r="X117" s="529"/>
      <c r="Y117" s="529"/>
      <c r="Z117" s="529"/>
    </row>
    <row r="118" customFormat="false" ht="18" hidden="false" customHeight="true" outlineLevel="0" collapsed="false">
      <c r="A118" s="529"/>
      <c r="B118" s="529"/>
      <c r="C118" s="555"/>
      <c r="D118" s="569"/>
      <c r="E118" s="569"/>
      <c r="F118" s="555"/>
      <c r="G118" s="198"/>
      <c r="H118" s="568"/>
      <c r="I118" s="557"/>
      <c r="J118" s="555"/>
      <c r="K118" s="535"/>
      <c r="L118" s="535"/>
      <c r="M118" s="551"/>
      <c r="N118" s="535"/>
      <c r="O118" s="535"/>
      <c r="P118" s="529"/>
      <c r="Q118" s="529"/>
      <c r="R118" s="529"/>
      <c r="S118" s="529"/>
      <c r="T118" s="529"/>
      <c r="U118" s="529"/>
      <c r="V118" s="529"/>
      <c r="W118" s="529"/>
      <c r="X118" s="529"/>
      <c r="Y118" s="529"/>
      <c r="Z118" s="529"/>
    </row>
    <row r="119" customFormat="false" ht="18" hidden="false" customHeight="true" outlineLevel="0" collapsed="false">
      <c r="A119" s="529"/>
      <c r="B119" s="529"/>
      <c r="C119" s="555"/>
      <c r="D119" s="569"/>
      <c r="E119" s="569"/>
      <c r="F119" s="555"/>
      <c r="G119" s="198"/>
      <c r="H119" s="568"/>
      <c r="I119" s="557"/>
      <c r="J119" s="555"/>
      <c r="K119" s="535"/>
      <c r="L119" s="535"/>
      <c r="M119" s="551"/>
      <c r="N119" s="535"/>
      <c r="O119" s="535"/>
      <c r="P119" s="529"/>
      <c r="Q119" s="529"/>
      <c r="R119" s="529"/>
      <c r="S119" s="529"/>
      <c r="T119" s="529"/>
      <c r="U119" s="529"/>
      <c r="V119" s="529"/>
      <c r="W119" s="529"/>
      <c r="X119" s="529"/>
      <c r="Y119" s="529"/>
      <c r="Z119" s="529"/>
    </row>
    <row r="120" customFormat="false" ht="18" hidden="false" customHeight="true" outlineLevel="0" collapsed="false">
      <c r="A120" s="529"/>
      <c r="B120" s="529"/>
      <c r="C120" s="555"/>
      <c r="D120" s="569"/>
      <c r="E120" s="569"/>
      <c r="F120" s="555"/>
      <c r="G120" s="198"/>
      <c r="H120" s="568"/>
      <c r="I120" s="557"/>
      <c r="J120" s="555"/>
      <c r="K120" s="535"/>
      <c r="L120" s="535"/>
      <c r="M120" s="551"/>
      <c r="N120" s="535"/>
      <c r="O120" s="535"/>
      <c r="P120" s="529"/>
      <c r="Q120" s="529"/>
      <c r="R120" s="529"/>
      <c r="S120" s="529"/>
      <c r="T120" s="529"/>
      <c r="U120" s="529"/>
      <c r="V120" s="529"/>
      <c r="W120" s="529"/>
      <c r="X120" s="529"/>
      <c r="Y120" s="529"/>
      <c r="Z120" s="529"/>
    </row>
    <row r="121" customFormat="false" ht="18" hidden="false" customHeight="true" outlineLevel="0" collapsed="false">
      <c r="A121" s="529"/>
      <c r="B121" s="529"/>
      <c r="C121" s="555"/>
      <c r="D121" s="569"/>
      <c r="E121" s="569"/>
      <c r="F121" s="555"/>
      <c r="G121" s="198"/>
      <c r="H121" s="568"/>
      <c r="I121" s="557"/>
      <c r="J121" s="555"/>
      <c r="K121" s="535"/>
      <c r="L121" s="535"/>
      <c r="M121" s="551"/>
      <c r="N121" s="535"/>
      <c r="O121" s="535"/>
      <c r="P121" s="529"/>
      <c r="Q121" s="529"/>
      <c r="R121" s="529"/>
      <c r="S121" s="529"/>
      <c r="T121" s="529"/>
      <c r="U121" s="529"/>
      <c r="V121" s="529"/>
      <c r="W121" s="529"/>
      <c r="X121" s="529"/>
      <c r="Y121" s="529"/>
      <c r="Z121" s="529"/>
    </row>
    <row r="122" customFormat="false" ht="18" hidden="false" customHeight="true" outlineLevel="0" collapsed="false">
      <c r="A122" s="529"/>
      <c r="B122" s="529"/>
      <c r="C122" s="555"/>
      <c r="D122" s="555"/>
      <c r="E122" s="555"/>
      <c r="F122" s="555"/>
      <c r="G122" s="198"/>
      <c r="H122" s="570"/>
      <c r="I122" s="557"/>
      <c r="J122" s="555"/>
      <c r="K122" s="535"/>
      <c r="L122" s="535"/>
      <c r="M122" s="551"/>
      <c r="N122" s="535"/>
      <c r="O122" s="535"/>
      <c r="P122" s="529"/>
      <c r="Q122" s="529"/>
      <c r="R122" s="529"/>
      <c r="S122" s="529"/>
      <c r="T122" s="529"/>
      <c r="U122" s="529"/>
      <c r="V122" s="529"/>
      <c r="W122" s="529"/>
      <c r="X122" s="529"/>
      <c r="Y122" s="529"/>
      <c r="Z122" s="529"/>
    </row>
    <row r="123" customFormat="false" ht="18" hidden="false" customHeight="true" outlineLevel="0" collapsed="false">
      <c r="A123" s="529"/>
      <c r="B123" s="529" t="n">
        <v>1</v>
      </c>
      <c r="C123" s="555"/>
      <c r="D123" s="555"/>
      <c r="E123" s="555"/>
      <c r="F123" s="555"/>
      <c r="G123" s="198"/>
      <c r="H123" s="570"/>
      <c r="I123" s="557"/>
      <c r="J123" s="555"/>
      <c r="K123" s="535"/>
      <c r="L123" s="558"/>
      <c r="M123" s="551"/>
      <c r="N123" s="535"/>
      <c r="O123" s="535"/>
      <c r="P123" s="529"/>
      <c r="Q123" s="529"/>
      <c r="R123" s="529"/>
      <c r="S123" s="529"/>
      <c r="T123" s="529"/>
      <c r="U123" s="529"/>
      <c r="V123" s="529"/>
      <c r="W123" s="529"/>
      <c r="X123" s="529"/>
      <c r="Y123" s="529"/>
      <c r="Z123" s="529"/>
    </row>
    <row r="124" customFormat="false" ht="18" hidden="false" customHeight="true" outlineLevel="0" collapsed="false">
      <c r="A124" s="529"/>
      <c r="B124" s="529" t="n">
        <v>1</v>
      </c>
      <c r="C124" s="555"/>
      <c r="D124" s="555"/>
      <c r="E124" s="555"/>
      <c r="F124" s="555"/>
      <c r="G124" s="198"/>
      <c r="H124" s="570"/>
      <c r="I124" s="557"/>
      <c r="J124" s="555"/>
      <c r="K124" s="535"/>
      <c r="L124" s="558"/>
      <c r="M124" s="551"/>
      <c r="N124" s="535"/>
      <c r="O124" s="535"/>
      <c r="P124" s="529"/>
      <c r="Q124" s="529"/>
      <c r="R124" s="529"/>
      <c r="S124" s="529"/>
      <c r="T124" s="529"/>
      <c r="U124" s="529"/>
      <c r="V124" s="529"/>
      <c r="W124" s="529"/>
      <c r="X124" s="529"/>
      <c r="Y124" s="529"/>
      <c r="Z124" s="529"/>
    </row>
    <row r="125" customFormat="false" ht="18" hidden="false" customHeight="true" outlineLevel="0" collapsed="false">
      <c r="A125" s="529"/>
      <c r="B125" s="529"/>
      <c r="C125" s="528"/>
      <c r="D125" s="555"/>
      <c r="E125" s="555"/>
      <c r="F125" s="555"/>
      <c r="G125" s="198"/>
      <c r="H125" s="556"/>
      <c r="I125" s="557"/>
      <c r="J125" s="555"/>
      <c r="K125" s="535"/>
      <c r="L125" s="558"/>
      <c r="M125" s="551"/>
      <c r="N125" s="535"/>
      <c r="O125" s="535"/>
      <c r="P125" s="529"/>
      <c r="Q125" s="529"/>
      <c r="R125" s="529"/>
      <c r="S125" s="529"/>
      <c r="T125" s="529"/>
      <c r="U125" s="529"/>
      <c r="V125" s="529"/>
      <c r="W125" s="529"/>
      <c r="X125" s="529"/>
      <c r="Y125" s="529"/>
      <c r="Z125" s="529"/>
    </row>
    <row r="126" customFormat="false" ht="18" hidden="false" customHeight="true" outlineLevel="0" collapsed="false">
      <c r="A126" s="489"/>
      <c r="B126" s="489"/>
      <c r="C126" s="559"/>
      <c r="D126" s="560"/>
      <c r="E126" s="560"/>
      <c r="F126" s="560"/>
      <c r="G126" s="561"/>
      <c r="H126" s="562"/>
      <c r="I126" s="516"/>
      <c r="J126" s="563"/>
      <c r="K126" s="564"/>
      <c r="L126" s="489"/>
      <c r="M126" s="489"/>
      <c r="N126" s="489"/>
      <c r="O126" s="489"/>
      <c r="P126" s="489"/>
      <c r="Q126" s="489"/>
      <c r="R126" s="489"/>
      <c r="S126" s="489"/>
      <c r="T126" s="489"/>
      <c r="U126" s="489"/>
      <c r="V126" s="489"/>
      <c r="W126" s="489"/>
      <c r="X126" s="489"/>
      <c r="Y126" s="489"/>
      <c r="Z126" s="489"/>
    </row>
    <row r="127" customFormat="false" ht="18" hidden="false" customHeight="true" outlineLevel="0" collapsed="false">
      <c r="A127" s="489"/>
      <c r="B127" s="489"/>
      <c r="C127" s="559"/>
      <c r="D127" s="565"/>
      <c r="E127" s="565"/>
      <c r="F127" s="560"/>
      <c r="G127" s="561"/>
      <c r="H127" s="566"/>
      <c r="I127" s="516"/>
      <c r="J127" s="563"/>
      <c r="K127" s="564"/>
      <c r="L127" s="489"/>
      <c r="M127" s="489"/>
      <c r="N127" s="489"/>
      <c r="O127" s="489"/>
      <c r="P127" s="489"/>
      <c r="Q127" s="489"/>
      <c r="R127" s="489"/>
      <c r="S127" s="489"/>
      <c r="T127" s="489"/>
      <c r="U127" s="489"/>
      <c r="V127" s="489"/>
      <c r="W127" s="489"/>
      <c r="X127" s="489"/>
      <c r="Y127" s="489"/>
      <c r="Z127" s="489"/>
    </row>
    <row r="128" customFormat="false" ht="18" hidden="false" customHeight="true" outlineLevel="0" collapsed="false">
      <c r="A128" s="489"/>
      <c r="B128" s="489"/>
      <c r="C128" s="566"/>
      <c r="D128" s="566"/>
      <c r="E128" s="566"/>
      <c r="F128" s="560"/>
      <c r="G128" s="567"/>
      <c r="H128" s="566"/>
      <c r="I128" s="566"/>
      <c r="J128" s="563"/>
      <c r="K128" s="566"/>
      <c r="L128" s="489"/>
      <c r="M128" s="489"/>
      <c r="N128" s="489"/>
      <c r="O128" s="489"/>
      <c r="P128" s="489"/>
      <c r="Q128" s="489"/>
      <c r="R128" s="489"/>
      <c r="S128" s="489"/>
      <c r="T128" s="489"/>
      <c r="U128" s="489"/>
      <c r="V128" s="489"/>
      <c r="W128" s="489"/>
      <c r="X128" s="489"/>
      <c r="Y128" s="489"/>
      <c r="Z128" s="489"/>
    </row>
    <row r="129" customFormat="false" ht="18" hidden="false" customHeight="true" outlineLevel="0" collapsed="false">
      <c r="A129" s="489"/>
      <c r="B129" s="489"/>
      <c r="C129" s="566"/>
      <c r="D129" s="566"/>
      <c r="E129" s="566"/>
      <c r="F129" s="566"/>
      <c r="G129" s="567"/>
      <c r="H129" s="568"/>
      <c r="I129" s="566"/>
      <c r="J129" s="566"/>
      <c r="K129" s="566"/>
      <c r="L129" s="527"/>
      <c r="M129" s="527"/>
      <c r="N129" s="527"/>
      <c r="O129" s="528"/>
      <c r="P129" s="489"/>
      <c r="Q129" s="489"/>
      <c r="R129" s="489"/>
      <c r="S129" s="489"/>
      <c r="T129" s="489"/>
      <c r="U129" s="489"/>
      <c r="V129" s="489"/>
      <c r="W129" s="489"/>
      <c r="X129" s="489"/>
      <c r="Y129" s="489"/>
      <c r="Z129" s="489"/>
    </row>
    <row r="130" customFormat="false" ht="18" hidden="false" customHeight="true" outlineLevel="0" collapsed="false">
      <c r="A130" s="529"/>
      <c r="B130" s="529"/>
      <c r="C130" s="555"/>
      <c r="D130" s="569"/>
      <c r="E130" s="569"/>
      <c r="F130" s="555"/>
      <c r="G130" s="198"/>
      <c r="H130" s="568"/>
      <c r="I130" s="557"/>
      <c r="J130" s="555"/>
      <c r="K130" s="535"/>
      <c r="L130" s="535"/>
      <c r="M130" s="551"/>
      <c r="N130" s="535"/>
      <c r="O130" s="535"/>
      <c r="P130" s="529"/>
      <c r="Q130" s="529"/>
      <c r="R130" s="529"/>
      <c r="S130" s="529"/>
      <c r="T130" s="529"/>
      <c r="U130" s="529"/>
      <c r="V130" s="529"/>
      <c r="W130" s="529"/>
      <c r="X130" s="529"/>
      <c r="Y130" s="529"/>
      <c r="Z130" s="529"/>
    </row>
    <row r="131" customFormat="false" ht="18" hidden="false" customHeight="true" outlineLevel="0" collapsed="false">
      <c r="A131" s="529"/>
      <c r="B131" s="529"/>
      <c r="C131" s="555"/>
      <c r="D131" s="569"/>
      <c r="E131" s="569"/>
      <c r="F131" s="555"/>
      <c r="G131" s="198"/>
      <c r="H131" s="568"/>
      <c r="I131" s="557"/>
      <c r="J131" s="555"/>
      <c r="K131" s="535"/>
      <c r="L131" s="535"/>
      <c r="M131" s="551"/>
      <c r="N131" s="535"/>
      <c r="O131" s="535"/>
      <c r="P131" s="529"/>
      <c r="Q131" s="529"/>
      <c r="R131" s="529"/>
      <c r="S131" s="529"/>
      <c r="T131" s="529"/>
      <c r="U131" s="529"/>
      <c r="V131" s="529"/>
      <c r="W131" s="529"/>
      <c r="X131" s="529"/>
      <c r="Y131" s="529"/>
      <c r="Z131" s="529"/>
    </row>
    <row r="132" customFormat="false" ht="18" hidden="false" customHeight="true" outlineLevel="0" collapsed="false">
      <c r="A132" s="529"/>
      <c r="B132" s="529"/>
      <c r="C132" s="555"/>
      <c r="D132" s="569"/>
      <c r="E132" s="569"/>
      <c r="F132" s="555"/>
      <c r="G132" s="198"/>
      <c r="H132" s="568"/>
      <c r="I132" s="557"/>
      <c r="J132" s="555"/>
      <c r="K132" s="535"/>
      <c r="L132" s="535"/>
      <c r="M132" s="551"/>
      <c r="N132" s="535"/>
      <c r="O132" s="535"/>
      <c r="P132" s="529"/>
      <c r="Q132" s="529"/>
      <c r="R132" s="529"/>
      <c r="S132" s="529"/>
      <c r="T132" s="529"/>
      <c r="U132" s="529"/>
      <c r="V132" s="529"/>
      <c r="W132" s="529"/>
      <c r="X132" s="529"/>
      <c r="Y132" s="529"/>
      <c r="Z132" s="529"/>
    </row>
    <row r="133" customFormat="false" ht="18" hidden="false" customHeight="true" outlineLevel="0" collapsed="false">
      <c r="A133" s="529"/>
      <c r="B133" s="529"/>
      <c r="C133" s="555"/>
      <c r="D133" s="569"/>
      <c r="E133" s="569"/>
      <c r="F133" s="555"/>
      <c r="G133" s="198"/>
      <c r="H133" s="568"/>
      <c r="I133" s="557"/>
      <c r="J133" s="555"/>
      <c r="K133" s="535"/>
      <c r="L133" s="535"/>
      <c r="M133" s="551"/>
      <c r="N133" s="535"/>
      <c r="O133" s="535"/>
      <c r="P133" s="529"/>
      <c r="Q133" s="529"/>
      <c r="R133" s="529"/>
      <c r="S133" s="529"/>
      <c r="T133" s="529"/>
      <c r="U133" s="529"/>
      <c r="V133" s="529"/>
      <c r="W133" s="529"/>
      <c r="X133" s="529"/>
      <c r="Y133" s="529"/>
      <c r="Z133" s="529"/>
    </row>
    <row r="134" customFormat="false" ht="18" hidden="false" customHeight="true" outlineLevel="0" collapsed="false">
      <c r="A134" s="529"/>
      <c r="B134" s="529"/>
      <c r="C134" s="555"/>
      <c r="D134" s="569"/>
      <c r="E134" s="569"/>
      <c r="F134" s="555"/>
      <c r="G134" s="198"/>
      <c r="H134" s="568"/>
      <c r="I134" s="557"/>
      <c r="J134" s="555"/>
      <c r="K134" s="535"/>
      <c r="L134" s="535"/>
      <c r="M134" s="551"/>
      <c r="N134" s="535"/>
      <c r="O134" s="535"/>
      <c r="P134" s="529"/>
      <c r="Q134" s="529"/>
      <c r="R134" s="529"/>
      <c r="S134" s="529"/>
      <c r="T134" s="529"/>
      <c r="U134" s="529"/>
      <c r="V134" s="529"/>
      <c r="W134" s="529"/>
      <c r="X134" s="529"/>
      <c r="Y134" s="529"/>
      <c r="Z134" s="529"/>
    </row>
    <row r="135" customFormat="false" ht="18" hidden="false" customHeight="true" outlineLevel="0" collapsed="false">
      <c r="A135" s="529"/>
      <c r="B135" s="529"/>
      <c r="C135" s="555"/>
      <c r="D135" s="555"/>
      <c r="E135" s="555"/>
      <c r="F135" s="555"/>
      <c r="G135" s="198"/>
      <c r="H135" s="570"/>
      <c r="I135" s="557"/>
      <c r="J135" s="555"/>
      <c r="K135" s="535"/>
      <c r="L135" s="535"/>
      <c r="M135" s="551"/>
      <c r="N135" s="535"/>
      <c r="O135" s="535"/>
      <c r="P135" s="529"/>
      <c r="Q135" s="529"/>
      <c r="R135" s="529"/>
      <c r="S135" s="529"/>
      <c r="T135" s="529"/>
      <c r="U135" s="529"/>
      <c r="V135" s="529"/>
      <c r="W135" s="529"/>
      <c r="X135" s="529"/>
      <c r="Y135" s="529"/>
      <c r="Z135" s="529"/>
    </row>
    <row r="136" customFormat="false" ht="18" hidden="false" customHeight="true" outlineLevel="0" collapsed="false">
      <c r="A136" s="529"/>
      <c r="B136" s="529" t="n">
        <v>1</v>
      </c>
      <c r="C136" s="555"/>
      <c r="D136" s="555"/>
      <c r="E136" s="555"/>
      <c r="F136" s="555"/>
      <c r="G136" s="198"/>
      <c r="H136" s="570"/>
      <c r="I136" s="557"/>
      <c r="J136" s="555"/>
      <c r="K136" s="535"/>
      <c r="L136" s="558"/>
      <c r="M136" s="551"/>
      <c r="N136" s="535"/>
      <c r="O136" s="535"/>
      <c r="P136" s="529"/>
      <c r="Q136" s="529"/>
      <c r="R136" s="529"/>
      <c r="S136" s="529"/>
      <c r="T136" s="529"/>
      <c r="U136" s="529"/>
      <c r="V136" s="529"/>
      <c r="W136" s="529"/>
      <c r="X136" s="529"/>
      <c r="Y136" s="529"/>
      <c r="Z136" s="529"/>
    </row>
    <row r="137" customFormat="false" ht="18" hidden="false" customHeight="true" outlineLevel="0" collapsed="false">
      <c r="A137" s="529"/>
      <c r="B137" s="529" t="n">
        <v>1</v>
      </c>
      <c r="C137" s="555"/>
      <c r="D137" s="555"/>
      <c r="E137" s="555"/>
      <c r="F137" s="555"/>
      <c r="G137" s="198"/>
      <c r="I137" s="557"/>
      <c r="J137" s="555"/>
      <c r="K137" s="535"/>
      <c r="L137" s="558"/>
      <c r="M137" s="551"/>
      <c r="N137" s="535"/>
      <c r="O137" s="535"/>
      <c r="P137" s="529"/>
      <c r="Q137" s="529"/>
      <c r="R137" s="529"/>
      <c r="S137" s="529"/>
      <c r="T137" s="529"/>
      <c r="U137" s="529"/>
      <c r="V137" s="529"/>
      <c r="W137" s="529"/>
      <c r="X137" s="529"/>
      <c r="Y137" s="529"/>
      <c r="Z137" s="529"/>
    </row>
    <row r="138" customFormat="false" ht="12.8" hidden="false" customHeight="false" outlineLevel="0" collapsed="false">
      <c r="H138" s="556"/>
      <c r="K138" s="1"/>
    </row>
    <row r="139" customFormat="false" ht="18" hidden="false" customHeight="true" outlineLevel="0" collapsed="false">
      <c r="A139" s="489"/>
      <c r="B139" s="489"/>
      <c r="C139" s="559"/>
      <c r="D139" s="560"/>
      <c r="E139" s="560"/>
      <c r="F139" s="560"/>
      <c r="G139" s="561"/>
      <c r="H139" s="562"/>
      <c r="I139" s="516"/>
      <c r="J139" s="563"/>
      <c r="K139" s="564"/>
      <c r="L139" s="489"/>
      <c r="M139" s="489"/>
      <c r="N139" s="489"/>
      <c r="O139" s="489"/>
      <c r="P139" s="489"/>
      <c r="Q139" s="489"/>
      <c r="R139" s="489"/>
      <c r="S139" s="489"/>
      <c r="T139" s="489"/>
      <c r="U139" s="489"/>
      <c r="V139" s="489"/>
      <c r="W139" s="489"/>
      <c r="X139" s="489"/>
      <c r="Y139" s="489"/>
      <c r="Z139" s="489"/>
    </row>
    <row r="140" customFormat="false" ht="18" hidden="false" customHeight="true" outlineLevel="0" collapsed="false">
      <c r="A140" s="489"/>
      <c r="B140" s="489"/>
      <c r="C140" s="559"/>
      <c r="D140" s="565"/>
      <c r="E140" s="565"/>
      <c r="F140" s="560"/>
      <c r="G140" s="561"/>
      <c r="H140" s="566"/>
      <c r="I140" s="516"/>
      <c r="J140" s="563"/>
      <c r="K140" s="564"/>
      <c r="L140" s="489"/>
      <c r="M140" s="489"/>
      <c r="N140" s="489"/>
      <c r="O140" s="489"/>
      <c r="P140" s="489"/>
      <c r="Q140" s="489"/>
      <c r="R140" s="489"/>
      <c r="S140" s="489"/>
      <c r="T140" s="489"/>
      <c r="U140" s="489"/>
      <c r="V140" s="489"/>
      <c r="W140" s="489"/>
      <c r="X140" s="489"/>
      <c r="Y140" s="489"/>
      <c r="Z140" s="489"/>
    </row>
    <row r="141" customFormat="false" ht="18" hidden="false" customHeight="true" outlineLevel="0" collapsed="false">
      <c r="A141" s="489"/>
      <c r="B141" s="489"/>
      <c r="C141" s="566"/>
      <c r="D141" s="566"/>
      <c r="E141" s="566"/>
      <c r="F141" s="560"/>
      <c r="G141" s="567"/>
      <c r="H141" s="566"/>
      <c r="I141" s="566"/>
      <c r="J141" s="563"/>
      <c r="K141" s="566"/>
      <c r="L141" s="489"/>
      <c r="M141" s="489"/>
      <c r="N141" s="489"/>
      <c r="O141" s="489"/>
      <c r="P141" s="489"/>
      <c r="Q141" s="489"/>
      <c r="R141" s="489"/>
      <c r="S141" s="489"/>
      <c r="T141" s="489"/>
      <c r="U141" s="489"/>
      <c r="V141" s="489"/>
      <c r="W141" s="489"/>
      <c r="X141" s="489"/>
      <c r="Y141" s="489"/>
      <c r="Z141" s="489"/>
    </row>
    <row r="142" customFormat="false" ht="18" hidden="false" customHeight="true" outlineLevel="0" collapsed="false">
      <c r="A142" s="489"/>
      <c r="B142" s="489"/>
      <c r="C142" s="566"/>
      <c r="D142" s="566"/>
      <c r="E142" s="566"/>
      <c r="F142" s="566"/>
      <c r="G142" s="567"/>
      <c r="H142" s="568"/>
      <c r="I142" s="566"/>
      <c r="J142" s="566"/>
      <c r="K142" s="566"/>
      <c r="L142" s="527"/>
      <c r="M142" s="527"/>
      <c r="N142" s="527"/>
      <c r="O142" s="528"/>
      <c r="P142" s="489"/>
      <c r="Q142" s="489"/>
      <c r="R142" s="489"/>
      <c r="S142" s="489"/>
      <c r="T142" s="489"/>
      <c r="U142" s="489"/>
      <c r="V142" s="489"/>
      <c r="W142" s="489"/>
      <c r="X142" s="489"/>
      <c r="Y142" s="489"/>
      <c r="Z142" s="489"/>
    </row>
    <row r="143" customFormat="false" ht="18" hidden="false" customHeight="true" outlineLevel="0" collapsed="false">
      <c r="A143" s="529"/>
      <c r="B143" s="529"/>
      <c r="C143" s="555"/>
      <c r="D143" s="569"/>
      <c r="E143" s="569"/>
      <c r="F143" s="555"/>
      <c r="G143" s="198"/>
      <c r="H143" s="568"/>
      <c r="I143" s="557"/>
      <c r="J143" s="555"/>
      <c r="K143" s="535"/>
      <c r="L143" s="535"/>
      <c r="M143" s="551"/>
      <c r="N143" s="535"/>
      <c r="O143" s="535"/>
      <c r="P143" s="529"/>
      <c r="Q143" s="529"/>
      <c r="R143" s="529"/>
      <c r="S143" s="529"/>
      <c r="T143" s="529"/>
      <c r="U143" s="529"/>
      <c r="V143" s="529"/>
      <c r="W143" s="529"/>
      <c r="X143" s="529"/>
      <c r="Y143" s="529"/>
      <c r="Z143" s="529"/>
    </row>
    <row r="144" customFormat="false" ht="18" hidden="false" customHeight="true" outlineLevel="0" collapsed="false">
      <c r="A144" s="529"/>
      <c r="B144" s="529"/>
      <c r="C144" s="555"/>
      <c r="D144" s="569"/>
      <c r="E144" s="569"/>
      <c r="F144" s="555"/>
      <c r="G144" s="198"/>
      <c r="H144" s="568"/>
      <c r="I144" s="557"/>
      <c r="J144" s="555"/>
      <c r="K144" s="535"/>
      <c r="L144" s="535"/>
      <c r="M144" s="551"/>
      <c r="N144" s="535"/>
      <c r="O144" s="535"/>
      <c r="P144" s="529"/>
      <c r="Q144" s="529"/>
      <c r="R144" s="529"/>
      <c r="S144" s="529"/>
      <c r="T144" s="529"/>
      <c r="U144" s="529"/>
      <c r="V144" s="529"/>
      <c r="W144" s="529"/>
      <c r="X144" s="529"/>
      <c r="Y144" s="529"/>
      <c r="Z144" s="529"/>
    </row>
    <row r="145" customFormat="false" ht="18" hidden="false" customHeight="true" outlineLevel="0" collapsed="false">
      <c r="A145" s="529"/>
      <c r="B145" s="529"/>
      <c r="C145" s="555"/>
      <c r="D145" s="569"/>
      <c r="E145" s="569"/>
      <c r="F145" s="555"/>
      <c r="G145" s="198"/>
      <c r="H145" s="568"/>
      <c r="I145" s="557"/>
      <c r="J145" s="555"/>
      <c r="K145" s="535"/>
      <c r="L145" s="535"/>
      <c r="M145" s="551"/>
      <c r="N145" s="535"/>
      <c r="O145" s="535"/>
      <c r="P145" s="529"/>
      <c r="Q145" s="529"/>
      <c r="R145" s="529"/>
      <c r="S145" s="529"/>
      <c r="T145" s="529"/>
      <c r="U145" s="529"/>
      <c r="V145" s="529"/>
      <c r="W145" s="529"/>
      <c r="X145" s="529"/>
      <c r="Y145" s="529"/>
      <c r="Z145" s="529"/>
    </row>
    <row r="146" customFormat="false" ht="18" hidden="false" customHeight="true" outlineLevel="0" collapsed="false">
      <c r="A146" s="529"/>
      <c r="B146" s="529"/>
      <c r="C146" s="555"/>
      <c r="D146" s="569"/>
      <c r="E146" s="569"/>
      <c r="F146" s="555"/>
      <c r="G146" s="198"/>
      <c r="H146" s="568"/>
      <c r="I146" s="557"/>
      <c r="J146" s="555"/>
      <c r="K146" s="535"/>
      <c r="L146" s="535"/>
      <c r="M146" s="551"/>
      <c r="N146" s="535"/>
      <c r="O146" s="535"/>
      <c r="P146" s="529"/>
      <c r="Q146" s="529"/>
      <c r="R146" s="529"/>
      <c r="S146" s="529"/>
      <c r="T146" s="529"/>
      <c r="U146" s="529"/>
      <c r="V146" s="529"/>
      <c r="W146" s="529"/>
      <c r="X146" s="529"/>
      <c r="Y146" s="529"/>
      <c r="Z146" s="529"/>
    </row>
    <row r="147" customFormat="false" ht="18" hidden="false" customHeight="true" outlineLevel="0" collapsed="false">
      <c r="A147" s="529"/>
      <c r="B147" s="529"/>
      <c r="C147" s="555"/>
      <c r="D147" s="569"/>
      <c r="E147" s="569"/>
      <c r="F147" s="555"/>
      <c r="G147" s="198"/>
      <c r="H147" s="568"/>
      <c r="I147" s="557"/>
      <c r="J147" s="555"/>
      <c r="K147" s="535"/>
      <c r="L147" s="535"/>
      <c r="M147" s="551"/>
      <c r="N147" s="535"/>
      <c r="O147" s="535"/>
      <c r="P147" s="529"/>
      <c r="Q147" s="529"/>
      <c r="R147" s="529"/>
      <c r="S147" s="529"/>
      <c r="T147" s="529"/>
      <c r="U147" s="529"/>
      <c r="V147" s="529"/>
      <c r="W147" s="529"/>
      <c r="X147" s="529"/>
      <c r="Y147" s="529"/>
      <c r="Z147" s="529"/>
    </row>
    <row r="148" customFormat="false" ht="18" hidden="false" customHeight="true" outlineLevel="0" collapsed="false">
      <c r="A148" s="529"/>
      <c r="B148" s="529"/>
      <c r="C148" s="555"/>
      <c r="D148" s="555"/>
      <c r="E148" s="555"/>
      <c r="F148" s="555"/>
      <c r="G148" s="198"/>
      <c r="H148" s="570"/>
      <c r="I148" s="557"/>
      <c r="J148" s="555"/>
      <c r="K148" s="535"/>
      <c r="L148" s="535"/>
      <c r="M148" s="551"/>
      <c r="N148" s="535"/>
      <c r="O148" s="535"/>
      <c r="P148" s="529"/>
      <c r="Q148" s="529"/>
      <c r="R148" s="529"/>
      <c r="S148" s="529"/>
      <c r="T148" s="529"/>
      <c r="U148" s="529"/>
      <c r="V148" s="529"/>
      <c r="W148" s="529"/>
      <c r="X148" s="529"/>
      <c r="Y148" s="529"/>
      <c r="Z148" s="529"/>
    </row>
    <row r="149" customFormat="false" ht="18" hidden="false" customHeight="true" outlineLevel="0" collapsed="false">
      <c r="A149" s="529"/>
      <c r="B149" s="529" t="n">
        <v>1</v>
      </c>
      <c r="C149" s="555"/>
      <c r="D149" s="555"/>
      <c r="E149" s="555"/>
      <c r="F149" s="555"/>
      <c r="G149" s="198"/>
      <c r="H149" s="570"/>
      <c r="I149" s="557"/>
      <c r="J149" s="555"/>
      <c r="K149" s="535"/>
      <c r="L149" s="558"/>
      <c r="M149" s="551"/>
      <c r="N149" s="535"/>
      <c r="O149" s="535"/>
      <c r="P149" s="529"/>
      <c r="Q149" s="529"/>
      <c r="R149" s="529"/>
      <c r="S149" s="529"/>
      <c r="T149" s="529"/>
      <c r="U149" s="529"/>
      <c r="V149" s="529"/>
      <c r="W149" s="529"/>
      <c r="X149" s="529"/>
      <c r="Y149" s="529"/>
      <c r="Z149" s="529"/>
    </row>
    <row r="150" customFormat="false" ht="18" hidden="false" customHeight="true" outlineLevel="0" collapsed="false">
      <c r="A150" s="529"/>
      <c r="B150" s="529" t="n">
        <v>1</v>
      </c>
      <c r="C150" s="555"/>
      <c r="D150" s="555"/>
      <c r="E150" s="555"/>
      <c r="F150" s="555"/>
      <c r="G150" s="198"/>
      <c r="I150" s="557"/>
      <c r="J150" s="555"/>
      <c r="K150" s="535"/>
      <c r="L150" s="558"/>
      <c r="M150" s="551"/>
      <c r="N150" s="535"/>
      <c r="O150" s="535"/>
      <c r="P150" s="529"/>
      <c r="Q150" s="529"/>
      <c r="R150" s="529"/>
      <c r="S150" s="529"/>
      <c r="T150" s="529"/>
      <c r="U150" s="529"/>
      <c r="V150" s="529"/>
      <c r="W150" s="529"/>
      <c r="X150" s="529"/>
      <c r="Y150" s="529"/>
      <c r="Z150" s="529"/>
    </row>
    <row r="151" customFormat="false" ht="12.8" hidden="false" customHeight="false" outlineLevel="0" collapsed="false">
      <c r="H151" s="556"/>
      <c r="K151" s="1"/>
    </row>
    <row r="152" customFormat="false" ht="18" hidden="false" customHeight="true" outlineLevel="0" collapsed="false">
      <c r="A152" s="489"/>
      <c r="B152" s="489"/>
      <c r="C152" s="559"/>
      <c r="D152" s="560"/>
      <c r="E152" s="560"/>
      <c r="F152" s="560"/>
      <c r="G152" s="561"/>
      <c r="H152" s="562"/>
      <c r="I152" s="516"/>
      <c r="J152" s="563"/>
      <c r="K152" s="564"/>
      <c r="L152" s="489"/>
      <c r="M152" s="489"/>
      <c r="N152" s="489"/>
      <c r="O152" s="489"/>
      <c r="P152" s="489"/>
      <c r="Q152" s="489"/>
      <c r="R152" s="489"/>
      <c r="S152" s="489"/>
      <c r="T152" s="489"/>
      <c r="U152" s="489"/>
      <c r="V152" s="489"/>
      <c r="W152" s="489"/>
      <c r="X152" s="489"/>
      <c r="Y152" s="489"/>
      <c r="Z152" s="489"/>
    </row>
    <row r="153" customFormat="false" ht="18" hidden="false" customHeight="true" outlineLevel="0" collapsed="false">
      <c r="A153" s="489"/>
      <c r="B153" s="489"/>
      <c r="C153" s="559"/>
      <c r="D153" s="565"/>
      <c r="E153" s="565"/>
      <c r="F153" s="560"/>
      <c r="G153" s="561"/>
      <c r="H153" s="566"/>
      <c r="I153" s="516"/>
      <c r="J153" s="563"/>
      <c r="K153" s="564"/>
      <c r="L153" s="489"/>
      <c r="M153" s="489"/>
      <c r="N153" s="489"/>
      <c r="O153" s="489"/>
      <c r="P153" s="489"/>
      <c r="Q153" s="489"/>
      <c r="R153" s="489"/>
      <c r="S153" s="489"/>
      <c r="T153" s="489"/>
      <c r="U153" s="489"/>
      <c r="V153" s="489"/>
      <c r="W153" s="489"/>
      <c r="X153" s="489"/>
      <c r="Y153" s="489"/>
      <c r="Z153" s="489"/>
    </row>
    <row r="154" customFormat="false" ht="18" hidden="false" customHeight="true" outlineLevel="0" collapsed="false">
      <c r="A154" s="489"/>
      <c r="B154" s="489"/>
      <c r="C154" s="566"/>
      <c r="D154" s="566"/>
      <c r="E154" s="566"/>
      <c r="F154" s="560"/>
      <c r="G154" s="567"/>
      <c r="H154" s="566"/>
      <c r="I154" s="566"/>
      <c r="J154" s="563"/>
      <c r="K154" s="566"/>
      <c r="L154" s="489"/>
      <c r="M154" s="489"/>
      <c r="N154" s="489"/>
      <c r="O154" s="489"/>
      <c r="P154" s="489"/>
      <c r="Q154" s="489"/>
      <c r="R154" s="489"/>
      <c r="S154" s="489"/>
      <c r="T154" s="489"/>
      <c r="U154" s="489"/>
      <c r="V154" s="489"/>
      <c r="W154" s="489"/>
      <c r="X154" s="489"/>
      <c r="Y154" s="489"/>
      <c r="Z154" s="489"/>
    </row>
    <row r="155" customFormat="false" ht="18" hidden="false" customHeight="true" outlineLevel="0" collapsed="false">
      <c r="A155" s="489"/>
      <c r="B155" s="489"/>
      <c r="C155" s="566"/>
      <c r="D155" s="566"/>
      <c r="E155" s="566"/>
      <c r="F155" s="566"/>
      <c r="G155" s="567"/>
      <c r="H155" s="568"/>
      <c r="I155" s="566"/>
      <c r="J155" s="566"/>
      <c r="K155" s="566"/>
      <c r="L155" s="527"/>
      <c r="M155" s="527"/>
      <c r="N155" s="527"/>
      <c r="O155" s="528"/>
      <c r="P155" s="489"/>
      <c r="Q155" s="489"/>
      <c r="R155" s="489"/>
      <c r="S155" s="489"/>
      <c r="T155" s="489"/>
      <c r="U155" s="489"/>
      <c r="V155" s="489"/>
      <c r="W155" s="489"/>
      <c r="X155" s="489"/>
      <c r="Y155" s="489"/>
      <c r="Z155" s="489"/>
    </row>
    <row r="156" customFormat="false" ht="18" hidden="false" customHeight="true" outlineLevel="0" collapsed="false">
      <c r="A156" s="529"/>
      <c r="B156" s="529"/>
      <c r="C156" s="555"/>
      <c r="D156" s="569"/>
      <c r="E156" s="569"/>
      <c r="F156" s="555"/>
      <c r="G156" s="198"/>
      <c r="H156" s="568"/>
      <c r="I156" s="557"/>
      <c r="J156" s="555"/>
      <c r="K156" s="535"/>
      <c r="L156" s="535"/>
      <c r="M156" s="551"/>
      <c r="N156" s="535"/>
      <c r="O156" s="535"/>
      <c r="P156" s="529"/>
      <c r="Q156" s="529"/>
      <c r="R156" s="529"/>
      <c r="S156" s="529"/>
      <c r="T156" s="529"/>
      <c r="U156" s="529"/>
      <c r="V156" s="529"/>
      <c r="W156" s="529"/>
      <c r="X156" s="529"/>
      <c r="Y156" s="529"/>
      <c r="Z156" s="529"/>
    </row>
    <row r="157" customFormat="false" ht="18" hidden="false" customHeight="true" outlineLevel="0" collapsed="false">
      <c r="A157" s="529"/>
      <c r="B157" s="529"/>
      <c r="C157" s="555"/>
      <c r="D157" s="569"/>
      <c r="E157" s="569"/>
      <c r="F157" s="555"/>
      <c r="G157" s="198"/>
      <c r="H157" s="568"/>
      <c r="I157" s="557"/>
      <c r="J157" s="555"/>
      <c r="K157" s="535"/>
      <c r="L157" s="535"/>
      <c r="M157" s="551"/>
      <c r="N157" s="535"/>
      <c r="O157" s="535"/>
      <c r="P157" s="529"/>
      <c r="Q157" s="529"/>
      <c r="R157" s="529"/>
      <c r="S157" s="529"/>
      <c r="T157" s="529"/>
      <c r="U157" s="529"/>
      <c r="V157" s="529"/>
      <c r="W157" s="529"/>
      <c r="X157" s="529"/>
      <c r="Y157" s="529"/>
      <c r="Z157" s="529"/>
    </row>
    <row r="158" customFormat="false" ht="18" hidden="false" customHeight="true" outlineLevel="0" collapsed="false">
      <c r="A158" s="529"/>
      <c r="B158" s="529"/>
      <c r="C158" s="555"/>
      <c r="D158" s="569"/>
      <c r="E158" s="569"/>
      <c r="F158" s="555"/>
      <c r="G158" s="198"/>
      <c r="H158" s="568"/>
      <c r="I158" s="557"/>
      <c r="J158" s="555"/>
      <c r="K158" s="535"/>
      <c r="L158" s="535"/>
      <c r="M158" s="551"/>
      <c r="N158" s="535"/>
      <c r="O158" s="535"/>
      <c r="P158" s="529"/>
      <c r="Q158" s="529"/>
      <c r="R158" s="529"/>
      <c r="S158" s="529"/>
      <c r="T158" s="529"/>
      <c r="U158" s="529"/>
      <c r="V158" s="529"/>
      <c r="W158" s="529"/>
      <c r="X158" s="529"/>
      <c r="Y158" s="529"/>
      <c r="Z158" s="529"/>
    </row>
    <row r="159" customFormat="false" ht="18" hidden="false" customHeight="true" outlineLevel="0" collapsed="false">
      <c r="A159" s="529"/>
      <c r="B159" s="529"/>
      <c r="C159" s="555"/>
      <c r="D159" s="569"/>
      <c r="E159" s="569"/>
      <c r="F159" s="555"/>
      <c r="G159" s="198"/>
      <c r="H159" s="568"/>
      <c r="I159" s="557"/>
      <c r="J159" s="555"/>
      <c r="K159" s="535"/>
      <c r="L159" s="535"/>
      <c r="M159" s="551"/>
      <c r="N159" s="535"/>
      <c r="O159" s="535"/>
      <c r="P159" s="529"/>
      <c r="Q159" s="529"/>
      <c r="R159" s="529"/>
      <c r="S159" s="529"/>
      <c r="T159" s="529"/>
      <c r="U159" s="529"/>
      <c r="V159" s="529"/>
      <c r="W159" s="529"/>
      <c r="X159" s="529"/>
      <c r="Y159" s="529"/>
      <c r="Z159" s="529"/>
    </row>
    <row r="160" customFormat="false" ht="18" hidden="false" customHeight="true" outlineLevel="0" collapsed="false">
      <c r="A160" s="529"/>
      <c r="B160" s="529"/>
      <c r="C160" s="555"/>
      <c r="D160" s="569"/>
      <c r="E160" s="569"/>
      <c r="F160" s="555"/>
      <c r="G160" s="198"/>
      <c r="H160" s="568"/>
      <c r="I160" s="557"/>
      <c r="J160" s="555"/>
      <c r="K160" s="535"/>
      <c r="L160" s="535"/>
      <c r="M160" s="551"/>
      <c r="N160" s="535"/>
      <c r="O160" s="535"/>
      <c r="P160" s="529"/>
      <c r="Q160" s="529"/>
      <c r="R160" s="529"/>
      <c r="S160" s="529"/>
      <c r="T160" s="529"/>
      <c r="U160" s="529"/>
      <c r="V160" s="529"/>
      <c r="W160" s="529"/>
      <c r="X160" s="529"/>
      <c r="Y160" s="529"/>
      <c r="Z160" s="529"/>
    </row>
    <row r="161" customFormat="false" ht="18" hidden="false" customHeight="true" outlineLevel="0" collapsed="false">
      <c r="A161" s="529"/>
      <c r="B161" s="529"/>
      <c r="C161" s="555"/>
      <c r="D161" s="555"/>
      <c r="E161" s="555"/>
      <c r="F161" s="555"/>
      <c r="G161" s="198"/>
      <c r="H161" s="570"/>
      <c r="I161" s="557"/>
      <c r="J161" s="555"/>
      <c r="K161" s="535"/>
      <c r="L161" s="535"/>
      <c r="M161" s="551"/>
      <c r="N161" s="535"/>
      <c r="O161" s="535"/>
      <c r="P161" s="529"/>
      <c r="Q161" s="529"/>
      <c r="R161" s="529"/>
      <c r="S161" s="529"/>
      <c r="T161" s="529"/>
      <c r="U161" s="529"/>
      <c r="V161" s="529"/>
      <c r="W161" s="529"/>
      <c r="X161" s="529"/>
      <c r="Y161" s="529"/>
      <c r="Z161" s="529"/>
    </row>
    <row r="162" customFormat="false" ht="18" hidden="false" customHeight="true" outlineLevel="0" collapsed="false">
      <c r="A162" s="529"/>
      <c r="B162" s="529" t="n">
        <v>1</v>
      </c>
      <c r="C162" s="555"/>
      <c r="D162" s="555"/>
      <c r="E162" s="555"/>
      <c r="F162" s="555"/>
      <c r="G162" s="198"/>
      <c r="H162" s="570"/>
      <c r="I162" s="557"/>
      <c r="J162" s="555"/>
      <c r="K162" s="535"/>
      <c r="L162" s="558"/>
      <c r="M162" s="551"/>
      <c r="N162" s="535"/>
      <c r="O162" s="535"/>
      <c r="P162" s="529"/>
      <c r="Q162" s="529"/>
      <c r="R162" s="529"/>
      <c r="S162" s="529"/>
      <c r="T162" s="529"/>
      <c r="U162" s="529"/>
      <c r="V162" s="529"/>
      <c r="W162" s="529"/>
      <c r="X162" s="529"/>
      <c r="Y162" s="529"/>
      <c r="Z162" s="529"/>
    </row>
    <row r="163" customFormat="false" ht="18" hidden="false" customHeight="true" outlineLevel="0" collapsed="false">
      <c r="A163" s="529"/>
      <c r="B163" s="529" t="n">
        <v>1</v>
      </c>
      <c r="C163" s="555"/>
      <c r="D163" s="555"/>
      <c r="E163" s="555"/>
      <c r="F163" s="555"/>
      <c r="G163" s="198"/>
      <c r="I163" s="557"/>
      <c r="J163" s="555"/>
      <c r="K163" s="535"/>
      <c r="L163" s="558"/>
      <c r="M163" s="551"/>
      <c r="N163" s="535"/>
      <c r="O163" s="535"/>
      <c r="P163" s="529"/>
      <c r="Q163" s="529"/>
      <c r="R163" s="529"/>
      <c r="S163" s="529"/>
      <c r="T163" s="529"/>
      <c r="U163" s="529"/>
      <c r="V163" s="529"/>
      <c r="W163" s="529"/>
      <c r="X163" s="529"/>
      <c r="Y163" s="529"/>
      <c r="Z163" s="529"/>
    </row>
    <row r="164" customFormat="false" ht="12.8" hidden="false" customHeight="false" outlineLevel="0" collapsed="false">
      <c r="H164" s="556"/>
      <c r="K164" s="1"/>
    </row>
    <row r="165" customFormat="false" ht="18" hidden="false" customHeight="true" outlineLevel="0" collapsed="false">
      <c r="A165" s="489"/>
      <c r="B165" s="489"/>
      <c r="C165" s="559"/>
      <c r="D165" s="560"/>
      <c r="E165" s="560"/>
      <c r="F165" s="560"/>
      <c r="G165" s="561"/>
      <c r="H165" s="562"/>
      <c r="I165" s="516"/>
      <c r="J165" s="563"/>
      <c r="K165" s="564"/>
      <c r="L165" s="489"/>
      <c r="M165" s="489"/>
      <c r="N165" s="489"/>
      <c r="O165" s="489"/>
      <c r="P165" s="489"/>
      <c r="Q165" s="489"/>
      <c r="R165" s="489"/>
      <c r="S165" s="489"/>
      <c r="T165" s="489"/>
      <c r="U165" s="489"/>
      <c r="V165" s="489"/>
      <c r="W165" s="489"/>
      <c r="X165" s="489"/>
      <c r="Y165" s="489"/>
      <c r="Z165" s="489"/>
    </row>
    <row r="166" customFormat="false" ht="18" hidden="false" customHeight="true" outlineLevel="0" collapsed="false">
      <c r="A166" s="489"/>
      <c r="B166" s="489"/>
      <c r="C166" s="559"/>
      <c r="D166" s="565"/>
      <c r="E166" s="565"/>
      <c r="F166" s="560"/>
      <c r="G166" s="561"/>
      <c r="H166" s="566"/>
      <c r="I166" s="516"/>
      <c r="J166" s="563"/>
      <c r="K166" s="564"/>
      <c r="L166" s="489"/>
      <c r="M166" s="489"/>
      <c r="N166" s="489"/>
      <c r="O166" s="489"/>
      <c r="P166" s="489"/>
      <c r="Q166" s="489"/>
      <c r="R166" s="489"/>
      <c r="S166" s="489"/>
      <c r="T166" s="489"/>
      <c r="U166" s="489"/>
      <c r="V166" s="489"/>
      <c r="W166" s="489"/>
      <c r="X166" s="489"/>
      <c r="Y166" s="489"/>
      <c r="Z166" s="489"/>
    </row>
    <row r="167" customFormat="false" ht="18" hidden="false" customHeight="true" outlineLevel="0" collapsed="false">
      <c r="A167" s="489"/>
      <c r="B167" s="489"/>
      <c r="C167" s="566"/>
      <c r="D167" s="566"/>
      <c r="E167" s="566"/>
      <c r="F167" s="560"/>
      <c r="G167" s="567"/>
      <c r="H167" s="566"/>
      <c r="I167" s="566"/>
      <c r="J167" s="563"/>
      <c r="K167" s="566"/>
      <c r="L167" s="489"/>
      <c r="M167" s="489"/>
      <c r="N167" s="489"/>
      <c r="O167" s="489"/>
      <c r="P167" s="489"/>
      <c r="Q167" s="489"/>
      <c r="R167" s="489"/>
      <c r="S167" s="489"/>
      <c r="T167" s="489"/>
      <c r="U167" s="489"/>
      <c r="V167" s="489"/>
      <c r="W167" s="489"/>
      <c r="X167" s="489"/>
      <c r="Y167" s="489"/>
      <c r="Z167" s="489"/>
    </row>
    <row r="168" customFormat="false" ht="18" hidden="false" customHeight="true" outlineLevel="0" collapsed="false">
      <c r="A168" s="489"/>
      <c r="B168" s="489"/>
      <c r="C168" s="566"/>
      <c r="D168" s="566"/>
      <c r="E168" s="566"/>
      <c r="F168" s="566"/>
      <c r="G168" s="567"/>
      <c r="H168" s="568"/>
      <c r="I168" s="566"/>
      <c r="J168" s="566"/>
      <c r="K168" s="566"/>
      <c r="L168" s="527"/>
      <c r="M168" s="527"/>
      <c r="N168" s="527"/>
      <c r="O168" s="528"/>
      <c r="P168" s="489"/>
      <c r="Q168" s="489"/>
      <c r="R168" s="489"/>
      <c r="S168" s="489"/>
      <c r="T168" s="489"/>
      <c r="U168" s="489"/>
      <c r="V168" s="489"/>
      <c r="W168" s="489"/>
      <c r="X168" s="489"/>
      <c r="Y168" s="489"/>
      <c r="Z168" s="489"/>
    </row>
    <row r="169" customFormat="false" ht="18" hidden="false" customHeight="true" outlineLevel="0" collapsed="false">
      <c r="A169" s="529"/>
      <c r="B169" s="529"/>
      <c r="C169" s="555"/>
      <c r="D169" s="569"/>
      <c r="E169" s="569"/>
      <c r="F169" s="555"/>
      <c r="G169" s="198"/>
      <c r="H169" s="568"/>
      <c r="I169" s="557"/>
      <c r="J169" s="555"/>
      <c r="K169" s="535"/>
      <c r="L169" s="535"/>
      <c r="M169" s="551"/>
      <c r="N169" s="535"/>
      <c r="O169" s="535"/>
      <c r="P169" s="529"/>
      <c r="Q169" s="529"/>
      <c r="R169" s="529"/>
      <c r="S169" s="529"/>
      <c r="T169" s="529"/>
      <c r="U169" s="529"/>
      <c r="V169" s="529"/>
      <c r="W169" s="529"/>
      <c r="X169" s="529"/>
      <c r="Y169" s="529"/>
      <c r="Z169" s="529"/>
    </row>
    <row r="170" customFormat="false" ht="18" hidden="false" customHeight="true" outlineLevel="0" collapsed="false">
      <c r="A170" s="529"/>
      <c r="B170" s="529"/>
      <c r="C170" s="555"/>
      <c r="D170" s="569"/>
      <c r="E170" s="569"/>
      <c r="F170" s="555"/>
      <c r="G170" s="198"/>
      <c r="H170" s="568"/>
      <c r="I170" s="557"/>
      <c r="J170" s="555"/>
      <c r="K170" s="535"/>
      <c r="L170" s="535"/>
      <c r="M170" s="551"/>
      <c r="N170" s="535"/>
      <c r="O170" s="535"/>
      <c r="P170" s="529"/>
      <c r="Q170" s="529"/>
      <c r="R170" s="529"/>
      <c r="S170" s="529"/>
      <c r="T170" s="529"/>
      <c r="U170" s="529"/>
      <c r="V170" s="529"/>
      <c r="W170" s="529"/>
      <c r="X170" s="529"/>
      <c r="Y170" s="529"/>
      <c r="Z170" s="529"/>
    </row>
    <row r="171" customFormat="false" ht="18" hidden="false" customHeight="true" outlineLevel="0" collapsed="false">
      <c r="A171" s="529"/>
      <c r="B171" s="529"/>
      <c r="C171" s="555"/>
      <c r="D171" s="569"/>
      <c r="E171" s="569"/>
      <c r="F171" s="555"/>
      <c r="G171" s="198"/>
      <c r="H171" s="568"/>
      <c r="I171" s="557"/>
      <c r="J171" s="555"/>
      <c r="K171" s="535"/>
      <c r="L171" s="535"/>
      <c r="M171" s="551"/>
      <c r="N171" s="535"/>
      <c r="O171" s="535"/>
      <c r="P171" s="529"/>
      <c r="Q171" s="529"/>
      <c r="R171" s="529"/>
      <c r="S171" s="529"/>
      <c r="T171" s="529"/>
      <c r="U171" s="529"/>
      <c r="V171" s="529"/>
      <c r="W171" s="529"/>
      <c r="X171" s="529"/>
      <c r="Y171" s="529"/>
      <c r="Z171" s="529"/>
    </row>
    <row r="172" customFormat="false" ht="18" hidden="false" customHeight="true" outlineLevel="0" collapsed="false">
      <c r="A172" s="529"/>
      <c r="B172" s="529"/>
      <c r="C172" s="555"/>
      <c r="D172" s="569"/>
      <c r="E172" s="569"/>
      <c r="F172" s="555"/>
      <c r="G172" s="198"/>
      <c r="H172" s="568"/>
      <c r="I172" s="557"/>
      <c r="J172" s="555"/>
      <c r="K172" s="535"/>
      <c r="L172" s="535"/>
      <c r="M172" s="551"/>
      <c r="N172" s="535"/>
      <c r="O172" s="535"/>
      <c r="P172" s="529"/>
      <c r="Q172" s="529"/>
      <c r="R172" s="529"/>
      <c r="S172" s="529"/>
      <c r="T172" s="529"/>
      <c r="U172" s="529"/>
      <c r="V172" s="529"/>
      <c r="W172" s="529"/>
      <c r="X172" s="529"/>
      <c r="Y172" s="529"/>
      <c r="Z172" s="529"/>
    </row>
    <row r="173" customFormat="false" ht="18" hidden="false" customHeight="true" outlineLevel="0" collapsed="false">
      <c r="A173" s="529"/>
      <c r="B173" s="529"/>
      <c r="C173" s="555"/>
      <c r="D173" s="569"/>
      <c r="E173" s="569"/>
      <c r="F173" s="555"/>
      <c r="G173" s="198"/>
      <c r="H173" s="568"/>
      <c r="I173" s="557"/>
      <c r="J173" s="555"/>
      <c r="K173" s="535"/>
      <c r="L173" s="535"/>
      <c r="M173" s="551"/>
      <c r="N173" s="535"/>
      <c r="O173" s="535"/>
      <c r="P173" s="529"/>
      <c r="Q173" s="529"/>
      <c r="R173" s="529"/>
      <c r="S173" s="529"/>
      <c r="T173" s="529"/>
      <c r="U173" s="529"/>
      <c r="V173" s="529"/>
      <c r="W173" s="529"/>
      <c r="X173" s="529"/>
      <c r="Y173" s="529"/>
      <c r="Z173" s="529"/>
    </row>
    <row r="174" customFormat="false" ht="18" hidden="false" customHeight="true" outlineLevel="0" collapsed="false">
      <c r="A174" s="529"/>
      <c r="B174" s="529"/>
      <c r="C174" s="555"/>
      <c r="D174" s="555"/>
      <c r="E174" s="555"/>
      <c r="F174" s="555"/>
      <c r="G174" s="198"/>
      <c r="H174" s="570"/>
      <c r="I174" s="557"/>
      <c r="J174" s="555"/>
      <c r="K174" s="535"/>
      <c r="L174" s="535"/>
      <c r="M174" s="551"/>
      <c r="N174" s="535"/>
      <c r="O174" s="535"/>
      <c r="P174" s="529"/>
      <c r="Q174" s="529"/>
      <c r="R174" s="529"/>
      <c r="S174" s="529"/>
      <c r="T174" s="529"/>
      <c r="U174" s="529"/>
      <c r="V174" s="529"/>
      <c r="W174" s="529"/>
      <c r="X174" s="529"/>
      <c r="Y174" s="529"/>
      <c r="Z174" s="529"/>
    </row>
    <row r="175" customFormat="false" ht="18" hidden="false" customHeight="true" outlineLevel="0" collapsed="false">
      <c r="A175" s="529"/>
      <c r="B175" s="529" t="n">
        <v>1</v>
      </c>
      <c r="C175" s="555"/>
      <c r="D175" s="555"/>
      <c r="E175" s="555"/>
      <c r="F175" s="555"/>
      <c r="G175" s="198"/>
      <c r="H175" s="570"/>
      <c r="I175" s="557"/>
      <c r="J175" s="555"/>
      <c r="K175" s="535"/>
      <c r="L175" s="558"/>
      <c r="M175" s="551"/>
      <c r="N175" s="535"/>
      <c r="O175" s="535"/>
      <c r="P175" s="529"/>
      <c r="Q175" s="529"/>
      <c r="R175" s="529"/>
      <c r="S175" s="529"/>
      <c r="T175" s="529"/>
      <c r="U175" s="529"/>
      <c r="V175" s="529"/>
      <c r="W175" s="529"/>
      <c r="X175" s="529"/>
      <c r="Y175" s="529"/>
      <c r="Z175" s="529"/>
    </row>
    <row r="176" customFormat="false" ht="18" hidden="false" customHeight="true" outlineLevel="0" collapsed="false">
      <c r="A176" s="529"/>
      <c r="B176" s="529" t="n">
        <v>1</v>
      </c>
      <c r="C176" s="555"/>
      <c r="D176" s="555"/>
      <c r="E176" s="555"/>
      <c r="F176" s="555"/>
      <c r="G176" s="198"/>
      <c r="I176" s="557"/>
      <c r="J176" s="555"/>
      <c r="K176" s="535"/>
      <c r="L176" s="558"/>
      <c r="M176" s="551"/>
      <c r="N176" s="535"/>
      <c r="O176" s="535"/>
      <c r="P176" s="529"/>
      <c r="Q176" s="529"/>
      <c r="R176" s="529"/>
      <c r="S176" s="529"/>
      <c r="T176" s="529"/>
      <c r="U176" s="529"/>
      <c r="V176" s="529"/>
      <c r="W176" s="529"/>
      <c r="X176" s="529"/>
      <c r="Y176" s="529"/>
      <c r="Z176" s="529"/>
    </row>
    <row r="177" customFormat="false" ht="12.8" hidden="false" customHeight="false" outlineLevel="0" collapsed="false">
      <c r="H177" s="556"/>
      <c r="K177" s="1"/>
    </row>
    <row r="178" customFormat="false" ht="18" hidden="false" customHeight="true" outlineLevel="0" collapsed="false">
      <c r="A178" s="489"/>
      <c r="B178" s="489"/>
      <c r="C178" s="559"/>
      <c r="D178" s="560"/>
      <c r="E178" s="560"/>
      <c r="F178" s="560"/>
      <c r="G178" s="561"/>
      <c r="H178" s="562"/>
      <c r="I178" s="516"/>
      <c r="J178" s="563"/>
      <c r="K178" s="564"/>
      <c r="L178" s="489"/>
      <c r="M178" s="489"/>
      <c r="N178" s="489"/>
      <c r="O178" s="489"/>
      <c r="P178" s="489"/>
      <c r="Q178" s="489"/>
      <c r="R178" s="489"/>
      <c r="S178" s="489"/>
      <c r="T178" s="489"/>
      <c r="U178" s="489"/>
      <c r="V178" s="489"/>
      <c r="W178" s="489"/>
      <c r="X178" s="489"/>
      <c r="Y178" s="489"/>
      <c r="Z178" s="489"/>
    </row>
    <row r="179" customFormat="false" ht="18" hidden="false" customHeight="true" outlineLevel="0" collapsed="false">
      <c r="A179" s="489"/>
      <c r="B179" s="489"/>
      <c r="C179" s="559"/>
      <c r="D179" s="565"/>
      <c r="E179" s="565"/>
      <c r="F179" s="560"/>
      <c r="G179" s="561"/>
      <c r="H179" s="566"/>
      <c r="I179" s="516"/>
      <c r="J179" s="563"/>
      <c r="K179" s="564"/>
      <c r="L179" s="489"/>
      <c r="M179" s="489"/>
      <c r="N179" s="489"/>
      <c r="O179" s="489"/>
      <c r="P179" s="489"/>
      <c r="Q179" s="489"/>
      <c r="R179" s="489"/>
      <c r="S179" s="489"/>
      <c r="T179" s="489"/>
      <c r="U179" s="489"/>
      <c r="V179" s="489"/>
      <c r="W179" s="489"/>
      <c r="X179" s="489"/>
      <c r="Y179" s="489"/>
      <c r="Z179" s="489"/>
    </row>
    <row r="180" customFormat="false" ht="18" hidden="false" customHeight="true" outlineLevel="0" collapsed="false">
      <c r="A180" s="489"/>
      <c r="B180" s="489"/>
      <c r="C180" s="566"/>
      <c r="D180" s="566"/>
      <c r="E180" s="566"/>
      <c r="F180" s="560"/>
      <c r="G180" s="567"/>
      <c r="H180" s="566"/>
      <c r="I180" s="566"/>
      <c r="J180" s="563"/>
      <c r="K180" s="566"/>
      <c r="L180" s="489"/>
      <c r="M180" s="489"/>
      <c r="N180" s="489"/>
      <c r="O180" s="489"/>
      <c r="P180" s="489"/>
      <c r="Q180" s="489"/>
      <c r="R180" s="489"/>
      <c r="S180" s="489"/>
      <c r="T180" s="489"/>
      <c r="U180" s="489"/>
      <c r="V180" s="489"/>
      <c r="W180" s="489"/>
      <c r="X180" s="489"/>
      <c r="Y180" s="489"/>
      <c r="Z180" s="489"/>
    </row>
    <row r="181" customFormat="false" ht="18" hidden="false" customHeight="true" outlineLevel="0" collapsed="false">
      <c r="A181" s="489"/>
      <c r="B181" s="489"/>
      <c r="C181" s="566"/>
      <c r="D181" s="566"/>
      <c r="E181" s="566"/>
      <c r="F181" s="566"/>
      <c r="G181" s="567"/>
      <c r="H181" s="570"/>
      <c r="I181" s="566"/>
      <c r="J181" s="566"/>
      <c r="K181" s="566"/>
      <c r="L181" s="527"/>
      <c r="M181" s="527"/>
      <c r="N181" s="527"/>
      <c r="O181" s="528"/>
      <c r="P181" s="489"/>
      <c r="Q181" s="489"/>
      <c r="R181" s="489"/>
      <c r="S181" s="489"/>
      <c r="T181" s="489"/>
      <c r="U181" s="489"/>
      <c r="V181" s="489"/>
      <c r="W181" s="489"/>
      <c r="X181" s="489"/>
      <c r="Y181" s="489"/>
      <c r="Z181" s="489"/>
    </row>
    <row r="182" customFormat="false" ht="18" hidden="false" customHeight="true" outlineLevel="0" collapsed="false">
      <c r="A182" s="529"/>
      <c r="B182" s="529"/>
      <c r="C182" s="555"/>
      <c r="D182" s="569"/>
      <c r="E182" s="569"/>
      <c r="F182" s="555"/>
      <c r="G182" s="198"/>
      <c r="H182" s="568"/>
      <c r="I182" s="557"/>
      <c r="J182" s="555"/>
      <c r="K182" s="535"/>
      <c r="L182" s="535"/>
      <c r="M182" s="551"/>
      <c r="N182" s="535"/>
      <c r="O182" s="535"/>
      <c r="P182" s="529"/>
      <c r="Q182" s="529"/>
      <c r="R182" s="529"/>
      <c r="S182" s="529"/>
      <c r="T182" s="529"/>
      <c r="U182" s="529"/>
      <c r="V182" s="529"/>
      <c r="W182" s="529"/>
      <c r="X182" s="529"/>
      <c r="Y182" s="529"/>
      <c r="Z182" s="529"/>
    </row>
    <row r="183" customFormat="false" ht="18" hidden="false" customHeight="true" outlineLevel="0" collapsed="false">
      <c r="A183" s="529"/>
      <c r="B183" s="529"/>
      <c r="C183" s="555"/>
      <c r="D183" s="569"/>
      <c r="E183" s="569"/>
      <c r="F183" s="555"/>
      <c r="G183" s="198"/>
      <c r="H183" s="568"/>
      <c r="I183" s="557"/>
      <c r="J183" s="555"/>
      <c r="K183" s="535"/>
      <c r="L183" s="535"/>
      <c r="M183" s="551"/>
      <c r="N183" s="535"/>
      <c r="O183" s="535"/>
      <c r="P183" s="529"/>
      <c r="Q183" s="529"/>
      <c r="R183" s="529"/>
      <c r="S183" s="529"/>
      <c r="T183" s="529"/>
      <c r="U183" s="529"/>
      <c r="V183" s="529"/>
      <c r="W183" s="529"/>
      <c r="X183" s="529"/>
      <c r="Y183" s="529"/>
      <c r="Z183" s="529"/>
    </row>
    <row r="184" customFormat="false" ht="18" hidden="false" customHeight="true" outlineLevel="0" collapsed="false">
      <c r="A184" s="529"/>
      <c r="B184" s="529"/>
      <c r="C184" s="555"/>
      <c r="D184" s="569"/>
      <c r="E184" s="569"/>
      <c r="F184" s="555"/>
      <c r="G184" s="198"/>
      <c r="H184" s="568"/>
      <c r="I184" s="557"/>
      <c r="J184" s="555"/>
      <c r="K184" s="535"/>
      <c r="L184" s="535"/>
      <c r="M184" s="551"/>
      <c r="N184" s="535"/>
      <c r="O184" s="535"/>
      <c r="P184" s="529"/>
      <c r="Q184" s="529"/>
      <c r="R184" s="529"/>
      <c r="S184" s="529"/>
      <c r="T184" s="529"/>
      <c r="U184" s="529"/>
      <c r="V184" s="529"/>
      <c r="W184" s="529"/>
      <c r="X184" s="529"/>
      <c r="Y184" s="529"/>
      <c r="Z184" s="529"/>
    </row>
    <row r="185" customFormat="false" ht="18" hidden="false" customHeight="true" outlineLevel="0" collapsed="false">
      <c r="A185" s="529"/>
      <c r="B185" s="529"/>
      <c r="C185" s="555"/>
      <c r="D185" s="569"/>
      <c r="E185" s="569"/>
      <c r="F185" s="555"/>
      <c r="G185" s="198"/>
      <c r="H185" s="568"/>
      <c r="I185" s="557"/>
      <c r="J185" s="555"/>
      <c r="K185" s="535"/>
      <c r="L185" s="535"/>
      <c r="M185" s="551"/>
      <c r="N185" s="535"/>
      <c r="O185" s="535"/>
      <c r="P185" s="529"/>
      <c r="Q185" s="529"/>
      <c r="R185" s="529"/>
      <c r="S185" s="529"/>
      <c r="T185" s="529"/>
      <c r="U185" s="529"/>
      <c r="V185" s="529"/>
      <c r="W185" s="529"/>
      <c r="X185" s="529"/>
      <c r="Y185" s="529"/>
      <c r="Z185" s="529"/>
    </row>
    <row r="186" customFormat="false" ht="18" hidden="false" customHeight="true" outlineLevel="0" collapsed="false">
      <c r="A186" s="529"/>
      <c r="B186" s="529"/>
      <c r="C186" s="555"/>
      <c r="D186" s="569"/>
      <c r="E186" s="569"/>
      <c r="F186" s="555"/>
      <c r="G186" s="198"/>
      <c r="H186" s="568"/>
      <c r="I186" s="557"/>
      <c r="J186" s="555"/>
      <c r="K186" s="535"/>
      <c r="L186" s="535"/>
      <c r="M186" s="551"/>
      <c r="N186" s="535"/>
      <c r="O186" s="535"/>
      <c r="P186" s="529"/>
      <c r="Q186" s="529"/>
      <c r="R186" s="529"/>
      <c r="S186" s="529"/>
      <c r="T186" s="529"/>
      <c r="U186" s="529"/>
      <c r="V186" s="529"/>
      <c r="W186" s="529"/>
      <c r="X186" s="529"/>
      <c r="Y186" s="529"/>
      <c r="Z186" s="529"/>
    </row>
    <row r="187" customFormat="false" ht="18" hidden="false" customHeight="true" outlineLevel="0" collapsed="false">
      <c r="A187" s="529"/>
      <c r="B187" s="529"/>
      <c r="C187" s="555"/>
      <c r="D187" s="555"/>
      <c r="E187" s="555"/>
      <c r="F187" s="555"/>
      <c r="G187" s="198"/>
      <c r="H187" s="570"/>
      <c r="I187" s="557"/>
      <c r="J187" s="555"/>
      <c r="K187" s="535"/>
      <c r="L187" s="535"/>
      <c r="M187" s="551"/>
      <c r="N187" s="535"/>
      <c r="O187" s="535"/>
      <c r="P187" s="529"/>
      <c r="Q187" s="529"/>
      <c r="R187" s="529"/>
      <c r="S187" s="529"/>
      <c r="T187" s="529"/>
      <c r="U187" s="529"/>
      <c r="V187" s="529"/>
      <c r="W187" s="529"/>
      <c r="X187" s="529"/>
      <c r="Y187" s="529"/>
      <c r="Z187" s="529"/>
    </row>
    <row r="188" customFormat="false" ht="18" hidden="false" customHeight="true" outlineLevel="0" collapsed="false">
      <c r="A188" s="529"/>
      <c r="B188" s="529" t="n">
        <v>1</v>
      </c>
      <c r="C188" s="555"/>
      <c r="D188" s="555"/>
      <c r="E188" s="555"/>
      <c r="F188" s="555"/>
      <c r="G188" s="198"/>
      <c r="H188" s="570"/>
      <c r="I188" s="557"/>
      <c r="J188" s="555"/>
      <c r="K188" s="535"/>
      <c r="L188" s="558"/>
      <c r="M188" s="551"/>
      <c r="N188" s="535"/>
      <c r="O188" s="535"/>
      <c r="P188" s="529"/>
      <c r="Q188" s="529"/>
      <c r="R188" s="529"/>
      <c r="S188" s="529"/>
      <c r="T188" s="529"/>
      <c r="U188" s="529"/>
      <c r="V188" s="529"/>
      <c r="W188" s="529"/>
      <c r="X188" s="529"/>
      <c r="Y188" s="529"/>
      <c r="Z188" s="529"/>
    </row>
    <row r="189" customFormat="false" ht="18" hidden="false" customHeight="true" outlineLevel="0" collapsed="false">
      <c r="A189" s="529"/>
      <c r="B189" s="529" t="n">
        <v>1</v>
      </c>
      <c r="C189" s="555"/>
      <c r="D189" s="555"/>
      <c r="E189" s="555"/>
      <c r="F189" s="555"/>
      <c r="G189" s="198"/>
      <c r="I189" s="557"/>
      <c r="J189" s="555"/>
      <c r="K189" s="535"/>
      <c r="L189" s="558"/>
      <c r="M189" s="551"/>
      <c r="N189" s="535"/>
      <c r="O189" s="535"/>
      <c r="P189" s="529"/>
      <c r="Q189" s="529"/>
      <c r="R189" s="529"/>
      <c r="S189" s="529"/>
      <c r="T189" s="529"/>
      <c r="U189" s="529"/>
      <c r="V189" s="529"/>
      <c r="W189" s="529"/>
      <c r="X189" s="529"/>
      <c r="Y189" s="529"/>
      <c r="Z189" s="529"/>
    </row>
    <row r="190" customFormat="false" ht="12.8" hidden="false" customHeight="false" outlineLevel="0" collapsed="false">
      <c r="H190" s="556"/>
      <c r="K190" s="1"/>
    </row>
    <row r="191" customFormat="false" ht="18" hidden="false" customHeight="true" outlineLevel="0" collapsed="false">
      <c r="A191" s="489"/>
      <c r="B191" s="489"/>
      <c r="C191" s="559"/>
      <c r="D191" s="560"/>
      <c r="E191" s="560"/>
      <c r="F191" s="560"/>
      <c r="G191" s="561"/>
      <c r="H191" s="562"/>
      <c r="I191" s="516"/>
      <c r="J191" s="563"/>
      <c r="K191" s="564"/>
      <c r="L191" s="489"/>
      <c r="M191" s="489"/>
      <c r="N191" s="489"/>
      <c r="O191" s="489"/>
      <c r="P191" s="489"/>
      <c r="Q191" s="489"/>
      <c r="R191" s="489"/>
      <c r="S191" s="489"/>
      <c r="T191" s="489"/>
      <c r="U191" s="489"/>
      <c r="V191" s="489"/>
      <c r="W191" s="489"/>
      <c r="X191" s="489"/>
      <c r="Y191" s="489"/>
      <c r="Z191" s="489"/>
    </row>
    <row r="192" customFormat="false" ht="18" hidden="false" customHeight="true" outlineLevel="0" collapsed="false">
      <c r="A192" s="489"/>
      <c r="B192" s="489"/>
      <c r="C192" s="559"/>
      <c r="D192" s="565"/>
      <c r="E192" s="565"/>
      <c r="F192" s="560"/>
      <c r="G192" s="561"/>
      <c r="H192" s="566"/>
      <c r="I192" s="516"/>
      <c r="J192" s="563"/>
      <c r="K192" s="564"/>
      <c r="L192" s="489"/>
      <c r="M192" s="489"/>
      <c r="N192" s="489"/>
      <c r="O192" s="489"/>
      <c r="P192" s="489"/>
      <c r="Q192" s="489"/>
      <c r="R192" s="489"/>
      <c r="S192" s="489"/>
      <c r="T192" s="489"/>
      <c r="U192" s="489"/>
      <c r="V192" s="489"/>
      <c r="W192" s="489"/>
      <c r="X192" s="489"/>
      <c r="Y192" s="489"/>
      <c r="Z192" s="489"/>
    </row>
    <row r="193" customFormat="false" ht="18" hidden="false" customHeight="true" outlineLevel="0" collapsed="false">
      <c r="A193" s="489"/>
      <c r="B193" s="489"/>
      <c r="C193" s="566"/>
      <c r="D193" s="566"/>
      <c r="E193" s="566"/>
      <c r="F193" s="560"/>
      <c r="G193" s="567"/>
      <c r="H193" s="566"/>
      <c r="I193" s="566"/>
      <c r="J193" s="563"/>
      <c r="K193" s="566"/>
      <c r="L193" s="489"/>
      <c r="M193" s="489"/>
      <c r="N193" s="489"/>
      <c r="O193" s="489"/>
      <c r="P193" s="489"/>
      <c r="Q193" s="489"/>
      <c r="R193" s="489"/>
      <c r="S193" s="489"/>
      <c r="T193" s="489"/>
      <c r="U193" s="489"/>
      <c r="V193" s="489"/>
      <c r="W193" s="489"/>
      <c r="X193" s="489"/>
      <c r="Y193" s="489"/>
      <c r="Z193" s="489"/>
    </row>
    <row r="194" customFormat="false" ht="18" hidden="false" customHeight="true" outlineLevel="0" collapsed="false">
      <c r="A194" s="489"/>
      <c r="B194" s="489"/>
      <c r="C194" s="566"/>
      <c r="D194" s="566"/>
      <c r="E194" s="566"/>
      <c r="F194" s="566"/>
      <c r="G194" s="567"/>
      <c r="H194" s="571"/>
      <c r="I194" s="566"/>
      <c r="J194" s="566"/>
      <c r="K194" s="566"/>
      <c r="L194" s="527"/>
      <c r="M194" s="527"/>
      <c r="N194" s="527"/>
      <c r="O194" s="528"/>
      <c r="P194" s="489"/>
      <c r="Q194" s="489"/>
      <c r="R194" s="489"/>
      <c r="S194" s="489"/>
      <c r="T194" s="489"/>
      <c r="U194" s="489"/>
      <c r="V194" s="489"/>
      <c r="W194" s="489"/>
      <c r="X194" s="489"/>
      <c r="Y194" s="489"/>
      <c r="Z194" s="489"/>
    </row>
    <row r="195" customFormat="false" ht="18" hidden="false" customHeight="true" outlineLevel="0" collapsed="false">
      <c r="A195" s="529"/>
      <c r="B195" s="529"/>
      <c r="C195" s="555"/>
      <c r="D195" s="569"/>
      <c r="E195" s="569"/>
      <c r="F195" s="555"/>
      <c r="G195" s="198"/>
      <c r="H195" s="568"/>
      <c r="I195" s="557"/>
      <c r="J195" s="555"/>
      <c r="K195" s="535"/>
      <c r="L195" s="535"/>
      <c r="M195" s="551"/>
      <c r="N195" s="535"/>
      <c r="O195" s="535"/>
      <c r="P195" s="529"/>
      <c r="Q195" s="529"/>
      <c r="R195" s="529"/>
      <c r="S195" s="529"/>
      <c r="T195" s="529"/>
      <c r="U195" s="529"/>
      <c r="V195" s="529"/>
      <c r="W195" s="529"/>
      <c r="X195" s="529"/>
      <c r="Y195" s="529"/>
      <c r="Z195" s="529"/>
    </row>
    <row r="196" customFormat="false" ht="18" hidden="false" customHeight="true" outlineLevel="0" collapsed="false">
      <c r="A196" s="529"/>
      <c r="B196" s="529"/>
      <c r="C196" s="555"/>
      <c r="D196" s="569"/>
      <c r="E196" s="569"/>
      <c r="F196" s="555"/>
      <c r="G196" s="535"/>
      <c r="H196" s="568"/>
      <c r="I196" s="557"/>
      <c r="J196" s="555"/>
      <c r="K196" s="535"/>
      <c r="L196" s="535"/>
      <c r="M196" s="551"/>
      <c r="N196" s="535"/>
      <c r="O196" s="535"/>
      <c r="P196" s="529"/>
      <c r="Q196" s="529"/>
      <c r="R196" s="529"/>
      <c r="S196" s="529"/>
      <c r="T196" s="529"/>
      <c r="U196" s="529"/>
      <c r="V196" s="529"/>
      <c r="W196" s="529"/>
      <c r="X196" s="529"/>
      <c r="Y196" s="529"/>
      <c r="Z196" s="529"/>
    </row>
    <row r="197" customFormat="false" ht="18" hidden="false" customHeight="true" outlineLevel="0" collapsed="false">
      <c r="A197" s="529"/>
      <c r="B197" s="529"/>
      <c r="C197" s="555"/>
      <c r="D197" s="569"/>
      <c r="E197" s="569"/>
      <c r="F197" s="555"/>
      <c r="G197" s="198"/>
      <c r="H197" s="568"/>
      <c r="I197" s="557"/>
      <c r="J197" s="555"/>
      <c r="K197" s="535"/>
      <c r="L197" s="535"/>
      <c r="M197" s="551"/>
      <c r="N197" s="535"/>
      <c r="O197" s="535"/>
      <c r="P197" s="529"/>
      <c r="Q197" s="529"/>
      <c r="R197" s="529"/>
      <c r="S197" s="529"/>
      <c r="T197" s="529"/>
      <c r="U197" s="529"/>
      <c r="V197" s="529"/>
      <c r="W197" s="529"/>
      <c r="X197" s="529"/>
      <c r="Y197" s="529"/>
      <c r="Z197" s="529"/>
    </row>
    <row r="198" customFormat="false" ht="18" hidden="false" customHeight="true" outlineLevel="0" collapsed="false">
      <c r="A198" s="529"/>
      <c r="B198" s="529"/>
      <c r="C198" s="555"/>
      <c r="D198" s="569"/>
      <c r="E198" s="569"/>
      <c r="F198" s="555"/>
      <c r="G198" s="572"/>
      <c r="H198" s="568"/>
      <c r="I198" s="557"/>
      <c r="J198" s="555"/>
      <c r="K198" s="535"/>
      <c r="L198" s="535"/>
      <c r="M198" s="551"/>
      <c r="N198" s="535"/>
      <c r="O198" s="535"/>
      <c r="P198" s="529"/>
      <c r="Q198" s="529"/>
      <c r="R198" s="529"/>
      <c r="S198" s="529"/>
      <c r="T198" s="529"/>
      <c r="U198" s="529"/>
      <c r="V198" s="529"/>
      <c r="W198" s="529"/>
      <c r="X198" s="529"/>
      <c r="Y198" s="529"/>
      <c r="Z198" s="529"/>
    </row>
    <row r="199" customFormat="false" ht="18" hidden="false" customHeight="true" outlineLevel="0" collapsed="false">
      <c r="A199" s="529"/>
      <c r="B199" s="529"/>
      <c r="C199" s="555"/>
      <c r="D199" s="569"/>
      <c r="E199" s="569"/>
      <c r="F199" s="555"/>
      <c r="G199" s="572"/>
      <c r="H199" s="568"/>
      <c r="I199" s="557"/>
      <c r="J199" s="555"/>
      <c r="K199" s="535"/>
      <c r="L199" s="535"/>
      <c r="M199" s="551"/>
      <c r="N199" s="535"/>
      <c r="O199" s="535"/>
      <c r="P199" s="529"/>
      <c r="Q199" s="529"/>
      <c r="R199" s="529"/>
      <c r="S199" s="529"/>
      <c r="T199" s="529"/>
      <c r="U199" s="529"/>
      <c r="V199" s="529"/>
      <c r="W199" s="529"/>
      <c r="X199" s="529"/>
      <c r="Y199" s="529"/>
      <c r="Z199" s="529"/>
    </row>
    <row r="200" customFormat="false" ht="18" hidden="false" customHeight="true" outlineLevel="0" collapsed="false">
      <c r="A200" s="529"/>
      <c r="B200" s="529"/>
      <c r="C200" s="555"/>
      <c r="D200" s="555"/>
      <c r="E200" s="555"/>
      <c r="F200" s="555"/>
      <c r="G200" s="572"/>
      <c r="H200" s="535"/>
      <c r="I200" s="557"/>
      <c r="J200" s="555"/>
      <c r="K200" s="535"/>
      <c r="L200" s="535"/>
      <c r="M200" s="551"/>
      <c r="N200" s="535"/>
      <c r="O200" s="535"/>
      <c r="P200" s="529"/>
      <c r="Q200" s="529"/>
      <c r="R200" s="529"/>
      <c r="S200" s="529"/>
      <c r="T200" s="529"/>
      <c r="U200" s="529"/>
      <c r="V200" s="529"/>
      <c r="W200" s="529"/>
      <c r="X200" s="529"/>
      <c r="Y200" s="529"/>
      <c r="Z200" s="529"/>
    </row>
    <row r="201" customFormat="false" ht="18" hidden="false" customHeight="true" outlineLevel="0" collapsed="false">
      <c r="A201" s="529"/>
      <c r="B201" s="529" t="n">
        <v>1</v>
      </c>
      <c r="C201" s="555"/>
      <c r="D201" s="555"/>
      <c r="E201" s="555"/>
      <c r="F201" s="555"/>
      <c r="G201" s="572"/>
      <c r="H201" s="535"/>
      <c r="I201" s="557"/>
      <c r="J201" s="555"/>
      <c r="K201" s="535"/>
      <c r="L201" s="558"/>
      <c r="M201" s="551"/>
      <c r="N201" s="535"/>
      <c r="O201" s="535"/>
      <c r="P201" s="529"/>
      <c r="Q201" s="529"/>
      <c r="R201" s="529"/>
      <c r="S201" s="529"/>
      <c r="T201" s="529"/>
      <c r="U201" s="529"/>
      <c r="V201" s="529"/>
      <c r="W201" s="529"/>
      <c r="X201" s="529"/>
      <c r="Y201" s="529"/>
      <c r="Z201" s="529"/>
    </row>
    <row r="202" customFormat="false" ht="18" hidden="false" customHeight="true" outlineLevel="0" collapsed="false">
      <c r="A202" s="529"/>
      <c r="B202" s="529" t="n">
        <v>1</v>
      </c>
      <c r="C202" s="555"/>
      <c r="D202" s="555"/>
      <c r="E202" s="555"/>
      <c r="F202" s="555"/>
      <c r="G202" s="572"/>
      <c r="H202" s="535"/>
      <c r="I202" s="557"/>
      <c r="J202" s="555"/>
      <c r="K202" s="535"/>
      <c r="L202" s="558"/>
      <c r="M202" s="551"/>
      <c r="N202" s="535"/>
      <c r="O202" s="535"/>
      <c r="P202" s="529"/>
      <c r="Q202" s="529"/>
      <c r="R202" s="529"/>
      <c r="S202" s="529"/>
      <c r="T202" s="529"/>
      <c r="U202" s="529"/>
      <c r="V202" s="529"/>
      <c r="W202" s="529"/>
      <c r="X202" s="529"/>
      <c r="Y202" s="529"/>
      <c r="Z202" s="529"/>
    </row>
    <row r="203" customFormat="false" ht="18" hidden="false" customHeight="true" outlineLevel="0" collapsed="false">
      <c r="A203" s="529"/>
      <c r="B203" s="529"/>
      <c r="C203" s="528"/>
      <c r="D203" s="555"/>
      <c r="E203" s="555"/>
      <c r="F203" s="555"/>
      <c r="G203" s="572"/>
      <c r="H203" s="556"/>
      <c r="I203" s="557"/>
      <c r="J203" s="555"/>
      <c r="K203" s="535"/>
      <c r="L203" s="558"/>
      <c r="M203" s="551"/>
      <c r="N203" s="535"/>
      <c r="O203" s="535"/>
      <c r="P203" s="529"/>
      <c r="Q203" s="529"/>
      <c r="R203" s="529"/>
      <c r="S203" s="529"/>
      <c r="T203" s="529"/>
      <c r="U203" s="529"/>
      <c r="V203" s="529"/>
      <c r="W203" s="529"/>
      <c r="X203" s="529"/>
      <c r="Y203" s="529"/>
      <c r="Z203" s="529"/>
    </row>
    <row r="204" customFormat="false" ht="18" hidden="false" customHeight="true" outlineLevel="0" collapsed="false">
      <c r="A204" s="489"/>
      <c r="B204" s="489"/>
      <c r="C204" s="559"/>
      <c r="D204" s="560"/>
      <c r="E204" s="560"/>
      <c r="F204" s="560"/>
      <c r="G204" s="561"/>
      <c r="H204" s="562"/>
      <c r="I204" s="516"/>
      <c r="J204" s="563"/>
      <c r="K204" s="564"/>
      <c r="L204" s="489"/>
      <c r="M204" s="489"/>
      <c r="N204" s="489"/>
      <c r="O204" s="489"/>
      <c r="P204" s="489"/>
      <c r="Q204" s="489"/>
      <c r="R204" s="489"/>
      <c r="S204" s="489"/>
      <c r="T204" s="489"/>
      <c r="U204" s="489"/>
      <c r="V204" s="489"/>
      <c r="W204" s="489"/>
      <c r="X204" s="489"/>
      <c r="Y204" s="489"/>
      <c r="Z204" s="489"/>
    </row>
    <row r="205" customFormat="false" ht="18" hidden="false" customHeight="true" outlineLevel="0" collapsed="false">
      <c r="A205" s="489"/>
      <c r="B205" s="489"/>
      <c r="C205" s="559"/>
      <c r="D205" s="565"/>
      <c r="E205" s="565"/>
      <c r="F205" s="560"/>
      <c r="G205" s="561"/>
      <c r="H205" s="566"/>
      <c r="I205" s="516"/>
      <c r="J205" s="563"/>
      <c r="K205" s="564"/>
      <c r="L205" s="489"/>
      <c r="M205" s="489"/>
      <c r="N205" s="489"/>
      <c r="O205" s="489"/>
      <c r="P205" s="489"/>
      <c r="Q205" s="489"/>
      <c r="R205" s="489"/>
      <c r="S205" s="489"/>
      <c r="T205" s="489"/>
      <c r="U205" s="489"/>
      <c r="V205" s="489"/>
      <c r="W205" s="489"/>
      <c r="X205" s="489"/>
      <c r="Y205" s="489"/>
      <c r="Z205" s="489"/>
    </row>
    <row r="206" customFormat="false" ht="18" hidden="false" customHeight="true" outlineLevel="0" collapsed="false">
      <c r="A206" s="489"/>
      <c r="B206" s="489"/>
      <c r="C206" s="566"/>
      <c r="D206" s="566"/>
      <c r="E206" s="566"/>
      <c r="F206" s="560"/>
      <c r="G206" s="567"/>
      <c r="H206" s="566"/>
      <c r="I206" s="566"/>
      <c r="J206" s="563"/>
      <c r="K206" s="566"/>
      <c r="L206" s="489"/>
      <c r="M206" s="489"/>
      <c r="N206" s="489"/>
      <c r="O206" s="489"/>
      <c r="P206" s="489"/>
      <c r="Q206" s="489"/>
      <c r="R206" s="489"/>
      <c r="S206" s="489"/>
      <c r="T206" s="489"/>
      <c r="U206" s="489"/>
      <c r="V206" s="489"/>
      <c r="W206" s="489"/>
      <c r="X206" s="489"/>
      <c r="Y206" s="489"/>
      <c r="Z206" s="489"/>
    </row>
    <row r="207" customFormat="false" ht="18" hidden="false" customHeight="true" outlineLevel="0" collapsed="false">
      <c r="A207" s="489"/>
      <c r="B207" s="489"/>
      <c r="C207" s="566"/>
      <c r="D207" s="566"/>
      <c r="E207" s="566"/>
      <c r="F207" s="566"/>
      <c r="G207" s="567"/>
      <c r="H207" s="568"/>
      <c r="I207" s="566"/>
      <c r="J207" s="566"/>
      <c r="K207" s="566"/>
      <c r="L207" s="527"/>
      <c r="M207" s="527"/>
      <c r="N207" s="527"/>
      <c r="O207" s="528"/>
      <c r="P207" s="489"/>
      <c r="Q207" s="489"/>
      <c r="R207" s="489"/>
      <c r="S207" s="489"/>
      <c r="T207" s="489"/>
      <c r="U207" s="489"/>
      <c r="V207" s="489"/>
      <c r="W207" s="489"/>
      <c r="X207" s="489"/>
      <c r="Y207" s="489"/>
      <c r="Z207" s="489"/>
    </row>
    <row r="208" customFormat="false" ht="18" hidden="false" customHeight="true" outlineLevel="0" collapsed="false">
      <c r="A208" s="529"/>
      <c r="B208" s="529"/>
      <c r="C208" s="555"/>
      <c r="D208" s="569"/>
      <c r="E208" s="569"/>
      <c r="F208" s="555"/>
      <c r="G208" s="198"/>
      <c r="H208" s="568"/>
      <c r="I208" s="557"/>
      <c r="J208" s="555"/>
      <c r="K208" s="535"/>
      <c r="L208" s="535"/>
      <c r="M208" s="551"/>
      <c r="N208" s="535"/>
      <c r="O208" s="535"/>
      <c r="P208" s="529"/>
      <c r="Q208" s="529"/>
      <c r="R208" s="529"/>
      <c r="S208" s="529"/>
      <c r="T208" s="529"/>
      <c r="U208" s="529"/>
      <c r="V208" s="529"/>
      <c r="W208" s="529"/>
      <c r="X208" s="529"/>
      <c r="Y208" s="529"/>
      <c r="Z208" s="529"/>
    </row>
    <row r="209" customFormat="false" ht="18" hidden="false" customHeight="true" outlineLevel="0" collapsed="false">
      <c r="A209" s="529"/>
      <c r="B209" s="529"/>
      <c r="C209" s="555"/>
      <c r="D209" s="569"/>
      <c r="E209" s="569"/>
      <c r="F209" s="555"/>
      <c r="G209" s="198"/>
      <c r="H209" s="568"/>
      <c r="I209" s="557"/>
      <c r="J209" s="555"/>
      <c r="K209" s="535"/>
      <c r="L209" s="535"/>
      <c r="M209" s="551"/>
      <c r="N209" s="535"/>
      <c r="O209" s="535"/>
      <c r="P209" s="529"/>
      <c r="Q209" s="529"/>
      <c r="R209" s="529"/>
      <c r="S209" s="529"/>
      <c r="T209" s="529"/>
      <c r="U209" s="529"/>
      <c r="V209" s="529"/>
      <c r="W209" s="529"/>
      <c r="X209" s="529"/>
      <c r="Y209" s="529"/>
      <c r="Z209" s="529"/>
    </row>
    <row r="210" customFormat="false" ht="18" hidden="false" customHeight="true" outlineLevel="0" collapsed="false">
      <c r="A210" s="529"/>
      <c r="B210" s="529"/>
      <c r="C210" s="555"/>
      <c r="D210" s="569"/>
      <c r="E210" s="569"/>
      <c r="F210" s="555"/>
      <c r="G210" s="198"/>
      <c r="H210" s="568"/>
      <c r="I210" s="557"/>
      <c r="J210" s="555"/>
      <c r="K210" s="535"/>
      <c r="L210" s="535"/>
      <c r="M210" s="551"/>
      <c r="N210" s="535"/>
      <c r="O210" s="535"/>
      <c r="P210" s="529"/>
      <c r="Q210" s="529"/>
      <c r="R210" s="529"/>
      <c r="S210" s="529"/>
      <c r="T210" s="529"/>
      <c r="U210" s="529"/>
      <c r="V210" s="529"/>
      <c r="W210" s="529"/>
      <c r="X210" s="529"/>
      <c r="Y210" s="529"/>
      <c r="Z210" s="529"/>
    </row>
    <row r="211" customFormat="false" ht="18" hidden="false" customHeight="true" outlineLevel="0" collapsed="false">
      <c r="A211" s="529"/>
      <c r="B211" s="529"/>
      <c r="C211" s="555"/>
      <c r="D211" s="569"/>
      <c r="E211" s="569"/>
      <c r="F211" s="555"/>
      <c r="G211" s="198"/>
      <c r="H211" s="568"/>
      <c r="I211" s="557"/>
      <c r="J211" s="555"/>
      <c r="K211" s="535"/>
      <c r="L211" s="535"/>
      <c r="M211" s="551"/>
      <c r="N211" s="535"/>
      <c r="O211" s="535"/>
      <c r="P211" s="529"/>
      <c r="Q211" s="529"/>
      <c r="R211" s="529"/>
      <c r="S211" s="529"/>
      <c r="T211" s="529"/>
      <c r="U211" s="529"/>
      <c r="V211" s="529"/>
      <c r="W211" s="529"/>
      <c r="X211" s="529"/>
      <c r="Y211" s="529"/>
      <c r="Z211" s="529"/>
    </row>
    <row r="212" customFormat="false" ht="18" hidden="false" customHeight="true" outlineLevel="0" collapsed="false">
      <c r="A212" s="529"/>
      <c r="B212" s="529"/>
      <c r="C212" s="555"/>
      <c r="D212" s="569"/>
      <c r="E212" s="569"/>
      <c r="F212" s="555"/>
      <c r="G212" s="198"/>
      <c r="H212" s="568"/>
      <c r="I212" s="557"/>
      <c r="J212" s="555"/>
      <c r="K212" s="535"/>
      <c r="L212" s="535"/>
      <c r="M212" s="551"/>
      <c r="N212" s="535"/>
      <c r="O212" s="535"/>
      <c r="P212" s="529"/>
      <c r="Q212" s="529"/>
      <c r="R212" s="529"/>
      <c r="S212" s="529"/>
      <c r="T212" s="529"/>
      <c r="U212" s="529"/>
      <c r="V212" s="529"/>
      <c r="W212" s="529"/>
      <c r="X212" s="529"/>
      <c r="Y212" s="529"/>
      <c r="Z212" s="529"/>
    </row>
    <row r="213" customFormat="false" ht="18" hidden="false" customHeight="true" outlineLevel="0" collapsed="false">
      <c r="A213" s="529"/>
      <c r="B213" s="529"/>
      <c r="C213" s="555"/>
      <c r="D213" s="555"/>
      <c r="E213" s="555"/>
      <c r="F213" s="555"/>
      <c r="G213" s="198"/>
      <c r="H213" s="570"/>
      <c r="I213" s="557"/>
      <c r="J213" s="555"/>
      <c r="K213" s="535"/>
      <c r="L213" s="535"/>
      <c r="M213" s="551"/>
      <c r="N213" s="535"/>
      <c r="O213" s="535"/>
      <c r="P213" s="529"/>
      <c r="Q213" s="529"/>
      <c r="R213" s="529"/>
      <c r="S213" s="529"/>
      <c r="T213" s="529"/>
      <c r="U213" s="529"/>
      <c r="V213" s="529"/>
      <c r="W213" s="529"/>
      <c r="X213" s="529"/>
      <c r="Y213" s="529"/>
      <c r="Z213" s="529"/>
    </row>
    <row r="214" customFormat="false" ht="18" hidden="false" customHeight="true" outlineLevel="0" collapsed="false">
      <c r="A214" s="529"/>
      <c r="B214" s="529" t="n">
        <v>1</v>
      </c>
      <c r="C214" s="555"/>
      <c r="D214" s="555"/>
      <c r="E214" s="555"/>
      <c r="F214" s="555"/>
      <c r="G214" s="198"/>
      <c r="H214" s="570"/>
      <c r="I214" s="557"/>
      <c r="J214" s="555"/>
      <c r="K214" s="535"/>
      <c r="L214" s="558"/>
      <c r="M214" s="551"/>
      <c r="N214" s="535"/>
      <c r="O214" s="535"/>
      <c r="P214" s="529"/>
      <c r="Q214" s="529"/>
      <c r="R214" s="529"/>
      <c r="S214" s="529"/>
      <c r="T214" s="529"/>
      <c r="U214" s="529"/>
      <c r="V214" s="529"/>
      <c r="W214" s="529"/>
      <c r="X214" s="529"/>
      <c r="Y214" s="529"/>
      <c r="Z214" s="529"/>
    </row>
    <row r="215" customFormat="false" ht="18" hidden="false" customHeight="true" outlineLevel="0" collapsed="false">
      <c r="A215" s="529"/>
      <c r="B215" s="529" t="n">
        <v>1</v>
      </c>
      <c r="C215" s="555"/>
      <c r="D215" s="555"/>
      <c r="E215" s="555"/>
      <c r="F215" s="555"/>
      <c r="G215" s="198"/>
      <c r="I215" s="557"/>
      <c r="J215" s="555"/>
      <c r="K215" s="535"/>
      <c r="L215" s="558"/>
      <c r="M215" s="551"/>
      <c r="N215" s="535"/>
      <c r="O215" s="535"/>
      <c r="P215" s="529"/>
      <c r="Q215" s="529"/>
      <c r="R215" s="529"/>
      <c r="S215" s="529"/>
      <c r="T215" s="529"/>
      <c r="U215" s="529"/>
      <c r="V215" s="529"/>
      <c r="W215" s="529"/>
      <c r="X215" s="529"/>
      <c r="Y215" s="529"/>
      <c r="Z215" s="529"/>
    </row>
    <row r="216" customFormat="false" ht="12.8" hidden="false" customHeight="false" outlineLevel="0" collapsed="false">
      <c r="H216" s="562"/>
      <c r="K216" s="1"/>
    </row>
    <row r="217" customFormat="false" ht="18" hidden="false" customHeight="true" outlineLevel="0" collapsed="false">
      <c r="A217" s="489"/>
      <c r="B217" s="489"/>
      <c r="C217" s="559"/>
      <c r="D217" s="573"/>
      <c r="E217" s="573"/>
      <c r="F217" s="528"/>
      <c r="G217" s="561"/>
      <c r="H217" s="566"/>
      <c r="I217" s="516"/>
      <c r="J217" s="528"/>
      <c r="K217" s="564"/>
      <c r="L217" s="489"/>
      <c r="M217" s="489"/>
      <c r="N217" s="489"/>
      <c r="O217" s="489"/>
      <c r="P217" s="489"/>
      <c r="Q217" s="489"/>
      <c r="R217" s="489"/>
      <c r="S217" s="489"/>
      <c r="T217" s="489"/>
      <c r="U217" s="489"/>
      <c r="V217" s="489"/>
      <c r="W217" s="489"/>
      <c r="X217" s="489"/>
      <c r="Y217" s="489"/>
      <c r="Z217" s="489"/>
    </row>
    <row r="218" customFormat="false" ht="18" hidden="false" customHeight="true" outlineLevel="0" collapsed="false">
      <c r="A218" s="489"/>
      <c r="B218" s="489"/>
      <c r="C218" s="566"/>
      <c r="D218" s="566"/>
      <c r="E218" s="566"/>
      <c r="F218" s="566"/>
      <c r="G218" s="567"/>
      <c r="H218" s="566"/>
      <c r="I218" s="566"/>
      <c r="J218" s="566"/>
      <c r="K218" s="566"/>
      <c r="L218" s="489"/>
      <c r="M218" s="489"/>
      <c r="N218" s="489"/>
      <c r="O218" s="489"/>
      <c r="P218" s="489"/>
      <c r="Q218" s="489"/>
      <c r="R218" s="489"/>
      <c r="S218" s="489"/>
      <c r="T218" s="489"/>
      <c r="U218" s="489"/>
      <c r="V218" s="489"/>
      <c r="W218" s="489"/>
      <c r="X218" s="489"/>
      <c r="Y218" s="489"/>
      <c r="Z218" s="489"/>
    </row>
    <row r="219" customFormat="false" ht="18" hidden="false" customHeight="true" outlineLevel="0" collapsed="false">
      <c r="A219" s="489"/>
      <c r="B219" s="489"/>
      <c r="C219" s="566"/>
      <c r="D219" s="566"/>
      <c r="E219" s="566"/>
      <c r="F219" s="566"/>
      <c r="G219" s="567"/>
      <c r="H219" s="568"/>
      <c r="I219" s="566"/>
      <c r="J219" s="566"/>
      <c r="K219" s="566"/>
      <c r="L219" s="527"/>
      <c r="M219" s="527"/>
      <c r="N219" s="527"/>
      <c r="O219" s="528"/>
      <c r="P219" s="489"/>
      <c r="Q219" s="489"/>
      <c r="R219" s="489"/>
      <c r="S219" s="489"/>
      <c r="T219" s="489"/>
      <c r="U219" s="489"/>
      <c r="V219" s="489"/>
      <c r="W219" s="489"/>
      <c r="X219" s="489"/>
      <c r="Y219" s="489"/>
      <c r="Z219" s="489"/>
    </row>
    <row r="220" customFormat="false" ht="18" hidden="false" customHeight="true" outlineLevel="0" collapsed="false">
      <c r="A220" s="529"/>
      <c r="B220" s="529"/>
      <c r="C220" s="555"/>
      <c r="D220" s="569"/>
      <c r="E220" s="569"/>
      <c r="F220" s="555"/>
      <c r="G220" s="198"/>
      <c r="H220" s="568"/>
      <c r="I220" s="557"/>
      <c r="J220" s="555"/>
      <c r="K220" s="535"/>
      <c r="L220" s="535"/>
      <c r="M220" s="551"/>
      <c r="N220" s="535"/>
      <c r="O220" s="535"/>
      <c r="P220" s="529"/>
      <c r="Q220" s="529"/>
      <c r="R220" s="529"/>
      <c r="S220" s="529"/>
      <c r="T220" s="529"/>
      <c r="U220" s="529"/>
      <c r="V220" s="529"/>
      <c r="W220" s="529"/>
      <c r="X220" s="529"/>
      <c r="Y220" s="529"/>
      <c r="Z220" s="529"/>
    </row>
    <row r="221" customFormat="false" ht="18" hidden="false" customHeight="true" outlineLevel="0" collapsed="false">
      <c r="A221" s="529"/>
      <c r="B221" s="529"/>
      <c r="C221" s="555"/>
      <c r="D221" s="569"/>
      <c r="E221" s="569"/>
      <c r="F221" s="555"/>
      <c r="G221" s="198"/>
      <c r="H221" s="568"/>
      <c r="I221" s="557"/>
      <c r="J221" s="555"/>
      <c r="K221" s="535"/>
      <c r="L221" s="535"/>
      <c r="M221" s="551"/>
      <c r="N221" s="535"/>
      <c r="O221" s="535"/>
      <c r="P221" s="529"/>
      <c r="Q221" s="529"/>
      <c r="R221" s="529"/>
      <c r="S221" s="529"/>
      <c r="T221" s="529"/>
      <c r="U221" s="529"/>
      <c r="V221" s="529"/>
      <c r="W221" s="529"/>
      <c r="X221" s="529"/>
      <c r="Y221" s="529"/>
      <c r="Z221" s="529"/>
    </row>
    <row r="222" customFormat="false" ht="18" hidden="false" customHeight="true" outlineLevel="0" collapsed="false">
      <c r="A222" s="529"/>
      <c r="B222" s="529"/>
      <c r="C222" s="555"/>
      <c r="D222" s="569"/>
      <c r="E222" s="569"/>
      <c r="F222" s="555"/>
      <c r="G222" s="198"/>
      <c r="H222" s="568"/>
      <c r="I222" s="557"/>
      <c r="J222" s="555"/>
      <c r="K222" s="535"/>
      <c r="L222" s="535"/>
      <c r="M222" s="551"/>
      <c r="N222" s="535"/>
      <c r="O222" s="535"/>
      <c r="P222" s="529"/>
      <c r="Q222" s="529"/>
      <c r="R222" s="529"/>
      <c r="S222" s="529"/>
      <c r="T222" s="529"/>
      <c r="U222" s="529"/>
      <c r="V222" s="529"/>
      <c r="W222" s="529"/>
      <c r="X222" s="529"/>
      <c r="Y222" s="529"/>
      <c r="Z222" s="529"/>
    </row>
    <row r="223" customFormat="false" ht="18" hidden="false" customHeight="true" outlineLevel="0" collapsed="false">
      <c r="A223" s="529"/>
      <c r="B223" s="529"/>
      <c r="C223" s="555"/>
      <c r="D223" s="569"/>
      <c r="E223" s="569"/>
      <c r="F223" s="555"/>
      <c r="G223" s="198"/>
      <c r="H223" s="568"/>
      <c r="I223" s="557"/>
      <c r="J223" s="555"/>
      <c r="K223" s="535"/>
      <c r="L223" s="535"/>
      <c r="M223" s="551"/>
      <c r="N223" s="535"/>
      <c r="O223" s="535"/>
      <c r="P223" s="529"/>
      <c r="Q223" s="529"/>
      <c r="R223" s="529"/>
      <c r="S223" s="529"/>
      <c r="T223" s="529"/>
      <c r="U223" s="529"/>
      <c r="V223" s="529"/>
      <c r="W223" s="529"/>
      <c r="X223" s="529"/>
      <c r="Y223" s="529"/>
      <c r="Z223" s="529"/>
    </row>
    <row r="224" customFormat="false" ht="18" hidden="false" customHeight="true" outlineLevel="0" collapsed="false">
      <c r="A224" s="529"/>
      <c r="B224" s="529"/>
      <c r="C224" s="555"/>
      <c r="D224" s="569"/>
      <c r="E224" s="569"/>
      <c r="F224" s="555"/>
      <c r="G224" s="198"/>
      <c r="H224" s="568"/>
      <c r="I224" s="557"/>
      <c r="J224" s="555"/>
      <c r="K224" s="535"/>
      <c r="L224" s="535"/>
      <c r="M224" s="551"/>
      <c r="N224" s="535"/>
      <c r="O224" s="535"/>
      <c r="P224" s="529"/>
      <c r="Q224" s="529"/>
      <c r="R224" s="529"/>
      <c r="S224" s="529"/>
      <c r="T224" s="529"/>
      <c r="U224" s="529"/>
      <c r="V224" s="529"/>
      <c r="W224" s="529"/>
      <c r="X224" s="529"/>
      <c r="Y224" s="529"/>
      <c r="Z224" s="529"/>
    </row>
    <row r="225" customFormat="false" ht="18" hidden="false" customHeight="true" outlineLevel="0" collapsed="false">
      <c r="A225" s="529"/>
      <c r="B225" s="529"/>
      <c r="C225" s="555"/>
      <c r="D225" s="555"/>
      <c r="E225" s="555"/>
      <c r="F225" s="555"/>
      <c r="G225" s="198"/>
      <c r="H225" s="570"/>
      <c r="I225" s="557"/>
      <c r="J225" s="555"/>
      <c r="K225" s="535"/>
      <c r="L225" s="535"/>
      <c r="M225" s="551"/>
      <c r="N225" s="535"/>
      <c r="O225" s="535"/>
      <c r="P225" s="529"/>
      <c r="Q225" s="529"/>
      <c r="R225" s="529"/>
      <c r="S225" s="529"/>
      <c r="T225" s="529"/>
      <c r="U225" s="529"/>
      <c r="V225" s="529"/>
      <c r="W225" s="529"/>
      <c r="X225" s="529"/>
      <c r="Y225" s="529"/>
      <c r="Z225" s="529"/>
    </row>
    <row r="226" customFormat="false" ht="18" hidden="false" customHeight="true" outlineLevel="0" collapsed="false">
      <c r="A226" s="529"/>
      <c r="B226" s="529" t="n">
        <v>1</v>
      </c>
      <c r="C226" s="555"/>
      <c r="D226" s="555"/>
      <c r="E226" s="555"/>
      <c r="F226" s="555"/>
      <c r="G226" s="198"/>
      <c r="H226" s="570"/>
      <c r="I226" s="557"/>
      <c r="J226" s="555"/>
      <c r="K226" s="535"/>
      <c r="L226" s="558"/>
      <c r="M226" s="551"/>
      <c r="N226" s="535"/>
      <c r="O226" s="535"/>
      <c r="P226" s="529"/>
      <c r="Q226" s="529"/>
      <c r="R226" s="529"/>
      <c r="S226" s="529"/>
      <c r="T226" s="529"/>
      <c r="U226" s="529"/>
      <c r="V226" s="529"/>
      <c r="W226" s="529"/>
      <c r="X226" s="529"/>
      <c r="Y226" s="529"/>
      <c r="Z226" s="529"/>
    </row>
    <row r="227" customFormat="false" ht="18" hidden="false" customHeight="true" outlineLevel="0" collapsed="false">
      <c r="A227" s="529"/>
      <c r="B227" s="529" t="n">
        <v>1</v>
      </c>
      <c r="C227" s="555"/>
      <c r="D227" s="555"/>
      <c r="E227" s="555"/>
      <c r="F227" s="555"/>
      <c r="G227" s="198"/>
      <c r="I227" s="557"/>
      <c r="J227" s="555"/>
      <c r="K227" s="535"/>
      <c r="L227" s="558"/>
      <c r="M227" s="551"/>
      <c r="N227" s="535"/>
      <c r="O227" s="535"/>
      <c r="P227" s="529"/>
      <c r="Q227" s="529"/>
      <c r="R227" s="529"/>
      <c r="S227" s="529"/>
      <c r="T227" s="529"/>
      <c r="U227" s="529"/>
      <c r="V227" s="529"/>
      <c r="W227" s="529"/>
      <c r="X227" s="529"/>
      <c r="Y227" s="529"/>
      <c r="Z227" s="529"/>
    </row>
    <row r="228" customFormat="false" ht="12.8" hidden="false" customHeight="false" outlineLevel="0" collapsed="false">
      <c r="H228" s="556"/>
      <c r="K228" s="1"/>
    </row>
    <row r="229" customFormat="false" ht="18" hidden="false" customHeight="true" outlineLevel="0" collapsed="false">
      <c r="A229" s="489"/>
      <c r="B229" s="489"/>
      <c r="C229" s="559"/>
      <c r="D229" s="560"/>
      <c r="E229" s="560"/>
      <c r="F229" s="560"/>
      <c r="G229" s="561"/>
      <c r="H229" s="562"/>
      <c r="I229" s="516"/>
      <c r="J229" s="563"/>
      <c r="K229" s="564"/>
      <c r="L229" s="489"/>
      <c r="M229" s="489"/>
      <c r="N229" s="489"/>
      <c r="O229" s="489"/>
      <c r="P229" s="489"/>
      <c r="Q229" s="489"/>
      <c r="R229" s="489"/>
      <c r="S229" s="489"/>
      <c r="T229" s="489"/>
      <c r="U229" s="489"/>
      <c r="V229" s="489"/>
      <c r="W229" s="489"/>
      <c r="X229" s="489"/>
      <c r="Y229" s="489"/>
      <c r="Z229" s="489"/>
    </row>
    <row r="230" customFormat="false" ht="18" hidden="false" customHeight="true" outlineLevel="0" collapsed="false">
      <c r="A230" s="489"/>
      <c r="B230" s="489"/>
      <c r="C230" s="559"/>
      <c r="D230" s="565"/>
      <c r="E230" s="565"/>
      <c r="F230" s="560"/>
      <c r="G230" s="561"/>
      <c r="H230" s="566"/>
      <c r="I230" s="516"/>
      <c r="J230" s="563"/>
      <c r="K230" s="564"/>
      <c r="L230" s="489"/>
      <c r="M230" s="489"/>
      <c r="N230" s="489"/>
      <c r="O230" s="489"/>
      <c r="P230" s="489"/>
      <c r="Q230" s="489"/>
      <c r="R230" s="489"/>
      <c r="S230" s="489"/>
      <c r="T230" s="489"/>
      <c r="U230" s="489"/>
      <c r="V230" s="489"/>
      <c r="W230" s="489"/>
      <c r="X230" s="489"/>
      <c r="Y230" s="489"/>
      <c r="Z230" s="489"/>
    </row>
    <row r="231" customFormat="false" ht="18" hidden="false" customHeight="true" outlineLevel="0" collapsed="false">
      <c r="A231" s="489"/>
      <c r="B231" s="489"/>
      <c r="C231" s="566"/>
      <c r="D231" s="566"/>
      <c r="E231" s="566"/>
      <c r="F231" s="560"/>
      <c r="G231" s="567"/>
      <c r="H231" s="566"/>
      <c r="I231" s="566"/>
      <c r="J231" s="563"/>
      <c r="K231" s="566"/>
      <c r="L231" s="489"/>
      <c r="M231" s="489"/>
      <c r="N231" s="489"/>
      <c r="O231" s="489"/>
      <c r="P231" s="489"/>
      <c r="Q231" s="489"/>
      <c r="R231" s="489"/>
      <c r="S231" s="489"/>
      <c r="T231" s="489"/>
      <c r="U231" s="489"/>
      <c r="V231" s="489"/>
      <c r="W231" s="489"/>
      <c r="X231" s="489"/>
      <c r="Y231" s="489"/>
      <c r="Z231" s="489"/>
    </row>
    <row r="232" customFormat="false" ht="18" hidden="false" customHeight="true" outlineLevel="0" collapsed="false">
      <c r="A232" s="489"/>
      <c r="B232" s="489"/>
      <c r="C232" s="566"/>
      <c r="D232" s="566"/>
      <c r="E232" s="566"/>
      <c r="F232" s="566"/>
      <c r="G232" s="567"/>
      <c r="H232" s="568"/>
      <c r="I232" s="566"/>
      <c r="J232" s="566"/>
      <c r="K232" s="566"/>
      <c r="L232" s="527"/>
      <c r="M232" s="527"/>
      <c r="N232" s="527"/>
      <c r="O232" s="528"/>
      <c r="P232" s="489"/>
      <c r="Q232" s="489"/>
      <c r="R232" s="489"/>
      <c r="S232" s="489"/>
      <c r="T232" s="489"/>
      <c r="U232" s="489"/>
      <c r="V232" s="489"/>
      <c r="W232" s="489"/>
      <c r="X232" s="489"/>
      <c r="Y232" s="489"/>
      <c r="Z232" s="489"/>
    </row>
    <row r="233" customFormat="false" ht="18" hidden="false" customHeight="true" outlineLevel="0" collapsed="false">
      <c r="A233" s="529"/>
      <c r="B233" s="529"/>
      <c r="C233" s="555"/>
      <c r="D233" s="569"/>
      <c r="E233" s="569"/>
      <c r="F233" s="555"/>
      <c r="G233" s="198"/>
      <c r="H233" s="568"/>
      <c r="I233" s="557"/>
      <c r="J233" s="555"/>
      <c r="K233" s="535"/>
      <c r="L233" s="535"/>
      <c r="M233" s="551"/>
      <c r="N233" s="535"/>
      <c r="O233" s="535"/>
      <c r="P233" s="529"/>
      <c r="Q233" s="529"/>
      <c r="R233" s="529"/>
      <c r="S233" s="529"/>
      <c r="T233" s="529"/>
      <c r="U233" s="529"/>
      <c r="V233" s="529"/>
      <c r="W233" s="529"/>
      <c r="X233" s="529"/>
      <c r="Y233" s="529"/>
      <c r="Z233" s="529"/>
    </row>
    <row r="234" customFormat="false" ht="18" hidden="false" customHeight="true" outlineLevel="0" collapsed="false">
      <c r="A234" s="529"/>
      <c r="B234" s="529"/>
      <c r="C234" s="555"/>
      <c r="D234" s="569"/>
      <c r="E234" s="569"/>
      <c r="F234" s="555"/>
      <c r="G234" s="198"/>
      <c r="H234" s="568"/>
      <c r="I234" s="557"/>
      <c r="J234" s="555"/>
      <c r="K234" s="535"/>
      <c r="L234" s="535"/>
      <c r="M234" s="551"/>
      <c r="N234" s="535"/>
      <c r="O234" s="535"/>
      <c r="P234" s="529"/>
      <c r="Q234" s="529"/>
      <c r="R234" s="529"/>
      <c r="S234" s="529"/>
      <c r="T234" s="529"/>
      <c r="U234" s="529"/>
      <c r="V234" s="529"/>
      <c r="W234" s="529"/>
      <c r="X234" s="529"/>
      <c r="Y234" s="529"/>
      <c r="Z234" s="529"/>
    </row>
    <row r="235" customFormat="false" ht="18" hidden="false" customHeight="true" outlineLevel="0" collapsed="false">
      <c r="A235" s="529"/>
      <c r="B235" s="529"/>
      <c r="C235" s="555"/>
      <c r="D235" s="569"/>
      <c r="E235" s="569"/>
      <c r="F235" s="555"/>
      <c r="G235" s="198"/>
      <c r="H235" s="568"/>
      <c r="I235" s="557"/>
      <c r="J235" s="555"/>
      <c r="K235" s="535"/>
      <c r="L235" s="535"/>
      <c r="M235" s="551"/>
      <c r="N235" s="535"/>
      <c r="O235" s="535"/>
      <c r="P235" s="529"/>
      <c r="Q235" s="529"/>
      <c r="R235" s="529"/>
      <c r="S235" s="529"/>
      <c r="T235" s="529"/>
      <c r="U235" s="529"/>
      <c r="V235" s="529"/>
      <c r="W235" s="529"/>
      <c r="X235" s="529"/>
      <c r="Y235" s="529"/>
      <c r="Z235" s="529"/>
    </row>
    <row r="236" customFormat="false" ht="18" hidden="false" customHeight="true" outlineLevel="0" collapsed="false">
      <c r="A236" s="529"/>
      <c r="B236" s="529"/>
      <c r="C236" s="555"/>
      <c r="D236" s="569"/>
      <c r="E236" s="569"/>
      <c r="F236" s="555"/>
      <c r="G236" s="198"/>
      <c r="H236" s="568"/>
      <c r="I236" s="557"/>
      <c r="J236" s="555"/>
      <c r="K236" s="535"/>
      <c r="L236" s="535"/>
      <c r="M236" s="551"/>
      <c r="N236" s="535"/>
      <c r="O236" s="535"/>
      <c r="P236" s="529"/>
      <c r="Q236" s="529"/>
      <c r="R236" s="529"/>
      <c r="S236" s="529"/>
      <c r="T236" s="529"/>
      <c r="U236" s="529"/>
      <c r="V236" s="529"/>
      <c r="W236" s="529"/>
      <c r="X236" s="529"/>
      <c r="Y236" s="529"/>
      <c r="Z236" s="529"/>
    </row>
    <row r="237" customFormat="false" ht="18" hidden="false" customHeight="true" outlineLevel="0" collapsed="false">
      <c r="A237" s="529"/>
      <c r="B237" s="529"/>
      <c r="C237" s="555"/>
      <c r="D237" s="569"/>
      <c r="E237" s="569"/>
      <c r="F237" s="555"/>
      <c r="G237" s="198"/>
      <c r="H237" s="568"/>
      <c r="I237" s="557"/>
      <c r="J237" s="555"/>
      <c r="K237" s="535"/>
      <c r="L237" s="535"/>
      <c r="M237" s="551"/>
      <c r="N237" s="535"/>
      <c r="O237" s="535"/>
      <c r="P237" s="529"/>
      <c r="Q237" s="529"/>
      <c r="R237" s="529"/>
      <c r="S237" s="529"/>
      <c r="T237" s="529"/>
      <c r="U237" s="529"/>
      <c r="V237" s="529"/>
      <c r="W237" s="529"/>
      <c r="X237" s="529"/>
      <c r="Y237" s="529"/>
      <c r="Z237" s="529"/>
    </row>
    <row r="238" customFormat="false" ht="18" hidden="false" customHeight="true" outlineLevel="0" collapsed="false">
      <c r="A238" s="529"/>
      <c r="B238" s="529"/>
      <c r="C238" s="555"/>
      <c r="D238" s="555"/>
      <c r="E238" s="555"/>
      <c r="F238" s="555"/>
      <c r="G238" s="198"/>
      <c r="H238" s="570"/>
      <c r="I238" s="557"/>
      <c r="J238" s="555"/>
      <c r="K238" s="535"/>
      <c r="L238" s="535"/>
      <c r="M238" s="551"/>
      <c r="N238" s="535"/>
      <c r="O238" s="535"/>
      <c r="P238" s="529"/>
      <c r="Q238" s="529"/>
      <c r="R238" s="529"/>
      <c r="S238" s="529"/>
      <c r="T238" s="529"/>
      <c r="U238" s="529"/>
      <c r="V238" s="529"/>
      <c r="W238" s="529"/>
      <c r="X238" s="529"/>
      <c r="Y238" s="529"/>
      <c r="Z238" s="529"/>
    </row>
    <row r="239" customFormat="false" ht="18" hidden="false" customHeight="true" outlineLevel="0" collapsed="false">
      <c r="A239" s="529"/>
      <c r="B239" s="529" t="n">
        <v>1</v>
      </c>
      <c r="C239" s="555"/>
      <c r="D239" s="555"/>
      <c r="E239" s="555"/>
      <c r="F239" s="555"/>
      <c r="G239" s="198"/>
      <c r="H239" s="570"/>
      <c r="I239" s="557"/>
      <c r="J239" s="555"/>
      <c r="K239" s="535"/>
      <c r="L239" s="558"/>
      <c r="M239" s="551"/>
      <c r="N239" s="535"/>
      <c r="O239" s="535"/>
      <c r="P239" s="529"/>
      <c r="Q239" s="529"/>
      <c r="R239" s="529"/>
      <c r="S239" s="529"/>
      <c r="T239" s="529"/>
      <c r="U239" s="529"/>
      <c r="V239" s="529"/>
      <c r="W239" s="529"/>
      <c r="X239" s="529"/>
      <c r="Y239" s="529"/>
      <c r="Z239" s="529"/>
    </row>
    <row r="240" customFormat="false" ht="18" hidden="false" customHeight="true" outlineLevel="0" collapsed="false">
      <c r="A240" s="529"/>
      <c r="B240" s="529" t="n">
        <v>1</v>
      </c>
      <c r="C240" s="555"/>
      <c r="D240" s="555"/>
      <c r="E240" s="555"/>
      <c r="F240" s="555"/>
      <c r="G240" s="198"/>
      <c r="I240" s="557"/>
      <c r="J240" s="555"/>
      <c r="K240" s="535"/>
      <c r="L240" s="558"/>
      <c r="M240" s="551"/>
      <c r="N240" s="535"/>
      <c r="O240" s="535"/>
      <c r="P240" s="529"/>
      <c r="Q240" s="529"/>
      <c r="R240" s="529"/>
      <c r="S240" s="529"/>
      <c r="T240" s="529"/>
      <c r="U240" s="529"/>
      <c r="V240" s="529"/>
      <c r="W240" s="529"/>
      <c r="X240" s="529"/>
      <c r="Y240" s="529"/>
      <c r="Z240" s="529"/>
    </row>
    <row r="241" customFormat="false" ht="12.8" hidden="false" customHeight="false" outlineLevel="0" collapsed="false">
      <c r="H241" s="556"/>
      <c r="K241" s="1"/>
    </row>
    <row r="242" customFormat="false" ht="18" hidden="false" customHeight="true" outlineLevel="0" collapsed="false">
      <c r="A242" s="489"/>
      <c r="B242" s="489"/>
      <c r="C242" s="559"/>
      <c r="D242" s="560"/>
      <c r="E242" s="560"/>
      <c r="F242" s="560"/>
      <c r="G242" s="561"/>
      <c r="H242" s="562"/>
      <c r="I242" s="516"/>
      <c r="J242" s="563"/>
      <c r="K242" s="564"/>
      <c r="L242" s="489"/>
      <c r="M242" s="489"/>
      <c r="N242" s="489"/>
      <c r="O242" s="489"/>
      <c r="P242" s="489"/>
      <c r="Q242" s="489"/>
      <c r="R242" s="489"/>
      <c r="S242" s="489"/>
      <c r="T242" s="489"/>
      <c r="U242" s="489"/>
      <c r="V242" s="489"/>
      <c r="W242" s="489"/>
      <c r="X242" s="489"/>
      <c r="Y242" s="489"/>
      <c r="Z242" s="489"/>
    </row>
    <row r="243" customFormat="false" ht="18" hidden="false" customHeight="true" outlineLevel="0" collapsed="false">
      <c r="A243" s="489"/>
      <c r="B243" s="489"/>
      <c r="C243" s="559"/>
      <c r="D243" s="565"/>
      <c r="E243" s="565"/>
      <c r="F243" s="560"/>
      <c r="G243" s="561"/>
      <c r="H243" s="566"/>
      <c r="I243" s="516"/>
      <c r="J243" s="563"/>
      <c r="K243" s="564"/>
      <c r="L243" s="489"/>
      <c r="M243" s="489"/>
      <c r="N243" s="489"/>
      <c r="O243" s="489"/>
      <c r="P243" s="489"/>
      <c r="Q243" s="489"/>
      <c r="R243" s="489"/>
      <c r="S243" s="489"/>
      <c r="T243" s="489"/>
      <c r="U243" s="489"/>
      <c r="V243" s="489"/>
      <c r="W243" s="489"/>
      <c r="X243" s="489"/>
      <c r="Y243" s="489"/>
      <c r="Z243" s="489"/>
    </row>
    <row r="244" customFormat="false" ht="18" hidden="false" customHeight="true" outlineLevel="0" collapsed="false">
      <c r="A244" s="489"/>
      <c r="B244" s="489"/>
      <c r="C244" s="566"/>
      <c r="D244" s="566"/>
      <c r="E244" s="566"/>
      <c r="F244" s="560"/>
      <c r="G244" s="567"/>
      <c r="H244" s="566"/>
      <c r="I244" s="566"/>
      <c r="J244" s="563"/>
      <c r="K244" s="566"/>
      <c r="L244" s="489"/>
      <c r="M244" s="489"/>
      <c r="N244" s="489"/>
      <c r="O244" s="489"/>
      <c r="P244" s="489"/>
      <c r="Q244" s="489"/>
      <c r="R244" s="489"/>
      <c r="S244" s="489"/>
      <c r="T244" s="489"/>
      <c r="U244" s="489"/>
      <c r="V244" s="489"/>
      <c r="W244" s="489"/>
      <c r="X244" s="489"/>
      <c r="Y244" s="489"/>
      <c r="Z244" s="489"/>
    </row>
    <row r="245" customFormat="false" ht="18" hidden="false" customHeight="true" outlineLevel="0" collapsed="false">
      <c r="A245" s="489"/>
      <c r="B245" s="489"/>
      <c r="C245" s="566"/>
      <c r="D245" s="566"/>
      <c r="E245" s="566"/>
      <c r="F245" s="566"/>
      <c r="G245" s="567"/>
      <c r="H245" s="568"/>
      <c r="I245" s="566"/>
      <c r="J245" s="566"/>
      <c r="K245" s="566"/>
      <c r="L245" s="527"/>
      <c r="M245" s="527"/>
      <c r="N245" s="527"/>
      <c r="O245" s="528"/>
      <c r="P245" s="489"/>
      <c r="Q245" s="489"/>
      <c r="R245" s="489"/>
      <c r="S245" s="489"/>
      <c r="T245" s="489"/>
      <c r="U245" s="489"/>
      <c r="V245" s="489"/>
      <c r="W245" s="489"/>
      <c r="X245" s="489"/>
      <c r="Y245" s="489"/>
      <c r="Z245" s="489"/>
    </row>
    <row r="246" customFormat="false" ht="18" hidden="false" customHeight="true" outlineLevel="0" collapsed="false">
      <c r="A246" s="529"/>
      <c r="B246" s="529"/>
      <c r="C246" s="555"/>
      <c r="D246" s="569"/>
      <c r="E246" s="569"/>
      <c r="F246" s="555"/>
      <c r="G246" s="198"/>
      <c r="H246" s="568"/>
      <c r="I246" s="557"/>
      <c r="J246" s="555"/>
      <c r="K246" s="535"/>
      <c r="L246" s="535"/>
      <c r="M246" s="551"/>
      <c r="N246" s="535"/>
      <c r="O246" s="535"/>
      <c r="P246" s="529"/>
      <c r="Q246" s="529"/>
      <c r="R246" s="529"/>
      <c r="S246" s="529"/>
      <c r="T246" s="529"/>
      <c r="U246" s="529"/>
      <c r="V246" s="529"/>
      <c r="W246" s="529"/>
      <c r="X246" s="529"/>
      <c r="Y246" s="529"/>
      <c r="Z246" s="529"/>
    </row>
    <row r="247" customFormat="false" ht="18" hidden="false" customHeight="true" outlineLevel="0" collapsed="false">
      <c r="A247" s="529"/>
      <c r="B247" s="529"/>
      <c r="C247" s="555"/>
      <c r="D247" s="569"/>
      <c r="E247" s="569"/>
      <c r="F247" s="555"/>
      <c r="G247" s="198"/>
      <c r="H247" s="568"/>
      <c r="I247" s="557"/>
      <c r="J247" s="555"/>
      <c r="K247" s="535"/>
      <c r="L247" s="535"/>
      <c r="M247" s="551"/>
      <c r="N247" s="535"/>
      <c r="O247" s="535"/>
      <c r="P247" s="529"/>
      <c r="Q247" s="529"/>
      <c r="R247" s="529"/>
      <c r="S247" s="529"/>
      <c r="T247" s="529"/>
      <c r="U247" s="529"/>
      <c r="V247" s="529"/>
      <c r="W247" s="529"/>
      <c r="X247" s="529"/>
      <c r="Y247" s="529"/>
      <c r="Z247" s="529"/>
    </row>
    <row r="248" customFormat="false" ht="18" hidden="false" customHeight="true" outlineLevel="0" collapsed="false">
      <c r="A248" s="529"/>
      <c r="B248" s="529"/>
      <c r="C248" s="555"/>
      <c r="D248" s="569"/>
      <c r="E248" s="569"/>
      <c r="F248" s="555"/>
      <c r="G248" s="198"/>
      <c r="H248" s="568"/>
      <c r="I248" s="557"/>
      <c r="J248" s="555"/>
      <c r="K248" s="535"/>
      <c r="L248" s="535"/>
      <c r="M248" s="551"/>
      <c r="N248" s="535"/>
      <c r="O248" s="535"/>
      <c r="P248" s="529"/>
      <c r="Q248" s="529"/>
      <c r="R248" s="529"/>
      <c r="S248" s="529"/>
      <c r="T248" s="529"/>
      <c r="U248" s="529"/>
      <c r="V248" s="529"/>
      <c r="W248" s="529"/>
      <c r="X248" s="529"/>
      <c r="Y248" s="529"/>
      <c r="Z248" s="529"/>
    </row>
    <row r="249" customFormat="false" ht="18" hidden="false" customHeight="true" outlineLevel="0" collapsed="false">
      <c r="A249" s="529"/>
      <c r="B249" s="529"/>
      <c r="C249" s="555"/>
      <c r="D249" s="569"/>
      <c r="E249" s="569"/>
      <c r="F249" s="555"/>
      <c r="G249" s="198"/>
      <c r="H249" s="574"/>
      <c r="I249" s="557"/>
      <c r="J249" s="555"/>
      <c r="K249" s="535"/>
      <c r="L249" s="535"/>
      <c r="M249" s="551"/>
      <c r="N249" s="535"/>
      <c r="O249" s="535"/>
      <c r="P249" s="529"/>
      <c r="Q249" s="529"/>
      <c r="R249" s="529"/>
      <c r="S249" s="529"/>
      <c r="T249" s="529"/>
      <c r="U249" s="529"/>
      <c r="V249" s="529"/>
      <c r="W249" s="529"/>
      <c r="X249" s="529"/>
      <c r="Y249" s="529"/>
      <c r="Z249" s="529"/>
    </row>
    <row r="250" customFormat="false" ht="18" hidden="false" customHeight="true" outlineLevel="0" collapsed="false">
      <c r="A250" s="529"/>
      <c r="B250" s="529"/>
      <c r="C250" s="555"/>
      <c r="D250" s="569"/>
      <c r="E250" s="569"/>
      <c r="F250" s="555"/>
      <c r="G250" s="572"/>
      <c r="H250" s="574"/>
      <c r="I250" s="557"/>
      <c r="J250" s="555"/>
      <c r="K250" s="535"/>
      <c r="L250" s="535"/>
      <c r="M250" s="551"/>
      <c r="N250" s="535"/>
      <c r="O250" s="535"/>
      <c r="P250" s="529"/>
      <c r="Q250" s="529"/>
      <c r="R250" s="529"/>
      <c r="S250" s="529"/>
      <c r="T250" s="529"/>
      <c r="U250" s="529"/>
      <c r="V250" s="529"/>
      <c r="W250" s="529"/>
      <c r="X250" s="529"/>
      <c r="Y250" s="529"/>
      <c r="Z250" s="529"/>
    </row>
    <row r="251" customFormat="false" ht="18" hidden="false" customHeight="true" outlineLevel="0" collapsed="false">
      <c r="A251" s="529"/>
      <c r="B251" s="529"/>
      <c r="C251" s="555"/>
      <c r="D251" s="555"/>
      <c r="E251" s="555"/>
      <c r="F251" s="555"/>
      <c r="G251" s="572"/>
      <c r="H251" s="535"/>
      <c r="I251" s="557"/>
      <c r="J251" s="555"/>
      <c r="K251" s="535"/>
      <c r="L251" s="535"/>
      <c r="M251" s="551"/>
      <c r="N251" s="535"/>
      <c r="O251" s="535"/>
      <c r="P251" s="529"/>
      <c r="Q251" s="529"/>
      <c r="R251" s="529"/>
      <c r="S251" s="529"/>
      <c r="T251" s="529"/>
      <c r="U251" s="529"/>
      <c r="V251" s="529"/>
      <c r="W251" s="529"/>
      <c r="X251" s="529"/>
      <c r="Y251" s="529"/>
      <c r="Z251" s="529"/>
    </row>
    <row r="252" customFormat="false" ht="18" hidden="false" customHeight="true" outlineLevel="0" collapsed="false">
      <c r="A252" s="529"/>
      <c r="B252" s="529" t="n">
        <v>1</v>
      </c>
      <c r="C252" s="555"/>
      <c r="D252" s="555"/>
      <c r="E252" s="555"/>
      <c r="F252" s="555"/>
      <c r="G252" s="572"/>
      <c r="H252" s="535"/>
      <c r="I252" s="557"/>
      <c r="J252" s="555"/>
      <c r="K252" s="535"/>
      <c r="L252" s="558"/>
      <c r="M252" s="551"/>
      <c r="N252" s="535"/>
      <c r="O252" s="535"/>
      <c r="P252" s="529"/>
      <c r="Q252" s="529"/>
      <c r="R252" s="529"/>
      <c r="S252" s="529"/>
      <c r="T252" s="529"/>
      <c r="U252" s="529"/>
      <c r="V252" s="529"/>
      <c r="W252" s="529"/>
      <c r="X252" s="529"/>
      <c r="Y252" s="529"/>
      <c r="Z252" s="529"/>
    </row>
    <row r="253" customFormat="false" ht="18" hidden="false" customHeight="true" outlineLevel="0" collapsed="false">
      <c r="A253" s="529"/>
      <c r="B253" s="529" t="n">
        <v>1</v>
      </c>
      <c r="C253" s="555"/>
      <c r="D253" s="555"/>
      <c r="E253" s="555"/>
      <c r="F253" s="555"/>
      <c r="G253" s="572"/>
      <c r="I253" s="557"/>
      <c r="J253" s="555"/>
      <c r="K253" s="535"/>
      <c r="L253" s="558"/>
      <c r="M253" s="551"/>
      <c r="N253" s="535"/>
      <c r="O253" s="535"/>
      <c r="P253" s="529"/>
      <c r="Q253" s="529"/>
      <c r="R253" s="529"/>
      <c r="S253" s="529"/>
      <c r="T253" s="529"/>
      <c r="U253" s="529"/>
      <c r="V253" s="529"/>
      <c r="W253" s="529"/>
      <c r="X253" s="529"/>
      <c r="Y253" s="529"/>
      <c r="Z253" s="529"/>
    </row>
    <row r="254" customFormat="false" ht="12.8" hidden="false" customHeight="false" outlineLevel="0" collapsed="false">
      <c r="K254" s="1"/>
    </row>
    <row r="255" customFormat="false" ht="12.8" hidden="false" customHeight="false" outlineLevel="0" collapsed="false">
      <c r="H255" s="556"/>
      <c r="K255" s="1"/>
    </row>
    <row r="256" customFormat="false" ht="18" hidden="false" customHeight="true" outlineLevel="0" collapsed="false">
      <c r="A256" s="489"/>
      <c r="B256" s="489"/>
      <c r="C256" s="559"/>
      <c r="D256" s="560"/>
      <c r="E256" s="560"/>
      <c r="F256" s="560"/>
      <c r="G256" s="561"/>
      <c r="H256" s="562"/>
      <c r="I256" s="516"/>
      <c r="J256" s="563"/>
      <c r="K256" s="564"/>
      <c r="L256" s="489"/>
      <c r="M256" s="489"/>
      <c r="N256" s="489"/>
      <c r="O256" s="489"/>
      <c r="P256" s="489"/>
      <c r="Q256" s="489"/>
      <c r="R256" s="489"/>
      <c r="S256" s="489"/>
      <c r="T256" s="489"/>
      <c r="U256" s="489"/>
      <c r="V256" s="489"/>
      <c r="W256" s="489"/>
      <c r="X256" s="489"/>
      <c r="Y256" s="489"/>
      <c r="Z256" s="489"/>
    </row>
    <row r="257" customFormat="false" ht="18" hidden="false" customHeight="true" outlineLevel="0" collapsed="false">
      <c r="A257" s="489"/>
      <c r="B257" s="489"/>
      <c r="C257" s="559"/>
      <c r="D257" s="565"/>
      <c r="E257" s="565"/>
      <c r="F257" s="560"/>
      <c r="G257" s="561"/>
      <c r="H257" s="566"/>
      <c r="I257" s="516"/>
      <c r="J257" s="563"/>
      <c r="K257" s="564"/>
      <c r="L257" s="489"/>
      <c r="M257" s="489"/>
      <c r="N257" s="489"/>
      <c r="O257" s="489"/>
      <c r="P257" s="489"/>
      <c r="Q257" s="489"/>
      <c r="R257" s="489"/>
      <c r="S257" s="489"/>
      <c r="T257" s="489"/>
      <c r="U257" s="489"/>
      <c r="V257" s="489"/>
      <c r="W257" s="489"/>
      <c r="X257" s="489"/>
      <c r="Y257" s="489"/>
      <c r="Z257" s="489"/>
    </row>
    <row r="258" customFormat="false" ht="18" hidden="false" customHeight="true" outlineLevel="0" collapsed="false">
      <c r="A258" s="489"/>
      <c r="B258" s="489"/>
      <c r="C258" s="566"/>
      <c r="D258" s="566"/>
      <c r="E258" s="566"/>
      <c r="F258" s="560"/>
      <c r="G258" s="567"/>
      <c r="H258" s="566"/>
      <c r="I258" s="566"/>
      <c r="J258" s="563"/>
      <c r="K258" s="566"/>
      <c r="L258" s="489"/>
      <c r="M258" s="489"/>
      <c r="N258" s="489"/>
      <c r="O258" s="489"/>
      <c r="P258" s="489"/>
      <c r="Q258" s="489"/>
      <c r="R258" s="489"/>
      <c r="S258" s="489"/>
      <c r="T258" s="489"/>
      <c r="U258" s="489"/>
      <c r="V258" s="489"/>
      <c r="W258" s="489"/>
      <c r="X258" s="489"/>
      <c r="Y258" s="489"/>
      <c r="Z258" s="489"/>
    </row>
    <row r="259" customFormat="false" ht="18" hidden="false" customHeight="true" outlineLevel="0" collapsed="false">
      <c r="A259" s="489"/>
      <c r="B259" s="489"/>
      <c r="C259" s="566"/>
      <c r="D259" s="566"/>
      <c r="E259" s="566"/>
      <c r="F259" s="566"/>
      <c r="G259" s="567"/>
      <c r="H259" s="568"/>
      <c r="I259" s="566"/>
      <c r="J259" s="566"/>
      <c r="K259" s="566"/>
      <c r="L259" s="527"/>
      <c r="M259" s="527"/>
      <c r="N259" s="527"/>
      <c r="O259" s="528"/>
      <c r="P259" s="489"/>
      <c r="Q259" s="489"/>
      <c r="R259" s="489"/>
      <c r="S259" s="489"/>
      <c r="T259" s="489"/>
      <c r="U259" s="489"/>
      <c r="V259" s="489"/>
      <c r="W259" s="489"/>
      <c r="X259" s="489"/>
      <c r="Y259" s="489"/>
      <c r="Z259" s="489"/>
    </row>
    <row r="260" customFormat="false" ht="18" hidden="false" customHeight="true" outlineLevel="0" collapsed="false">
      <c r="A260" s="529"/>
      <c r="B260" s="529"/>
      <c r="C260" s="555"/>
      <c r="D260" s="569"/>
      <c r="E260" s="569"/>
      <c r="F260" s="555"/>
      <c r="G260" s="198"/>
      <c r="H260" s="568"/>
      <c r="I260" s="557"/>
      <c r="J260" s="555"/>
      <c r="K260" s="535"/>
      <c r="L260" s="535"/>
      <c r="M260" s="551"/>
      <c r="N260" s="535"/>
      <c r="O260" s="535"/>
      <c r="P260" s="529"/>
      <c r="Q260" s="529"/>
      <c r="R260" s="529"/>
      <c r="S260" s="529"/>
      <c r="T260" s="529"/>
      <c r="U260" s="529"/>
      <c r="V260" s="529"/>
      <c r="W260" s="529"/>
      <c r="X260" s="529"/>
      <c r="Y260" s="529"/>
      <c r="Z260" s="529"/>
    </row>
    <row r="261" customFormat="false" ht="18" hidden="false" customHeight="true" outlineLevel="0" collapsed="false">
      <c r="A261" s="529"/>
      <c r="B261" s="529"/>
      <c r="C261" s="555"/>
      <c r="D261" s="569"/>
      <c r="E261" s="569"/>
      <c r="F261" s="555"/>
      <c r="G261" s="198"/>
      <c r="H261" s="568"/>
      <c r="I261" s="557"/>
      <c r="J261" s="555"/>
      <c r="K261" s="535"/>
      <c r="L261" s="535"/>
      <c r="M261" s="551"/>
      <c r="N261" s="535"/>
      <c r="O261" s="535"/>
      <c r="P261" s="529"/>
      <c r="Q261" s="529"/>
      <c r="R261" s="529"/>
      <c r="S261" s="529"/>
      <c r="T261" s="529"/>
      <c r="U261" s="529"/>
      <c r="V261" s="529"/>
      <c r="W261" s="529"/>
      <c r="X261" s="529"/>
      <c r="Y261" s="529"/>
      <c r="Z261" s="529"/>
    </row>
    <row r="262" customFormat="false" ht="18" hidden="false" customHeight="true" outlineLevel="0" collapsed="false">
      <c r="A262" s="529"/>
      <c r="B262" s="529"/>
      <c r="C262" s="555"/>
      <c r="D262" s="569"/>
      <c r="E262" s="569"/>
      <c r="F262" s="555"/>
      <c r="G262" s="198"/>
      <c r="H262" s="568"/>
      <c r="I262" s="557"/>
      <c r="J262" s="555"/>
      <c r="K262" s="535"/>
      <c r="L262" s="535"/>
      <c r="M262" s="551"/>
      <c r="N262" s="535"/>
      <c r="O262" s="535"/>
      <c r="P262" s="529"/>
      <c r="Q262" s="529"/>
      <c r="R262" s="529"/>
      <c r="S262" s="529"/>
      <c r="T262" s="529"/>
      <c r="U262" s="529"/>
      <c r="V262" s="529"/>
      <c r="W262" s="529"/>
      <c r="X262" s="529"/>
      <c r="Y262" s="529"/>
      <c r="Z262" s="529"/>
    </row>
    <row r="263" customFormat="false" ht="18" hidden="false" customHeight="true" outlineLevel="0" collapsed="false">
      <c r="A263" s="529"/>
      <c r="B263" s="529"/>
      <c r="C263" s="555"/>
      <c r="D263" s="569"/>
      <c r="E263" s="569"/>
      <c r="F263" s="555"/>
      <c r="G263" s="198"/>
      <c r="H263" s="574"/>
      <c r="I263" s="557"/>
      <c r="J263" s="555"/>
      <c r="K263" s="535"/>
      <c r="L263" s="535"/>
      <c r="M263" s="551"/>
      <c r="N263" s="535"/>
      <c r="O263" s="535"/>
      <c r="P263" s="529"/>
      <c r="Q263" s="529"/>
      <c r="R263" s="529"/>
      <c r="S263" s="529"/>
      <c r="T263" s="529"/>
      <c r="U263" s="529"/>
      <c r="V263" s="529"/>
      <c r="W263" s="529"/>
      <c r="X263" s="529"/>
      <c r="Y263" s="529"/>
      <c r="Z263" s="529"/>
    </row>
    <row r="264" customFormat="false" ht="18" hidden="false" customHeight="true" outlineLevel="0" collapsed="false">
      <c r="A264" s="529"/>
      <c r="B264" s="529"/>
      <c r="C264" s="555"/>
      <c r="D264" s="569"/>
      <c r="E264" s="569"/>
      <c r="F264" s="555"/>
      <c r="G264" s="572"/>
      <c r="H264" s="574"/>
      <c r="I264" s="557"/>
      <c r="J264" s="555"/>
      <c r="K264" s="535"/>
      <c r="L264" s="535"/>
      <c r="M264" s="551"/>
      <c r="N264" s="535"/>
      <c r="O264" s="535"/>
      <c r="P264" s="529"/>
      <c r="Q264" s="529"/>
      <c r="R264" s="529"/>
      <c r="S264" s="529"/>
      <c r="T264" s="529"/>
      <c r="U264" s="529"/>
      <c r="V264" s="529"/>
      <c r="W264" s="529"/>
      <c r="X264" s="529"/>
      <c r="Y264" s="529"/>
      <c r="Z264" s="529"/>
    </row>
    <row r="265" customFormat="false" ht="18" hidden="false" customHeight="true" outlineLevel="0" collapsed="false">
      <c r="A265" s="529"/>
      <c r="B265" s="529"/>
      <c r="C265" s="555"/>
      <c r="D265" s="555"/>
      <c r="E265" s="555"/>
      <c r="F265" s="555"/>
      <c r="G265" s="572"/>
      <c r="H265" s="535"/>
      <c r="I265" s="557"/>
      <c r="J265" s="555"/>
      <c r="K265" s="535"/>
      <c r="L265" s="535"/>
      <c r="M265" s="551"/>
      <c r="N265" s="535"/>
      <c r="O265" s="535"/>
      <c r="P265" s="529"/>
      <c r="Q265" s="529"/>
      <c r="R265" s="529"/>
      <c r="S265" s="529"/>
      <c r="T265" s="529"/>
      <c r="U265" s="529"/>
      <c r="V265" s="529"/>
      <c r="W265" s="529"/>
      <c r="X265" s="529"/>
      <c r="Y265" s="529"/>
      <c r="Z265" s="529"/>
    </row>
    <row r="266" customFormat="false" ht="18" hidden="false" customHeight="true" outlineLevel="0" collapsed="false">
      <c r="A266" s="529"/>
      <c r="B266" s="529" t="n">
        <v>1</v>
      </c>
      <c r="C266" s="555"/>
      <c r="D266" s="555"/>
      <c r="E266" s="555"/>
      <c r="F266" s="555"/>
      <c r="G266" s="572"/>
      <c r="H266" s="535"/>
      <c r="I266" s="557"/>
      <c r="J266" s="555"/>
      <c r="K266" s="535"/>
      <c r="L266" s="558"/>
      <c r="M266" s="551"/>
      <c r="N266" s="535"/>
      <c r="O266" s="535"/>
      <c r="P266" s="529"/>
      <c r="Q266" s="529"/>
      <c r="R266" s="529"/>
      <c r="S266" s="529"/>
      <c r="T266" s="529"/>
      <c r="U266" s="529"/>
      <c r="V266" s="529"/>
      <c r="W266" s="529"/>
      <c r="X266" s="529"/>
      <c r="Y266" s="529"/>
      <c r="Z266" s="529"/>
    </row>
    <row r="267" customFormat="false" ht="18" hidden="false" customHeight="true" outlineLevel="0" collapsed="false">
      <c r="A267" s="529"/>
      <c r="B267" s="529" t="n">
        <v>1</v>
      </c>
      <c r="C267" s="555"/>
      <c r="D267" s="555"/>
      <c r="E267" s="555"/>
      <c r="F267" s="555"/>
      <c r="G267" s="572"/>
      <c r="I267" s="557"/>
      <c r="J267" s="555"/>
      <c r="K267" s="535"/>
      <c r="L267" s="558"/>
      <c r="M267" s="551"/>
      <c r="N267" s="535"/>
      <c r="O267" s="535"/>
      <c r="P267" s="529"/>
      <c r="Q267" s="529"/>
      <c r="R267" s="529"/>
      <c r="S267" s="529"/>
      <c r="T267" s="529"/>
      <c r="U267" s="529"/>
      <c r="V267" s="529"/>
      <c r="W267" s="529"/>
      <c r="X267" s="529"/>
      <c r="Y267" s="529"/>
      <c r="Z267" s="529"/>
    </row>
    <row r="268" customFormat="false" ht="12.8" hidden="false" customHeight="false" outlineLevel="0" collapsed="false">
      <c r="K268" s="1"/>
    </row>
    <row r="269" customFormat="false" ht="12.8" hidden="false" customHeight="false" outlineLevel="0" collapsed="false">
      <c r="K269" s="1"/>
    </row>
    <row r="270" customFormat="false" ht="12.8" hidden="false" customHeight="false" outlineLevel="0" collapsed="false">
      <c r="K270" s="1"/>
    </row>
    <row r="271" customFormat="false" ht="12.8" hidden="false" customHeight="false" outlineLevel="0" collapsed="false">
      <c r="K271" s="1"/>
    </row>
    <row r="272" customFormat="false" ht="12.8" hidden="false" customHeight="false" outlineLevel="0" collapsed="false">
      <c r="K272" s="1"/>
    </row>
    <row r="273" customFormat="false" ht="12.8" hidden="false" customHeight="false" outlineLevel="0" collapsed="false">
      <c r="K273" s="1"/>
    </row>
    <row r="274" customFormat="false" ht="12.8" hidden="false" customHeight="false" outlineLevel="0" collapsed="false">
      <c r="K274" s="1"/>
    </row>
    <row r="275" customFormat="false" ht="12.8" hidden="false" customHeight="false" outlineLevel="0" collapsed="false">
      <c r="K275" s="1"/>
    </row>
  </sheetData>
  <mergeCells count="104">
    <mergeCell ref="C1:J3"/>
    <mergeCell ref="D4:J4"/>
    <mergeCell ref="D5:J5"/>
    <mergeCell ref="D6:J6"/>
    <mergeCell ref="D7:J7"/>
    <mergeCell ref="D9:E9"/>
    <mergeCell ref="F9:F11"/>
    <mergeCell ref="J9:J11"/>
    <mergeCell ref="D10:E10"/>
    <mergeCell ref="D11:E11"/>
    <mergeCell ref="C14:C21"/>
    <mergeCell ref="D23:E23"/>
    <mergeCell ref="F23:F25"/>
    <mergeCell ref="J23:J25"/>
    <mergeCell ref="D24:E24"/>
    <mergeCell ref="D25:E25"/>
    <mergeCell ref="C28:C33"/>
    <mergeCell ref="D35:E35"/>
    <mergeCell ref="F35:F37"/>
    <mergeCell ref="J35:J37"/>
    <mergeCell ref="D36:E36"/>
    <mergeCell ref="C39:C46"/>
    <mergeCell ref="D48:E48"/>
    <mergeCell ref="F48:F50"/>
    <mergeCell ref="J48:J50"/>
    <mergeCell ref="D49:E49"/>
    <mergeCell ref="C52:C59"/>
    <mergeCell ref="D61:E61"/>
    <mergeCell ref="F61:F63"/>
    <mergeCell ref="J61:J63"/>
    <mergeCell ref="D62:E62"/>
    <mergeCell ref="C65:C72"/>
    <mergeCell ref="D74:E74"/>
    <mergeCell ref="F74:F76"/>
    <mergeCell ref="J74:J76"/>
    <mergeCell ref="D75:E75"/>
    <mergeCell ref="C78:C85"/>
    <mergeCell ref="D87:E87"/>
    <mergeCell ref="F87:F89"/>
    <mergeCell ref="J87:J89"/>
    <mergeCell ref="D88:E88"/>
    <mergeCell ref="C91:C98"/>
    <mergeCell ref="D100:E100"/>
    <mergeCell ref="F100:F102"/>
    <mergeCell ref="J100:J102"/>
    <mergeCell ref="D101:E101"/>
    <mergeCell ref="C104:C111"/>
    <mergeCell ref="D113:E113"/>
    <mergeCell ref="F113:F115"/>
    <mergeCell ref="J113:J115"/>
    <mergeCell ref="D114:E114"/>
    <mergeCell ref="C117:C124"/>
    <mergeCell ref="D126:E126"/>
    <mergeCell ref="F126:F128"/>
    <mergeCell ref="J126:J128"/>
    <mergeCell ref="D127:E127"/>
    <mergeCell ref="C130:C137"/>
    <mergeCell ref="D139:E139"/>
    <mergeCell ref="F139:F141"/>
    <mergeCell ref="J139:J141"/>
    <mergeCell ref="D140:E140"/>
    <mergeCell ref="C143:C150"/>
    <mergeCell ref="D152:E152"/>
    <mergeCell ref="F152:F154"/>
    <mergeCell ref="J152:J154"/>
    <mergeCell ref="D153:E153"/>
    <mergeCell ref="C156:C163"/>
    <mergeCell ref="D165:E165"/>
    <mergeCell ref="F165:F167"/>
    <mergeCell ref="J165:J167"/>
    <mergeCell ref="D166:E166"/>
    <mergeCell ref="C169:C176"/>
    <mergeCell ref="D178:E178"/>
    <mergeCell ref="F178:F180"/>
    <mergeCell ref="J178:J180"/>
    <mergeCell ref="D179:E179"/>
    <mergeCell ref="C182:C189"/>
    <mergeCell ref="D191:E191"/>
    <mergeCell ref="F191:F193"/>
    <mergeCell ref="J191:J193"/>
    <mergeCell ref="D192:E192"/>
    <mergeCell ref="C195:C202"/>
    <mergeCell ref="D204:E204"/>
    <mergeCell ref="F204:F206"/>
    <mergeCell ref="J204:J206"/>
    <mergeCell ref="D205:E205"/>
    <mergeCell ref="C208:C215"/>
    <mergeCell ref="D217:E217"/>
    <mergeCell ref="C220:C227"/>
    <mergeCell ref="D229:E229"/>
    <mergeCell ref="F229:F231"/>
    <mergeCell ref="J229:J231"/>
    <mergeCell ref="D230:E230"/>
    <mergeCell ref="C233:C240"/>
    <mergeCell ref="D242:E242"/>
    <mergeCell ref="F242:F244"/>
    <mergeCell ref="J242:J244"/>
    <mergeCell ref="D243:E243"/>
    <mergeCell ref="C246:C253"/>
    <mergeCell ref="D256:E256"/>
    <mergeCell ref="F256:F258"/>
    <mergeCell ref="J256:J258"/>
    <mergeCell ref="D257:E257"/>
    <mergeCell ref="C260:C267"/>
  </mergeCells>
  <dataValidations count="1">
    <dataValidation allowBlank="true" errorStyle="stop" operator="equal" prompt="ERROR - Debes seleccionar un elemento de la lista" showDropDown="false" showErrorMessage="false" showInputMessage="true" sqref="I14" type="list">
      <formula1>datos!descripcion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A1" activeCellId="0" sqref="A1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8.71"/>
    <col collapsed="false" customWidth="true" hidden="false" outlineLevel="0" max="3" min="3" style="1" width="48.29"/>
    <col collapsed="false" customWidth="true" hidden="false" outlineLevel="0" max="4" min="4" style="1" width="44.31"/>
    <col collapsed="false" customWidth="true" hidden="false" outlineLevel="0" max="5" min="5" style="1" width="11.43"/>
    <col collapsed="false" customWidth="true" hidden="false" outlineLevel="0" max="6" min="6" style="1" width="11.99"/>
    <col collapsed="false" customWidth="true" hidden="false" outlineLevel="0" max="26" min="7" style="1" width="11.43"/>
  </cols>
  <sheetData>
    <row r="1" customFormat="false" ht="12.75" hidden="false" customHeight="true" outlineLevel="0" collapsed="false">
      <c r="A1" s="154"/>
      <c r="B1" s="575" t="s">
        <v>3545</v>
      </c>
      <c r="C1" s="287"/>
      <c r="D1" s="287"/>
      <c r="E1" s="154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12.75" hidden="false" customHeight="true" outlineLevel="0" collapsed="false">
      <c r="A2" s="576" t="s">
        <v>3546</v>
      </c>
      <c r="B2" s="575" t="s">
        <v>3547</v>
      </c>
      <c r="C2" s="575" t="s">
        <v>3548</v>
      </c>
      <c r="D2" s="575" t="s">
        <v>3549</v>
      </c>
      <c r="E2" s="576" t="s">
        <v>3546</v>
      </c>
      <c r="F2" s="575" t="s">
        <v>3550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customFormat="false" ht="12.75" hidden="false" customHeight="true" outlineLevel="0" collapsed="false">
      <c r="A3" s="154"/>
      <c r="B3" s="50"/>
      <c r="C3" s="50"/>
      <c r="D3" s="50"/>
      <c r="E3" s="154"/>
      <c r="F3" s="50"/>
      <c r="G3" s="577"/>
      <c r="H3" s="577"/>
      <c r="I3" s="577"/>
      <c r="J3" s="577"/>
      <c r="K3" s="577"/>
      <c r="L3" s="577"/>
      <c r="M3" s="577"/>
      <c r="N3" s="577"/>
      <c r="O3" s="577"/>
      <c r="P3" s="577"/>
      <c r="Q3" s="577"/>
      <c r="R3" s="577"/>
      <c r="S3" s="577"/>
      <c r="T3" s="577"/>
      <c r="U3" s="577"/>
      <c r="V3" s="577"/>
      <c r="W3" s="577"/>
      <c r="X3" s="577"/>
      <c r="Y3" s="577"/>
      <c r="Z3" s="577"/>
    </row>
    <row r="4" customFormat="false" ht="12.75" hidden="false" customHeight="true" outlineLevel="0" collapsed="false">
      <c r="A4" s="154"/>
      <c r="B4" s="575" t="s">
        <v>3551</v>
      </c>
      <c r="C4" s="50"/>
      <c r="D4" s="50"/>
      <c r="E4" s="154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customFormat="false" ht="12.75" hidden="false" customHeight="true" outlineLevel="0" collapsed="false">
      <c r="A5" s="308" t="s">
        <v>3552</v>
      </c>
      <c r="B5" s="309" t="s">
        <v>3553</v>
      </c>
      <c r="C5" s="309" t="s">
        <v>402</v>
      </c>
      <c r="D5" s="50"/>
      <c r="E5" s="308" t="s">
        <v>3552</v>
      </c>
      <c r="F5" s="309" t="s">
        <v>3554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customFormat="false" ht="12.75" hidden="false" customHeight="true" outlineLevel="0" collapsed="false">
      <c r="A6" s="308" t="s">
        <v>3552</v>
      </c>
      <c r="B6" s="309" t="s">
        <v>3555</v>
      </c>
      <c r="C6" s="309" t="s">
        <v>1895</v>
      </c>
      <c r="D6" s="50"/>
      <c r="E6" s="308" t="s">
        <v>3552</v>
      </c>
      <c r="F6" s="309" t="s">
        <v>2379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2.75" hidden="false" customHeight="true" outlineLevel="0" collapsed="false">
      <c r="A7" s="308" t="s">
        <v>3556</v>
      </c>
      <c r="B7" s="309" t="s">
        <v>3557</v>
      </c>
      <c r="C7" s="309" t="s">
        <v>890</v>
      </c>
      <c r="D7" s="50"/>
      <c r="E7" s="308" t="s">
        <v>3556</v>
      </c>
      <c r="F7" s="309" t="s">
        <v>2379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customFormat="false" ht="12.75" hidden="false" customHeight="true" outlineLevel="0" collapsed="false">
      <c r="A8" s="308" t="s">
        <v>3558</v>
      </c>
      <c r="B8" s="309" t="s">
        <v>3559</v>
      </c>
      <c r="C8" s="309" t="s">
        <v>893</v>
      </c>
      <c r="D8" s="50"/>
      <c r="E8" s="308" t="s">
        <v>3558</v>
      </c>
      <c r="F8" s="309" t="s">
        <v>2379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customFormat="false" ht="12.75" hidden="false" customHeight="true" outlineLevel="0" collapsed="false">
      <c r="A9" s="308" t="s">
        <v>3552</v>
      </c>
      <c r="B9" s="309" t="s">
        <v>3555</v>
      </c>
      <c r="C9" s="50" t="s">
        <v>2002</v>
      </c>
      <c r="D9" s="50"/>
      <c r="E9" s="308" t="s">
        <v>3552</v>
      </c>
      <c r="F9" s="309" t="s">
        <v>2379</v>
      </c>
      <c r="G9" s="50"/>
      <c r="H9" s="577"/>
      <c r="I9" s="577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customFormat="false" ht="12.75" hidden="false" customHeight="true" outlineLevel="0" collapsed="false">
      <c r="A10" s="308" t="s">
        <v>3552</v>
      </c>
      <c r="B10" s="309" t="s">
        <v>3555</v>
      </c>
      <c r="C10" s="307" t="s">
        <v>1124</v>
      </c>
      <c r="D10" s="112"/>
      <c r="E10" s="308" t="s">
        <v>3552</v>
      </c>
      <c r="F10" s="309" t="s">
        <v>2379</v>
      </c>
      <c r="G10" s="50"/>
      <c r="H10" s="577"/>
      <c r="I10" s="577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customFormat="false" ht="12.75" hidden="false" customHeight="true" outlineLevel="0" collapsed="false">
      <c r="A11" s="308" t="s">
        <v>3552</v>
      </c>
      <c r="B11" s="309" t="s">
        <v>3560</v>
      </c>
      <c r="C11" s="309" t="s">
        <v>2139</v>
      </c>
      <c r="D11" s="50"/>
      <c r="E11" s="308" t="s">
        <v>3552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customFormat="false" ht="12.75" hidden="false" customHeight="true" outlineLevel="0" collapsed="false">
      <c r="A12" s="308" t="s">
        <v>3556</v>
      </c>
      <c r="B12" s="309" t="s">
        <v>3561</v>
      </c>
      <c r="C12" s="309" t="s">
        <v>338</v>
      </c>
      <c r="D12" s="50"/>
      <c r="E12" s="308" t="s">
        <v>3556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customFormat="false" ht="12.75" hidden="false" customHeight="true" outlineLevel="0" collapsed="false">
      <c r="A13" s="308" t="s">
        <v>3558</v>
      </c>
      <c r="B13" s="309" t="s">
        <v>3562</v>
      </c>
      <c r="C13" s="309" t="s">
        <v>341</v>
      </c>
      <c r="D13" s="50"/>
      <c r="E13" s="308" t="s">
        <v>3558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customFormat="false" ht="12.75" hidden="false" customHeight="true" outlineLevel="0" collapsed="false">
      <c r="A14" s="308" t="s">
        <v>3558</v>
      </c>
      <c r="B14" s="309" t="s">
        <v>3563</v>
      </c>
      <c r="C14" s="309" t="s">
        <v>371</v>
      </c>
      <c r="D14" s="50"/>
      <c r="E14" s="308" t="s">
        <v>3558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customFormat="false" ht="12.75" hidden="false" customHeight="true" outlineLevel="0" collapsed="false">
      <c r="A15" s="308" t="s">
        <v>3564</v>
      </c>
      <c r="B15" s="309" t="s">
        <v>3565</v>
      </c>
      <c r="C15" s="309" t="s">
        <v>64</v>
      </c>
      <c r="D15" s="50"/>
      <c r="E15" s="308" t="s">
        <v>3564</v>
      </c>
      <c r="F15" s="309" t="s">
        <v>3554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customFormat="false" ht="12.75" hidden="false" customHeight="true" outlineLevel="0" collapsed="false">
      <c r="A16" s="308" t="s">
        <v>3564</v>
      </c>
      <c r="B16" s="309" t="s">
        <v>3566</v>
      </c>
      <c r="C16" s="309" t="s">
        <v>879</v>
      </c>
      <c r="D16" s="50"/>
      <c r="E16" s="308" t="s">
        <v>3564</v>
      </c>
      <c r="F16" s="309" t="s">
        <v>3554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customFormat="false" ht="12.75" hidden="false" customHeight="true" outlineLevel="0" collapsed="false">
      <c r="A17" s="308" t="s">
        <v>3564</v>
      </c>
      <c r="B17" s="309" t="s">
        <v>3567</v>
      </c>
      <c r="C17" s="309" t="s">
        <v>896</v>
      </c>
      <c r="D17" s="50"/>
      <c r="E17" s="308" t="s">
        <v>3564</v>
      </c>
      <c r="F17" s="309" t="s">
        <v>3554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customFormat="false" ht="12.75" hidden="false" customHeight="true" outlineLevel="0" collapsed="false">
      <c r="A18" s="308" t="s">
        <v>3564</v>
      </c>
      <c r="B18" s="309" t="s">
        <v>3568</v>
      </c>
      <c r="C18" s="309" t="s">
        <v>382</v>
      </c>
      <c r="D18" s="50"/>
      <c r="E18" s="308" t="s">
        <v>3564</v>
      </c>
      <c r="F18" s="309" t="s">
        <v>2379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customFormat="false" ht="12.75" hidden="false" customHeight="true" outlineLevel="0" collapsed="false">
      <c r="A19" s="308" t="s">
        <v>3569</v>
      </c>
      <c r="B19" s="309" t="s">
        <v>3570</v>
      </c>
      <c r="C19" s="309" t="s">
        <v>1341</v>
      </c>
      <c r="D19" s="50"/>
      <c r="E19" s="308" t="s">
        <v>3569</v>
      </c>
      <c r="F19" s="309" t="s">
        <v>2379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customFormat="false" ht="12.75" hidden="false" customHeight="true" outlineLevel="0" collapsed="false">
      <c r="A20" s="308" t="s">
        <v>3569</v>
      </c>
      <c r="B20" s="309" t="s">
        <v>3571</v>
      </c>
      <c r="C20" s="309" t="s">
        <v>1154</v>
      </c>
      <c r="D20" s="50"/>
      <c r="E20" s="308" t="s">
        <v>3569</v>
      </c>
      <c r="F20" s="309" t="s">
        <v>2379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customFormat="false" ht="12.75" hidden="false" customHeight="true" outlineLevel="0" collapsed="false">
      <c r="A21" s="308" t="s">
        <v>3564</v>
      </c>
      <c r="B21" s="309" t="s">
        <v>3572</v>
      </c>
      <c r="C21" s="309" t="s">
        <v>2448</v>
      </c>
      <c r="D21" s="50"/>
      <c r="E21" s="308" t="s">
        <v>3564</v>
      </c>
      <c r="F21" s="309" t="s">
        <v>2379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customFormat="false" ht="12.75" hidden="false" customHeight="true" outlineLevel="0" collapsed="false">
      <c r="A22" s="308" t="s">
        <v>3564</v>
      </c>
      <c r="B22" s="309" t="s">
        <v>3573</v>
      </c>
      <c r="C22" s="307" t="s">
        <v>1093</v>
      </c>
      <c r="D22" s="112"/>
      <c r="E22" s="308" t="s">
        <v>3564</v>
      </c>
      <c r="F22" s="309" t="s">
        <v>2379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customFormat="false" ht="12.75" hidden="false" customHeight="true" outlineLevel="0" collapsed="false">
      <c r="A23" s="308" t="s">
        <v>3564</v>
      </c>
      <c r="B23" s="309" t="s">
        <v>3572</v>
      </c>
      <c r="C23" s="309" t="s">
        <v>382</v>
      </c>
      <c r="D23" s="50"/>
      <c r="E23" s="308" t="s">
        <v>3564</v>
      </c>
      <c r="F23" s="309" t="s">
        <v>2379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customFormat="false" ht="12.75" hidden="false" customHeight="true" outlineLevel="0" collapsed="false">
      <c r="A24" s="308" t="s">
        <v>3569</v>
      </c>
      <c r="B24" s="309" t="s">
        <v>3573</v>
      </c>
      <c r="C24" s="309" t="s">
        <v>1341</v>
      </c>
      <c r="D24" s="50"/>
      <c r="E24" s="308" t="s">
        <v>3569</v>
      </c>
      <c r="F24" s="309" t="s">
        <v>2379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customFormat="false" ht="12.75" hidden="false" customHeight="true" outlineLevel="0" collapsed="false">
      <c r="A25" s="308" t="s">
        <v>3574</v>
      </c>
      <c r="B25" s="309" t="s">
        <v>3575</v>
      </c>
      <c r="C25" s="309" t="s">
        <v>1154</v>
      </c>
      <c r="D25" s="50"/>
      <c r="E25" s="308" t="s">
        <v>3574</v>
      </c>
      <c r="F25" s="309" t="s">
        <v>2379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customFormat="false" ht="12.75" hidden="false" customHeight="true" outlineLevel="0" collapsed="false">
      <c r="A26" s="308" t="s">
        <v>3576</v>
      </c>
      <c r="B26" s="309" t="s">
        <v>3577</v>
      </c>
      <c r="C26" s="309" t="s">
        <v>1360</v>
      </c>
      <c r="D26" s="50"/>
      <c r="E26" s="308" t="s">
        <v>3576</v>
      </c>
      <c r="F26" s="309" t="s">
        <v>2379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customFormat="false" ht="12.75" hidden="false" customHeight="true" outlineLevel="0" collapsed="false">
      <c r="A27" s="308" t="s">
        <v>3578</v>
      </c>
      <c r="B27" s="309" t="s">
        <v>3579</v>
      </c>
      <c r="C27" s="309" t="s">
        <v>2391</v>
      </c>
      <c r="D27" s="50"/>
      <c r="E27" s="308" t="s">
        <v>3578</v>
      </c>
      <c r="F27" s="309" t="s">
        <v>2379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customFormat="false" ht="12.75" hidden="false" customHeight="true" outlineLevel="0" collapsed="false">
      <c r="A28" s="308" t="s">
        <v>3569</v>
      </c>
      <c r="B28" s="309" t="s">
        <v>3573</v>
      </c>
      <c r="C28" s="307" t="s">
        <v>882</v>
      </c>
      <c r="D28" s="112"/>
      <c r="E28" s="308" t="s">
        <v>3569</v>
      </c>
      <c r="F28" s="309" t="s">
        <v>2379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customFormat="false" ht="12.75" hidden="false" customHeight="true" outlineLevel="0" collapsed="false">
      <c r="A29" s="308" t="s">
        <v>3574</v>
      </c>
      <c r="B29" s="309" t="s">
        <v>3575</v>
      </c>
      <c r="C29" s="307" t="s">
        <v>885</v>
      </c>
      <c r="D29" s="112"/>
      <c r="E29" s="308" t="s">
        <v>3574</v>
      </c>
      <c r="F29" s="309" t="s">
        <v>2379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customFormat="false" ht="12.75" hidden="false" customHeight="true" outlineLevel="0" collapsed="false">
      <c r="A30" s="308" t="s">
        <v>3564</v>
      </c>
      <c r="B30" s="309" t="s">
        <v>3572</v>
      </c>
      <c r="C30" s="307" t="s">
        <v>67</v>
      </c>
      <c r="D30" s="112"/>
      <c r="E30" s="308" t="s">
        <v>3564</v>
      </c>
      <c r="F30" s="309" t="s">
        <v>2379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customFormat="false" ht="12.75" hidden="false" customHeight="true" outlineLevel="0" collapsed="false">
      <c r="A31" s="308" t="s">
        <v>3580</v>
      </c>
      <c r="B31" s="309" t="s">
        <v>3581</v>
      </c>
      <c r="C31" s="309" t="s">
        <v>2443</v>
      </c>
      <c r="D31" s="50"/>
      <c r="E31" s="308" t="s">
        <v>3580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customFormat="false" ht="12.75" hidden="false" customHeight="true" outlineLevel="0" collapsed="false">
      <c r="A32" s="308" t="s">
        <v>3582</v>
      </c>
      <c r="B32" s="309" t="s">
        <v>3583</v>
      </c>
      <c r="C32" s="309" t="s">
        <v>261</v>
      </c>
      <c r="D32" s="1" t="s">
        <v>3584</v>
      </c>
      <c r="E32" s="308" t="s">
        <v>3582</v>
      </c>
      <c r="F32" s="309" t="s">
        <v>3554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customFormat="false" ht="12.75" hidden="false" customHeight="true" outlineLevel="0" collapsed="false">
      <c r="A33" s="308" t="s">
        <v>3582</v>
      </c>
      <c r="B33" s="309" t="s">
        <v>3585</v>
      </c>
      <c r="C33" s="309" t="s">
        <v>258</v>
      </c>
      <c r="D33" s="1" t="s">
        <v>3584</v>
      </c>
      <c r="E33" s="308" t="s">
        <v>3582</v>
      </c>
      <c r="F33" s="309" t="s">
        <v>2379</v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customFormat="false" ht="12.75" hidden="false" customHeight="true" outlineLevel="0" collapsed="false">
      <c r="A34" s="308" t="s">
        <v>3564</v>
      </c>
      <c r="B34" s="309" t="s">
        <v>52</v>
      </c>
      <c r="C34" s="309" t="s">
        <v>3586</v>
      </c>
      <c r="D34" s="50"/>
      <c r="E34" s="308" t="s">
        <v>3564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12.75" hidden="false" customHeight="true" outlineLevel="0" collapsed="false">
      <c r="A35" s="308" t="s">
        <v>3564</v>
      </c>
      <c r="B35" s="309" t="s">
        <v>52</v>
      </c>
      <c r="C35" s="309" t="s">
        <v>344</v>
      </c>
      <c r="D35" s="50"/>
      <c r="E35" s="308" t="s">
        <v>3564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customFormat="false" ht="12.75" hidden="false" customHeight="true" outlineLevel="0" collapsed="false">
      <c r="A36" s="308" t="s">
        <v>3564</v>
      </c>
      <c r="B36" s="309" t="s">
        <v>3587</v>
      </c>
      <c r="C36" s="309" t="s">
        <v>347</v>
      </c>
      <c r="D36" s="50"/>
      <c r="E36" s="308" t="s">
        <v>3564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customFormat="false" ht="12.75" hidden="false" customHeight="true" outlineLevel="0" collapsed="false">
      <c r="A37" s="308" t="s">
        <v>3564</v>
      </c>
      <c r="B37" s="309" t="s">
        <v>3588</v>
      </c>
      <c r="C37" s="309" t="s">
        <v>2874</v>
      </c>
      <c r="D37" s="50"/>
      <c r="E37" s="308" t="s">
        <v>3564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customFormat="false" ht="12.75" hidden="false" customHeight="true" outlineLevel="0" collapsed="false">
      <c r="A38" s="308" t="s">
        <v>3564</v>
      </c>
      <c r="B38" s="309" t="s">
        <v>3589</v>
      </c>
      <c r="C38" s="309" t="s">
        <v>370</v>
      </c>
      <c r="D38" s="50"/>
      <c r="E38" s="308" t="s">
        <v>3564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customFormat="false" ht="12.75" hidden="false" customHeight="true" outlineLevel="0" collapsed="false">
      <c r="A39" s="308" t="s">
        <v>3552</v>
      </c>
      <c r="B39" s="309" t="s">
        <v>3590</v>
      </c>
      <c r="C39" s="309" t="s">
        <v>2018</v>
      </c>
      <c r="D39" s="50"/>
      <c r="E39" s="308" t="s">
        <v>3552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customFormat="false" ht="12.75" hidden="false" customHeight="true" outlineLevel="0" collapsed="false">
      <c r="A40" s="308" t="s">
        <v>3591</v>
      </c>
      <c r="B40" s="309" t="s">
        <v>3592</v>
      </c>
      <c r="C40" s="309" t="s">
        <v>2100</v>
      </c>
      <c r="D40" s="1" t="s">
        <v>3593</v>
      </c>
      <c r="E40" s="308" t="s">
        <v>3591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customFormat="false" ht="12.75" hidden="false" customHeight="true" outlineLevel="0" collapsed="false">
      <c r="A41" s="308" t="s">
        <v>3591</v>
      </c>
      <c r="B41" s="309" t="s">
        <v>3594</v>
      </c>
      <c r="C41" s="309" t="s">
        <v>2100</v>
      </c>
      <c r="D41" s="1" t="s">
        <v>3593</v>
      </c>
      <c r="E41" s="308" t="s">
        <v>3591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customFormat="false" ht="12.75" hidden="false" customHeight="true" outlineLevel="0" collapsed="false">
      <c r="A42" s="308" t="s">
        <v>3595</v>
      </c>
      <c r="B42" s="309" t="s">
        <v>3595</v>
      </c>
      <c r="C42" s="309" t="s">
        <v>44</v>
      </c>
      <c r="D42" s="309" t="s">
        <v>44</v>
      </c>
      <c r="E42" s="308" t="s">
        <v>3595</v>
      </c>
      <c r="F42" s="287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customFormat="false" ht="12.75" hidden="false" customHeight="true" outlineLevel="0" collapsed="false">
      <c r="A43" s="308" t="s">
        <v>3596</v>
      </c>
      <c r="B43" s="309" t="s">
        <v>3596</v>
      </c>
      <c r="C43" s="16" t="s">
        <v>2674</v>
      </c>
      <c r="D43" s="1" t="s">
        <v>2563</v>
      </c>
      <c r="E43" s="308" t="s">
        <v>3596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customFormat="false" ht="12.75" hidden="false" customHeight="true" outlineLevel="0" collapsed="false">
      <c r="A44" s="308" t="s">
        <v>3597</v>
      </c>
      <c r="B44" s="309" t="s">
        <v>3597</v>
      </c>
      <c r="C44" s="16" t="s">
        <v>3598</v>
      </c>
      <c r="D44" s="1" t="s">
        <v>2563</v>
      </c>
      <c r="E44" s="308" t="s">
        <v>3597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customFormat="false" ht="12.75" hidden="false" customHeight="true" outlineLevel="0" collapsed="false">
      <c r="A45" s="308" t="s">
        <v>3599</v>
      </c>
      <c r="B45" s="309" t="s">
        <v>3599</v>
      </c>
      <c r="C45" s="16" t="s">
        <v>3600</v>
      </c>
      <c r="D45" s="1" t="s">
        <v>2563</v>
      </c>
      <c r="E45" s="308" t="s">
        <v>3599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customFormat="false" ht="12.75" hidden="false" customHeight="true" outlineLevel="0" collapsed="false">
      <c r="A46" s="308" t="s">
        <v>3601</v>
      </c>
      <c r="B46" s="309" t="s">
        <v>3601</v>
      </c>
      <c r="C46" s="16" t="s">
        <v>3602</v>
      </c>
      <c r="D46" s="1" t="s">
        <v>2563</v>
      </c>
      <c r="E46" s="308" t="s">
        <v>3601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customFormat="false" ht="12.75" hidden="false" customHeight="true" outlineLevel="0" collapsed="false">
      <c r="A47" s="308" t="s">
        <v>3603</v>
      </c>
      <c r="B47" s="309" t="s">
        <v>3603</v>
      </c>
      <c r="C47" s="16" t="s">
        <v>3604</v>
      </c>
      <c r="D47" s="1" t="s">
        <v>2563</v>
      </c>
      <c r="E47" s="308" t="s">
        <v>3603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customFormat="false" ht="12.75" hidden="false" customHeight="true" outlineLevel="0" collapsed="false">
      <c r="A48" s="308" t="s">
        <v>3605</v>
      </c>
      <c r="B48" s="309" t="s">
        <v>3605</v>
      </c>
      <c r="C48" s="309" t="s">
        <v>2680</v>
      </c>
      <c r="D48" s="1" t="s">
        <v>2563</v>
      </c>
      <c r="E48" s="308" t="s">
        <v>3605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customFormat="false" ht="12.75" hidden="false" customHeight="true" outlineLevel="0" collapsed="false">
      <c r="A49" s="308" t="s">
        <v>3606</v>
      </c>
      <c r="B49" s="309" t="s">
        <v>3606</v>
      </c>
      <c r="C49" s="309" t="s">
        <v>2696</v>
      </c>
      <c r="D49" s="1" t="s">
        <v>2563</v>
      </c>
      <c r="E49" s="308" t="s">
        <v>3606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customFormat="false" ht="12.75" hidden="false" customHeight="true" outlineLevel="0" collapsed="false">
      <c r="A50" s="308" t="s">
        <v>3607</v>
      </c>
      <c r="B50" s="309" t="s">
        <v>3608</v>
      </c>
      <c r="C50" s="309" t="s">
        <v>3609</v>
      </c>
      <c r="D50" s="1" t="s">
        <v>3584</v>
      </c>
      <c r="E50" s="308" t="s">
        <v>3607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customFormat="false" ht="12.75" hidden="false" customHeight="true" outlineLevel="0" collapsed="false">
      <c r="A51" s="308" t="s">
        <v>3610</v>
      </c>
      <c r="B51" s="309" t="s">
        <v>3583</v>
      </c>
      <c r="C51" s="309" t="s">
        <v>1957</v>
      </c>
      <c r="D51" s="1" t="s">
        <v>3584</v>
      </c>
      <c r="E51" s="308" t="s">
        <v>3610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customFormat="false" ht="12.75" hidden="false" customHeight="true" outlineLevel="0" collapsed="false">
      <c r="A52" s="308" t="s">
        <v>3611</v>
      </c>
      <c r="B52" s="309" t="s">
        <v>3585</v>
      </c>
      <c r="C52" s="309" t="s">
        <v>1960</v>
      </c>
      <c r="D52" s="1" t="s">
        <v>3584</v>
      </c>
      <c r="E52" s="308" t="s">
        <v>3611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customFormat="false" ht="12.75" hidden="false" customHeight="true" outlineLevel="0" collapsed="false">
      <c r="A53" s="308" t="s">
        <v>3612</v>
      </c>
      <c r="B53" s="309" t="s">
        <v>3613</v>
      </c>
      <c r="C53" s="309" t="s">
        <v>3614</v>
      </c>
      <c r="D53" s="1" t="s">
        <v>3584</v>
      </c>
      <c r="E53" s="308" t="s">
        <v>3612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customFormat="false" ht="12.75" hidden="false" customHeight="true" outlineLevel="0" collapsed="false">
      <c r="A54" s="308" t="s">
        <v>3615</v>
      </c>
      <c r="B54" s="309" t="s">
        <v>3616</v>
      </c>
      <c r="C54" s="309" t="s">
        <v>3617</v>
      </c>
      <c r="D54" s="1" t="s">
        <v>3584</v>
      </c>
      <c r="E54" s="308" t="s">
        <v>3615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customFormat="false" ht="12.75" hidden="false" customHeight="true" outlineLevel="0" collapsed="false">
      <c r="A55" s="308" t="s">
        <v>3618</v>
      </c>
      <c r="B55" s="309" t="s">
        <v>3618</v>
      </c>
      <c r="C55" s="309" t="s">
        <v>353</v>
      </c>
      <c r="D55" s="1" t="s">
        <v>2539</v>
      </c>
      <c r="E55" s="308" t="s">
        <v>3618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customFormat="false" ht="12.75" hidden="false" customHeight="true" outlineLevel="0" collapsed="false">
      <c r="A56" s="308" t="s">
        <v>3618</v>
      </c>
      <c r="B56" s="309" t="s">
        <v>3619</v>
      </c>
      <c r="C56" s="309" t="s">
        <v>2564</v>
      </c>
      <c r="D56" s="1" t="s">
        <v>2539</v>
      </c>
      <c r="E56" s="308" t="s">
        <v>3618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customFormat="false" ht="12.75" hidden="false" customHeight="true" outlineLevel="0" collapsed="false">
      <c r="A57" s="308" t="s">
        <v>3620</v>
      </c>
      <c r="B57" s="309" t="s">
        <v>3620</v>
      </c>
      <c r="C57" s="309" t="s">
        <v>376</v>
      </c>
      <c r="D57" s="1" t="s">
        <v>2539</v>
      </c>
      <c r="E57" s="308" t="s">
        <v>3620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customFormat="false" ht="12.75" hidden="false" customHeight="true" outlineLevel="0" collapsed="false">
      <c r="A58" s="308" t="s">
        <v>3620</v>
      </c>
      <c r="B58" s="309" t="s">
        <v>3621</v>
      </c>
      <c r="C58" s="309" t="s">
        <v>2570</v>
      </c>
      <c r="D58" s="1" t="s">
        <v>2539</v>
      </c>
      <c r="E58" s="308" t="s">
        <v>3620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customFormat="false" ht="12.75" hidden="false" customHeight="true" outlineLevel="0" collapsed="false">
      <c r="A59" s="308" t="s">
        <v>3620</v>
      </c>
      <c r="B59" s="309" t="s">
        <v>3620</v>
      </c>
      <c r="C59" s="307" t="s">
        <v>1234</v>
      </c>
      <c r="D59" s="1" t="s">
        <v>2539</v>
      </c>
      <c r="E59" s="308" t="s">
        <v>3620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12.75" hidden="false" customHeight="true" outlineLevel="0" collapsed="false">
      <c r="A60" s="308" t="s">
        <v>3622</v>
      </c>
      <c r="B60" s="309" t="s">
        <v>3622</v>
      </c>
      <c r="C60" s="309" t="s">
        <v>76</v>
      </c>
      <c r="D60" s="1" t="s">
        <v>2539</v>
      </c>
      <c r="E60" s="308" t="s">
        <v>3622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customFormat="false" ht="12.75" hidden="false" customHeight="true" outlineLevel="0" collapsed="false">
      <c r="A61" s="308" t="s">
        <v>3591</v>
      </c>
      <c r="B61" s="309" t="s">
        <v>3591</v>
      </c>
      <c r="C61" s="309" t="s">
        <v>2586</v>
      </c>
      <c r="D61" s="1" t="s">
        <v>3623</v>
      </c>
      <c r="E61" s="308" t="s">
        <v>3591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customFormat="false" ht="12.75" hidden="false" customHeight="true" outlineLevel="0" collapsed="false">
      <c r="A62" s="308" t="s">
        <v>3624</v>
      </c>
      <c r="B62" s="309" t="s">
        <v>3624</v>
      </c>
      <c r="C62" s="309" t="s">
        <v>3625</v>
      </c>
      <c r="D62" s="1" t="s">
        <v>3623</v>
      </c>
      <c r="E62" s="308" t="s">
        <v>3624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customFormat="false" ht="12.75" hidden="false" customHeight="true" outlineLevel="0" collapsed="false">
      <c r="A63" s="308" t="s">
        <v>3626</v>
      </c>
      <c r="B63" s="309" t="s">
        <v>3626</v>
      </c>
      <c r="C63" s="309" t="s">
        <v>3627</v>
      </c>
      <c r="D63" s="1" t="s">
        <v>3623</v>
      </c>
      <c r="E63" s="308" t="s">
        <v>3626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customFormat="false" ht="12.75" hidden="false" customHeight="true" outlineLevel="0" collapsed="false">
      <c r="A64" s="308" t="s">
        <v>3628</v>
      </c>
      <c r="B64" s="309" t="s">
        <v>3629</v>
      </c>
      <c r="C64" s="309" t="s">
        <v>2748</v>
      </c>
      <c r="D64" s="50"/>
      <c r="E64" s="308" t="s">
        <v>3628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customFormat="false" ht="12.75" hidden="false" customHeight="true" outlineLevel="0" collapsed="false">
      <c r="A65" s="308" t="s">
        <v>3628</v>
      </c>
      <c r="B65" s="309" t="s">
        <v>3630</v>
      </c>
      <c r="C65" s="309" t="s">
        <v>3631</v>
      </c>
      <c r="D65" s="50"/>
      <c r="E65" s="308" t="s">
        <v>3628</v>
      </c>
      <c r="F65" s="309" t="s">
        <v>3554</v>
      </c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customFormat="false" ht="12.75" hidden="false" customHeight="true" outlineLevel="0" collapsed="false">
      <c r="A66" s="308" t="s">
        <v>3628</v>
      </c>
      <c r="B66" s="309" t="s">
        <v>3632</v>
      </c>
      <c r="C66" s="309" t="s">
        <v>3633</v>
      </c>
      <c r="D66" s="50"/>
      <c r="E66" s="308" t="s">
        <v>3628</v>
      </c>
      <c r="F66" s="309" t="s">
        <v>2379</v>
      </c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customFormat="false" ht="12.75" hidden="false" customHeight="true" outlineLevel="0" collapsed="false">
      <c r="A67" s="308" t="s">
        <v>3634</v>
      </c>
      <c r="B67" s="309" t="s">
        <v>3635</v>
      </c>
      <c r="C67" s="50" t="s">
        <v>1988</v>
      </c>
      <c r="D67" s="50"/>
      <c r="E67" s="308" t="s">
        <v>3634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customFormat="false" ht="12.75" hidden="false" customHeight="true" outlineLevel="0" collapsed="false">
      <c r="A68" s="308" t="s">
        <v>3636</v>
      </c>
      <c r="B68" s="309" t="s">
        <v>3637</v>
      </c>
      <c r="C68" s="307" t="s">
        <v>1025</v>
      </c>
      <c r="D68" s="307"/>
      <c r="E68" s="308" t="s">
        <v>3636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customFormat="false" ht="12.75" hidden="false" customHeight="true" outlineLevel="0" collapsed="false">
      <c r="A69" s="308" t="s">
        <v>3638</v>
      </c>
      <c r="B69" s="309" t="s">
        <v>3639</v>
      </c>
      <c r="C69" s="307" t="s">
        <v>2731</v>
      </c>
      <c r="D69" s="307"/>
      <c r="E69" s="308" t="s">
        <v>3638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customFormat="false" ht="12.75" hidden="false" customHeight="true" outlineLevel="0" collapsed="false">
      <c r="A70" s="308" t="s">
        <v>3634</v>
      </c>
      <c r="B70" s="309" t="s">
        <v>3640</v>
      </c>
      <c r="C70" s="307" t="s">
        <v>409</v>
      </c>
      <c r="D70" s="112"/>
      <c r="E70" s="308" t="s">
        <v>3634</v>
      </c>
      <c r="F70" s="309" t="s">
        <v>3554</v>
      </c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customFormat="false" ht="12.75" hidden="false" customHeight="true" outlineLevel="0" collapsed="false">
      <c r="A71" s="308" t="s">
        <v>3634</v>
      </c>
      <c r="B71" s="309" t="s">
        <v>3641</v>
      </c>
      <c r="C71" s="307" t="s">
        <v>412</v>
      </c>
      <c r="D71" s="112"/>
      <c r="E71" s="308" t="s">
        <v>3634</v>
      </c>
      <c r="F71" s="309" t="s">
        <v>2379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customFormat="false" ht="12.75" hidden="false" customHeight="true" outlineLevel="0" collapsed="false">
      <c r="A72" s="308" t="s">
        <v>3642</v>
      </c>
      <c r="B72" s="309" t="s">
        <v>3642</v>
      </c>
      <c r="C72" s="309" t="s">
        <v>385</v>
      </c>
      <c r="D72" s="309" t="s">
        <v>2535</v>
      </c>
      <c r="E72" s="308" t="s">
        <v>3642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customFormat="false" ht="12.75" hidden="false" customHeight="true" outlineLevel="0" collapsed="false">
      <c r="A73" s="308" t="s">
        <v>3642</v>
      </c>
      <c r="B73" s="309" t="s">
        <v>3642</v>
      </c>
      <c r="C73" s="307" t="s">
        <v>1179</v>
      </c>
      <c r="D73" s="309" t="s">
        <v>2535</v>
      </c>
      <c r="E73" s="308" t="s">
        <v>3642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customFormat="false" ht="12.75" hidden="false" customHeight="true" outlineLevel="0" collapsed="false">
      <c r="A74" s="308" t="s">
        <v>3643</v>
      </c>
      <c r="B74" s="309" t="s">
        <v>3643</v>
      </c>
      <c r="C74" s="309" t="s">
        <v>2549</v>
      </c>
      <c r="D74" s="309" t="s">
        <v>2535</v>
      </c>
      <c r="E74" s="308" t="s">
        <v>3643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customFormat="false" ht="12.75" hidden="false" customHeight="true" outlineLevel="0" collapsed="false">
      <c r="A75" s="308" t="s">
        <v>3610</v>
      </c>
      <c r="B75" s="309" t="s">
        <v>3610</v>
      </c>
      <c r="C75" s="309" t="s">
        <v>1957</v>
      </c>
      <c r="D75" s="1" t="s">
        <v>3584</v>
      </c>
      <c r="E75" s="308" t="s">
        <v>3610</v>
      </c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customFormat="false" ht="12.75" hidden="false" customHeight="true" outlineLevel="0" collapsed="false">
      <c r="A76" s="308" t="s">
        <v>3611</v>
      </c>
      <c r="B76" s="309" t="s">
        <v>3611</v>
      </c>
      <c r="C76" s="309" t="s">
        <v>1960</v>
      </c>
      <c r="D76" s="1" t="s">
        <v>3584</v>
      </c>
      <c r="E76" s="308" t="s">
        <v>3611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customFormat="false" ht="12.75" hidden="false" customHeight="true" outlineLevel="0" collapsed="false">
      <c r="A77" s="308" t="s">
        <v>3634</v>
      </c>
      <c r="B77" s="309" t="s">
        <v>3610</v>
      </c>
      <c r="C77" s="309" t="s">
        <v>1499</v>
      </c>
      <c r="D77" s="1" t="s">
        <v>3584</v>
      </c>
      <c r="E77" s="308" t="s">
        <v>3634</v>
      </c>
      <c r="F77" s="309" t="s">
        <v>3554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customFormat="false" ht="12.75" hidden="false" customHeight="true" outlineLevel="0" collapsed="false">
      <c r="A78" s="308" t="s">
        <v>3634</v>
      </c>
      <c r="B78" s="309" t="s">
        <v>3611</v>
      </c>
      <c r="C78" s="309" t="s">
        <v>1502</v>
      </c>
      <c r="D78" s="1" t="s">
        <v>3584</v>
      </c>
      <c r="E78" s="308" t="s">
        <v>3634</v>
      </c>
      <c r="F78" s="309" t="s">
        <v>2379</v>
      </c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ustomFormat="false" ht="12.75" hidden="false" customHeight="true" outlineLevel="0" collapsed="false">
      <c r="A79" s="308" t="s">
        <v>3644</v>
      </c>
      <c r="B79" s="309" t="s">
        <v>3644</v>
      </c>
      <c r="C79" s="309" t="s">
        <v>3645</v>
      </c>
      <c r="D79" s="1" t="s">
        <v>3646</v>
      </c>
      <c r="E79" s="308" t="s">
        <v>3644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customFormat="false" ht="12.75" hidden="false" customHeight="true" outlineLevel="0" collapsed="false">
      <c r="A80" s="308" t="s">
        <v>3647</v>
      </c>
      <c r="B80" s="309" t="s">
        <v>3647</v>
      </c>
      <c r="C80" s="309" t="s">
        <v>3648</v>
      </c>
      <c r="D80" s="1" t="s">
        <v>3646</v>
      </c>
      <c r="E80" s="308" t="s">
        <v>3647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customFormat="false" ht="12.75" hidden="false" customHeight="true" outlineLevel="0" collapsed="false">
      <c r="A81" s="308" t="s">
        <v>3649</v>
      </c>
      <c r="B81" s="309" t="s">
        <v>3649</v>
      </c>
      <c r="C81" s="309" t="s">
        <v>1237</v>
      </c>
      <c r="D81" s="1" t="s">
        <v>3646</v>
      </c>
      <c r="E81" s="308" t="s">
        <v>3649</v>
      </c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customFormat="false" ht="12.75" hidden="false" customHeight="true" outlineLevel="0" collapsed="false">
      <c r="A82" s="308" t="s">
        <v>3647</v>
      </c>
      <c r="B82" s="309" t="s">
        <v>3647</v>
      </c>
      <c r="C82" s="309" t="s">
        <v>3650</v>
      </c>
      <c r="D82" s="1" t="s">
        <v>3646</v>
      </c>
      <c r="E82" s="308" t="s">
        <v>3647</v>
      </c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customFormat="false" ht="12.75" hidden="false" customHeight="true" outlineLevel="0" collapsed="false">
      <c r="A83" s="308" t="s">
        <v>3649</v>
      </c>
      <c r="B83" s="309" t="s">
        <v>3649</v>
      </c>
      <c r="C83" s="309" t="s">
        <v>3651</v>
      </c>
      <c r="D83" s="1" t="s">
        <v>3646</v>
      </c>
      <c r="E83" s="308" t="s">
        <v>3649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customFormat="false" ht="12.75" hidden="false" customHeight="true" outlineLevel="0" collapsed="false">
      <c r="A84" s="308" t="s">
        <v>3618</v>
      </c>
      <c r="B84" s="309" t="s">
        <v>3618</v>
      </c>
      <c r="C84" s="307" t="s">
        <v>175</v>
      </c>
      <c r="D84" s="1" t="s">
        <v>2539</v>
      </c>
      <c r="E84" s="308" t="s">
        <v>3618</v>
      </c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customFormat="false" ht="12.75" hidden="false" customHeight="true" outlineLevel="0" collapsed="false">
      <c r="A85" s="308" t="s">
        <v>3652</v>
      </c>
      <c r="B85" s="309" t="s">
        <v>3652</v>
      </c>
      <c r="C85" s="307" t="s">
        <v>1327</v>
      </c>
      <c r="D85" s="1" t="s">
        <v>3646</v>
      </c>
      <c r="E85" s="308" t="s">
        <v>3652</v>
      </c>
      <c r="F85" s="50"/>
      <c r="G85" s="577"/>
      <c r="H85" s="577"/>
      <c r="I85" s="577"/>
      <c r="J85" s="577"/>
      <c r="K85" s="577"/>
      <c r="L85" s="577"/>
      <c r="M85" s="577"/>
      <c r="N85" s="577"/>
      <c r="O85" s="577"/>
      <c r="P85" s="577"/>
      <c r="Q85" s="577"/>
      <c r="R85" s="577"/>
      <c r="S85" s="577"/>
      <c r="T85" s="577"/>
      <c r="U85" s="577"/>
      <c r="V85" s="577"/>
      <c r="W85" s="577"/>
      <c r="X85" s="577"/>
      <c r="Y85" s="577"/>
      <c r="Z85" s="577"/>
    </row>
    <row r="86" customFormat="false" ht="12.75" hidden="false" customHeight="true" outlineLevel="0" collapsed="false">
      <c r="A86" s="308" t="s">
        <v>3653</v>
      </c>
      <c r="B86" s="309" t="s">
        <v>3653</v>
      </c>
      <c r="C86" s="307" t="s">
        <v>1294</v>
      </c>
      <c r="D86" s="1" t="s">
        <v>3646</v>
      </c>
      <c r="E86" s="308" t="s">
        <v>3653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12.75" hidden="false" customHeight="true" outlineLevel="0" collapsed="false">
      <c r="A87" s="308" t="s">
        <v>3654</v>
      </c>
      <c r="B87" s="309" t="s">
        <v>3654</v>
      </c>
      <c r="C87" s="307" t="s">
        <v>1396</v>
      </c>
      <c r="D87" s="1" t="s">
        <v>3646</v>
      </c>
      <c r="E87" s="308" t="s">
        <v>3654</v>
      </c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12.75" hidden="false" customHeight="true" outlineLevel="0" collapsed="false">
      <c r="A88" s="308" t="s">
        <v>3655</v>
      </c>
      <c r="B88" s="309" t="s">
        <v>3655</v>
      </c>
      <c r="C88" s="307" t="s">
        <v>3656</v>
      </c>
      <c r="D88" s="1" t="s">
        <v>3646</v>
      </c>
      <c r="E88" s="308" t="s">
        <v>3655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12.75" hidden="false" customHeight="true" outlineLevel="0" collapsed="false">
      <c r="A89" s="308" t="s">
        <v>3582</v>
      </c>
      <c r="B89" s="309" t="s">
        <v>3582</v>
      </c>
      <c r="C89" s="307" t="s">
        <v>1886</v>
      </c>
      <c r="D89" s="1" t="s">
        <v>3584</v>
      </c>
      <c r="E89" s="308" t="s">
        <v>3582</v>
      </c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customFormat="false" ht="12.75" hidden="false" customHeight="true" outlineLevel="0" collapsed="false">
      <c r="A90" s="308" t="s">
        <v>3610</v>
      </c>
      <c r="B90" s="309" t="s">
        <v>3610</v>
      </c>
      <c r="C90" s="307" t="s">
        <v>1390</v>
      </c>
      <c r="D90" s="1" t="s">
        <v>3584</v>
      </c>
      <c r="E90" s="308" t="s">
        <v>3610</v>
      </c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12.75" hidden="false" customHeight="true" outlineLevel="0" collapsed="false">
      <c r="A91" s="308" t="s">
        <v>3611</v>
      </c>
      <c r="B91" s="309" t="s">
        <v>3611</v>
      </c>
      <c r="C91" s="307" t="s">
        <v>1393</v>
      </c>
      <c r="D91" s="1" t="s">
        <v>3584</v>
      </c>
      <c r="E91" s="308" t="s">
        <v>3611</v>
      </c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2.75" hidden="false" customHeight="true" outlineLevel="0" collapsed="false">
      <c r="A92" s="308" t="s">
        <v>3612</v>
      </c>
      <c r="B92" s="309" t="s">
        <v>3612</v>
      </c>
      <c r="C92" s="307" t="s">
        <v>1399</v>
      </c>
      <c r="D92" s="1" t="s">
        <v>3584</v>
      </c>
      <c r="E92" s="308" t="s">
        <v>3612</v>
      </c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customFormat="false" ht="12.75" hidden="false" customHeight="true" outlineLevel="0" collapsed="false">
      <c r="A93" s="308" t="s">
        <v>3615</v>
      </c>
      <c r="B93" s="309" t="s">
        <v>3615</v>
      </c>
      <c r="C93" s="307" t="s">
        <v>1402</v>
      </c>
      <c r="D93" s="1" t="s">
        <v>3584</v>
      </c>
      <c r="E93" s="308" t="s">
        <v>3615</v>
      </c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12.75" hidden="false" customHeight="true" outlineLevel="0" collapsed="false">
      <c r="A94" s="308" t="s">
        <v>3657</v>
      </c>
      <c r="B94" s="309" t="s">
        <v>3657</v>
      </c>
      <c r="C94" s="307" t="s">
        <v>1405</v>
      </c>
      <c r="D94" s="1" t="s">
        <v>3584</v>
      </c>
      <c r="E94" s="308" t="s">
        <v>3657</v>
      </c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12.75" hidden="false" customHeight="true" outlineLevel="0" collapsed="false">
      <c r="A95" s="308" t="s">
        <v>3658</v>
      </c>
      <c r="B95" s="309" t="s">
        <v>3658</v>
      </c>
      <c r="C95" s="307" t="s">
        <v>1408</v>
      </c>
      <c r="D95" s="1" t="s">
        <v>3584</v>
      </c>
      <c r="E95" s="308" t="s">
        <v>3658</v>
      </c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12.75" hidden="false" customHeight="true" outlineLevel="0" collapsed="false">
      <c r="A96" s="308" t="s">
        <v>3634</v>
      </c>
      <c r="B96" s="309" t="s">
        <v>3585</v>
      </c>
      <c r="C96" s="50" t="s">
        <v>943</v>
      </c>
      <c r="D96" s="1" t="s">
        <v>3584</v>
      </c>
      <c r="E96" s="308" t="s">
        <v>3634</v>
      </c>
      <c r="F96" s="309" t="s">
        <v>3554</v>
      </c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12.75" hidden="false" customHeight="true" outlineLevel="0" collapsed="false">
      <c r="A97" s="308" t="s">
        <v>3634</v>
      </c>
      <c r="B97" s="309" t="s">
        <v>3583</v>
      </c>
      <c r="C97" s="50" t="s">
        <v>940</v>
      </c>
      <c r="D97" s="1" t="s">
        <v>3584</v>
      </c>
      <c r="E97" s="308" t="s">
        <v>3634</v>
      </c>
      <c r="F97" s="309" t="s">
        <v>2379</v>
      </c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customFormat="false" ht="12.75" hidden="false" customHeight="true" outlineLevel="0" collapsed="false">
      <c r="A98" s="308" t="s">
        <v>3582</v>
      </c>
      <c r="B98" s="309" t="s">
        <v>3659</v>
      </c>
      <c r="C98" s="307" t="s">
        <v>1921</v>
      </c>
      <c r="D98" s="112"/>
      <c r="E98" s="308" t="s">
        <v>3582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customFormat="false" ht="12.75" hidden="false" customHeight="true" outlineLevel="0" collapsed="false">
      <c r="A99" s="308" t="s">
        <v>3649</v>
      </c>
      <c r="B99" s="309" t="s">
        <v>3649</v>
      </c>
      <c r="C99" s="307" t="s">
        <v>3660</v>
      </c>
      <c r="D99" s="1" t="s">
        <v>3646</v>
      </c>
      <c r="E99" s="308" t="s">
        <v>3649</v>
      </c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customFormat="false" ht="12.75" hidden="false" customHeight="true" outlineLevel="0" collapsed="false">
      <c r="A100" s="308" t="s">
        <v>3552</v>
      </c>
      <c r="B100" s="309" t="s">
        <v>3555</v>
      </c>
      <c r="C100" s="307" t="s">
        <v>1096</v>
      </c>
      <c r="D100" s="112"/>
      <c r="E100" s="308" t="s">
        <v>3552</v>
      </c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customFormat="false" ht="12.75" hidden="false" customHeight="true" outlineLevel="0" collapsed="false">
      <c r="A101" s="308" t="s">
        <v>3552</v>
      </c>
      <c r="B101" s="309" t="s">
        <v>3560</v>
      </c>
      <c r="C101" s="307" t="s">
        <v>1099</v>
      </c>
      <c r="D101" s="112"/>
      <c r="E101" s="308" t="s">
        <v>3552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12.75" hidden="false" customHeight="true" outlineLevel="0" collapsed="false">
      <c r="A102" s="308" t="s">
        <v>3582</v>
      </c>
      <c r="B102" s="309" t="s">
        <v>3582</v>
      </c>
      <c r="C102" s="307" t="s">
        <v>73</v>
      </c>
      <c r="D102" s="112"/>
      <c r="E102" s="308" t="s">
        <v>3582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12.75" hidden="false" customHeight="true" outlineLevel="0" collapsed="false">
      <c r="A103" s="154"/>
      <c r="B103" s="50"/>
      <c r="C103" s="112"/>
      <c r="D103" s="112"/>
      <c r="E103" s="154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12.75" hidden="false" customHeight="true" outlineLevel="0" collapsed="false">
      <c r="A104" s="154"/>
      <c r="B104" s="50"/>
      <c r="C104" s="112"/>
      <c r="D104" s="112"/>
      <c r="E104" s="154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12.75" hidden="false" customHeight="true" outlineLevel="0" collapsed="false">
      <c r="A105" s="154"/>
      <c r="B105" s="575" t="s">
        <v>3661</v>
      </c>
      <c r="C105" s="50"/>
      <c r="D105" s="50"/>
      <c r="E105" s="154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customFormat="false" ht="12.75" hidden="false" customHeight="true" outlineLevel="0" collapsed="false">
      <c r="A106" s="308" t="s">
        <v>3553</v>
      </c>
      <c r="B106" s="309" t="s">
        <v>3662</v>
      </c>
      <c r="C106" s="307" t="s">
        <v>1677</v>
      </c>
      <c r="D106" s="112"/>
      <c r="E106" s="308" t="s">
        <v>3553</v>
      </c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customFormat="false" ht="12.75" hidden="false" customHeight="true" outlineLevel="0" collapsed="false">
      <c r="A107" s="308" t="s">
        <v>3553</v>
      </c>
      <c r="B107" s="309" t="s">
        <v>3663</v>
      </c>
      <c r="C107" s="307" t="s">
        <v>1677</v>
      </c>
      <c r="D107" s="112"/>
      <c r="E107" s="308" t="s">
        <v>3553</v>
      </c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customFormat="false" ht="12.75" hidden="false" customHeight="true" outlineLevel="0" collapsed="false">
      <c r="A108" s="308" t="s">
        <v>3553</v>
      </c>
      <c r="B108" s="309" t="s">
        <v>3664</v>
      </c>
      <c r="C108" s="309" t="s">
        <v>3665</v>
      </c>
      <c r="D108" s="50"/>
      <c r="E108" s="308" t="s">
        <v>3553</v>
      </c>
      <c r="F108" s="309" t="s">
        <v>3554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12.75" hidden="false" customHeight="true" outlineLevel="0" collapsed="false">
      <c r="A109" s="308" t="s">
        <v>3553</v>
      </c>
      <c r="B109" s="309" t="s">
        <v>3666</v>
      </c>
      <c r="C109" s="309" t="s">
        <v>3667</v>
      </c>
      <c r="D109" s="50"/>
      <c r="E109" s="308" t="s">
        <v>3553</v>
      </c>
      <c r="F109" s="309" t="s">
        <v>2379</v>
      </c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customFormat="false" ht="12.75" hidden="false" customHeight="true" outlineLevel="0" collapsed="false">
      <c r="A110" s="308" t="s">
        <v>3553</v>
      </c>
      <c r="B110" s="309" t="s">
        <v>3663</v>
      </c>
      <c r="C110" s="307" t="s">
        <v>1170</v>
      </c>
      <c r="D110" s="112"/>
      <c r="E110" s="308" t="s">
        <v>3553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customFormat="false" ht="12.75" hidden="false" customHeight="true" outlineLevel="0" collapsed="false">
      <c r="A111" s="308" t="s">
        <v>3668</v>
      </c>
      <c r="B111" s="309" t="s">
        <v>3664</v>
      </c>
      <c r="C111" s="307" t="s">
        <v>3669</v>
      </c>
      <c r="D111" s="112"/>
      <c r="E111" s="308" t="s">
        <v>3668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12.75" hidden="false" customHeight="true" outlineLevel="0" collapsed="false">
      <c r="A112" s="308" t="s">
        <v>3670</v>
      </c>
      <c r="B112" s="309" t="s">
        <v>3666</v>
      </c>
      <c r="C112" s="307" t="s">
        <v>3671</v>
      </c>
      <c r="D112" s="112"/>
      <c r="E112" s="308" t="s">
        <v>3670</v>
      </c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customFormat="false" ht="12.75" hidden="false" customHeight="true" outlineLevel="0" collapsed="false">
      <c r="A113" s="308" t="s">
        <v>3672</v>
      </c>
      <c r="B113" s="309" t="s">
        <v>3673</v>
      </c>
      <c r="C113" s="307" t="s">
        <v>3674</v>
      </c>
      <c r="D113" s="112"/>
      <c r="E113" s="308" t="s">
        <v>3672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12.75" hidden="false" customHeight="true" outlineLevel="0" collapsed="false">
      <c r="A114" s="308" t="s">
        <v>3553</v>
      </c>
      <c r="B114" s="309" t="s">
        <v>3664</v>
      </c>
      <c r="C114" s="307" t="s">
        <v>949</v>
      </c>
      <c r="D114" s="112"/>
      <c r="E114" s="308" t="s">
        <v>3553</v>
      </c>
      <c r="F114" s="309" t="s">
        <v>3554</v>
      </c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12.75" hidden="false" customHeight="true" outlineLevel="0" collapsed="false">
      <c r="A115" s="308" t="s">
        <v>3553</v>
      </c>
      <c r="B115" s="309" t="s">
        <v>3666</v>
      </c>
      <c r="C115" s="309" t="s">
        <v>952</v>
      </c>
      <c r="D115" s="50"/>
      <c r="E115" s="308" t="s">
        <v>3553</v>
      </c>
      <c r="F115" s="309" t="s">
        <v>2379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customFormat="false" ht="12.75" hidden="false" customHeight="true" outlineLevel="0" collapsed="false">
      <c r="A116" s="308" t="s">
        <v>3553</v>
      </c>
      <c r="B116" s="309" t="s">
        <v>3640</v>
      </c>
      <c r="C116" s="309" t="s">
        <v>1035</v>
      </c>
      <c r="D116" s="50"/>
      <c r="E116" s="308" t="s">
        <v>3553</v>
      </c>
      <c r="F116" s="309" t="s">
        <v>3554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12.75" hidden="false" customHeight="true" outlineLevel="0" collapsed="false">
      <c r="A117" s="308" t="s">
        <v>3668</v>
      </c>
      <c r="B117" s="309" t="s">
        <v>3639</v>
      </c>
      <c r="C117" s="309" t="s">
        <v>903</v>
      </c>
      <c r="D117" s="50"/>
      <c r="E117" s="308" t="s">
        <v>3668</v>
      </c>
      <c r="F117" s="309" t="s">
        <v>3554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customFormat="false" ht="12.75" hidden="false" customHeight="true" outlineLevel="0" collapsed="false">
      <c r="A118" s="308" t="s">
        <v>3670</v>
      </c>
      <c r="B118" s="309" t="s">
        <v>3675</v>
      </c>
      <c r="C118" s="309" t="s">
        <v>916</v>
      </c>
      <c r="D118" s="50"/>
      <c r="E118" s="308" t="s">
        <v>3670</v>
      </c>
      <c r="F118" s="309" t="s">
        <v>3554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customFormat="false" ht="12.75" hidden="false" customHeight="true" outlineLevel="0" collapsed="false">
      <c r="A119" s="308" t="s">
        <v>3553</v>
      </c>
      <c r="B119" s="309" t="s">
        <v>3641</v>
      </c>
      <c r="C119" s="309" t="s">
        <v>919</v>
      </c>
      <c r="D119" s="50"/>
      <c r="E119" s="308" t="s">
        <v>3553</v>
      </c>
      <c r="F119" s="309" t="s">
        <v>2379</v>
      </c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customFormat="false" ht="12.75" hidden="false" customHeight="true" outlineLevel="0" collapsed="false">
      <c r="A120" s="308" t="s">
        <v>3553</v>
      </c>
      <c r="B120" s="309" t="s">
        <v>3676</v>
      </c>
      <c r="C120" s="309" t="s">
        <v>925</v>
      </c>
      <c r="D120" s="50"/>
      <c r="E120" s="308" t="s">
        <v>3553</v>
      </c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12.75" hidden="false" customHeight="true" outlineLevel="0" collapsed="false">
      <c r="A121" s="308" t="s">
        <v>3553</v>
      </c>
      <c r="B121" s="309" t="s">
        <v>3677</v>
      </c>
      <c r="C121" s="309" t="s">
        <v>922</v>
      </c>
      <c r="D121" s="50"/>
      <c r="E121" s="308" t="s">
        <v>3553</v>
      </c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12.75" hidden="false" customHeight="true" outlineLevel="0" collapsed="false">
      <c r="A122" s="308" t="s">
        <v>3553</v>
      </c>
      <c r="B122" s="309" t="s">
        <v>3663</v>
      </c>
      <c r="C122" s="309" t="s">
        <v>106</v>
      </c>
      <c r="D122" s="50"/>
      <c r="E122" s="308" t="s">
        <v>3553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12.75" hidden="false" customHeight="true" outlineLevel="0" collapsed="false">
      <c r="A123" s="308" t="s">
        <v>3668</v>
      </c>
      <c r="B123" s="309" t="s">
        <v>3664</v>
      </c>
      <c r="C123" s="309" t="s">
        <v>1861</v>
      </c>
      <c r="D123" s="50"/>
      <c r="E123" s="308" t="s">
        <v>3668</v>
      </c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12.75" hidden="false" customHeight="true" outlineLevel="0" collapsed="false">
      <c r="A124" s="308" t="s">
        <v>3670</v>
      </c>
      <c r="B124" s="309" t="s">
        <v>3666</v>
      </c>
      <c r="C124" s="309" t="s">
        <v>1864</v>
      </c>
      <c r="D124" s="50"/>
      <c r="E124" s="308" t="s">
        <v>3670</v>
      </c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12.75" hidden="false" customHeight="true" outlineLevel="0" collapsed="false">
      <c r="A125" s="308" t="s">
        <v>3672</v>
      </c>
      <c r="B125" s="309" t="s">
        <v>3673</v>
      </c>
      <c r="C125" s="309" t="s">
        <v>1867</v>
      </c>
      <c r="D125" s="50"/>
      <c r="E125" s="308" t="s">
        <v>3672</v>
      </c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customFormat="false" ht="12.75" hidden="false" customHeight="true" outlineLevel="0" collapsed="false">
      <c r="A126" s="308" t="s">
        <v>3678</v>
      </c>
      <c r="B126" s="309" t="s">
        <v>3679</v>
      </c>
      <c r="C126" s="309" t="s">
        <v>1870</v>
      </c>
      <c r="D126" s="50"/>
      <c r="E126" s="308" t="s">
        <v>3678</v>
      </c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customFormat="false" ht="12.75" hidden="false" customHeight="true" outlineLevel="0" collapsed="false">
      <c r="A127" s="308" t="s">
        <v>3680</v>
      </c>
      <c r="B127" s="309" t="s">
        <v>3681</v>
      </c>
      <c r="C127" s="307" t="s">
        <v>3682</v>
      </c>
      <c r="D127" s="112"/>
      <c r="E127" s="308" t="s">
        <v>3680</v>
      </c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customFormat="false" ht="12.75" hidden="false" customHeight="true" outlineLevel="0" collapsed="false">
      <c r="A128" s="308" t="s">
        <v>3683</v>
      </c>
      <c r="B128" s="309" t="s">
        <v>3684</v>
      </c>
      <c r="C128" s="307" t="s">
        <v>989</v>
      </c>
      <c r="D128" s="112"/>
      <c r="E128" s="308" t="s">
        <v>3683</v>
      </c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customFormat="false" ht="12.75" hidden="false" customHeight="true" outlineLevel="0" collapsed="false">
      <c r="A129" s="308" t="s">
        <v>3685</v>
      </c>
      <c r="B129" s="309" t="s">
        <v>3686</v>
      </c>
      <c r="C129" s="307" t="s">
        <v>992</v>
      </c>
      <c r="D129" s="112"/>
      <c r="E129" s="308" t="s">
        <v>3685</v>
      </c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customFormat="false" ht="12.75" hidden="false" customHeight="true" outlineLevel="0" collapsed="false">
      <c r="A130" s="308" t="s">
        <v>3687</v>
      </c>
      <c r="B130" s="309" t="s">
        <v>3688</v>
      </c>
      <c r="C130" s="307" t="s">
        <v>3689</v>
      </c>
      <c r="D130" s="112"/>
      <c r="E130" s="308" t="s">
        <v>3687</v>
      </c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customFormat="false" ht="12.75" hidden="false" customHeight="true" outlineLevel="0" collapsed="false">
      <c r="A131" s="308" t="s">
        <v>3690</v>
      </c>
      <c r="B131" s="309" t="s">
        <v>3691</v>
      </c>
      <c r="C131" s="307" t="s">
        <v>3692</v>
      </c>
      <c r="D131" s="112"/>
      <c r="E131" s="308" t="s">
        <v>3690</v>
      </c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customFormat="false" ht="12.75" hidden="false" customHeight="true" outlineLevel="0" collapsed="false">
      <c r="A132" s="308" t="s">
        <v>3693</v>
      </c>
      <c r="B132" s="309" t="s">
        <v>3694</v>
      </c>
      <c r="C132" s="307" t="s">
        <v>3695</v>
      </c>
      <c r="D132" s="112"/>
      <c r="E132" s="308" t="s">
        <v>3693</v>
      </c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12.75" hidden="false" customHeight="true" outlineLevel="0" collapsed="false">
      <c r="A133" s="308" t="s">
        <v>3696</v>
      </c>
      <c r="B133" s="309" t="s">
        <v>3697</v>
      </c>
      <c r="C133" s="307" t="s">
        <v>3698</v>
      </c>
      <c r="D133" s="112"/>
      <c r="E133" s="308" t="s">
        <v>3696</v>
      </c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customFormat="false" ht="12.75" hidden="false" customHeight="true" outlineLevel="0" collapsed="false">
      <c r="A134" s="308" t="s">
        <v>3699</v>
      </c>
      <c r="B134" s="309" t="s">
        <v>3700</v>
      </c>
      <c r="C134" s="307" t="s">
        <v>3701</v>
      </c>
      <c r="D134" s="112"/>
      <c r="E134" s="308" t="s">
        <v>3699</v>
      </c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customFormat="false" ht="12.75" hidden="false" customHeight="true" outlineLevel="0" collapsed="false">
      <c r="A135" s="308" t="s">
        <v>3702</v>
      </c>
      <c r="B135" s="309" t="s">
        <v>3703</v>
      </c>
      <c r="C135" s="307" t="s">
        <v>3704</v>
      </c>
      <c r="D135" s="112"/>
      <c r="E135" s="308" t="s">
        <v>3702</v>
      </c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customFormat="false" ht="12.75" hidden="false" customHeight="true" outlineLevel="0" collapsed="false">
      <c r="A136" s="308" t="s">
        <v>3705</v>
      </c>
      <c r="B136" s="309" t="s">
        <v>3706</v>
      </c>
      <c r="C136" s="307" t="s">
        <v>3707</v>
      </c>
      <c r="D136" s="112"/>
      <c r="E136" s="308" t="s">
        <v>3705</v>
      </c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customFormat="false" ht="12.75" hidden="false" customHeight="true" outlineLevel="0" collapsed="false">
      <c r="A137" s="308" t="s">
        <v>3708</v>
      </c>
      <c r="B137" s="309" t="s">
        <v>3709</v>
      </c>
      <c r="C137" s="307" t="s">
        <v>3710</v>
      </c>
      <c r="D137" s="112"/>
      <c r="E137" s="308" t="s">
        <v>3708</v>
      </c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12.75" hidden="false" customHeight="true" outlineLevel="0" collapsed="false">
      <c r="A138" s="308" t="s">
        <v>3683</v>
      </c>
      <c r="B138" s="309" t="s">
        <v>3711</v>
      </c>
      <c r="C138" s="307" t="s">
        <v>989</v>
      </c>
      <c r="D138" s="112"/>
      <c r="E138" s="308" t="s">
        <v>3683</v>
      </c>
      <c r="F138" s="309" t="s">
        <v>3554</v>
      </c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12.75" hidden="false" customHeight="true" outlineLevel="0" collapsed="false">
      <c r="A139" s="308" t="s">
        <v>3685</v>
      </c>
      <c r="B139" s="309" t="s">
        <v>3712</v>
      </c>
      <c r="C139" s="307" t="s">
        <v>992</v>
      </c>
      <c r="D139" s="112"/>
      <c r="E139" s="308" t="s">
        <v>3685</v>
      </c>
      <c r="F139" s="309" t="s">
        <v>3554</v>
      </c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12.75" hidden="false" customHeight="true" outlineLevel="0" collapsed="false">
      <c r="A140" s="308" t="s">
        <v>3687</v>
      </c>
      <c r="B140" s="309" t="s">
        <v>3713</v>
      </c>
      <c r="C140" s="307" t="s">
        <v>3689</v>
      </c>
      <c r="D140" s="112"/>
      <c r="E140" s="308" t="s">
        <v>3687</v>
      </c>
      <c r="F140" s="309" t="s">
        <v>3554</v>
      </c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customFormat="false" ht="12.75" hidden="false" customHeight="true" outlineLevel="0" collapsed="false">
      <c r="A141" s="308" t="s">
        <v>3690</v>
      </c>
      <c r="B141" s="309" t="s">
        <v>3714</v>
      </c>
      <c r="C141" s="307" t="s">
        <v>3692</v>
      </c>
      <c r="D141" s="112"/>
      <c r="E141" s="308" t="s">
        <v>3690</v>
      </c>
      <c r="F141" s="309" t="s">
        <v>3554</v>
      </c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12.75" hidden="false" customHeight="true" outlineLevel="0" collapsed="false">
      <c r="A142" s="308" t="s">
        <v>3693</v>
      </c>
      <c r="B142" s="309" t="s">
        <v>3715</v>
      </c>
      <c r="C142" s="307" t="s">
        <v>3695</v>
      </c>
      <c r="D142" s="112"/>
      <c r="E142" s="308" t="s">
        <v>3693</v>
      </c>
      <c r="F142" s="309" t="s">
        <v>3554</v>
      </c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customFormat="false" ht="12.75" hidden="false" customHeight="true" outlineLevel="0" collapsed="false">
      <c r="A143" s="308" t="s">
        <v>3696</v>
      </c>
      <c r="B143" s="309" t="s">
        <v>3716</v>
      </c>
      <c r="C143" s="307" t="s">
        <v>3698</v>
      </c>
      <c r="D143" s="112"/>
      <c r="E143" s="308" t="s">
        <v>3696</v>
      </c>
      <c r="F143" s="309" t="s">
        <v>3554</v>
      </c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12.75" hidden="false" customHeight="true" outlineLevel="0" collapsed="false">
      <c r="A144" s="308" t="s">
        <v>3699</v>
      </c>
      <c r="B144" s="309" t="s">
        <v>3717</v>
      </c>
      <c r="C144" s="307" t="s">
        <v>3701</v>
      </c>
      <c r="D144" s="112"/>
      <c r="E144" s="308" t="s">
        <v>3699</v>
      </c>
      <c r="F144" s="309" t="s">
        <v>3554</v>
      </c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customFormat="false" ht="12.75" hidden="false" customHeight="true" outlineLevel="0" collapsed="false">
      <c r="A145" s="308" t="s">
        <v>3702</v>
      </c>
      <c r="B145" s="309" t="s">
        <v>3718</v>
      </c>
      <c r="C145" s="307" t="s">
        <v>3704</v>
      </c>
      <c r="D145" s="112"/>
      <c r="E145" s="308" t="s">
        <v>3702</v>
      </c>
      <c r="F145" s="309" t="s">
        <v>3554</v>
      </c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customFormat="false" ht="12.75" hidden="false" customHeight="true" outlineLevel="0" collapsed="false">
      <c r="A146" s="308" t="s">
        <v>3683</v>
      </c>
      <c r="B146" s="309" t="s">
        <v>3719</v>
      </c>
      <c r="C146" s="307" t="s">
        <v>989</v>
      </c>
      <c r="D146" s="112"/>
      <c r="E146" s="308" t="s">
        <v>3683</v>
      </c>
      <c r="F146" s="309" t="s">
        <v>2379</v>
      </c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customFormat="false" ht="12.75" hidden="false" customHeight="true" outlineLevel="0" collapsed="false">
      <c r="A147" s="308" t="s">
        <v>3685</v>
      </c>
      <c r="B147" s="309" t="s">
        <v>3720</v>
      </c>
      <c r="C147" s="307" t="s">
        <v>992</v>
      </c>
      <c r="D147" s="112"/>
      <c r="E147" s="308" t="s">
        <v>3685</v>
      </c>
      <c r="F147" s="309" t="s">
        <v>2379</v>
      </c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12.75" hidden="false" customHeight="true" outlineLevel="0" collapsed="false">
      <c r="A148" s="308" t="s">
        <v>3687</v>
      </c>
      <c r="B148" s="309" t="s">
        <v>3721</v>
      </c>
      <c r="C148" s="307" t="s">
        <v>3689</v>
      </c>
      <c r="D148" s="112"/>
      <c r="E148" s="308" t="s">
        <v>3687</v>
      </c>
      <c r="F148" s="309" t="s">
        <v>2379</v>
      </c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12.75" hidden="false" customHeight="true" outlineLevel="0" collapsed="false">
      <c r="A149" s="308" t="s">
        <v>3690</v>
      </c>
      <c r="B149" s="309" t="s">
        <v>3722</v>
      </c>
      <c r="C149" s="307" t="s">
        <v>3692</v>
      </c>
      <c r="D149" s="112"/>
      <c r="E149" s="308" t="s">
        <v>3690</v>
      </c>
      <c r="F149" s="309" t="s">
        <v>2379</v>
      </c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customFormat="false" ht="12.75" hidden="false" customHeight="true" outlineLevel="0" collapsed="false">
      <c r="A150" s="308" t="s">
        <v>3693</v>
      </c>
      <c r="B150" s="309" t="s">
        <v>3723</v>
      </c>
      <c r="C150" s="307" t="s">
        <v>3695</v>
      </c>
      <c r="D150" s="112"/>
      <c r="E150" s="308" t="s">
        <v>3693</v>
      </c>
      <c r="F150" s="309" t="s">
        <v>2379</v>
      </c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12.75" hidden="false" customHeight="true" outlineLevel="0" collapsed="false">
      <c r="A151" s="308" t="s">
        <v>3696</v>
      </c>
      <c r="B151" s="309" t="s">
        <v>3724</v>
      </c>
      <c r="C151" s="307" t="s">
        <v>3698</v>
      </c>
      <c r="D151" s="112"/>
      <c r="E151" s="308" t="s">
        <v>3696</v>
      </c>
      <c r="F151" s="309" t="s">
        <v>2379</v>
      </c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12.75" hidden="false" customHeight="true" outlineLevel="0" collapsed="false">
      <c r="A152" s="308" t="s">
        <v>3699</v>
      </c>
      <c r="B152" s="309" t="s">
        <v>3725</v>
      </c>
      <c r="C152" s="307" t="s">
        <v>3701</v>
      </c>
      <c r="D152" s="112"/>
      <c r="E152" s="308" t="s">
        <v>3699</v>
      </c>
      <c r="F152" s="309" t="s">
        <v>2379</v>
      </c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12.75" hidden="false" customHeight="true" outlineLevel="0" collapsed="false">
      <c r="A153" s="308" t="s">
        <v>3702</v>
      </c>
      <c r="B153" s="309" t="s">
        <v>3726</v>
      </c>
      <c r="C153" s="307" t="s">
        <v>3704</v>
      </c>
      <c r="D153" s="112"/>
      <c r="E153" s="308" t="s">
        <v>3702</v>
      </c>
      <c r="F153" s="309" t="s">
        <v>2379</v>
      </c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customFormat="false" ht="12.75" hidden="false" customHeight="true" outlineLevel="0" collapsed="false">
      <c r="A154" s="308" t="s">
        <v>3683</v>
      </c>
      <c r="B154" s="309" t="s">
        <v>3727</v>
      </c>
      <c r="C154" s="307" t="s">
        <v>989</v>
      </c>
      <c r="D154" s="112"/>
      <c r="E154" s="308" t="s">
        <v>3683</v>
      </c>
      <c r="F154" s="309" t="s">
        <v>3662</v>
      </c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12.75" hidden="false" customHeight="true" outlineLevel="0" collapsed="false">
      <c r="A155" s="308" t="s">
        <v>3685</v>
      </c>
      <c r="B155" s="309" t="s">
        <v>3728</v>
      </c>
      <c r="C155" s="307" t="s">
        <v>992</v>
      </c>
      <c r="D155" s="112"/>
      <c r="E155" s="308" t="s">
        <v>3685</v>
      </c>
      <c r="F155" s="309" t="s">
        <v>3662</v>
      </c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12.75" hidden="false" customHeight="true" outlineLevel="0" collapsed="false">
      <c r="A156" s="308" t="s">
        <v>3687</v>
      </c>
      <c r="B156" s="309" t="s">
        <v>3729</v>
      </c>
      <c r="C156" s="307" t="s">
        <v>3689</v>
      </c>
      <c r="D156" s="112"/>
      <c r="E156" s="308" t="s">
        <v>3687</v>
      </c>
      <c r="F156" s="309" t="s">
        <v>3662</v>
      </c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customFormat="false" ht="12.75" hidden="false" customHeight="true" outlineLevel="0" collapsed="false">
      <c r="A157" s="308" t="s">
        <v>3690</v>
      </c>
      <c r="B157" s="309" t="s">
        <v>3730</v>
      </c>
      <c r="C157" s="307" t="s">
        <v>3692</v>
      </c>
      <c r="D157" s="112"/>
      <c r="E157" s="308" t="s">
        <v>3690</v>
      </c>
      <c r="F157" s="309" t="s">
        <v>3662</v>
      </c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customFormat="false" ht="12.75" hidden="false" customHeight="true" outlineLevel="0" collapsed="false">
      <c r="A158" s="308" t="s">
        <v>3693</v>
      </c>
      <c r="B158" s="309" t="s">
        <v>3731</v>
      </c>
      <c r="C158" s="307" t="s">
        <v>3695</v>
      </c>
      <c r="D158" s="112"/>
      <c r="E158" s="308" t="s">
        <v>3693</v>
      </c>
      <c r="F158" s="309" t="s">
        <v>3662</v>
      </c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12.75" hidden="false" customHeight="true" outlineLevel="0" collapsed="false">
      <c r="A159" s="308" t="s">
        <v>3696</v>
      </c>
      <c r="B159" s="309" t="s">
        <v>3732</v>
      </c>
      <c r="C159" s="307" t="s">
        <v>3698</v>
      </c>
      <c r="D159" s="112"/>
      <c r="E159" s="308" t="s">
        <v>3696</v>
      </c>
      <c r="F159" s="309" t="s">
        <v>3662</v>
      </c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customFormat="false" ht="12.75" hidden="false" customHeight="true" outlineLevel="0" collapsed="false">
      <c r="A160" s="308" t="s">
        <v>3699</v>
      </c>
      <c r="B160" s="309" t="s">
        <v>3733</v>
      </c>
      <c r="C160" s="307" t="s">
        <v>3701</v>
      </c>
      <c r="D160" s="112"/>
      <c r="E160" s="308" t="s">
        <v>3699</v>
      </c>
      <c r="F160" s="309" t="s">
        <v>3662</v>
      </c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customFormat="false" ht="12.75" hidden="false" customHeight="true" outlineLevel="0" collapsed="false">
      <c r="A161" s="308" t="s">
        <v>3702</v>
      </c>
      <c r="B161" s="309" t="s">
        <v>3734</v>
      </c>
      <c r="C161" s="307" t="s">
        <v>3704</v>
      </c>
      <c r="D161" s="112"/>
      <c r="E161" s="308" t="s">
        <v>3702</v>
      </c>
      <c r="F161" s="309" t="s">
        <v>3662</v>
      </c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customFormat="false" ht="12.75" hidden="false" customHeight="true" outlineLevel="0" collapsed="false">
      <c r="A162" s="308" t="s">
        <v>3683</v>
      </c>
      <c r="B162" s="309" t="s">
        <v>3735</v>
      </c>
      <c r="C162" s="307" t="s">
        <v>989</v>
      </c>
      <c r="D162" s="112"/>
      <c r="E162" s="308" t="s">
        <v>3683</v>
      </c>
      <c r="F162" s="309" t="s">
        <v>3736</v>
      </c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customFormat="false" ht="12.75" hidden="false" customHeight="true" outlineLevel="0" collapsed="false">
      <c r="A163" s="308" t="s">
        <v>3685</v>
      </c>
      <c r="B163" s="309" t="s">
        <v>3737</v>
      </c>
      <c r="C163" s="307" t="s">
        <v>992</v>
      </c>
      <c r="D163" s="112"/>
      <c r="E163" s="308" t="s">
        <v>3685</v>
      </c>
      <c r="F163" s="309" t="s">
        <v>3736</v>
      </c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12.75" hidden="false" customHeight="true" outlineLevel="0" collapsed="false">
      <c r="A164" s="308" t="s">
        <v>3687</v>
      </c>
      <c r="B164" s="309" t="s">
        <v>3738</v>
      </c>
      <c r="C164" s="307" t="s">
        <v>3689</v>
      </c>
      <c r="D164" s="112"/>
      <c r="E164" s="308" t="s">
        <v>3687</v>
      </c>
      <c r="F164" s="309" t="s">
        <v>3736</v>
      </c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12.75" hidden="false" customHeight="true" outlineLevel="0" collapsed="false">
      <c r="A165" s="308" t="s">
        <v>3690</v>
      </c>
      <c r="B165" s="309" t="s">
        <v>3739</v>
      </c>
      <c r="C165" s="307" t="s">
        <v>3692</v>
      </c>
      <c r="D165" s="112"/>
      <c r="E165" s="308" t="s">
        <v>3690</v>
      </c>
      <c r="F165" s="309" t="s">
        <v>3736</v>
      </c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12.75" hidden="false" customHeight="true" outlineLevel="0" collapsed="false">
      <c r="A166" s="308" t="s">
        <v>3693</v>
      </c>
      <c r="B166" s="309" t="s">
        <v>3740</v>
      </c>
      <c r="C166" s="307" t="s">
        <v>3695</v>
      </c>
      <c r="D166" s="112"/>
      <c r="E166" s="308" t="s">
        <v>3693</v>
      </c>
      <c r="F166" s="309" t="s">
        <v>3736</v>
      </c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12.75" hidden="false" customHeight="true" outlineLevel="0" collapsed="false">
      <c r="A167" s="308" t="s">
        <v>3696</v>
      </c>
      <c r="B167" s="309" t="s">
        <v>3741</v>
      </c>
      <c r="C167" s="307" t="s">
        <v>3698</v>
      </c>
      <c r="D167" s="112"/>
      <c r="E167" s="308" t="s">
        <v>3696</v>
      </c>
      <c r="F167" s="309" t="s">
        <v>3736</v>
      </c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12.75" hidden="false" customHeight="true" outlineLevel="0" collapsed="false">
      <c r="A168" s="308" t="s">
        <v>3699</v>
      </c>
      <c r="B168" s="309" t="s">
        <v>3742</v>
      </c>
      <c r="C168" s="307" t="s">
        <v>3701</v>
      </c>
      <c r="D168" s="112"/>
      <c r="E168" s="308" t="s">
        <v>3699</v>
      </c>
      <c r="F168" s="309" t="s">
        <v>3736</v>
      </c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12.75" hidden="false" customHeight="true" outlineLevel="0" collapsed="false">
      <c r="A169" s="308" t="s">
        <v>3702</v>
      </c>
      <c r="B169" s="309" t="s">
        <v>3743</v>
      </c>
      <c r="C169" s="307" t="s">
        <v>3704</v>
      </c>
      <c r="D169" s="112"/>
      <c r="E169" s="308" t="s">
        <v>3702</v>
      </c>
      <c r="F169" s="309" t="s">
        <v>3736</v>
      </c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12.75" hidden="false" customHeight="true" outlineLevel="0" collapsed="false">
      <c r="A170" s="308" t="s">
        <v>3553</v>
      </c>
      <c r="B170" s="309" t="s">
        <v>3664</v>
      </c>
      <c r="C170" s="307" t="s">
        <v>507</v>
      </c>
      <c r="D170" s="112"/>
      <c r="E170" s="308" t="s">
        <v>3553</v>
      </c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customFormat="false" ht="12.75" hidden="false" customHeight="true" outlineLevel="0" collapsed="false">
      <c r="A171" s="308" t="s">
        <v>3553</v>
      </c>
      <c r="B171" s="309" t="s">
        <v>3666</v>
      </c>
      <c r="C171" s="307" t="s">
        <v>447</v>
      </c>
      <c r="D171" s="112"/>
      <c r="E171" s="308" t="s">
        <v>3553</v>
      </c>
      <c r="F171" s="309" t="s">
        <v>3554</v>
      </c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12.75" hidden="false" customHeight="true" outlineLevel="0" collapsed="false">
      <c r="A172" s="308" t="s">
        <v>3553</v>
      </c>
      <c r="B172" s="309" t="s">
        <v>3664</v>
      </c>
      <c r="C172" s="307" t="s">
        <v>444</v>
      </c>
      <c r="D172" s="112"/>
      <c r="E172" s="308" t="s">
        <v>3553</v>
      </c>
      <c r="F172" s="309" t="s">
        <v>2379</v>
      </c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customFormat="false" ht="12.75" hidden="false" customHeight="true" outlineLevel="0" collapsed="false">
      <c r="A173" s="308" t="s">
        <v>3668</v>
      </c>
      <c r="B173" s="309" t="s">
        <v>3664</v>
      </c>
      <c r="C173" s="307" t="s">
        <v>498</v>
      </c>
      <c r="D173" s="112"/>
      <c r="E173" s="308" t="s">
        <v>3668</v>
      </c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customFormat="false" ht="12.75" hidden="false" customHeight="true" outlineLevel="0" collapsed="false">
      <c r="A174" s="308" t="s">
        <v>3670</v>
      </c>
      <c r="B174" s="309" t="s">
        <v>3666</v>
      </c>
      <c r="C174" s="307" t="s">
        <v>501</v>
      </c>
      <c r="D174" s="112"/>
      <c r="E174" s="308" t="s">
        <v>3670</v>
      </c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12.75" hidden="false" customHeight="true" outlineLevel="0" collapsed="false">
      <c r="A175" s="308" t="s">
        <v>3672</v>
      </c>
      <c r="B175" s="309" t="s">
        <v>3673</v>
      </c>
      <c r="C175" s="307" t="s">
        <v>910</v>
      </c>
      <c r="D175" s="112"/>
      <c r="E175" s="308" t="s">
        <v>3672</v>
      </c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customFormat="false" ht="12.75" hidden="false" customHeight="true" outlineLevel="0" collapsed="false">
      <c r="A176" s="308" t="s">
        <v>3678</v>
      </c>
      <c r="B176" s="309" t="s">
        <v>3679</v>
      </c>
      <c r="C176" s="307" t="s">
        <v>913</v>
      </c>
      <c r="D176" s="112"/>
      <c r="E176" s="308" t="s">
        <v>3678</v>
      </c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12.75" hidden="false" customHeight="true" outlineLevel="0" collapsed="false">
      <c r="A177" s="308" t="s">
        <v>3668</v>
      </c>
      <c r="B177" s="309" t="s">
        <v>3664</v>
      </c>
      <c r="C177" s="307" t="s">
        <v>2828</v>
      </c>
      <c r="D177" s="112"/>
      <c r="E177" s="308" t="s">
        <v>3668</v>
      </c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12.75" hidden="false" customHeight="true" outlineLevel="0" collapsed="false">
      <c r="A178" s="308" t="s">
        <v>3670</v>
      </c>
      <c r="B178" s="309" t="s">
        <v>3666</v>
      </c>
      <c r="C178" s="307" t="s">
        <v>2829</v>
      </c>
      <c r="D178" s="112"/>
      <c r="E178" s="308" t="s">
        <v>3670</v>
      </c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customFormat="false" ht="12.75" hidden="false" customHeight="true" outlineLevel="0" collapsed="false">
      <c r="A179" s="308" t="s">
        <v>3680</v>
      </c>
      <c r="B179" s="309" t="s">
        <v>3681</v>
      </c>
      <c r="C179" s="307" t="s">
        <v>1979</v>
      </c>
      <c r="D179" s="112"/>
      <c r="E179" s="308" t="s">
        <v>3680</v>
      </c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12.75" hidden="false" customHeight="true" outlineLevel="0" collapsed="false">
      <c r="A180" s="308" t="s">
        <v>3553</v>
      </c>
      <c r="B180" s="309" t="s">
        <v>3663</v>
      </c>
      <c r="C180" s="307" t="s">
        <v>1208</v>
      </c>
      <c r="D180" s="112"/>
      <c r="E180" s="308" t="s">
        <v>3553</v>
      </c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12.75" hidden="false" customHeight="true" outlineLevel="0" collapsed="false">
      <c r="A181" s="308" t="s">
        <v>3683</v>
      </c>
      <c r="B181" s="309" t="s">
        <v>3664</v>
      </c>
      <c r="C181" s="307" t="s">
        <v>193</v>
      </c>
      <c r="D181" s="112"/>
      <c r="E181" s="308" t="s">
        <v>3683</v>
      </c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customFormat="false" ht="12.75" hidden="false" customHeight="true" outlineLevel="0" collapsed="false">
      <c r="A182" s="308" t="s">
        <v>3685</v>
      </c>
      <c r="B182" s="309" t="s">
        <v>3666</v>
      </c>
      <c r="C182" s="307" t="s">
        <v>196</v>
      </c>
      <c r="D182" s="112"/>
      <c r="E182" s="308" t="s">
        <v>3685</v>
      </c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customFormat="false" ht="12.75" hidden="false" customHeight="true" outlineLevel="0" collapsed="false">
      <c r="A183" s="308" t="s">
        <v>3687</v>
      </c>
      <c r="B183" s="309" t="s">
        <v>3673</v>
      </c>
      <c r="C183" s="307" t="s">
        <v>235</v>
      </c>
      <c r="D183" s="112"/>
      <c r="E183" s="308" t="s">
        <v>3687</v>
      </c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customFormat="false" ht="12.75" hidden="false" customHeight="true" outlineLevel="0" collapsed="false">
      <c r="A184" s="308" t="s">
        <v>3690</v>
      </c>
      <c r="B184" s="309" t="s">
        <v>3679</v>
      </c>
      <c r="C184" s="307" t="s">
        <v>238</v>
      </c>
      <c r="D184" s="112"/>
      <c r="E184" s="308" t="s">
        <v>3690</v>
      </c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customFormat="false" ht="12.75" hidden="false" customHeight="true" outlineLevel="0" collapsed="false">
      <c r="A185" s="308" t="s">
        <v>3693</v>
      </c>
      <c r="B185" s="309" t="s">
        <v>3744</v>
      </c>
      <c r="C185" s="307" t="s">
        <v>241</v>
      </c>
      <c r="D185" s="112"/>
      <c r="E185" s="308" t="s">
        <v>3693</v>
      </c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customFormat="false" ht="12.75" hidden="false" customHeight="true" outlineLevel="0" collapsed="false">
      <c r="A186" s="308" t="s">
        <v>3696</v>
      </c>
      <c r="B186" s="309" t="s">
        <v>3745</v>
      </c>
      <c r="C186" s="307" t="s">
        <v>244</v>
      </c>
      <c r="D186" s="112"/>
      <c r="E186" s="308" t="s">
        <v>3696</v>
      </c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customFormat="false" ht="12.75" hidden="false" customHeight="true" outlineLevel="0" collapsed="false">
      <c r="A187" s="308" t="s">
        <v>3699</v>
      </c>
      <c r="B187" s="309" t="s">
        <v>3746</v>
      </c>
      <c r="C187" s="307" t="s">
        <v>247</v>
      </c>
      <c r="D187" s="112"/>
      <c r="E187" s="308" t="s">
        <v>3699</v>
      </c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12.75" hidden="false" customHeight="true" outlineLevel="0" collapsed="false">
      <c r="A188" s="308" t="s">
        <v>3702</v>
      </c>
      <c r="B188" s="309" t="s">
        <v>3747</v>
      </c>
      <c r="C188" s="307" t="s">
        <v>287</v>
      </c>
      <c r="D188" s="112"/>
      <c r="E188" s="308" t="s">
        <v>3702</v>
      </c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customFormat="false" ht="12.75" hidden="false" customHeight="true" outlineLevel="0" collapsed="false">
      <c r="A189" s="308" t="s">
        <v>3705</v>
      </c>
      <c r="B189" s="309" t="s">
        <v>3748</v>
      </c>
      <c r="C189" s="307" t="s">
        <v>290</v>
      </c>
      <c r="D189" s="112"/>
      <c r="E189" s="308" t="s">
        <v>3705</v>
      </c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customFormat="false" ht="12.75" hidden="false" customHeight="true" outlineLevel="0" collapsed="false">
      <c r="A190" s="308" t="s">
        <v>3708</v>
      </c>
      <c r="B190" s="309" t="s">
        <v>3749</v>
      </c>
      <c r="C190" s="307" t="s">
        <v>293</v>
      </c>
      <c r="D190" s="112"/>
      <c r="E190" s="308" t="s">
        <v>3708</v>
      </c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12.75" hidden="false" customHeight="true" outlineLevel="0" collapsed="false">
      <c r="A191" s="308" t="s">
        <v>3750</v>
      </c>
      <c r="B191" s="309" t="s">
        <v>3751</v>
      </c>
      <c r="C191" s="307" t="s">
        <v>316</v>
      </c>
      <c r="D191" s="112"/>
      <c r="E191" s="308" t="s">
        <v>3750</v>
      </c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customFormat="false" ht="12.75" hidden="false" customHeight="true" outlineLevel="0" collapsed="false">
      <c r="A192" s="308" t="s">
        <v>3752</v>
      </c>
      <c r="B192" s="309" t="s">
        <v>3753</v>
      </c>
      <c r="C192" s="307" t="s">
        <v>319</v>
      </c>
      <c r="D192" s="112"/>
      <c r="E192" s="308" t="s">
        <v>3752</v>
      </c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12.75" hidden="false" customHeight="true" outlineLevel="0" collapsed="false">
      <c r="A193" s="308" t="s">
        <v>3754</v>
      </c>
      <c r="B193" s="309" t="s">
        <v>3755</v>
      </c>
      <c r="C193" s="307" t="s">
        <v>322</v>
      </c>
      <c r="D193" s="112"/>
      <c r="E193" s="308" t="s">
        <v>3754</v>
      </c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customFormat="false" ht="12.75" hidden="false" customHeight="true" outlineLevel="0" collapsed="false">
      <c r="A194" s="308" t="s">
        <v>3756</v>
      </c>
      <c r="B194" s="309" t="s">
        <v>3757</v>
      </c>
      <c r="C194" s="307" t="s">
        <v>325</v>
      </c>
      <c r="D194" s="112"/>
      <c r="E194" s="308" t="s">
        <v>3756</v>
      </c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customFormat="false" ht="12.75" hidden="false" customHeight="true" outlineLevel="0" collapsed="false">
      <c r="A195" s="308" t="s">
        <v>3758</v>
      </c>
      <c r="B195" s="309" t="s">
        <v>3759</v>
      </c>
      <c r="C195" s="307" t="s">
        <v>1049</v>
      </c>
      <c r="D195" s="112"/>
      <c r="E195" s="308" t="s">
        <v>3758</v>
      </c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customFormat="false" ht="12.75" hidden="false" customHeight="true" outlineLevel="0" collapsed="false">
      <c r="A196" s="308" t="s">
        <v>3553</v>
      </c>
      <c r="B196" s="309" t="s">
        <v>3663</v>
      </c>
      <c r="C196" s="307" t="s">
        <v>2820</v>
      </c>
      <c r="D196" s="112"/>
      <c r="E196" s="308" t="s">
        <v>3553</v>
      </c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customFormat="false" ht="12.75" hidden="false" customHeight="true" outlineLevel="0" collapsed="false">
      <c r="A197" s="308" t="s">
        <v>3553</v>
      </c>
      <c r="B197" s="309" t="s">
        <v>3663</v>
      </c>
      <c r="C197" s="307" t="s">
        <v>2069</v>
      </c>
      <c r="D197" s="112"/>
      <c r="E197" s="308" t="s">
        <v>3553</v>
      </c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customFormat="false" ht="12.75" hidden="false" customHeight="true" outlineLevel="0" collapsed="false">
      <c r="A198" s="308" t="s">
        <v>3553</v>
      </c>
      <c r="B198" s="309" t="s">
        <v>3663</v>
      </c>
      <c r="C198" s="307" t="s">
        <v>1756</v>
      </c>
      <c r="D198" s="112"/>
      <c r="E198" s="308" t="s">
        <v>3553</v>
      </c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12.75" hidden="false" customHeight="true" outlineLevel="0" collapsed="false">
      <c r="A199" s="308" t="s">
        <v>3553</v>
      </c>
      <c r="B199" s="309" t="s">
        <v>3663</v>
      </c>
      <c r="C199" s="307" t="s">
        <v>2005</v>
      </c>
      <c r="D199" s="112"/>
      <c r="E199" s="308" t="s">
        <v>3553</v>
      </c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customFormat="false" ht="12.75" hidden="false" customHeight="true" outlineLevel="0" collapsed="false">
      <c r="A200" s="154"/>
      <c r="B200" s="50"/>
      <c r="C200" s="112"/>
      <c r="D200" s="112"/>
      <c r="E200" s="154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12.75" hidden="false" customHeight="true" outlineLevel="0" collapsed="false">
      <c r="A201" s="154"/>
      <c r="B201" s="50"/>
      <c r="C201" s="112"/>
      <c r="D201" s="112"/>
      <c r="E201" s="154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customFormat="false" ht="12.75" hidden="false" customHeight="true" outlineLevel="0" collapsed="false">
      <c r="A202" s="154"/>
      <c r="B202" s="575" t="s">
        <v>3760</v>
      </c>
      <c r="C202" s="112"/>
      <c r="D202" s="112"/>
      <c r="E202" s="154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12.75" hidden="false" customHeight="true" outlineLevel="0" collapsed="false">
      <c r="A203" s="308" t="s">
        <v>3761</v>
      </c>
      <c r="B203" s="50"/>
      <c r="C203" s="307" t="s">
        <v>3762</v>
      </c>
      <c r="D203" s="307" t="s">
        <v>3198</v>
      </c>
      <c r="E203" s="308" t="s">
        <v>3761</v>
      </c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12.75" hidden="false" customHeight="true" outlineLevel="0" collapsed="false">
      <c r="A204" s="308" t="s">
        <v>3763</v>
      </c>
      <c r="B204" s="50"/>
      <c r="C204" s="309" t="s">
        <v>3764</v>
      </c>
      <c r="D204" s="307" t="s">
        <v>3198</v>
      </c>
      <c r="E204" s="308" t="s">
        <v>3763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12.75" hidden="false" customHeight="true" outlineLevel="0" collapsed="false">
      <c r="A205" s="308" t="s">
        <v>3765</v>
      </c>
      <c r="B205" s="50"/>
      <c r="C205" s="309" t="s">
        <v>3766</v>
      </c>
      <c r="D205" s="307" t="s">
        <v>3198</v>
      </c>
      <c r="E205" s="308" t="s">
        <v>3765</v>
      </c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customFormat="false" ht="12.75" hidden="false" customHeight="true" outlineLevel="0" collapsed="false">
      <c r="A206" s="308" t="s">
        <v>3767</v>
      </c>
      <c r="B206" s="50"/>
      <c r="C206" s="309" t="s">
        <v>3768</v>
      </c>
      <c r="D206" s="307" t="s">
        <v>3198</v>
      </c>
      <c r="E206" s="308" t="s">
        <v>3767</v>
      </c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customFormat="false" ht="12.75" hidden="false" customHeight="true" outlineLevel="0" collapsed="false">
      <c r="A207" s="308" t="s">
        <v>3769</v>
      </c>
      <c r="B207" s="50"/>
      <c r="C207" s="309" t="s">
        <v>3770</v>
      </c>
      <c r="D207" s="307" t="s">
        <v>3198</v>
      </c>
      <c r="E207" s="308" t="s">
        <v>3769</v>
      </c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12.75" hidden="false" customHeight="true" outlineLevel="0" collapsed="false">
      <c r="A208" s="308" t="s">
        <v>3771</v>
      </c>
      <c r="B208" s="50"/>
      <c r="C208" s="309" t="s">
        <v>986</v>
      </c>
      <c r="D208" s="307" t="s">
        <v>3198</v>
      </c>
      <c r="E208" s="308" t="s">
        <v>3771</v>
      </c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12.75" hidden="false" customHeight="true" outlineLevel="0" collapsed="false">
      <c r="A209" s="308" t="s">
        <v>3772</v>
      </c>
      <c r="B209" s="50"/>
      <c r="C209" s="309" t="s">
        <v>3773</v>
      </c>
      <c r="D209" s="307" t="s">
        <v>3198</v>
      </c>
      <c r="E209" s="308" t="s">
        <v>3772</v>
      </c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12.75" hidden="false" customHeight="true" outlineLevel="0" collapsed="false">
      <c r="A210" s="308" t="s">
        <v>3774</v>
      </c>
      <c r="B210" s="50"/>
      <c r="C210" s="309" t="s">
        <v>3775</v>
      </c>
      <c r="D210" s="307" t="s">
        <v>3198</v>
      </c>
      <c r="E210" s="308" t="s">
        <v>3774</v>
      </c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12.75" hidden="false" customHeight="true" outlineLevel="0" collapsed="false">
      <c r="A211" s="154"/>
      <c r="B211" s="50"/>
      <c r="C211" s="50"/>
      <c r="D211" s="50"/>
      <c r="E211" s="154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customFormat="false" ht="12.75" hidden="false" customHeight="true" outlineLevel="0" collapsed="false">
      <c r="A212" s="154"/>
      <c r="B212" s="50"/>
      <c r="C212" s="112"/>
      <c r="D212" s="112"/>
      <c r="E212" s="154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12.75" hidden="false" customHeight="true" outlineLevel="0" collapsed="false">
      <c r="A213" s="154"/>
      <c r="B213" s="50"/>
      <c r="C213" s="112"/>
      <c r="D213" s="112"/>
      <c r="E213" s="154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12.75" hidden="false" customHeight="true" outlineLevel="0" collapsed="false">
      <c r="A214" s="154"/>
      <c r="B214" s="575" t="s">
        <v>3776</v>
      </c>
      <c r="C214" s="112"/>
      <c r="D214" s="112"/>
      <c r="E214" s="154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12.75" hidden="false" customHeight="true" outlineLevel="0" collapsed="false">
      <c r="A215" s="308" t="s">
        <v>3777</v>
      </c>
      <c r="B215" s="309" t="s">
        <v>3778</v>
      </c>
      <c r="C215" s="307" t="s">
        <v>3779</v>
      </c>
      <c r="D215" s="309" t="s">
        <v>2182</v>
      </c>
      <c r="E215" s="308" t="s">
        <v>3777</v>
      </c>
      <c r="F215" s="50"/>
      <c r="G215" s="577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customFormat="false" ht="12.75" hidden="false" customHeight="true" outlineLevel="0" collapsed="false">
      <c r="A216" s="308" t="s">
        <v>3780</v>
      </c>
      <c r="B216" s="309" t="s">
        <v>3781</v>
      </c>
      <c r="C216" s="307" t="s">
        <v>82</v>
      </c>
      <c r="D216" s="309" t="s">
        <v>2591</v>
      </c>
      <c r="E216" s="308" t="s">
        <v>3780</v>
      </c>
      <c r="F216" s="50"/>
      <c r="G216" s="577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12.75" hidden="false" customHeight="true" outlineLevel="0" collapsed="false">
      <c r="A217" s="308" t="s">
        <v>3782</v>
      </c>
      <c r="B217" s="309" t="s">
        <v>3781</v>
      </c>
      <c r="C217" s="307" t="s">
        <v>82</v>
      </c>
      <c r="D217" s="309" t="s">
        <v>2182</v>
      </c>
      <c r="E217" s="308" t="s">
        <v>3782</v>
      </c>
      <c r="F217" s="50"/>
      <c r="G217" s="577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12.75" hidden="false" customHeight="true" outlineLevel="0" collapsed="false">
      <c r="A218" s="308" t="s">
        <v>3783</v>
      </c>
      <c r="B218" s="309" t="s">
        <v>2383</v>
      </c>
      <c r="C218" s="307" t="s">
        <v>3784</v>
      </c>
      <c r="D218" s="309" t="s">
        <v>2886</v>
      </c>
      <c r="E218" s="308" t="s">
        <v>3783</v>
      </c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12.75" hidden="false" customHeight="true" outlineLevel="0" collapsed="false">
      <c r="A219" s="308" t="s">
        <v>3785</v>
      </c>
      <c r="B219" s="309" t="s">
        <v>3786</v>
      </c>
      <c r="C219" s="307" t="s">
        <v>2899</v>
      </c>
      <c r="D219" s="309" t="s">
        <v>3787</v>
      </c>
      <c r="E219" s="308" t="s">
        <v>3785</v>
      </c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customFormat="false" ht="12.75" hidden="false" customHeight="true" outlineLevel="0" collapsed="false">
      <c r="A220" s="308" t="s">
        <v>3785</v>
      </c>
      <c r="B220" s="309" t="s">
        <v>3786</v>
      </c>
      <c r="C220" s="112" t="s">
        <v>222</v>
      </c>
      <c r="D220" s="309" t="s">
        <v>3787</v>
      </c>
      <c r="E220" s="308" t="s">
        <v>3785</v>
      </c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12.75" hidden="false" customHeight="true" outlineLevel="0" collapsed="false">
      <c r="A221" s="308" t="s">
        <v>3788</v>
      </c>
      <c r="B221" s="309" t="s">
        <v>3789</v>
      </c>
      <c r="C221" s="309" t="s">
        <v>3790</v>
      </c>
      <c r="D221" s="309" t="s">
        <v>3791</v>
      </c>
      <c r="E221" s="308" t="s">
        <v>3788</v>
      </c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12.75" hidden="false" customHeight="true" outlineLevel="0" collapsed="false">
      <c r="A222" s="308" t="s">
        <v>3792</v>
      </c>
      <c r="B222" s="309" t="s">
        <v>3793</v>
      </c>
      <c r="C222" s="309" t="s">
        <v>2905</v>
      </c>
      <c r="D222" s="309" t="s">
        <v>3794</v>
      </c>
      <c r="E222" s="308" t="s">
        <v>3792</v>
      </c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12.75" hidden="false" customHeight="true" outlineLevel="0" collapsed="false">
      <c r="A223" s="308" t="s">
        <v>3795</v>
      </c>
      <c r="B223" s="309" t="s">
        <v>3796</v>
      </c>
      <c r="C223" s="307" t="s">
        <v>267</v>
      </c>
      <c r="D223" s="309" t="s">
        <v>3797</v>
      </c>
      <c r="E223" s="308" t="s">
        <v>3795</v>
      </c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12.75" hidden="false" customHeight="true" outlineLevel="0" collapsed="false">
      <c r="A224" s="308" t="s">
        <v>3798</v>
      </c>
      <c r="B224" s="309" t="s">
        <v>3799</v>
      </c>
      <c r="C224" s="307" t="s">
        <v>332</v>
      </c>
      <c r="D224" s="309" t="s">
        <v>3003</v>
      </c>
      <c r="E224" s="308" t="s">
        <v>3798</v>
      </c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customFormat="false" ht="12.75" hidden="false" customHeight="true" outlineLevel="0" collapsed="false">
      <c r="A225" s="308" t="s">
        <v>3800</v>
      </c>
      <c r="B225" s="309" t="s">
        <v>3801</v>
      </c>
      <c r="C225" s="307" t="s">
        <v>3802</v>
      </c>
      <c r="D225" s="309" t="s">
        <v>3803</v>
      </c>
      <c r="E225" s="308" t="s">
        <v>3800</v>
      </c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12.75" hidden="false" customHeight="true" outlineLevel="0" collapsed="false">
      <c r="A226" s="308" t="s">
        <v>3804</v>
      </c>
      <c r="B226" s="309" t="s">
        <v>3805</v>
      </c>
      <c r="C226" s="307" t="s">
        <v>2897</v>
      </c>
      <c r="D226" s="309" t="s">
        <v>3806</v>
      </c>
      <c r="E226" s="308" t="s">
        <v>3804</v>
      </c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customFormat="false" ht="12.75" hidden="false" customHeight="true" outlineLevel="0" collapsed="false">
      <c r="A227" s="308" t="s">
        <v>3807</v>
      </c>
      <c r="B227" s="309" t="s">
        <v>3808</v>
      </c>
      <c r="C227" s="307" t="s">
        <v>865</v>
      </c>
      <c r="D227" s="309" t="s">
        <v>3809</v>
      </c>
      <c r="E227" s="308" t="s">
        <v>3807</v>
      </c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customFormat="false" ht="12.75" hidden="false" customHeight="true" outlineLevel="0" collapsed="false">
      <c r="A228" s="308" t="s">
        <v>3810</v>
      </c>
      <c r="B228" s="309" t="s">
        <v>3811</v>
      </c>
      <c r="C228" s="307" t="s">
        <v>931</v>
      </c>
      <c r="D228" s="309" t="s">
        <v>2182</v>
      </c>
      <c r="E228" s="308" t="s">
        <v>3810</v>
      </c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customFormat="false" ht="12.75" hidden="false" customHeight="true" outlineLevel="0" collapsed="false">
      <c r="A229" s="308" t="s">
        <v>3777</v>
      </c>
      <c r="B229" s="309" t="s">
        <v>3799</v>
      </c>
      <c r="C229" s="307" t="s">
        <v>1111</v>
      </c>
      <c r="D229" s="309" t="s">
        <v>3812</v>
      </c>
      <c r="E229" s="308" t="s">
        <v>3777</v>
      </c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customFormat="false" ht="12.75" hidden="false" customHeight="true" outlineLevel="0" collapsed="false">
      <c r="A230" s="308" t="s">
        <v>3783</v>
      </c>
      <c r="B230" s="309" t="s">
        <v>2383</v>
      </c>
      <c r="C230" s="307" t="s">
        <v>955</v>
      </c>
      <c r="D230" s="309" t="s">
        <v>2886</v>
      </c>
      <c r="E230" s="308" t="s">
        <v>3783</v>
      </c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customFormat="false" ht="12.75" hidden="false" customHeight="true" outlineLevel="0" collapsed="false">
      <c r="A231" s="308" t="s">
        <v>3783</v>
      </c>
      <c r="B231" s="309" t="s">
        <v>2383</v>
      </c>
      <c r="C231" s="578" t="s">
        <v>1589</v>
      </c>
      <c r="D231" s="309" t="s">
        <v>2886</v>
      </c>
      <c r="E231" s="308" t="s">
        <v>3783</v>
      </c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customFormat="false" ht="12.75" hidden="false" customHeight="true" outlineLevel="0" collapsed="false">
      <c r="A232" s="308" t="s">
        <v>3783</v>
      </c>
      <c r="B232" s="309" t="s">
        <v>2383</v>
      </c>
      <c r="C232" s="578" t="s">
        <v>1589</v>
      </c>
      <c r="D232" s="309" t="s">
        <v>2886</v>
      </c>
      <c r="E232" s="308" t="s">
        <v>3783</v>
      </c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customFormat="false" ht="12.75" hidden="false" customHeight="true" outlineLevel="0" collapsed="false">
      <c r="A233" s="308" t="s">
        <v>3788</v>
      </c>
      <c r="B233" s="309" t="s">
        <v>3789</v>
      </c>
      <c r="C233" s="578" t="s">
        <v>125</v>
      </c>
      <c r="D233" s="309" t="s">
        <v>3791</v>
      </c>
      <c r="E233" s="308" t="s">
        <v>3788</v>
      </c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customFormat="false" ht="12.75" hidden="false" customHeight="true" outlineLevel="0" collapsed="false">
      <c r="A234" s="308" t="s">
        <v>3788</v>
      </c>
      <c r="B234" s="309" t="s">
        <v>3789</v>
      </c>
      <c r="C234" s="307" t="s">
        <v>147</v>
      </c>
      <c r="D234" s="309" t="s">
        <v>3791</v>
      </c>
      <c r="E234" s="308" t="s">
        <v>3788</v>
      </c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customFormat="false" ht="12.75" hidden="false" customHeight="true" outlineLevel="0" collapsed="false">
      <c r="A235" s="308" t="s">
        <v>3813</v>
      </c>
      <c r="B235" s="50"/>
      <c r="C235" s="309" t="s">
        <v>3814</v>
      </c>
      <c r="D235" s="309" t="s">
        <v>334</v>
      </c>
      <c r="E235" s="308" t="s">
        <v>3813</v>
      </c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customFormat="false" ht="12.75" hidden="false" customHeight="true" outlineLevel="0" collapsed="false">
      <c r="A236" s="308" t="s">
        <v>3815</v>
      </c>
      <c r="B236" s="309" t="s">
        <v>3816</v>
      </c>
      <c r="C236" s="307" t="s">
        <v>361</v>
      </c>
      <c r="D236" s="309" t="s">
        <v>3817</v>
      </c>
      <c r="E236" s="308" t="s">
        <v>3815</v>
      </c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customFormat="false" ht="12.75" hidden="false" customHeight="true" outlineLevel="0" collapsed="false">
      <c r="A237" s="308" t="s">
        <v>3818</v>
      </c>
      <c r="B237" s="309" t="s">
        <v>3819</v>
      </c>
      <c r="C237" s="307" t="s">
        <v>364</v>
      </c>
      <c r="D237" s="309" t="s">
        <v>3817</v>
      </c>
      <c r="E237" s="308" t="s">
        <v>3818</v>
      </c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customFormat="false" ht="12.75" hidden="false" customHeight="true" outlineLevel="0" collapsed="false">
      <c r="A238" s="308" t="s">
        <v>3820</v>
      </c>
      <c r="B238" s="309" t="s">
        <v>3821</v>
      </c>
      <c r="C238" s="307" t="s">
        <v>367</v>
      </c>
      <c r="D238" s="309" t="s">
        <v>3817</v>
      </c>
      <c r="E238" s="308" t="s">
        <v>3820</v>
      </c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customFormat="false" ht="12.75" hidden="false" customHeight="true" outlineLevel="0" collapsed="false">
      <c r="A239" s="308" t="s">
        <v>3798</v>
      </c>
      <c r="B239" s="309" t="s">
        <v>3799</v>
      </c>
      <c r="C239" s="307" t="s">
        <v>3822</v>
      </c>
      <c r="D239" s="309" t="s">
        <v>3003</v>
      </c>
      <c r="E239" s="308" t="s">
        <v>3798</v>
      </c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customFormat="false" ht="12.75" hidden="false" customHeight="true" outlineLevel="0" collapsed="false">
      <c r="A240" s="308" t="s">
        <v>3798</v>
      </c>
      <c r="B240" s="309" t="s">
        <v>3799</v>
      </c>
      <c r="C240" s="307" t="s">
        <v>264</v>
      </c>
      <c r="D240" s="309" t="s">
        <v>3003</v>
      </c>
      <c r="E240" s="308" t="s">
        <v>3798</v>
      </c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customFormat="false" ht="12.75" hidden="false" customHeight="true" outlineLevel="0" collapsed="false">
      <c r="A241" s="308" t="s">
        <v>3798</v>
      </c>
      <c r="B241" s="309" t="s">
        <v>3799</v>
      </c>
      <c r="C241" s="307" t="s">
        <v>151</v>
      </c>
      <c r="D241" s="309" t="s">
        <v>3003</v>
      </c>
      <c r="E241" s="308" t="s">
        <v>3798</v>
      </c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customFormat="false" ht="12.75" hidden="false" customHeight="true" outlineLevel="0" collapsed="false">
      <c r="A242" s="308" t="s">
        <v>3783</v>
      </c>
      <c r="B242" s="309" t="s">
        <v>2383</v>
      </c>
      <c r="C242" s="307" t="s">
        <v>1431</v>
      </c>
      <c r="D242" s="309" t="s">
        <v>2886</v>
      </c>
      <c r="E242" s="308" t="s">
        <v>3783</v>
      </c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customFormat="false" ht="12.75" hidden="false" customHeight="true" outlineLevel="0" collapsed="false">
      <c r="A243" s="308" t="s">
        <v>3823</v>
      </c>
      <c r="B243" s="309" t="s">
        <v>3824</v>
      </c>
      <c r="C243" s="307" t="s">
        <v>1211</v>
      </c>
      <c r="D243" s="309" t="s">
        <v>3791</v>
      </c>
      <c r="E243" s="308" t="s">
        <v>3823</v>
      </c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customFormat="false" ht="12.75" hidden="false" customHeight="true" outlineLevel="0" collapsed="false">
      <c r="A244" s="308" t="s">
        <v>3825</v>
      </c>
      <c r="B244" s="309" t="s">
        <v>3826</v>
      </c>
      <c r="C244" s="307" t="s">
        <v>1215</v>
      </c>
      <c r="D244" s="309" t="s">
        <v>3791</v>
      </c>
      <c r="E244" s="308" t="s">
        <v>3825</v>
      </c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customFormat="false" ht="12.75" hidden="false" customHeight="true" outlineLevel="0" collapsed="false">
      <c r="A245" s="308" t="s">
        <v>3823</v>
      </c>
      <c r="B245" s="309" t="s">
        <v>3824</v>
      </c>
      <c r="C245" s="307" t="s">
        <v>450</v>
      </c>
      <c r="D245" s="309" t="s">
        <v>3791</v>
      </c>
      <c r="E245" s="308" t="s">
        <v>3823</v>
      </c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customFormat="false" ht="12.75" hidden="false" customHeight="true" outlineLevel="0" collapsed="false">
      <c r="A246" s="308" t="s">
        <v>3825</v>
      </c>
      <c r="B246" s="309" t="s">
        <v>3826</v>
      </c>
      <c r="C246" s="307" t="s">
        <v>454</v>
      </c>
      <c r="D246" s="309" t="s">
        <v>3791</v>
      </c>
      <c r="E246" s="308" t="s">
        <v>3825</v>
      </c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customFormat="false" ht="12.75" hidden="false" customHeight="true" outlineLevel="0" collapsed="false">
      <c r="A247" s="308" t="s">
        <v>3827</v>
      </c>
      <c r="B247" s="309" t="s">
        <v>3828</v>
      </c>
      <c r="C247" s="307" t="s">
        <v>457</v>
      </c>
      <c r="D247" s="309" t="s">
        <v>3791</v>
      </c>
      <c r="E247" s="308" t="s">
        <v>3827</v>
      </c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customFormat="false" ht="12.75" hidden="false" customHeight="true" outlineLevel="0" collapsed="false">
      <c r="A248" s="308" t="s">
        <v>3829</v>
      </c>
      <c r="B248" s="309" t="s">
        <v>3830</v>
      </c>
      <c r="C248" s="307" t="s">
        <v>460</v>
      </c>
      <c r="D248" s="309" t="s">
        <v>3791</v>
      </c>
      <c r="E248" s="308" t="s">
        <v>3829</v>
      </c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customFormat="false" ht="12.75" hidden="false" customHeight="true" outlineLevel="0" collapsed="false">
      <c r="A249" s="308" t="s">
        <v>3831</v>
      </c>
      <c r="B249" s="309" t="s">
        <v>3832</v>
      </c>
      <c r="C249" s="307" t="s">
        <v>463</v>
      </c>
      <c r="D249" s="309" t="s">
        <v>3791</v>
      </c>
      <c r="E249" s="308" t="s">
        <v>3831</v>
      </c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customFormat="false" ht="12.75" hidden="false" customHeight="true" outlineLevel="0" collapsed="false">
      <c r="A250" s="308" t="s">
        <v>3833</v>
      </c>
      <c r="B250" s="309" t="s">
        <v>3834</v>
      </c>
      <c r="C250" s="307" t="s">
        <v>466</v>
      </c>
      <c r="D250" s="309" t="s">
        <v>3791</v>
      </c>
      <c r="E250" s="308" t="s">
        <v>3833</v>
      </c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customFormat="false" ht="12.75" hidden="false" customHeight="true" outlineLevel="0" collapsed="false">
      <c r="A251" s="308" t="s">
        <v>3835</v>
      </c>
      <c r="B251" s="309" t="s">
        <v>3836</v>
      </c>
      <c r="C251" s="307" t="s">
        <v>469</v>
      </c>
      <c r="D251" s="309" t="s">
        <v>3791</v>
      </c>
      <c r="E251" s="308" t="s">
        <v>3835</v>
      </c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customFormat="false" ht="12.75" hidden="false" customHeight="true" outlineLevel="0" collapsed="false">
      <c r="A252" s="308" t="s">
        <v>3837</v>
      </c>
      <c r="B252" s="309" t="s">
        <v>3838</v>
      </c>
      <c r="C252" s="307" t="s">
        <v>472</v>
      </c>
      <c r="D252" s="309" t="s">
        <v>3791</v>
      </c>
      <c r="E252" s="308" t="s">
        <v>3837</v>
      </c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customFormat="false" ht="12.75" hidden="false" customHeight="true" outlineLevel="0" collapsed="false">
      <c r="A253" s="308" t="s">
        <v>3839</v>
      </c>
      <c r="B253" s="309" t="s">
        <v>3840</v>
      </c>
      <c r="C253" s="307" t="s">
        <v>475</v>
      </c>
      <c r="D253" s="309" t="s">
        <v>3791</v>
      </c>
      <c r="E253" s="308" t="s">
        <v>3839</v>
      </c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customFormat="false" ht="12.75" hidden="false" customHeight="true" outlineLevel="0" collapsed="false">
      <c r="A254" s="308" t="s">
        <v>3841</v>
      </c>
      <c r="B254" s="309" t="s">
        <v>3842</v>
      </c>
      <c r="C254" s="307" t="s">
        <v>478</v>
      </c>
      <c r="D254" s="309" t="s">
        <v>3791</v>
      </c>
      <c r="E254" s="308" t="s">
        <v>3841</v>
      </c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customFormat="false" ht="12.75" hidden="false" customHeight="true" outlineLevel="0" collapsed="false">
      <c r="A255" s="308" t="s">
        <v>3843</v>
      </c>
      <c r="B255" s="309" t="s">
        <v>3844</v>
      </c>
      <c r="C255" s="307" t="s">
        <v>481</v>
      </c>
      <c r="D255" s="309" t="s">
        <v>3791</v>
      </c>
      <c r="E255" s="308" t="s">
        <v>3843</v>
      </c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customFormat="false" ht="12.75" hidden="false" customHeight="true" outlineLevel="0" collapsed="false">
      <c r="A256" s="308" t="s">
        <v>3845</v>
      </c>
      <c r="B256" s="309" t="s">
        <v>3846</v>
      </c>
      <c r="C256" s="307" t="s">
        <v>484</v>
      </c>
      <c r="D256" s="309" t="s">
        <v>3791</v>
      </c>
      <c r="E256" s="308" t="s">
        <v>3845</v>
      </c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customFormat="false" ht="12.75" hidden="false" customHeight="true" outlineLevel="0" collapsed="false">
      <c r="A257" s="308" t="s">
        <v>3847</v>
      </c>
      <c r="B257" s="309" t="s">
        <v>3848</v>
      </c>
      <c r="C257" s="307" t="s">
        <v>1487</v>
      </c>
      <c r="D257" s="309" t="s">
        <v>3849</v>
      </c>
      <c r="E257" s="308" t="s">
        <v>3847</v>
      </c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customFormat="false" ht="12.75" hidden="false" customHeight="true" outlineLevel="0" collapsed="false">
      <c r="A258" s="308" t="s">
        <v>3850</v>
      </c>
      <c r="B258" s="309" t="s">
        <v>3848</v>
      </c>
      <c r="C258" s="307" t="s">
        <v>1487</v>
      </c>
      <c r="D258" s="309" t="s">
        <v>3851</v>
      </c>
      <c r="E258" s="308" t="s">
        <v>3850</v>
      </c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customFormat="false" ht="12.75" hidden="false" customHeight="true" outlineLevel="0" collapsed="false">
      <c r="A259" s="308" t="s">
        <v>3852</v>
      </c>
      <c r="B259" s="309" t="s">
        <v>3853</v>
      </c>
      <c r="C259" s="307" t="s">
        <v>868</v>
      </c>
      <c r="D259" s="309" t="s">
        <v>3851</v>
      </c>
      <c r="E259" s="308" t="s">
        <v>3852</v>
      </c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customFormat="false" ht="12.75" hidden="false" customHeight="true" outlineLevel="0" collapsed="false">
      <c r="A260" s="308" t="s">
        <v>3854</v>
      </c>
      <c r="B260" s="309" t="s">
        <v>3855</v>
      </c>
      <c r="C260" s="307" t="s">
        <v>872</v>
      </c>
      <c r="D260" s="309" t="s">
        <v>3851</v>
      </c>
      <c r="E260" s="308" t="s">
        <v>3854</v>
      </c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customFormat="false" ht="12.75" hidden="false" customHeight="true" outlineLevel="0" collapsed="false">
      <c r="A261" s="308" t="s">
        <v>3856</v>
      </c>
      <c r="B261" s="309" t="s">
        <v>2181</v>
      </c>
      <c r="C261" s="578" t="s">
        <v>1544</v>
      </c>
      <c r="D261" s="309" t="s">
        <v>3003</v>
      </c>
      <c r="E261" s="308" t="s">
        <v>3856</v>
      </c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customFormat="false" ht="12.75" hidden="false" customHeight="true" outlineLevel="0" collapsed="false">
      <c r="A262" s="308" t="s">
        <v>3857</v>
      </c>
      <c r="B262" s="309" t="s">
        <v>3395</v>
      </c>
      <c r="C262" s="578" t="s">
        <v>1548</v>
      </c>
      <c r="D262" s="309" t="s">
        <v>3003</v>
      </c>
      <c r="E262" s="308" t="s">
        <v>3857</v>
      </c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customFormat="false" ht="12.75" hidden="false" customHeight="true" outlineLevel="0" collapsed="false">
      <c r="A263" s="308" t="s">
        <v>3858</v>
      </c>
      <c r="B263" s="309" t="s">
        <v>2181</v>
      </c>
      <c r="C263" s="307" t="s">
        <v>849</v>
      </c>
      <c r="D263" s="309" t="s">
        <v>2433</v>
      </c>
      <c r="E263" s="308" t="s">
        <v>3858</v>
      </c>
      <c r="F263" s="309" t="s">
        <v>3554</v>
      </c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customFormat="false" ht="12.75" hidden="false" customHeight="true" outlineLevel="0" collapsed="false">
      <c r="A264" s="308" t="s">
        <v>3859</v>
      </c>
      <c r="B264" s="309" t="s">
        <v>3395</v>
      </c>
      <c r="C264" s="307" t="s">
        <v>853</v>
      </c>
      <c r="D264" s="309" t="s">
        <v>2433</v>
      </c>
      <c r="E264" s="308" t="s">
        <v>3859</v>
      </c>
      <c r="F264" s="309" t="s">
        <v>3554</v>
      </c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customFormat="false" ht="12.75" hidden="false" customHeight="true" outlineLevel="0" collapsed="false">
      <c r="A265" s="308" t="s">
        <v>3860</v>
      </c>
      <c r="B265" s="309" t="s">
        <v>3861</v>
      </c>
      <c r="C265" s="307" t="s">
        <v>856</v>
      </c>
      <c r="D265" s="309" t="s">
        <v>2433</v>
      </c>
      <c r="E265" s="308" t="s">
        <v>3860</v>
      </c>
      <c r="F265" s="309" t="s">
        <v>3554</v>
      </c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customFormat="false" ht="12.75" hidden="false" customHeight="true" outlineLevel="0" collapsed="false">
      <c r="A266" s="308" t="s">
        <v>3862</v>
      </c>
      <c r="B266" s="309" t="s">
        <v>2181</v>
      </c>
      <c r="C266" s="307" t="s">
        <v>1732</v>
      </c>
      <c r="D266" s="309" t="s">
        <v>2433</v>
      </c>
      <c r="E266" s="308" t="s">
        <v>3862</v>
      </c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customFormat="false" ht="12.75" hidden="false" customHeight="true" outlineLevel="0" collapsed="false">
      <c r="A267" s="308" t="s">
        <v>3863</v>
      </c>
      <c r="B267" s="309" t="s">
        <v>3395</v>
      </c>
      <c r="C267" s="307" t="s">
        <v>1735</v>
      </c>
      <c r="D267" s="309" t="s">
        <v>2433</v>
      </c>
      <c r="E267" s="308" t="s">
        <v>3863</v>
      </c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customFormat="false" ht="12.75" hidden="false" customHeight="true" outlineLevel="0" collapsed="false">
      <c r="A268" s="308" t="s">
        <v>3864</v>
      </c>
      <c r="B268" s="309" t="s">
        <v>3861</v>
      </c>
      <c r="C268" s="307" t="s">
        <v>1738</v>
      </c>
      <c r="D268" s="309" t="s">
        <v>2433</v>
      </c>
      <c r="E268" s="308" t="s">
        <v>3864</v>
      </c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customFormat="false" ht="12.75" hidden="false" customHeight="true" outlineLevel="0" collapsed="false">
      <c r="A269" s="308" t="s">
        <v>3858</v>
      </c>
      <c r="B269" s="309" t="s">
        <v>2181</v>
      </c>
      <c r="C269" s="307" t="s">
        <v>859</v>
      </c>
      <c r="D269" s="309" t="s">
        <v>2433</v>
      </c>
      <c r="E269" s="308" t="s">
        <v>3858</v>
      </c>
      <c r="F269" s="309" t="s">
        <v>2379</v>
      </c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customFormat="false" ht="12.75" hidden="false" customHeight="true" outlineLevel="0" collapsed="false">
      <c r="A270" s="308" t="s">
        <v>3859</v>
      </c>
      <c r="B270" s="309" t="s">
        <v>3395</v>
      </c>
      <c r="C270" s="307" t="s">
        <v>862</v>
      </c>
      <c r="D270" s="309" t="s">
        <v>2433</v>
      </c>
      <c r="E270" s="308" t="s">
        <v>3859</v>
      </c>
      <c r="F270" s="309" t="s">
        <v>2379</v>
      </c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customFormat="false" ht="12.75" hidden="false" customHeight="true" outlineLevel="0" collapsed="false">
      <c r="A271" s="154"/>
      <c r="B271" s="577"/>
      <c r="C271" s="50"/>
      <c r="D271" s="50"/>
      <c r="E271" s="154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customFormat="false" ht="12.75" hidden="false" customHeight="true" outlineLevel="0" collapsed="false">
      <c r="A272" s="154"/>
      <c r="B272" s="577"/>
      <c r="C272" s="50"/>
      <c r="D272" s="50"/>
      <c r="E272" s="154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customFormat="false" ht="12.75" hidden="false" customHeight="true" outlineLevel="0" collapsed="false">
      <c r="A273" s="154"/>
      <c r="B273" s="577"/>
      <c r="C273" s="112"/>
      <c r="D273" s="112"/>
      <c r="E273" s="154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customFormat="false" ht="12.75" hidden="false" customHeight="true" outlineLevel="0" collapsed="false">
      <c r="A274" s="154"/>
      <c r="B274" s="577"/>
      <c r="C274" s="50"/>
      <c r="D274" s="50"/>
      <c r="E274" s="154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customFormat="false" ht="12.75" hidden="false" customHeight="true" outlineLevel="0" collapsed="false">
      <c r="A275" s="154"/>
      <c r="B275" s="577"/>
      <c r="C275" s="50"/>
      <c r="D275" s="50"/>
      <c r="E275" s="154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customFormat="false" ht="12.75" hidden="false" customHeight="true" outlineLevel="0" collapsed="false">
      <c r="A276" s="154"/>
      <c r="B276" s="577"/>
      <c r="C276" s="50"/>
      <c r="D276" s="50"/>
      <c r="E276" s="154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customFormat="false" ht="12.75" hidden="false" customHeight="true" outlineLevel="0" collapsed="false">
      <c r="A277" s="154"/>
      <c r="B277" s="577"/>
      <c r="C277" s="50"/>
      <c r="D277" s="50"/>
      <c r="E277" s="154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2.75" hidden="false" customHeight="true" outlineLevel="0" collapsed="false">
      <c r="A278" s="154"/>
      <c r="B278" s="577"/>
      <c r="C278" s="50"/>
      <c r="D278" s="50"/>
      <c r="E278" s="154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2.75" hidden="false" customHeight="true" outlineLevel="0" collapsed="false">
      <c r="A279" s="154"/>
      <c r="B279" s="577"/>
      <c r="C279" s="50"/>
      <c r="D279" s="50"/>
      <c r="E279" s="154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2.75" hidden="false" customHeight="true" outlineLevel="0" collapsed="false">
      <c r="A280" s="154"/>
      <c r="B280" s="577"/>
      <c r="C280" s="50"/>
      <c r="D280" s="50"/>
      <c r="E280" s="154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2.75" hidden="false" customHeight="true" outlineLevel="0" collapsed="false">
      <c r="A281" s="154"/>
      <c r="B281" s="577"/>
      <c r="C281" s="50"/>
      <c r="D281" s="50"/>
      <c r="E281" s="154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2.75" hidden="false" customHeight="true" outlineLevel="0" collapsed="false">
      <c r="A282" s="154"/>
      <c r="B282" s="577"/>
      <c r="C282" s="50"/>
      <c r="D282" s="50"/>
      <c r="E282" s="154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2.75" hidden="false" customHeight="true" outlineLevel="0" collapsed="false">
      <c r="A283" s="154"/>
      <c r="B283" s="577"/>
      <c r="C283" s="50"/>
      <c r="D283" s="50"/>
      <c r="E283" s="154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2.75" hidden="false" customHeight="true" outlineLevel="0" collapsed="false">
      <c r="A284" s="154"/>
      <c r="B284" s="577"/>
      <c r="C284" s="50"/>
      <c r="D284" s="50"/>
      <c r="E284" s="154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2.75" hidden="false" customHeight="true" outlineLevel="0" collapsed="false">
      <c r="A285" s="154"/>
      <c r="B285" s="577"/>
      <c r="C285" s="50"/>
      <c r="D285" s="50"/>
      <c r="E285" s="154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2.75" hidden="false" customHeight="true" outlineLevel="0" collapsed="false">
      <c r="A286" s="154"/>
      <c r="B286" s="577"/>
      <c r="C286" s="50"/>
      <c r="D286" s="50"/>
      <c r="E286" s="154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2.75" hidden="false" customHeight="true" outlineLevel="0" collapsed="false">
      <c r="A287" s="154"/>
      <c r="B287" s="577"/>
      <c r="C287" s="50"/>
      <c r="D287" s="50"/>
      <c r="E287" s="154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2.75" hidden="false" customHeight="true" outlineLevel="0" collapsed="false">
      <c r="A288" s="154"/>
      <c r="B288" s="577"/>
      <c r="C288" s="50"/>
      <c r="D288" s="50"/>
      <c r="E288" s="154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2.75" hidden="false" customHeight="true" outlineLevel="0" collapsed="false">
      <c r="A289" s="579"/>
      <c r="B289" s="577"/>
      <c r="C289" s="577"/>
      <c r="D289" s="577"/>
      <c r="E289" s="579"/>
      <c r="F289" s="577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2.75" hidden="false" customHeight="true" outlineLevel="0" collapsed="false">
      <c r="A290" s="579"/>
      <c r="B290" s="577"/>
      <c r="C290" s="577"/>
      <c r="D290" s="577"/>
      <c r="E290" s="579"/>
      <c r="F290" s="577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2.75" hidden="false" customHeight="true" outlineLevel="0" collapsed="false">
      <c r="A291" s="579"/>
      <c r="B291" s="577"/>
      <c r="C291" s="577"/>
      <c r="D291" s="577"/>
      <c r="E291" s="579"/>
      <c r="F291" s="577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2.75" hidden="false" customHeight="true" outlineLevel="0" collapsed="false">
      <c r="A292" s="579"/>
      <c r="B292" s="577"/>
      <c r="C292" s="577"/>
      <c r="D292" s="577"/>
      <c r="E292" s="579"/>
      <c r="F292" s="577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customFormat="false" ht="12.75" hidden="false" customHeight="true" outlineLevel="0" collapsed="false">
      <c r="A293" s="579"/>
      <c r="B293" s="577"/>
      <c r="C293" s="577"/>
      <c r="D293" s="577"/>
      <c r="E293" s="579"/>
      <c r="F293" s="577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2.75" hidden="false" customHeight="true" outlineLevel="0" collapsed="false">
      <c r="A294" s="579"/>
      <c r="B294" s="577"/>
      <c r="C294" s="577"/>
      <c r="D294" s="577"/>
      <c r="E294" s="579"/>
      <c r="F294" s="577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2.75" hidden="false" customHeight="true" outlineLevel="0" collapsed="false">
      <c r="A295" s="579"/>
      <c r="B295" s="577"/>
      <c r="C295" s="577"/>
      <c r="D295" s="577"/>
      <c r="E295" s="579"/>
      <c r="F295" s="577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customFormat="false" ht="12.75" hidden="false" customHeight="true" outlineLevel="0" collapsed="false">
      <c r="A296" s="579"/>
      <c r="B296" s="577"/>
      <c r="C296" s="577"/>
      <c r="D296" s="577"/>
      <c r="E296" s="579"/>
      <c r="F296" s="577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2.75" hidden="false" customHeight="true" outlineLevel="0" collapsed="false">
      <c r="A297" s="579"/>
      <c r="B297" s="577"/>
      <c r="C297" s="577"/>
      <c r="D297" s="577"/>
      <c r="E297" s="579"/>
      <c r="F297" s="577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2.75" hidden="false" customHeight="true" outlineLevel="0" collapsed="false">
      <c r="A298" s="579"/>
      <c r="B298" s="577"/>
      <c r="C298" s="577"/>
      <c r="D298" s="577"/>
      <c r="E298" s="579"/>
      <c r="F298" s="577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2.75" hidden="false" customHeight="true" outlineLevel="0" collapsed="false">
      <c r="A299" s="579"/>
      <c r="B299" s="577"/>
      <c r="C299" s="577"/>
      <c r="D299" s="577"/>
      <c r="E299" s="579"/>
      <c r="F299" s="577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2.75" hidden="false" customHeight="true" outlineLevel="0" collapsed="false">
      <c r="A300" s="579"/>
      <c r="B300" s="577"/>
      <c r="C300" s="577"/>
      <c r="D300" s="577"/>
      <c r="E300" s="579"/>
      <c r="F300" s="577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2.75" hidden="false" customHeight="true" outlineLevel="0" collapsed="false">
      <c r="A301" s="579"/>
      <c r="B301" s="577"/>
      <c r="C301" s="577"/>
      <c r="D301" s="577"/>
      <c r="E301" s="579"/>
      <c r="F301" s="577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customFormat="false" ht="12.75" hidden="false" customHeight="true" outlineLevel="0" collapsed="false">
      <c r="A302" s="579"/>
      <c r="B302" s="577"/>
      <c r="C302" s="577"/>
      <c r="D302" s="577"/>
      <c r="E302" s="579"/>
      <c r="F302" s="577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customFormat="false" ht="12.75" hidden="false" customHeight="true" outlineLevel="0" collapsed="false">
      <c r="A303" s="579"/>
      <c r="B303" s="577"/>
      <c r="C303" s="577"/>
      <c r="D303" s="577"/>
      <c r="E303" s="579"/>
      <c r="F303" s="577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customFormat="false" ht="12.75" hidden="false" customHeight="true" outlineLevel="0" collapsed="false">
      <c r="A304" s="579"/>
      <c r="B304" s="577"/>
      <c r="C304" s="577"/>
      <c r="D304" s="577"/>
      <c r="E304" s="579"/>
      <c r="F304" s="577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customFormat="false" ht="12.75" hidden="false" customHeight="true" outlineLevel="0" collapsed="false">
      <c r="A305" s="579"/>
      <c r="B305" s="577"/>
      <c r="C305" s="577"/>
      <c r="D305" s="577"/>
      <c r="E305" s="579"/>
      <c r="F305" s="577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customFormat="false" ht="12.75" hidden="false" customHeight="true" outlineLevel="0" collapsed="false">
      <c r="A306" s="579"/>
      <c r="B306" s="577"/>
      <c r="C306" s="577"/>
      <c r="D306" s="577"/>
      <c r="E306" s="579"/>
      <c r="F306" s="577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customFormat="false" ht="12.75" hidden="false" customHeight="true" outlineLevel="0" collapsed="false">
      <c r="A307" s="579"/>
      <c r="B307" s="577"/>
      <c r="C307" s="577"/>
      <c r="D307" s="577"/>
      <c r="E307" s="579"/>
      <c r="F307" s="577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2.75" hidden="false" customHeight="true" outlineLevel="0" collapsed="false">
      <c r="A308" s="579"/>
      <c r="B308" s="577"/>
      <c r="C308" s="577"/>
      <c r="D308" s="577"/>
      <c r="E308" s="579"/>
      <c r="F308" s="577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customFormat="false" ht="12.75" hidden="false" customHeight="true" outlineLevel="0" collapsed="false">
      <c r="A309" s="579"/>
      <c r="B309" s="577"/>
      <c r="C309" s="577"/>
      <c r="D309" s="577"/>
      <c r="E309" s="579"/>
      <c r="F309" s="577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customFormat="false" ht="12.75" hidden="false" customHeight="true" outlineLevel="0" collapsed="false">
      <c r="A310" s="579"/>
      <c r="B310" s="577"/>
      <c r="C310" s="577"/>
      <c r="D310" s="577"/>
      <c r="E310" s="579"/>
      <c r="F310" s="577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customFormat="false" ht="12.75" hidden="false" customHeight="true" outlineLevel="0" collapsed="false">
      <c r="A311" s="579"/>
      <c r="B311" s="577"/>
      <c r="C311" s="577"/>
      <c r="D311" s="577"/>
      <c r="E311" s="579"/>
      <c r="F311" s="577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customFormat="false" ht="12.75" hidden="false" customHeight="true" outlineLevel="0" collapsed="false">
      <c r="A312" s="579"/>
      <c r="B312" s="577"/>
      <c r="C312" s="577"/>
      <c r="D312" s="577"/>
      <c r="E312" s="579"/>
      <c r="F312" s="577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2.75" hidden="false" customHeight="true" outlineLevel="0" collapsed="false">
      <c r="A313" s="579"/>
      <c r="B313" s="577"/>
      <c r="C313" s="577"/>
      <c r="D313" s="577"/>
      <c r="E313" s="579"/>
      <c r="F313" s="577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2.75" hidden="false" customHeight="true" outlineLevel="0" collapsed="false">
      <c r="A314" s="579"/>
      <c r="B314" s="577"/>
      <c r="C314" s="577"/>
      <c r="D314" s="577"/>
      <c r="E314" s="579"/>
      <c r="F314" s="577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2.75" hidden="false" customHeight="true" outlineLevel="0" collapsed="false">
      <c r="A315" s="579"/>
      <c r="B315" s="577"/>
      <c r="C315" s="577"/>
      <c r="D315" s="577"/>
      <c r="E315" s="579"/>
      <c r="F315" s="577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2.75" hidden="false" customHeight="true" outlineLevel="0" collapsed="false">
      <c r="A316" s="579"/>
      <c r="B316" s="577"/>
      <c r="C316" s="577"/>
      <c r="D316" s="577"/>
      <c r="E316" s="579"/>
      <c r="F316" s="577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2.75" hidden="false" customHeight="true" outlineLevel="0" collapsed="false">
      <c r="A317" s="579"/>
      <c r="B317" s="577"/>
      <c r="C317" s="577"/>
      <c r="D317" s="577"/>
      <c r="E317" s="579"/>
      <c r="F317" s="577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2.75" hidden="false" customHeight="true" outlineLevel="0" collapsed="false">
      <c r="A318" s="579"/>
      <c r="B318" s="577"/>
      <c r="C318" s="577"/>
      <c r="D318" s="577"/>
      <c r="E318" s="579"/>
      <c r="F318" s="577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2.75" hidden="false" customHeight="true" outlineLevel="0" collapsed="false">
      <c r="A319" s="579"/>
      <c r="B319" s="577"/>
      <c r="C319" s="577"/>
      <c r="D319" s="577"/>
      <c r="E319" s="579"/>
      <c r="F319" s="577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2.75" hidden="false" customHeight="true" outlineLevel="0" collapsed="false">
      <c r="A320" s="579"/>
      <c r="B320" s="577"/>
      <c r="C320" s="577"/>
      <c r="D320" s="577"/>
      <c r="E320" s="579"/>
      <c r="F320" s="577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2.75" hidden="false" customHeight="true" outlineLevel="0" collapsed="false">
      <c r="A321" s="579"/>
      <c r="B321" s="577"/>
      <c r="C321" s="577"/>
      <c r="D321" s="577"/>
      <c r="E321" s="579"/>
      <c r="F321" s="577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2.75" hidden="false" customHeight="true" outlineLevel="0" collapsed="false">
      <c r="A322" s="579"/>
      <c r="B322" s="577"/>
      <c r="C322" s="577"/>
      <c r="D322" s="577"/>
      <c r="E322" s="579"/>
      <c r="F322" s="577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2.75" hidden="false" customHeight="true" outlineLevel="0" collapsed="false">
      <c r="A323" s="579"/>
      <c r="B323" s="577"/>
      <c r="C323" s="577"/>
      <c r="D323" s="577"/>
      <c r="E323" s="579"/>
      <c r="F323" s="577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2.75" hidden="false" customHeight="true" outlineLevel="0" collapsed="false">
      <c r="A324" s="579"/>
      <c r="B324" s="577"/>
      <c r="C324" s="577"/>
      <c r="D324" s="577"/>
      <c r="E324" s="579"/>
      <c r="F324" s="577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2.75" hidden="false" customHeight="true" outlineLevel="0" collapsed="false">
      <c r="A325" s="579"/>
      <c r="B325" s="577"/>
      <c r="C325" s="577"/>
      <c r="D325" s="577"/>
      <c r="E325" s="579"/>
      <c r="F325" s="577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2.75" hidden="false" customHeight="true" outlineLevel="0" collapsed="false">
      <c r="A326" s="579"/>
      <c r="B326" s="577"/>
      <c r="C326" s="577"/>
      <c r="D326" s="577"/>
      <c r="E326" s="579"/>
      <c r="F326" s="577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2.75" hidden="false" customHeight="true" outlineLevel="0" collapsed="false">
      <c r="A327" s="579"/>
      <c r="B327" s="577"/>
      <c r="C327" s="577"/>
      <c r="D327" s="577"/>
      <c r="E327" s="579"/>
      <c r="F327" s="577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customFormat="false" ht="12.75" hidden="false" customHeight="true" outlineLevel="0" collapsed="false">
      <c r="A328" s="579"/>
      <c r="B328" s="577"/>
      <c r="C328" s="577"/>
      <c r="D328" s="577"/>
      <c r="E328" s="579"/>
      <c r="F328" s="577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customFormat="false" ht="12.75" hidden="false" customHeight="true" outlineLevel="0" collapsed="false">
      <c r="A329" s="579"/>
      <c r="B329" s="577"/>
      <c r="C329" s="577"/>
      <c r="D329" s="577"/>
      <c r="E329" s="579"/>
      <c r="F329" s="577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customFormat="false" ht="12.75" hidden="false" customHeight="true" outlineLevel="0" collapsed="false">
      <c r="A330" s="579"/>
      <c r="B330" s="577"/>
      <c r="C330" s="577"/>
      <c r="D330" s="577"/>
      <c r="E330" s="579"/>
      <c r="F330" s="577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2.75" hidden="false" customHeight="true" outlineLevel="0" collapsed="false">
      <c r="A331" s="579"/>
      <c r="B331" s="577"/>
      <c r="C331" s="577"/>
      <c r="D331" s="577"/>
      <c r="E331" s="579"/>
      <c r="F331" s="577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2.75" hidden="false" customHeight="true" outlineLevel="0" collapsed="false">
      <c r="A332" s="579"/>
      <c r="B332" s="577"/>
      <c r="C332" s="577"/>
      <c r="D332" s="577"/>
      <c r="E332" s="579"/>
      <c r="F332" s="577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2.75" hidden="false" customHeight="true" outlineLevel="0" collapsed="false">
      <c r="A333" s="579"/>
      <c r="B333" s="577"/>
      <c r="C333" s="577"/>
      <c r="D333" s="577"/>
      <c r="E333" s="579"/>
      <c r="F333" s="577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2.75" hidden="false" customHeight="true" outlineLevel="0" collapsed="false">
      <c r="A334" s="579"/>
      <c r="B334" s="577"/>
      <c r="C334" s="577"/>
      <c r="D334" s="577"/>
      <c r="E334" s="579"/>
      <c r="F334" s="577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2.75" hidden="false" customHeight="true" outlineLevel="0" collapsed="false">
      <c r="A335" s="579"/>
      <c r="B335" s="577"/>
      <c r="C335" s="577"/>
      <c r="D335" s="577"/>
      <c r="E335" s="579"/>
      <c r="F335" s="577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2.75" hidden="false" customHeight="true" outlineLevel="0" collapsed="false">
      <c r="A336" s="579"/>
      <c r="B336" s="577"/>
      <c r="C336" s="577"/>
      <c r="D336" s="577"/>
      <c r="E336" s="579"/>
      <c r="F336" s="577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2.75" hidden="false" customHeight="true" outlineLevel="0" collapsed="false">
      <c r="A337" s="579"/>
      <c r="B337" s="577"/>
      <c r="C337" s="577"/>
      <c r="D337" s="577"/>
      <c r="E337" s="579"/>
      <c r="F337" s="577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2.75" hidden="false" customHeight="true" outlineLevel="0" collapsed="false">
      <c r="A338" s="579"/>
      <c r="B338" s="577"/>
      <c r="C338" s="577"/>
      <c r="D338" s="577"/>
      <c r="E338" s="579"/>
      <c r="F338" s="577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2.75" hidden="false" customHeight="true" outlineLevel="0" collapsed="false">
      <c r="A339" s="579"/>
      <c r="B339" s="577"/>
      <c r="C339" s="577"/>
      <c r="D339" s="577"/>
      <c r="E339" s="579"/>
      <c r="F339" s="577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2.75" hidden="false" customHeight="true" outlineLevel="0" collapsed="false">
      <c r="A340" s="579"/>
      <c r="B340" s="577"/>
      <c r="C340" s="577"/>
      <c r="D340" s="577"/>
      <c r="E340" s="579"/>
      <c r="F340" s="577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2.75" hidden="false" customHeight="true" outlineLevel="0" collapsed="false">
      <c r="A341" s="579"/>
      <c r="B341" s="577"/>
      <c r="C341" s="577"/>
      <c r="D341" s="577"/>
      <c r="E341" s="579"/>
      <c r="F341" s="577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2.75" hidden="false" customHeight="true" outlineLevel="0" collapsed="false">
      <c r="A342" s="579"/>
      <c r="B342" s="577"/>
      <c r="C342" s="577"/>
      <c r="D342" s="577"/>
      <c r="E342" s="579"/>
      <c r="F342" s="577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2.75" hidden="false" customHeight="true" outlineLevel="0" collapsed="false">
      <c r="A343" s="579"/>
      <c r="B343" s="577"/>
      <c r="C343" s="577"/>
      <c r="D343" s="577"/>
      <c r="E343" s="579"/>
      <c r="F343" s="577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2.75" hidden="false" customHeight="true" outlineLevel="0" collapsed="false">
      <c r="A344" s="579"/>
      <c r="B344" s="577"/>
      <c r="C344" s="577"/>
      <c r="D344" s="577"/>
      <c r="E344" s="579"/>
      <c r="F344" s="577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2.75" hidden="false" customHeight="true" outlineLevel="0" collapsed="false">
      <c r="A345" s="579"/>
      <c r="B345" s="577"/>
      <c r="C345" s="577"/>
      <c r="D345" s="577"/>
      <c r="E345" s="579"/>
      <c r="F345" s="577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2.75" hidden="false" customHeight="true" outlineLevel="0" collapsed="false">
      <c r="A346" s="579"/>
      <c r="B346" s="577"/>
      <c r="C346" s="577"/>
      <c r="D346" s="577"/>
      <c r="E346" s="579"/>
      <c r="F346" s="577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2.75" hidden="false" customHeight="true" outlineLevel="0" collapsed="false">
      <c r="A347" s="579"/>
      <c r="B347" s="577"/>
      <c r="C347" s="577"/>
      <c r="D347" s="577"/>
      <c r="E347" s="579"/>
      <c r="F347" s="577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2.75" hidden="false" customHeight="true" outlineLevel="0" collapsed="false">
      <c r="A348" s="579"/>
      <c r="B348" s="577"/>
      <c r="C348" s="577"/>
      <c r="D348" s="577"/>
      <c r="E348" s="579"/>
      <c r="F348" s="577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2.75" hidden="false" customHeight="true" outlineLevel="0" collapsed="false">
      <c r="A349" s="579"/>
      <c r="B349" s="577"/>
      <c r="C349" s="577"/>
      <c r="D349" s="577"/>
      <c r="E349" s="579"/>
      <c r="F349" s="577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2.75" hidden="false" customHeight="true" outlineLevel="0" collapsed="false">
      <c r="A350" s="579"/>
      <c r="B350" s="577"/>
      <c r="C350" s="577"/>
      <c r="D350" s="577"/>
      <c r="E350" s="579"/>
      <c r="F350" s="577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2.75" hidden="false" customHeight="true" outlineLevel="0" collapsed="false">
      <c r="A351" s="579"/>
      <c r="B351" s="577"/>
      <c r="C351" s="577"/>
      <c r="D351" s="577"/>
      <c r="E351" s="579"/>
      <c r="F351" s="577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customFormat="false" ht="12.75" hidden="false" customHeight="true" outlineLevel="0" collapsed="false">
      <c r="A352" s="579"/>
      <c r="B352" s="577"/>
      <c r="C352" s="577"/>
      <c r="D352" s="577"/>
      <c r="E352" s="579"/>
      <c r="F352" s="577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2.75" hidden="false" customHeight="true" outlineLevel="0" collapsed="false">
      <c r="A353" s="579"/>
      <c r="B353" s="577"/>
      <c r="C353" s="577"/>
      <c r="D353" s="577"/>
      <c r="E353" s="579"/>
      <c r="F353" s="577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2.75" hidden="false" customHeight="true" outlineLevel="0" collapsed="false">
      <c r="A354" s="579"/>
      <c r="B354" s="577"/>
      <c r="C354" s="577"/>
      <c r="D354" s="577"/>
      <c r="E354" s="579"/>
      <c r="F354" s="577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2.75" hidden="false" customHeight="true" outlineLevel="0" collapsed="false">
      <c r="A355" s="579"/>
      <c r="B355" s="577"/>
      <c r="C355" s="577"/>
      <c r="D355" s="577"/>
      <c r="E355" s="579"/>
      <c r="F355" s="577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2.75" hidden="false" customHeight="true" outlineLevel="0" collapsed="false">
      <c r="A356" s="579"/>
      <c r="B356" s="577"/>
      <c r="C356" s="577"/>
      <c r="D356" s="577"/>
      <c r="E356" s="579"/>
      <c r="F356" s="577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2.75" hidden="false" customHeight="true" outlineLevel="0" collapsed="false">
      <c r="A357" s="579"/>
      <c r="B357" s="577"/>
      <c r="C357" s="577"/>
      <c r="D357" s="577"/>
      <c r="E357" s="579"/>
      <c r="F357" s="577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2.75" hidden="false" customHeight="true" outlineLevel="0" collapsed="false">
      <c r="A358" s="579"/>
      <c r="B358" s="577"/>
      <c r="C358" s="577"/>
      <c r="D358" s="577"/>
      <c r="E358" s="579"/>
      <c r="F358" s="577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2.75" hidden="false" customHeight="true" outlineLevel="0" collapsed="false">
      <c r="A359" s="579"/>
      <c r="B359" s="577"/>
      <c r="C359" s="577"/>
      <c r="D359" s="577"/>
      <c r="E359" s="579"/>
      <c r="F359" s="577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2.75" hidden="false" customHeight="true" outlineLevel="0" collapsed="false">
      <c r="A360" s="579"/>
      <c r="B360" s="577"/>
      <c r="C360" s="577"/>
      <c r="D360" s="577"/>
      <c r="E360" s="579"/>
      <c r="F360" s="577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2.75" hidden="false" customHeight="true" outlineLevel="0" collapsed="false">
      <c r="A361" s="579"/>
      <c r="B361" s="577"/>
      <c r="C361" s="577"/>
      <c r="D361" s="577"/>
      <c r="E361" s="579"/>
      <c r="F361" s="577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2.75" hidden="false" customHeight="true" outlineLevel="0" collapsed="false">
      <c r="A362" s="579"/>
      <c r="B362" s="577"/>
      <c r="C362" s="577"/>
      <c r="D362" s="577"/>
      <c r="E362" s="579"/>
      <c r="F362" s="577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2.75" hidden="false" customHeight="true" outlineLevel="0" collapsed="false">
      <c r="A363" s="579"/>
      <c r="B363" s="577"/>
      <c r="C363" s="577"/>
      <c r="D363" s="577"/>
      <c r="E363" s="579"/>
      <c r="F363" s="577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2.75" hidden="false" customHeight="true" outlineLevel="0" collapsed="false">
      <c r="A364" s="579"/>
      <c r="B364" s="577"/>
      <c r="C364" s="577"/>
      <c r="D364" s="577"/>
      <c r="E364" s="579"/>
      <c r="F364" s="577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2.75" hidden="false" customHeight="true" outlineLevel="0" collapsed="false">
      <c r="A365" s="579"/>
      <c r="B365" s="577"/>
      <c r="C365" s="577"/>
      <c r="D365" s="577"/>
      <c r="E365" s="579"/>
      <c r="F365" s="577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customFormat="false" ht="12.75" hidden="false" customHeight="true" outlineLevel="0" collapsed="false">
      <c r="A366" s="579"/>
      <c r="B366" s="577"/>
      <c r="C366" s="577"/>
      <c r="D366" s="577"/>
      <c r="E366" s="579"/>
      <c r="F366" s="577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customFormat="false" ht="12.75" hidden="false" customHeight="true" outlineLevel="0" collapsed="false">
      <c r="A367" s="579"/>
      <c r="B367" s="577"/>
      <c r="C367" s="577"/>
      <c r="D367" s="577"/>
      <c r="E367" s="579"/>
      <c r="F367" s="577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customFormat="false" ht="12.75" hidden="false" customHeight="true" outlineLevel="0" collapsed="false">
      <c r="A368" s="579"/>
      <c r="B368" s="577"/>
      <c r="C368" s="577"/>
      <c r="D368" s="577"/>
      <c r="E368" s="579"/>
      <c r="F368" s="577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customFormat="false" ht="12.75" hidden="false" customHeight="true" outlineLevel="0" collapsed="false">
      <c r="A369" s="579"/>
      <c r="B369" s="577"/>
      <c r="C369" s="577"/>
      <c r="D369" s="577"/>
      <c r="E369" s="579"/>
      <c r="F369" s="577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customFormat="false" ht="12.75" hidden="false" customHeight="true" outlineLevel="0" collapsed="false">
      <c r="A370" s="579"/>
      <c r="B370" s="577"/>
      <c r="C370" s="577"/>
      <c r="D370" s="577"/>
      <c r="E370" s="579"/>
      <c r="F370" s="577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customFormat="false" ht="12.75" hidden="false" customHeight="true" outlineLevel="0" collapsed="false">
      <c r="A371" s="579"/>
      <c r="B371" s="577"/>
      <c r="C371" s="577"/>
      <c r="D371" s="577"/>
      <c r="E371" s="579"/>
      <c r="F371" s="577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customFormat="false" ht="12.75" hidden="false" customHeight="true" outlineLevel="0" collapsed="false">
      <c r="A372" s="579"/>
      <c r="B372" s="577"/>
      <c r="C372" s="577"/>
      <c r="D372" s="577"/>
      <c r="E372" s="579"/>
      <c r="F372" s="577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customFormat="false" ht="12.75" hidden="false" customHeight="true" outlineLevel="0" collapsed="false">
      <c r="A373" s="579"/>
      <c r="B373" s="577"/>
      <c r="C373" s="577"/>
      <c r="D373" s="577"/>
      <c r="E373" s="579"/>
      <c r="F373" s="577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customFormat="false" ht="12.75" hidden="false" customHeight="true" outlineLevel="0" collapsed="false">
      <c r="A374" s="579"/>
      <c r="B374" s="577"/>
      <c r="C374" s="577"/>
      <c r="D374" s="577"/>
      <c r="E374" s="579"/>
      <c r="F374" s="577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customFormat="false" ht="12.75" hidden="false" customHeight="true" outlineLevel="0" collapsed="false">
      <c r="A375" s="579"/>
      <c r="B375" s="577"/>
      <c r="C375" s="577"/>
      <c r="D375" s="577"/>
      <c r="E375" s="579"/>
      <c r="F375" s="577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customFormat="false" ht="12.75" hidden="false" customHeight="true" outlineLevel="0" collapsed="false">
      <c r="A376" s="579"/>
      <c r="B376" s="577"/>
      <c r="C376" s="577"/>
      <c r="D376" s="577"/>
      <c r="E376" s="579"/>
      <c r="F376" s="577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customFormat="false" ht="12.75" hidden="false" customHeight="true" outlineLevel="0" collapsed="false">
      <c r="A377" s="579"/>
      <c r="B377" s="577"/>
      <c r="C377" s="577"/>
      <c r="D377" s="577"/>
      <c r="E377" s="579"/>
      <c r="F377" s="577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customFormat="false" ht="12.75" hidden="false" customHeight="true" outlineLevel="0" collapsed="false">
      <c r="A378" s="579"/>
      <c r="B378" s="577"/>
      <c r="C378" s="577"/>
      <c r="D378" s="577"/>
      <c r="E378" s="579"/>
      <c r="F378" s="577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customFormat="false" ht="12.75" hidden="false" customHeight="true" outlineLevel="0" collapsed="false">
      <c r="A379" s="579"/>
      <c r="B379" s="577"/>
      <c r="C379" s="577"/>
      <c r="D379" s="577"/>
      <c r="E379" s="579"/>
      <c r="F379" s="577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customFormat="false" ht="12.75" hidden="false" customHeight="true" outlineLevel="0" collapsed="false">
      <c r="A380" s="579"/>
      <c r="B380" s="577"/>
      <c r="C380" s="577"/>
      <c r="D380" s="577"/>
      <c r="E380" s="579"/>
      <c r="F380" s="577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customFormat="false" ht="12.75" hidden="false" customHeight="true" outlineLevel="0" collapsed="false">
      <c r="A381" s="579"/>
      <c r="B381" s="577"/>
      <c r="C381" s="577"/>
      <c r="D381" s="577"/>
      <c r="E381" s="579"/>
      <c r="F381" s="577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customFormat="false" ht="12.75" hidden="false" customHeight="true" outlineLevel="0" collapsed="false">
      <c r="A382" s="579"/>
      <c r="B382" s="577"/>
      <c r="C382" s="577"/>
      <c r="D382" s="577"/>
      <c r="E382" s="579"/>
      <c r="F382" s="577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customFormat="false" ht="12.75" hidden="false" customHeight="true" outlineLevel="0" collapsed="false">
      <c r="A383" s="579"/>
      <c r="B383" s="577"/>
      <c r="C383" s="577"/>
      <c r="D383" s="577"/>
      <c r="E383" s="579"/>
      <c r="F383" s="577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customFormat="false" ht="12.75" hidden="false" customHeight="true" outlineLevel="0" collapsed="false">
      <c r="A384" s="579"/>
      <c r="B384" s="577"/>
      <c r="C384" s="577"/>
      <c r="D384" s="577"/>
      <c r="E384" s="579"/>
      <c r="F384" s="577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customFormat="false" ht="12.75" hidden="false" customHeight="true" outlineLevel="0" collapsed="false">
      <c r="A385" s="579"/>
      <c r="B385" s="577"/>
      <c r="C385" s="577"/>
      <c r="D385" s="577"/>
      <c r="E385" s="579"/>
      <c r="F385" s="577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customFormat="false" ht="12.75" hidden="false" customHeight="true" outlineLevel="0" collapsed="false">
      <c r="A386" s="579"/>
      <c r="B386" s="577"/>
      <c r="C386" s="577"/>
      <c r="D386" s="577"/>
      <c r="E386" s="579"/>
      <c r="F386" s="577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customFormat="false" ht="12.75" hidden="false" customHeight="true" outlineLevel="0" collapsed="false">
      <c r="A387" s="579"/>
      <c r="B387" s="577"/>
      <c r="C387" s="577"/>
      <c r="D387" s="577"/>
      <c r="E387" s="579"/>
      <c r="F387" s="577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customFormat="false" ht="12.75" hidden="false" customHeight="true" outlineLevel="0" collapsed="false">
      <c r="A388" s="579"/>
      <c r="B388" s="577"/>
      <c r="C388" s="577"/>
      <c r="D388" s="577"/>
      <c r="E388" s="579"/>
      <c r="F388" s="577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customFormat="false" ht="12.75" hidden="false" customHeight="true" outlineLevel="0" collapsed="false">
      <c r="A389" s="579"/>
      <c r="B389" s="577"/>
      <c r="C389" s="577"/>
      <c r="D389" s="577"/>
      <c r="E389" s="579"/>
      <c r="F389" s="577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customFormat="false" ht="12.75" hidden="false" customHeight="true" outlineLevel="0" collapsed="false">
      <c r="A390" s="579"/>
      <c r="B390" s="577"/>
      <c r="C390" s="577"/>
      <c r="D390" s="577"/>
      <c r="E390" s="579"/>
      <c r="F390" s="577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customFormat="false" ht="12.75" hidden="false" customHeight="true" outlineLevel="0" collapsed="false">
      <c r="A391" s="579"/>
      <c r="B391" s="577"/>
      <c r="C391" s="577"/>
      <c r="D391" s="577"/>
      <c r="E391" s="579"/>
      <c r="F391" s="577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customFormat="false" ht="12.75" hidden="false" customHeight="true" outlineLevel="0" collapsed="false">
      <c r="A392" s="579"/>
      <c r="B392" s="577"/>
      <c r="C392" s="577"/>
      <c r="D392" s="577"/>
      <c r="E392" s="579"/>
      <c r="F392" s="577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customFormat="false" ht="12.75" hidden="false" customHeight="true" outlineLevel="0" collapsed="false">
      <c r="A393" s="579"/>
      <c r="B393" s="577"/>
      <c r="C393" s="577"/>
      <c r="D393" s="577"/>
      <c r="E393" s="579"/>
      <c r="F393" s="577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customFormat="false" ht="12.75" hidden="false" customHeight="true" outlineLevel="0" collapsed="false">
      <c r="A394" s="579"/>
      <c r="B394" s="577"/>
      <c r="C394" s="577"/>
      <c r="D394" s="577"/>
      <c r="E394" s="579"/>
      <c r="F394" s="577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customFormat="false" ht="12.75" hidden="false" customHeight="true" outlineLevel="0" collapsed="false">
      <c r="A395" s="579"/>
      <c r="B395" s="577"/>
      <c r="C395" s="577"/>
      <c r="D395" s="577"/>
      <c r="E395" s="579"/>
      <c r="F395" s="577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customFormat="false" ht="12.75" hidden="false" customHeight="true" outlineLevel="0" collapsed="false">
      <c r="A396" s="579"/>
      <c r="B396" s="577"/>
      <c r="C396" s="577"/>
      <c r="D396" s="577"/>
      <c r="E396" s="579"/>
      <c r="F396" s="577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customFormat="false" ht="12.75" hidden="false" customHeight="true" outlineLevel="0" collapsed="false">
      <c r="A397" s="579"/>
      <c r="B397" s="577"/>
      <c r="C397" s="577"/>
      <c r="D397" s="577"/>
      <c r="E397" s="579"/>
      <c r="F397" s="577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customFormat="false" ht="12.75" hidden="false" customHeight="true" outlineLevel="0" collapsed="false">
      <c r="A398" s="579"/>
      <c r="B398" s="577"/>
      <c r="C398" s="577"/>
      <c r="D398" s="577"/>
      <c r="E398" s="579"/>
      <c r="F398" s="577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customFormat="false" ht="12.75" hidden="false" customHeight="true" outlineLevel="0" collapsed="false">
      <c r="A399" s="579"/>
      <c r="B399" s="577"/>
      <c r="C399" s="577"/>
      <c r="D399" s="577"/>
      <c r="E399" s="579"/>
      <c r="F399" s="577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customFormat="false" ht="12.75" hidden="false" customHeight="true" outlineLevel="0" collapsed="false">
      <c r="A400" s="579"/>
      <c r="B400" s="577"/>
      <c r="C400" s="577"/>
      <c r="D400" s="577"/>
      <c r="E400" s="579"/>
      <c r="F400" s="577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customFormat="false" ht="12.75" hidden="false" customHeight="true" outlineLevel="0" collapsed="false">
      <c r="A401" s="579"/>
      <c r="B401" s="577"/>
      <c r="C401" s="577"/>
      <c r="D401" s="577"/>
      <c r="E401" s="579"/>
      <c r="F401" s="577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customFormat="false" ht="12.75" hidden="false" customHeight="true" outlineLevel="0" collapsed="false">
      <c r="A402" s="579"/>
      <c r="B402" s="577"/>
      <c r="C402" s="577"/>
      <c r="D402" s="577"/>
      <c r="E402" s="579"/>
      <c r="F402" s="577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customFormat="false" ht="12.75" hidden="false" customHeight="true" outlineLevel="0" collapsed="false">
      <c r="A403" s="579"/>
      <c r="B403" s="577"/>
      <c r="C403" s="577"/>
      <c r="D403" s="577"/>
      <c r="E403" s="579"/>
      <c r="F403" s="577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customFormat="false" ht="12.75" hidden="false" customHeight="true" outlineLevel="0" collapsed="false">
      <c r="A404" s="579"/>
      <c r="B404" s="577"/>
      <c r="C404" s="577"/>
      <c r="D404" s="577"/>
      <c r="E404" s="579"/>
      <c r="F404" s="577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customFormat="false" ht="12.75" hidden="false" customHeight="true" outlineLevel="0" collapsed="false">
      <c r="A405" s="579"/>
      <c r="B405" s="577"/>
      <c r="C405" s="577"/>
      <c r="D405" s="577"/>
      <c r="E405" s="579"/>
      <c r="F405" s="577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customFormat="false" ht="12.75" hidden="false" customHeight="true" outlineLevel="0" collapsed="false">
      <c r="A406" s="579"/>
      <c r="B406" s="577"/>
      <c r="C406" s="577"/>
      <c r="D406" s="577"/>
      <c r="E406" s="579"/>
      <c r="F406" s="577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customFormat="false" ht="12.75" hidden="false" customHeight="true" outlineLevel="0" collapsed="false">
      <c r="A407" s="579"/>
      <c r="B407" s="577"/>
      <c r="C407" s="577"/>
      <c r="D407" s="577"/>
      <c r="E407" s="579"/>
      <c r="F407" s="577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customFormat="false" ht="12.75" hidden="false" customHeight="true" outlineLevel="0" collapsed="false">
      <c r="A408" s="579"/>
      <c r="B408" s="577"/>
      <c r="C408" s="577"/>
      <c r="D408" s="577"/>
      <c r="E408" s="579"/>
      <c r="F408" s="577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customFormat="false" ht="12.75" hidden="false" customHeight="true" outlineLevel="0" collapsed="false">
      <c r="A409" s="579"/>
      <c r="B409" s="577"/>
      <c r="C409" s="577"/>
      <c r="D409" s="577"/>
      <c r="E409" s="579"/>
      <c r="F409" s="577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customFormat="false" ht="12.75" hidden="false" customHeight="true" outlineLevel="0" collapsed="false">
      <c r="A410" s="579"/>
      <c r="B410" s="577"/>
      <c r="C410" s="577"/>
      <c r="D410" s="577"/>
      <c r="E410" s="579"/>
      <c r="F410" s="577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customFormat="false" ht="12.75" hidden="false" customHeight="true" outlineLevel="0" collapsed="false">
      <c r="A411" s="579"/>
      <c r="B411" s="577"/>
      <c r="C411" s="577"/>
      <c r="D411" s="577"/>
      <c r="E411" s="579"/>
      <c r="F411" s="577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customFormat="false" ht="12.75" hidden="false" customHeight="true" outlineLevel="0" collapsed="false">
      <c r="A412" s="579"/>
      <c r="B412" s="577"/>
      <c r="C412" s="577"/>
      <c r="D412" s="577"/>
      <c r="E412" s="579"/>
      <c r="F412" s="577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customFormat="false" ht="12.75" hidden="false" customHeight="true" outlineLevel="0" collapsed="false">
      <c r="A413" s="579"/>
      <c r="B413" s="577"/>
      <c r="C413" s="577"/>
      <c r="D413" s="577"/>
      <c r="E413" s="579"/>
      <c r="F413" s="577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customFormat="false" ht="12.75" hidden="false" customHeight="true" outlineLevel="0" collapsed="false">
      <c r="A414" s="579"/>
      <c r="B414" s="577"/>
      <c r="C414" s="577"/>
      <c r="D414" s="577"/>
      <c r="E414" s="579"/>
      <c r="F414" s="577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customFormat="false" ht="12.75" hidden="false" customHeight="true" outlineLevel="0" collapsed="false">
      <c r="A415" s="579"/>
      <c r="B415" s="577"/>
      <c r="C415" s="577"/>
      <c r="D415" s="577"/>
      <c r="E415" s="579"/>
      <c r="F415" s="577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customFormat="false" ht="12.75" hidden="false" customHeight="true" outlineLevel="0" collapsed="false">
      <c r="A416" s="579"/>
      <c r="B416" s="577"/>
      <c r="C416" s="577"/>
      <c r="D416" s="577"/>
      <c r="E416" s="579"/>
      <c r="F416" s="577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customFormat="false" ht="12.75" hidden="false" customHeight="true" outlineLevel="0" collapsed="false">
      <c r="A417" s="579"/>
      <c r="B417" s="577"/>
      <c r="C417" s="577"/>
      <c r="D417" s="577"/>
      <c r="E417" s="579"/>
      <c r="F417" s="577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customFormat="false" ht="12.75" hidden="false" customHeight="true" outlineLevel="0" collapsed="false">
      <c r="A418" s="579"/>
      <c r="B418" s="577"/>
      <c r="C418" s="577"/>
      <c r="D418" s="577"/>
      <c r="E418" s="579"/>
      <c r="F418" s="577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customFormat="false" ht="12.75" hidden="false" customHeight="true" outlineLevel="0" collapsed="false">
      <c r="A419" s="579"/>
      <c r="B419" s="577"/>
      <c r="C419" s="577"/>
      <c r="D419" s="577"/>
      <c r="E419" s="579"/>
      <c r="F419" s="577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customFormat="false" ht="12.75" hidden="false" customHeight="true" outlineLevel="0" collapsed="false">
      <c r="A420" s="579"/>
      <c r="B420" s="577"/>
      <c r="C420" s="577"/>
      <c r="D420" s="577"/>
      <c r="E420" s="579"/>
      <c r="F420" s="577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customFormat="false" ht="12.75" hidden="false" customHeight="true" outlineLevel="0" collapsed="false">
      <c r="A421" s="579"/>
      <c r="B421" s="577"/>
      <c r="C421" s="577"/>
      <c r="D421" s="577"/>
      <c r="E421" s="579"/>
      <c r="F421" s="577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customFormat="false" ht="12.75" hidden="false" customHeight="true" outlineLevel="0" collapsed="false">
      <c r="A422" s="579"/>
      <c r="B422" s="577"/>
      <c r="C422" s="577"/>
      <c r="D422" s="577"/>
      <c r="E422" s="579"/>
      <c r="F422" s="577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customFormat="false" ht="12.75" hidden="false" customHeight="true" outlineLevel="0" collapsed="false">
      <c r="A423" s="579"/>
      <c r="B423" s="577"/>
      <c r="C423" s="577"/>
      <c r="D423" s="577"/>
      <c r="E423" s="579"/>
      <c r="F423" s="577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customFormat="false" ht="12.75" hidden="false" customHeight="true" outlineLevel="0" collapsed="false">
      <c r="A424" s="579"/>
      <c r="B424" s="577"/>
      <c r="C424" s="577"/>
      <c r="D424" s="577"/>
      <c r="E424" s="579"/>
      <c r="F424" s="577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customFormat="false" ht="12.75" hidden="false" customHeight="true" outlineLevel="0" collapsed="false">
      <c r="A425" s="579"/>
      <c r="B425" s="577"/>
      <c r="C425" s="577"/>
      <c r="D425" s="577"/>
      <c r="E425" s="579"/>
      <c r="F425" s="577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customFormat="false" ht="12.75" hidden="false" customHeight="true" outlineLevel="0" collapsed="false">
      <c r="A426" s="579"/>
      <c r="B426" s="577"/>
      <c r="C426" s="577"/>
      <c r="D426" s="577"/>
      <c r="E426" s="579"/>
      <c r="F426" s="577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customFormat="false" ht="12.75" hidden="false" customHeight="true" outlineLevel="0" collapsed="false">
      <c r="A427" s="579"/>
      <c r="B427" s="577"/>
      <c r="C427" s="577"/>
      <c r="D427" s="577"/>
      <c r="E427" s="579"/>
      <c r="F427" s="577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customFormat="false" ht="12.75" hidden="false" customHeight="true" outlineLevel="0" collapsed="false">
      <c r="A428" s="579"/>
      <c r="B428" s="577"/>
      <c r="C428" s="577"/>
      <c r="D428" s="577"/>
      <c r="E428" s="579"/>
      <c r="F428" s="577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customFormat="false" ht="12.75" hidden="false" customHeight="true" outlineLevel="0" collapsed="false">
      <c r="A429" s="579"/>
      <c r="B429" s="577"/>
      <c r="C429" s="577"/>
      <c r="D429" s="577"/>
      <c r="E429" s="579"/>
      <c r="F429" s="577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customFormat="false" ht="12.75" hidden="false" customHeight="true" outlineLevel="0" collapsed="false">
      <c r="A430" s="579"/>
      <c r="B430" s="577"/>
      <c r="C430" s="577"/>
      <c r="D430" s="577"/>
      <c r="E430" s="579"/>
      <c r="F430" s="577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customFormat="false" ht="12.75" hidden="false" customHeight="true" outlineLevel="0" collapsed="false">
      <c r="A431" s="579"/>
      <c r="B431" s="577"/>
      <c r="C431" s="577"/>
      <c r="D431" s="577"/>
      <c r="E431" s="579"/>
      <c r="F431" s="577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customFormat="false" ht="12.75" hidden="false" customHeight="true" outlineLevel="0" collapsed="false">
      <c r="A432" s="579"/>
      <c r="B432" s="577"/>
      <c r="C432" s="577"/>
      <c r="D432" s="577"/>
      <c r="E432" s="579"/>
      <c r="F432" s="577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customFormat="false" ht="12.75" hidden="false" customHeight="true" outlineLevel="0" collapsed="false">
      <c r="A433" s="579"/>
      <c r="B433" s="577"/>
      <c r="C433" s="577"/>
      <c r="D433" s="577"/>
      <c r="E433" s="579"/>
      <c r="F433" s="577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customFormat="false" ht="12.75" hidden="false" customHeight="true" outlineLevel="0" collapsed="false">
      <c r="A434" s="579"/>
      <c r="B434" s="577"/>
      <c r="C434" s="577"/>
      <c r="D434" s="577"/>
      <c r="E434" s="579"/>
      <c r="F434" s="577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customFormat="false" ht="12.75" hidden="false" customHeight="true" outlineLevel="0" collapsed="false">
      <c r="A435" s="579"/>
      <c r="B435" s="577"/>
      <c r="C435" s="577"/>
      <c r="D435" s="577"/>
      <c r="E435" s="579"/>
      <c r="F435" s="577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customFormat="false" ht="12.75" hidden="false" customHeight="true" outlineLevel="0" collapsed="false">
      <c r="A436" s="579"/>
      <c r="B436" s="577"/>
      <c r="C436" s="577"/>
      <c r="D436" s="577"/>
      <c r="E436" s="579"/>
      <c r="F436" s="577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customFormat="false" ht="12.75" hidden="false" customHeight="true" outlineLevel="0" collapsed="false">
      <c r="A437" s="579"/>
      <c r="B437" s="577"/>
      <c r="C437" s="577"/>
      <c r="D437" s="577"/>
      <c r="E437" s="579"/>
      <c r="F437" s="577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customFormat="false" ht="12.75" hidden="false" customHeight="true" outlineLevel="0" collapsed="false">
      <c r="A438" s="579"/>
      <c r="B438" s="577"/>
      <c r="C438" s="577"/>
      <c r="D438" s="577"/>
      <c r="E438" s="579"/>
      <c r="F438" s="577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customFormat="false" ht="12.75" hidden="false" customHeight="true" outlineLevel="0" collapsed="false">
      <c r="A439" s="579"/>
      <c r="B439" s="577"/>
      <c r="C439" s="577"/>
      <c r="D439" s="577"/>
      <c r="E439" s="579"/>
      <c r="F439" s="577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customFormat="false" ht="12.75" hidden="false" customHeight="true" outlineLevel="0" collapsed="false">
      <c r="A440" s="579"/>
      <c r="B440" s="577"/>
      <c r="C440" s="577"/>
      <c r="D440" s="577"/>
      <c r="E440" s="579"/>
      <c r="F440" s="577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customFormat="false" ht="12.75" hidden="false" customHeight="true" outlineLevel="0" collapsed="false">
      <c r="A441" s="579"/>
      <c r="B441" s="577"/>
      <c r="C441" s="577"/>
      <c r="D441" s="577"/>
      <c r="E441" s="579"/>
      <c r="F441" s="577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customFormat="false" ht="12.75" hidden="false" customHeight="true" outlineLevel="0" collapsed="false">
      <c r="A442" s="579"/>
      <c r="B442" s="577"/>
      <c r="C442" s="577"/>
      <c r="D442" s="577"/>
      <c r="E442" s="579"/>
      <c r="F442" s="577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customFormat="false" ht="12.75" hidden="false" customHeight="true" outlineLevel="0" collapsed="false">
      <c r="A443" s="579"/>
      <c r="B443" s="577"/>
      <c r="C443" s="577"/>
      <c r="D443" s="577"/>
      <c r="E443" s="579"/>
      <c r="F443" s="577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customFormat="false" ht="12.75" hidden="false" customHeight="true" outlineLevel="0" collapsed="false">
      <c r="A444" s="579"/>
      <c r="B444" s="577"/>
      <c r="C444" s="577"/>
      <c r="D444" s="577"/>
      <c r="E444" s="579"/>
      <c r="F444" s="577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customFormat="false" ht="12.75" hidden="false" customHeight="true" outlineLevel="0" collapsed="false">
      <c r="A445" s="579"/>
      <c r="B445" s="577"/>
      <c r="C445" s="577"/>
      <c r="D445" s="577"/>
      <c r="E445" s="579"/>
      <c r="F445" s="577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customFormat="false" ht="12.75" hidden="false" customHeight="true" outlineLevel="0" collapsed="false">
      <c r="A446" s="579"/>
      <c r="B446" s="577"/>
      <c r="C446" s="577"/>
      <c r="D446" s="577"/>
      <c r="E446" s="579"/>
      <c r="F446" s="577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customFormat="false" ht="12.75" hidden="false" customHeight="true" outlineLevel="0" collapsed="false">
      <c r="A447" s="579"/>
      <c r="B447" s="577"/>
      <c r="C447" s="577"/>
      <c r="D447" s="577"/>
      <c r="E447" s="579"/>
      <c r="F447" s="577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customFormat="false" ht="12.75" hidden="false" customHeight="true" outlineLevel="0" collapsed="false">
      <c r="A448" s="579"/>
      <c r="B448" s="577"/>
      <c r="C448" s="577"/>
      <c r="D448" s="577"/>
      <c r="E448" s="579"/>
      <c r="F448" s="577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customFormat="false" ht="12.75" hidden="false" customHeight="true" outlineLevel="0" collapsed="false">
      <c r="A449" s="579"/>
      <c r="B449" s="577"/>
      <c r="C449" s="577"/>
      <c r="D449" s="577"/>
      <c r="E449" s="579"/>
      <c r="F449" s="577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customFormat="false" ht="12.75" hidden="false" customHeight="true" outlineLevel="0" collapsed="false">
      <c r="A450" s="579"/>
      <c r="B450" s="577"/>
      <c r="C450" s="577"/>
      <c r="D450" s="577"/>
      <c r="E450" s="579"/>
      <c r="F450" s="577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customFormat="false" ht="12.75" hidden="false" customHeight="true" outlineLevel="0" collapsed="false">
      <c r="A451" s="579"/>
      <c r="B451" s="577"/>
      <c r="C451" s="577"/>
      <c r="D451" s="577"/>
      <c r="E451" s="579"/>
      <c r="F451" s="577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customFormat="false" ht="12.75" hidden="false" customHeight="true" outlineLevel="0" collapsed="false">
      <c r="A452" s="579"/>
      <c r="B452" s="577"/>
      <c r="C452" s="577"/>
      <c r="D452" s="577"/>
      <c r="E452" s="579"/>
      <c r="F452" s="577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customFormat="false" ht="12.75" hidden="false" customHeight="true" outlineLevel="0" collapsed="false">
      <c r="A453" s="579"/>
      <c r="B453" s="577"/>
      <c r="C453" s="577"/>
      <c r="D453" s="577"/>
      <c r="E453" s="579"/>
      <c r="F453" s="577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customFormat="false" ht="12.75" hidden="false" customHeight="true" outlineLevel="0" collapsed="false">
      <c r="A454" s="579"/>
      <c r="B454" s="577"/>
      <c r="C454" s="577"/>
      <c r="D454" s="577"/>
      <c r="E454" s="579"/>
      <c r="F454" s="577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customFormat="false" ht="12.75" hidden="false" customHeight="true" outlineLevel="0" collapsed="false">
      <c r="A455" s="579"/>
      <c r="B455" s="577"/>
      <c r="C455" s="577"/>
      <c r="D455" s="577"/>
      <c r="E455" s="579"/>
      <c r="F455" s="577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customFormat="false" ht="12.75" hidden="false" customHeight="true" outlineLevel="0" collapsed="false">
      <c r="A456" s="579"/>
      <c r="B456" s="577"/>
      <c r="C456" s="577"/>
      <c r="D456" s="577"/>
      <c r="E456" s="579"/>
      <c r="F456" s="577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customFormat="false" ht="12.75" hidden="false" customHeight="true" outlineLevel="0" collapsed="false">
      <c r="A457" s="579"/>
      <c r="B457" s="577"/>
      <c r="C457" s="577"/>
      <c r="D457" s="577"/>
      <c r="E457" s="579"/>
      <c r="F457" s="577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customFormat="false" ht="12.75" hidden="false" customHeight="true" outlineLevel="0" collapsed="false">
      <c r="A458" s="579"/>
      <c r="B458" s="577"/>
      <c r="C458" s="577"/>
      <c r="D458" s="577"/>
      <c r="E458" s="579"/>
      <c r="F458" s="577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customFormat="false" ht="12.75" hidden="false" customHeight="true" outlineLevel="0" collapsed="false">
      <c r="A459" s="579"/>
      <c r="B459" s="577"/>
      <c r="C459" s="577"/>
      <c r="D459" s="577"/>
      <c r="E459" s="579"/>
      <c r="F459" s="577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customFormat="false" ht="12.75" hidden="false" customHeight="true" outlineLevel="0" collapsed="false">
      <c r="A460" s="579"/>
      <c r="B460" s="577"/>
      <c r="C460" s="577"/>
      <c r="D460" s="577"/>
      <c r="E460" s="579"/>
      <c r="F460" s="577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customFormat="false" ht="12.75" hidden="false" customHeight="true" outlineLevel="0" collapsed="false">
      <c r="A461" s="579"/>
      <c r="B461" s="577"/>
      <c r="C461" s="577"/>
      <c r="D461" s="577"/>
      <c r="E461" s="579"/>
      <c r="F461" s="577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customFormat="false" ht="12.75" hidden="false" customHeight="true" outlineLevel="0" collapsed="false">
      <c r="A462" s="579"/>
      <c r="B462" s="577"/>
      <c r="C462" s="577"/>
      <c r="D462" s="577"/>
      <c r="E462" s="579"/>
      <c r="F462" s="577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customFormat="false" ht="12.75" hidden="false" customHeight="true" outlineLevel="0" collapsed="false">
      <c r="A463" s="579"/>
      <c r="B463" s="577"/>
      <c r="C463" s="577"/>
      <c r="D463" s="577"/>
      <c r="E463" s="579"/>
      <c r="F463" s="577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customFormat="false" ht="12.75" hidden="false" customHeight="true" outlineLevel="0" collapsed="false">
      <c r="A464" s="579"/>
      <c r="B464" s="577"/>
      <c r="C464" s="577"/>
      <c r="D464" s="577"/>
      <c r="E464" s="579"/>
      <c r="F464" s="577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customFormat="false" ht="12.75" hidden="false" customHeight="true" outlineLevel="0" collapsed="false">
      <c r="A465" s="579"/>
      <c r="B465" s="577"/>
      <c r="C465" s="577"/>
      <c r="D465" s="577"/>
      <c r="E465" s="579"/>
      <c r="F465" s="577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customFormat="false" ht="12.75" hidden="false" customHeight="true" outlineLevel="0" collapsed="false">
      <c r="A466" s="579"/>
      <c r="B466" s="577"/>
      <c r="C466" s="577"/>
      <c r="D466" s="577"/>
      <c r="E466" s="579"/>
      <c r="F466" s="577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customFormat="false" ht="12.75" hidden="false" customHeight="true" outlineLevel="0" collapsed="false">
      <c r="A467" s="579"/>
      <c r="B467" s="577"/>
      <c r="C467" s="577"/>
      <c r="D467" s="577"/>
      <c r="E467" s="579"/>
      <c r="F467" s="577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customFormat="false" ht="12.75" hidden="false" customHeight="true" outlineLevel="0" collapsed="false">
      <c r="A468" s="579"/>
      <c r="B468" s="577"/>
      <c r="C468" s="577"/>
      <c r="D468" s="577"/>
      <c r="E468" s="579"/>
      <c r="F468" s="577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customFormat="false" ht="12.75" hidden="false" customHeight="true" outlineLevel="0" collapsed="false">
      <c r="A469" s="579"/>
      <c r="B469" s="577"/>
      <c r="C469" s="577"/>
      <c r="D469" s="577"/>
      <c r="E469" s="579"/>
      <c r="F469" s="577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customFormat="false" ht="12.75" hidden="false" customHeight="true" outlineLevel="0" collapsed="false">
      <c r="A470" s="579"/>
      <c r="B470" s="577"/>
      <c r="C470" s="577"/>
      <c r="D470" s="577"/>
      <c r="E470" s="579"/>
      <c r="F470" s="577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equal" prompt="ERROR - Debes seleccionar un elemento de la lista" showDropDown="false" showErrorMessage="false" showInputMessage="true" sqref="C9:D9 C67:D69" type="list">
      <formula1>DESCRIPCION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211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FFCC"/>
    <pageSetUpPr fitToPage="false"/>
  </sheetPr>
  <dimension ref="A1:BN19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F3" activeCellId="0" sqref="F3"/>
    </sheetView>
  </sheetViews>
  <sheetFormatPr defaultColWidth="14.5703125" defaultRowHeight="15" zeroHeight="false" outlineLevelRow="0" outlineLevelCol="0"/>
  <cols>
    <col collapsed="false" customWidth="true" hidden="true" outlineLevel="0" max="1" min="1" style="1" width="15.14"/>
    <col collapsed="false" customWidth="true" hidden="true" outlineLevel="0" max="2" min="2" style="1" width="13.57"/>
    <col collapsed="false" customWidth="true" hidden="false" outlineLevel="0" max="3" min="3" style="1" width="20.57"/>
    <col collapsed="false" customWidth="true" hidden="false" outlineLevel="0" max="4" min="4" style="1" width="23.57"/>
    <col collapsed="false" customWidth="true" hidden="false" outlineLevel="0" max="5" min="5" style="1" width="60.86"/>
    <col collapsed="false" customWidth="true" hidden="false" outlineLevel="0" max="6" min="6" style="1" width="4.43"/>
    <col collapsed="false" customWidth="true" hidden="false" outlineLevel="0" max="7" min="7" style="1" width="27.43"/>
    <col collapsed="false" customWidth="true" hidden="false" outlineLevel="0" max="8" min="8" style="1" width="10.71"/>
    <col collapsed="false" customWidth="true" hidden="false" outlineLevel="0" max="9" min="9" style="1" width="14.86"/>
    <col collapsed="false" customWidth="true" hidden="false" outlineLevel="0" max="10" min="10" style="1" width="16.71"/>
    <col collapsed="false" customWidth="true" hidden="false" outlineLevel="0" max="11" min="11" style="1" width="11.85"/>
    <col collapsed="false" customWidth="true" hidden="false" outlineLevel="0" max="12" min="12" style="1" width="8.57"/>
    <col collapsed="false" customWidth="true" hidden="false" outlineLevel="0" max="13" min="13" style="1" width="15.57"/>
    <col collapsed="false" customWidth="true" hidden="false" outlineLevel="0" max="14" min="14" style="1" width="14.29"/>
    <col collapsed="false" customWidth="true" hidden="false" outlineLevel="0" max="16" min="15" style="1" width="9.59"/>
    <col collapsed="false" customWidth="true" hidden="false" outlineLevel="0" max="17" min="17" style="1" width="6.14"/>
    <col collapsed="false" customWidth="true" hidden="false" outlineLevel="0" max="18" min="18" style="1" width="7.29"/>
    <col collapsed="false" customWidth="true" hidden="false" outlineLevel="0" max="19" min="19" style="1" width="5.71"/>
    <col collapsed="false" customWidth="true" hidden="false" outlineLevel="0" max="20" min="20" style="1" width="7.29"/>
    <col collapsed="false" customWidth="true" hidden="false" outlineLevel="0" max="21" min="21" style="1" width="5.71"/>
    <col collapsed="false" customWidth="true" hidden="false" outlineLevel="0" max="22" min="22" style="1" width="7.42"/>
    <col collapsed="false" customWidth="true" hidden="false" outlineLevel="0" max="23" min="23" style="1" width="8.29"/>
    <col collapsed="false" customWidth="true" hidden="false" outlineLevel="0" max="24" min="24" style="1" width="7.42"/>
    <col collapsed="false" customWidth="true" hidden="false" outlineLevel="0" max="25" min="25" style="1" width="8.43"/>
    <col collapsed="false" customWidth="true" hidden="true" outlineLevel="0" max="26" min="26" style="1" width="14.86"/>
    <col collapsed="false" customWidth="true" hidden="true" outlineLevel="0" max="27" min="27" style="1" width="12.57"/>
    <col collapsed="false" customWidth="true" hidden="true" outlineLevel="0" max="31" min="28" style="1" width="14.43"/>
    <col collapsed="false" customWidth="true" hidden="true" outlineLevel="0" max="32" min="32" style="1" width="12.29"/>
    <col collapsed="false" customWidth="true" hidden="true" outlineLevel="0" max="33" min="33" style="1" width="16"/>
    <col collapsed="false" customWidth="true" hidden="true" outlineLevel="0" max="34" min="34" style="1" width="13.57"/>
    <col collapsed="false" customWidth="true" hidden="true" outlineLevel="0" max="35" min="35" style="1" width="14.86"/>
    <col collapsed="false" customWidth="true" hidden="true" outlineLevel="0" max="37" min="36" style="1" width="18.43"/>
    <col collapsed="false" customWidth="true" hidden="true" outlineLevel="0" max="38" min="38" style="1" width="10.58"/>
    <col collapsed="false" customWidth="true" hidden="true" outlineLevel="0" max="40" min="39" style="1" width="10.85"/>
    <col collapsed="false" customWidth="true" hidden="false" outlineLevel="0" max="41" min="41" style="1" width="9.43"/>
    <col collapsed="false" customWidth="true" hidden="false" outlineLevel="0" max="42" min="42" style="1" width="6.71"/>
    <col collapsed="false" customWidth="true" hidden="false" outlineLevel="0" max="45" min="43" style="1" width="7.16"/>
    <col collapsed="false" customWidth="true" hidden="false" outlineLevel="0" max="46" min="46" style="1" width="64.57"/>
    <col collapsed="false" customWidth="true" hidden="false" outlineLevel="0" max="66" min="47" style="1" width="10.29"/>
  </cols>
  <sheetData>
    <row r="1" customFormat="false" ht="12.75" hidden="false" customHeight="true" outlineLevel="0" collapsed="false">
      <c r="A1" s="27"/>
      <c r="B1" s="27"/>
      <c r="C1" s="28"/>
      <c r="D1" s="28" t="s">
        <v>10</v>
      </c>
      <c r="E1" s="29"/>
      <c r="F1" s="30"/>
      <c r="G1" s="31"/>
      <c r="H1" s="32" t="s">
        <v>11</v>
      </c>
      <c r="I1" s="33"/>
      <c r="J1" s="28" t="s">
        <v>12</v>
      </c>
      <c r="K1" s="29"/>
      <c r="L1" s="29"/>
      <c r="M1" s="32" t="s">
        <v>13</v>
      </c>
      <c r="N1" s="34"/>
      <c r="O1" s="35"/>
      <c r="P1" s="35"/>
      <c r="Q1" s="34"/>
      <c r="R1" s="36"/>
      <c r="S1" s="36"/>
      <c r="T1" s="36"/>
      <c r="U1" s="36"/>
      <c r="V1" s="36"/>
      <c r="W1" s="34"/>
      <c r="X1" s="34"/>
      <c r="Y1" s="37"/>
      <c r="Z1" s="38" t="s">
        <v>14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9"/>
      <c r="AM1" s="39"/>
      <c r="AN1" s="38"/>
      <c r="AO1" s="38"/>
      <c r="AP1" s="38"/>
      <c r="AQ1" s="38"/>
      <c r="AR1" s="38"/>
      <c r="AS1" s="38"/>
      <c r="AT1" s="32" t="s">
        <v>15</v>
      </c>
      <c r="AU1" s="40"/>
      <c r="AV1" s="41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</row>
    <row r="2" customFormat="false" ht="40.5" hidden="false" customHeight="true" outlineLevel="0" collapsed="false">
      <c r="A2" s="42" t="e">
        <f aca="false">'codigos flow sheet' #REF!</f>
        <v>#VALUE!</v>
      </c>
      <c r="B2" s="43" t="s">
        <v>16</v>
      </c>
      <c r="C2" s="44" t="s">
        <v>0</v>
      </c>
      <c r="D2" s="45" t="str">
        <f aca="false">'Codigos Flow Sheet'!$A$1</f>
        <v>CODIGO ISA</v>
      </c>
      <c r="E2" s="46" t="str">
        <f aca="false">'Codigos Flow Sheet'!$G$1</f>
        <v>DESCRIPCIÓN #1</v>
      </c>
      <c r="F2" s="47" t="s">
        <v>17</v>
      </c>
      <c r="G2" s="47" t="s">
        <v>18</v>
      </c>
      <c r="H2" s="47" t="s">
        <v>19</v>
      </c>
      <c r="I2" s="47" t="s">
        <v>20</v>
      </c>
      <c r="J2" s="48" t="s">
        <v>21</v>
      </c>
      <c r="K2" s="48" t="s">
        <v>22</v>
      </c>
      <c r="L2" s="48" t="s">
        <v>23</v>
      </c>
      <c r="M2" s="47" t="s">
        <v>24</v>
      </c>
      <c r="N2" s="47" t="s">
        <v>25</v>
      </c>
      <c r="O2" s="47" t="s">
        <v>26</v>
      </c>
      <c r="P2" s="47" t="s">
        <v>27</v>
      </c>
      <c r="Q2" s="47" t="s">
        <v>28</v>
      </c>
      <c r="R2" s="47" t="s">
        <v>29</v>
      </c>
      <c r="S2" s="47" t="s">
        <v>30</v>
      </c>
      <c r="T2" s="47" t="s">
        <v>31</v>
      </c>
      <c r="U2" s="47" t="s">
        <v>32</v>
      </c>
      <c r="V2" s="49" t="s">
        <v>33</v>
      </c>
      <c r="W2" s="49" t="s">
        <v>34</v>
      </c>
      <c r="X2" s="49" t="s">
        <v>35</v>
      </c>
      <c r="Y2" s="49" t="s">
        <v>36</v>
      </c>
      <c r="Z2" s="49" t="s">
        <v>37</v>
      </c>
      <c r="AA2" s="49" t="s">
        <v>38</v>
      </c>
      <c r="AB2" s="49" t="s">
        <v>39</v>
      </c>
      <c r="AC2" s="49" t="s">
        <v>40</v>
      </c>
      <c r="AD2" s="49" t="s">
        <v>41</v>
      </c>
      <c r="AE2" s="49" t="s">
        <v>42</v>
      </c>
      <c r="AF2" s="47" t="s">
        <v>43</v>
      </c>
      <c r="AG2" s="47" t="s">
        <v>44</v>
      </c>
      <c r="AH2" s="47" t="s">
        <v>45</v>
      </c>
      <c r="AI2" s="47" t="s">
        <v>46</v>
      </c>
      <c r="AJ2" s="47" t="s">
        <v>47</v>
      </c>
      <c r="AK2" s="47" t="s">
        <v>48</v>
      </c>
      <c r="AL2" s="47" t="s">
        <v>49</v>
      </c>
      <c r="AM2" s="47" t="s">
        <v>50</v>
      </c>
      <c r="AN2" s="47" t="s">
        <v>51</v>
      </c>
      <c r="AO2" s="47" t="s">
        <v>13</v>
      </c>
      <c r="AP2" s="47" t="s">
        <v>52</v>
      </c>
      <c r="AQ2" s="47" t="s">
        <v>53</v>
      </c>
      <c r="AR2" s="47" t="s">
        <v>54</v>
      </c>
      <c r="AS2" s="47" t="s">
        <v>55</v>
      </c>
      <c r="AT2" s="47" t="s">
        <v>15</v>
      </c>
      <c r="AU2" s="5"/>
      <c r="AV2" s="50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customFormat="false" ht="22.5" hidden="false" customHeight="true" outlineLevel="0" collapsed="false">
      <c r="A3" s="51"/>
      <c r="B3" s="52"/>
      <c r="C3" s="53"/>
      <c r="D3" s="53" t="str">
        <f aca="false">'Codigos Flow Sheet'!$A$2</f>
        <v>TRANSPORTACIÓN DE INICIO</v>
      </c>
      <c r="E3" s="54"/>
      <c r="F3" s="55"/>
      <c r="G3" s="54"/>
      <c r="H3" s="56"/>
      <c r="I3" s="57"/>
      <c r="J3" s="58"/>
      <c r="K3" s="56"/>
      <c r="L3" s="56"/>
      <c r="M3" s="59"/>
      <c r="N3" s="59"/>
      <c r="O3" s="60"/>
      <c r="P3" s="60"/>
      <c r="Q3" s="61" t="n">
        <f aca="false">SUM(Q4:Q1135)</f>
        <v>287</v>
      </c>
      <c r="R3" s="61" t="n">
        <f aca="false">SUM(R4:R1135)</f>
        <v>167</v>
      </c>
      <c r="S3" s="61" t="n">
        <f aca="false">SUM(S4:S1135)</f>
        <v>88</v>
      </c>
      <c r="T3" s="61" t="n">
        <f aca="false">SUM(T4:T1135)</f>
        <v>5</v>
      </c>
      <c r="U3" s="61" t="n">
        <f aca="false">SUM(U4:U1135)</f>
        <v>9</v>
      </c>
      <c r="V3" s="61" t="n">
        <f aca="false">SUM(V4:V1135)</f>
        <v>22</v>
      </c>
      <c r="W3" s="61" t="n">
        <f aca="false">SUM(W4:W1135)</f>
        <v>0</v>
      </c>
      <c r="X3" s="61" t="n">
        <f aca="false">SUM(X4:X1135)</f>
        <v>22</v>
      </c>
      <c r="Y3" s="61" t="n">
        <f aca="false">SUM(Y4:Y1135)</f>
        <v>0</v>
      </c>
      <c r="Z3" s="61" t="n">
        <f aca="false">SUM(Z1132:Z1778)</f>
        <v>0</v>
      </c>
      <c r="AA3" s="61" t="n">
        <f aca="false">SUM(AA1132:AA1778)</f>
        <v>0</v>
      </c>
      <c r="AB3" s="61" t="n">
        <f aca="false">SUM(AB1132:AB1778)</f>
        <v>0</v>
      </c>
      <c r="AC3" s="61" t="n">
        <f aca="false">SUM(AC1132:AC1778)</f>
        <v>0</v>
      </c>
      <c r="AD3" s="61" t="n">
        <f aca="false">SUM(AD1132:AD1778)</f>
        <v>0</v>
      </c>
      <c r="AE3" s="61" t="n">
        <f aca="false">SUM(AE1132:AE1778)</f>
        <v>0</v>
      </c>
      <c r="AF3" s="61" t="n">
        <f aca="false">SUM(AF1132:AF1778)</f>
        <v>0</v>
      </c>
      <c r="AG3" s="61" t="n">
        <f aca="false">SUM(AG1132:AG1778)</f>
        <v>0</v>
      </c>
      <c r="AH3" s="61" t="n">
        <f aca="false">SUM(AH1132:AH1778)</f>
        <v>0</v>
      </c>
      <c r="AI3" s="61" t="n">
        <f aca="false">SUM(AI1132:AI1778)</f>
        <v>0</v>
      </c>
      <c r="AJ3" s="61" t="n">
        <f aca="false">SUM(AJ1132:AJ1778)</f>
        <v>0</v>
      </c>
      <c r="AK3" s="61" t="n">
        <f aca="false">SUM(AK1132:AK1778)</f>
        <v>0</v>
      </c>
      <c r="AL3" s="61" t="n">
        <f aca="false">SUM(AL1132:AL1778)</f>
        <v>0</v>
      </c>
      <c r="AM3" s="61" t="n">
        <f aca="false">SUM(AM1132:AM1778)</f>
        <v>0</v>
      </c>
      <c r="AN3" s="61" t="n">
        <f aca="false">SUM(AN1132:AN1778)</f>
        <v>0</v>
      </c>
      <c r="AO3" s="62"/>
      <c r="AP3" s="62"/>
      <c r="AQ3" s="62"/>
      <c r="AR3" s="62"/>
      <c r="AS3" s="62"/>
      <c r="AT3" s="63"/>
      <c r="AU3" s="41"/>
      <c r="AV3" s="50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</row>
    <row r="4" customFormat="false" ht="12.75" hidden="false" customHeight="true" outlineLevel="0" collapsed="false">
      <c r="A4" s="64"/>
      <c r="B4" s="65"/>
      <c r="C4" s="66"/>
      <c r="D4" s="66"/>
      <c r="E4" s="67"/>
      <c r="F4" s="68"/>
      <c r="G4" s="67"/>
      <c r="H4" s="69"/>
      <c r="I4" s="70"/>
      <c r="J4" s="71"/>
      <c r="K4" s="69"/>
      <c r="L4" s="69"/>
      <c r="M4" s="72"/>
      <c r="N4" s="72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4"/>
      <c r="AU4" s="41"/>
      <c r="AV4" s="50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</row>
    <row r="5" customFormat="false" ht="12.75" hidden="false" customHeight="true" outlineLevel="0" collapsed="false">
      <c r="A5" s="75"/>
      <c r="B5" s="75"/>
      <c r="C5" s="75"/>
      <c r="D5" s="76"/>
      <c r="E5" s="77"/>
      <c r="F5" s="78"/>
      <c r="G5" s="77"/>
      <c r="H5" s="79"/>
      <c r="I5" s="80"/>
      <c r="J5" s="77"/>
      <c r="K5" s="81"/>
      <c r="L5" s="81"/>
      <c r="M5" s="77"/>
      <c r="N5" s="82"/>
      <c r="O5" s="81"/>
      <c r="P5" s="81"/>
      <c r="Q5" s="79"/>
      <c r="R5" s="79"/>
      <c r="S5" s="79"/>
      <c r="T5" s="79"/>
      <c r="U5" s="79"/>
      <c r="V5" s="79"/>
      <c r="W5" s="79"/>
      <c r="X5" s="79"/>
      <c r="Y5" s="79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</row>
    <row r="6" customFormat="false" ht="22.5" hidden="false" customHeight="true" outlineLevel="0" collapsed="false">
      <c r="A6" s="83"/>
      <c r="B6" s="83"/>
      <c r="C6" s="84"/>
      <c r="D6" s="85" t="str">
        <f aca="false">'Codigos Flow Sheet'!$A$4</f>
        <v>100-005</v>
      </c>
      <c r="E6" s="86" t="str">
        <f aca="false">'Codigos Flow Sheet'!$G$4</f>
        <v>Motor conveyor # 1</v>
      </c>
      <c r="F6" s="78"/>
      <c r="G6" s="76"/>
      <c r="H6" s="82" t="s">
        <v>56</v>
      </c>
      <c r="I6" s="76"/>
      <c r="J6" s="87" t="s">
        <v>57</v>
      </c>
      <c r="K6" s="87" t="s">
        <v>57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77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</row>
    <row r="7" customFormat="false" ht="22.5" hidden="false" customHeight="true" outlineLevel="0" collapsed="false">
      <c r="A7" s="83"/>
      <c r="B7" s="83"/>
      <c r="C7" s="83" t="s">
        <v>58</v>
      </c>
      <c r="D7" s="76" t="str">
        <f aca="false">CONCATENATE($D$6,"_","HS")</f>
        <v>100-005_HS</v>
      </c>
      <c r="E7" s="76" t="str">
        <f aca="false">$E$6</f>
        <v>Motor conveyor # 1</v>
      </c>
      <c r="F7" s="78"/>
      <c r="G7" s="88" t="s">
        <v>59</v>
      </c>
      <c r="H7" s="82" t="s">
        <v>60</v>
      </c>
      <c r="I7" s="89" t="s">
        <v>61</v>
      </c>
      <c r="J7" s="87"/>
      <c r="K7" s="79"/>
      <c r="L7" s="82"/>
      <c r="M7" s="87" t="s">
        <v>62</v>
      </c>
      <c r="N7" s="82"/>
      <c r="O7" s="82"/>
      <c r="P7" s="82"/>
      <c r="Q7" s="82" t="n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77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</row>
    <row r="8" customFormat="false" ht="22.5" hidden="false" customHeight="true" outlineLevel="0" collapsed="false">
      <c r="A8" s="83"/>
      <c r="B8" s="83"/>
      <c r="C8" s="83" t="s">
        <v>63</v>
      </c>
      <c r="D8" s="76" t="str">
        <f aca="false">CONCATENATE($D$6,"_","RDY")</f>
        <v>100-005_RDY</v>
      </c>
      <c r="E8" s="76" t="str">
        <f aca="false">$E$6</f>
        <v>Motor conveyor # 1</v>
      </c>
      <c r="F8" s="78"/>
      <c r="G8" s="88" t="s">
        <v>64</v>
      </c>
      <c r="H8" s="82" t="s">
        <v>60</v>
      </c>
      <c r="I8" s="89" t="s">
        <v>65</v>
      </c>
      <c r="J8" s="87"/>
      <c r="K8" s="79"/>
      <c r="L8" s="82"/>
      <c r="M8" s="87" t="s">
        <v>62</v>
      </c>
      <c r="N8" s="82"/>
      <c r="O8" s="82"/>
      <c r="P8" s="82"/>
      <c r="Q8" s="82" t="n">
        <v>1</v>
      </c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77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customFormat="false" ht="22.5" hidden="false" customHeight="true" outlineLevel="0" collapsed="false">
      <c r="A9" s="83"/>
      <c r="B9" s="83"/>
      <c r="C9" s="83" t="s">
        <v>66</v>
      </c>
      <c r="D9" s="76" t="str">
        <f aca="false">CONCATENATE($D$6,"_","RUN")</f>
        <v>100-005_RUN</v>
      </c>
      <c r="E9" s="76" t="str">
        <f aca="false">$E$6</f>
        <v>Motor conveyor # 1</v>
      </c>
      <c r="F9" s="78"/>
      <c r="G9" s="88" t="s">
        <v>67</v>
      </c>
      <c r="H9" s="82" t="s">
        <v>60</v>
      </c>
      <c r="I9" s="89" t="s">
        <v>68</v>
      </c>
      <c r="J9" s="87"/>
      <c r="K9" s="79"/>
      <c r="L9" s="82"/>
      <c r="M9" s="87" t="s">
        <v>62</v>
      </c>
      <c r="N9" s="82"/>
      <c r="O9" s="82"/>
      <c r="P9" s="82"/>
      <c r="Q9" s="82" t="n">
        <v>1</v>
      </c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77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customFormat="false" ht="22.5" hidden="false" customHeight="true" outlineLevel="0" collapsed="false">
      <c r="A10" s="83"/>
      <c r="B10" s="83"/>
      <c r="C10" s="83" t="s">
        <v>69</v>
      </c>
      <c r="D10" s="76" t="str">
        <f aca="false">CONCATENATE($D$6,"_","MD")</f>
        <v>100-005_MD</v>
      </c>
      <c r="E10" s="76" t="str">
        <f aca="false">$E$6</f>
        <v>Motor conveyor # 1</v>
      </c>
      <c r="F10" s="78"/>
      <c r="G10" s="88" t="s">
        <v>70</v>
      </c>
      <c r="H10" s="82" t="s">
        <v>60</v>
      </c>
      <c r="I10" s="89" t="s">
        <v>71</v>
      </c>
      <c r="J10" s="87"/>
      <c r="K10" s="79"/>
      <c r="L10" s="82"/>
      <c r="M10" s="87" t="s">
        <v>62</v>
      </c>
      <c r="N10" s="82"/>
      <c r="O10" s="82"/>
      <c r="P10" s="82"/>
      <c r="Q10" s="82" t="n">
        <v>1</v>
      </c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77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</row>
    <row r="11" customFormat="false" ht="22.5" hidden="false" customHeight="true" outlineLevel="0" collapsed="false">
      <c r="A11" s="83"/>
      <c r="B11" s="83"/>
      <c r="C11" s="83" t="s">
        <v>72</v>
      </c>
      <c r="D11" s="76" t="str">
        <f aca="false">CONCATENATE($D$6,"_","ZS")</f>
        <v>100-005_ZS</v>
      </c>
      <c r="E11" s="76" t="str">
        <f aca="false">$E$6</f>
        <v>Motor conveyor # 1</v>
      </c>
      <c r="F11" s="78"/>
      <c r="G11" s="88" t="s">
        <v>73</v>
      </c>
      <c r="H11" s="82" t="s">
        <v>60</v>
      </c>
      <c r="I11" s="89" t="s">
        <v>74</v>
      </c>
      <c r="J11" s="87"/>
      <c r="K11" s="79"/>
      <c r="L11" s="82"/>
      <c r="M11" s="87" t="s">
        <v>62</v>
      </c>
      <c r="N11" s="82"/>
      <c r="O11" s="82"/>
      <c r="P11" s="82"/>
      <c r="Q11" s="82" t="n">
        <v>1</v>
      </c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77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</row>
    <row r="12" customFormat="false" ht="22.5" hidden="false" customHeight="true" outlineLevel="0" collapsed="false">
      <c r="A12" s="83"/>
      <c r="B12" s="83"/>
      <c r="C12" s="83" t="s">
        <v>75</v>
      </c>
      <c r="D12" s="76" t="str">
        <f aca="false">CONCATENATE($D$6,"_","LS")</f>
        <v>100-005_LS</v>
      </c>
      <c r="E12" s="76" t="str">
        <f aca="false">$E$6</f>
        <v>Motor conveyor # 1</v>
      </c>
      <c r="F12" s="78"/>
      <c r="G12" s="88" t="s">
        <v>76</v>
      </c>
      <c r="H12" s="82" t="s">
        <v>60</v>
      </c>
      <c r="I12" s="89" t="s">
        <v>77</v>
      </c>
      <c r="J12" s="87"/>
      <c r="K12" s="79"/>
      <c r="L12" s="82"/>
      <c r="M12" s="87" t="s">
        <v>62</v>
      </c>
      <c r="N12" s="82"/>
      <c r="O12" s="82"/>
      <c r="P12" s="82"/>
      <c r="Q12" s="82" t="n">
        <v>1</v>
      </c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77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</row>
    <row r="13" customFormat="false" ht="22.5" hidden="false" customHeight="true" outlineLevel="0" collapsed="false">
      <c r="A13" s="83"/>
      <c r="B13" s="83"/>
      <c r="C13" s="83" t="s">
        <v>78</v>
      </c>
      <c r="D13" s="76" t="str">
        <f aca="false">CONCATENATE($D$6,"_","CMD")</f>
        <v>100-005_CMD</v>
      </c>
      <c r="E13" s="76" t="str">
        <f aca="false">$E$6</f>
        <v>Motor conveyor # 1</v>
      </c>
      <c r="F13" s="78"/>
      <c r="G13" s="88" t="s">
        <v>79</v>
      </c>
      <c r="H13" s="82" t="s">
        <v>60</v>
      </c>
      <c r="I13" s="89" t="s">
        <v>80</v>
      </c>
      <c r="J13" s="87"/>
      <c r="K13" s="79"/>
      <c r="L13" s="82"/>
      <c r="M13" s="87" t="s">
        <v>62</v>
      </c>
      <c r="N13" s="82"/>
      <c r="O13" s="82"/>
      <c r="P13" s="82"/>
      <c r="Q13" s="82"/>
      <c r="R13" s="82" t="n">
        <v>1</v>
      </c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77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</row>
    <row r="14" customFormat="false" ht="22.5" hidden="false" customHeight="true" outlineLevel="0" collapsed="false">
      <c r="A14" s="83"/>
      <c r="B14" s="83"/>
      <c r="C14" s="83" t="s">
        <v>81</v>
      </c>
      <c r="D14" s="76" t="str">
        <f aca="false">CONCATENATE($D$6,"_","IT")</f>
        <v>100-005_IT</v>
      </c>
      <c r="E14" s="76" t="str">
        <f aca="false">$E$6</f>
        <v>Motor conveyor # 1</v>
      </c>
      <c r="F14" s="78"/>
      <c r="G14" s="88" t="s">
        <v>82</v>
      </c>
      <c r="H14" s="82" t="s">
        <v>83</v>
      </c>
      <c r="I14" s="77" t="s">
        <v>84</v>
      </c>
      <c r="J14" s="87"/>
      <c r="K14" s="79"/>
      <c r="L14" s="82"/>
      <c r="M14" s="87" t="s">
        <v>85</v>
      </c>
      <c r="N14" s="82" t="s">
        <v>86</v>
      </c>
      <c r="O14" s="82"/>
      <c r="P14" s="82"/>
      <c r="Q14" s="82"/>
      <c r="R14" s="82"/>
      <c r="S14" s="82" t="n">
        <v>1</v>
      </c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77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</row>
    <row r="15" customFormat="false" ht="22.5" hidden="false" customHeight="true" outlineLevel="0" collapsed="false">
      <c r="A15" s="90"/>
      <c r="B15" s="83"/>
      <c r="C15" s="83"/>
      <c r="D15" s="91"/>
      <c r="E15" s="92"/>
      <c r="F15" s="78"/>
      <c r="G15" s="76"/>
      <c r="H15" s="82"/>
      <c r="I15" s="76"/>
      <c r="J15" s="87"/>
      <c r="K15" s="87"/>
      <c r="L15" s="93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93"/>
      <c r="AP15" s="93"/>
      <c r="AQ15" s="93"/>
      <c r="AR15" s="93"/>
      <c r="AS15" s="93"/>
      <c r="AT15" s="94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</row>
    <row r="16" customFormat="false" ht="22.5" hidden="false" customHeight="true" outlineLevel="0" collapsed="false">
      <c r="A16" s="90"/>
      <c r="B16" s="83"/>
      <c r="C16" s="83"/>
      <c r="D16" s="91"/>
      <c r="E16" s="92"/>
      <c r="F16" s="78"/>
      <c r="G16" s="76"/>
      <c r="H16" s="82"/>
      <c r="I16" s="76"/>
      <c r="J16" s="87"/>
      <c r="K16" s="87"/>
      <c r="L16" s="93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93"/>
      <c r="AP16" s="93"/>
      <c r="AQ16" s="93"/>
      <c r="AR16" s="93"/>
      <c r="AS16" s="93"/>
      <c r="AT16" s="9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</row>
    <row r="17" customFormat="false" ht="22.5" hidden="false" customHeight="true" outlineLevel="0" collapsed="false">
      <c r="A17" s="90"/>
      <c r="B17" s="83"/>
      <c r="C17" s="83"/>
      <c r="D17" s="91"/>
      <c r="E17" s="92"/>
      <c r="F17" s="78"/>
      <c r="G17" s="76"/>
      <c r="H17" s="82"/>
      <c r="I17" s="76"/>
      <c r="J17" s="87"/>
      <c r="K17" s="87"/>
      <c r="L17" s="93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93"/>
      <c r="AP17" s="93"/>
      <c r="AQ17" s="93"/>
      <c r="AR17" s="93"/>
      <c r="AS17" s="93"/>
      <c r="AT17" s="94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</row>
    <row r="18" customFormat="false" ht="22.5" hidden="false" customHeight="true" outlineLevel="0" collapsed="false">
      <c r="A18" s="83"/>
      <c r="B18" s="83"/>
      <c r="C18" s="83"/>
      <c r="D18" s="86" t="n">
        <f aca="false">'Codigos Flow Sheet'!$A$6</f>
        <v>0</v>
      </c>
      <c r="E18" s="86" t="n">
        <f aca="false">'Codigos Flow Sheet'!G6</f>
        <v>0</v>
      </c>
      <c r="F18" s="78"/>
      <c r="G18" s="76"/>
      <c r="H18" s="82" t="s">
        <v>87</v>
      </c>
      <c r="I18" s="76"/>
      <c r="J18" s="87" t="s">
        <v>88</v>
      </c>
      <c r="K18" s="87" t="s">
        <v>89</v>
      </c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77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customFormat="false" ht="22.5" hidden="false" customHeight="true" outlineLevel="0" collapsed="false">
      <c r="A19" s="83"/>
      <c r="B19" s="83"/>
      <c r="C19" s="83" t="s">
        <v>90</v>
      </c>
      <c r="D19" s="76" t="str">
        <f aca="false">CONCATENATE($D$18,"_","HS")</f>
        <v>0_HS</v>
      </c>
      <c r="E19" s="77" t="n">
        <f aca="false">$E$18</f>
        <v>0</v>
      </c>
      <c r="F19" s="78"/>
      <c r="G19" s="88" t="s">
        <v>59</v>
      </c>
      <c r="H19" s="82" t="s">
        <v>60</v>
      </c>
      <c r="I19" s="89" t="s">
        <v>91</v>
      </c>
      <c r="J19" s="87"/>
      <c r="K19" s="87"/>
      <c r="L19" s="82"/>
      <c r="M19" s="87" t="s">
        <v>62</v>
      </c>
      <c r="N19" s="82"/>
      <c r="O19" s="82"/>
      <c r="P19" s="82"/>
      <c r="Q19" s="82" t="n">
        <v>1</v>
      </c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77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customFormat="false" ht="22.5" hidden="false" customHeight="true" outlineLevel="0" collapsed="false">
      <c r="A20" s="83"/>
      <c r="B20" s="83"/>
      <c r="C20" s="83" t="s">
        <v>92</v>
      </c>
      <c r="D20" s="76" t="str">
        <f aca="false">CONCATENATE($D$18,"_","RDY")</f>
        <v>0_RDY</v>
      </c>
      <c r="E20" s="77" t="n">
        <f aca="false">$E$18</f>
        <v>0</v>
      </c>
      <c r="F20" s="78"/>
      <c r="G20" s="88" t="s">
        <v>64</v>
      </c>
      <c r="H20" s="82" t="s">
        <v>60</v>
      </c>
      <c r="I20" s="89" t="s">
        <v>93</v>
      </c>
      <c r="J20" s="87"/>
      <c r="K20" s="87"/>
      <c r="L20" s="82"/>
      <c r="M20" s="87" t="s">
        <v>62</v>
      </c>
      <c r="N20" s="82"/>
      <c r="O20" s="82"/>
      <c r="P20" s="82"/>
      <c r="Q20" s="82" t="n">
        <v>1</v>
      </c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77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customFormat="false" ht="22.5" hidden="false" customHeight="true" outlineLevel="0" collapsed="false">
      <c r="A21" s="83"/>
      <c r="B21" s="83"/>
      <c r="C21" s="83" t="s">
        <v>94</v>
      </c>
      <c r="D21" s="76" t="str">
        <f aca="false">CONCATENATE($D$18,"_","RUN")</f>
        <v>0_RUN</v>
      </c>
      <c r="E21" s="77" t="n">
        <f aca="false">$E$18</f>
        <v>0</v>
      </c>
      <c r="F21" s="78"/>
      <c r="G21" s="88" t="s">
        <v>95</v>
      </c>
      <c r="H21" s="82" t="s">
        <v>60</v>
      </c>
      <c r="I21" s="89" t="s">
        <v>96</v>
      </c>
      <c r="J21" s="87"/>
      <c r="K21" s="87"/>
      <c r="L21" s="82"/>
      <c r="M21" s="87" t="s">
        <v>62</v>
      </c>
      <c r="N21" s="82"/>
      <c r="O21" s="82"/>
      <c r="P21" s="82"/>
      <c r="Q21" s="82" t="n">
        <v>1</v>
      </c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77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</row>
    <row r="22" customFormat="false" ht="22.5" hidden="false" customHeight="true" outlineLevel="0" collapsed="false">
      <c r="A22" s="83"/>
      <c r="B22" s="83"/>
      <c r="C22" s="83" t="s">
        <v>97</v>
      </c>
      <c r="D22" s="76" t="str">
        <f aca="false">CONCATENATE($D$18,"_","CMD")</f>
        <v>0_CMD</v>
      </c>
      <c r="E22" s="77" t="n">
        <f aca="false">$E$18</f>
        <v>0</v>
      </c>
      <c r="F22" s="78"/>
      <c r="G22" s="88" t="s">
        <v>79</v>
      </c>
      <c r="H22" s="82" t="s">
        <v>60</v>
      </c>
      <c r="I22" s="89" t="s">
        <v>98</v>
      </c>
      <c r="J22" s="87"/>
      <c r="K22" s="87"/>
      <c r="L22" s="82"/>
      <c r="M22" s="87" t="s">
        <v>62</v>
      </c>
      <c r="N22" s="82"/>
      <c r="O22" s="82"/>
      <c r="P22" s="82"/>
      <c r="Q22" s="82"/>
      <c r="R22" s="82" t="n">
        <v>1</v>
      </c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77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</row>
    <row r="23" customFormat="false" ht="22.5" hidden="false" customHeight="true" outlineLevel="0" collapsed="false">
      <c r="A23" s="83"/>
      <c r="B23" s="83"/>
      <c r="C23" s="83"/>
      <c r="D23" s="76"/>
      <c r="E23" s="77"/>
      <c r="F23" s="78"/>
      <c r="G23" s="76"/>
      <c r="H23" s="82"/>
      <c r="I23" s="77"/>
      <c r="J23" s="87"/>
      <c r="K23" s="87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77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</row>
    <row r="24" customFormat="false" ht="22.5" hidden="false" customHeight="true" outlineLevel="0" collapsed="false">
      <c r="A24" s="83"/>
      <c r="B24" s="83"/>
      <c r="C24" s="83"/>
      <c r="D24" s="76"/>
      <c r="E24" s="77"/>
      <c r="F24" s="78"/>
      <c r="G24" s="76"/>
      <c r="H24" s="82"/>
      <c r="I24" s="77"/>
      <c r="J24" s="87"/>
      <c r="K24" s="87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77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</row>
    <row r="25" customFormat="false" ht="22.5" hidden="false" customHeight="true" outlineLevel="0" collapsed="false">
      <c r="A25" s="83"/>
      <c r="B25" s="83"/>
      <c r="C25" s="83"/>
      <c r="D25" s="86" t="n">
        <f aca="false">'Codigos Flow Sheet'!$A$8</f>
        <v>0</v>
      </c>
      <c r="E25" s="86" t="n">
        <f aca="false">'Codigos Flow Sheet'!G8</f>
        <v>0</v>
      </c>
      <c r="F25" s="78"/>
      <c r="G25" s="76"/>
      <c r="H25" s="82"/>
      <c r="I25" s="77"/>
      <c r="J25" s="87" t="s">
        <v>88</v>
      </c>
      <c r="K25" s="87" t="s">
        <v>89</v>
      </c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77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</row>
    <row r="26" customFormat="false" ht="22.5" hidden="false" customHeight="true" outlineLevel="0" collapsed="false">
      <c r="A26" s="83"/>
      <c r="B26" s="83"/>
      <c r="C26" s="83" t="s">
        <v>99</v>
      </c>
      <c r="D26" s="76" t="str">
        <f aca="false">CONCATENATE($D$25,"_","HS")</f>
        <v>0_HS</v>
      </c>
      <c r="E26" s="77" t="n">
        <f aca="false">$E$25</f>
        <v>0</v>
      </c>
      <c r="F26" s="78"/>
      <c r="G26" s="88" t="s">
        <v>59</v>
      </c>
      <c r="H26" s="82" t="s">
        <v>60</v>
      </c>
      <c r="I26" s="89" t="s">
        <v>100</v>
      </c>
      <c r="J26" s="87"/>
      <c r="K26" s="82"/>
      <c r="L26" s="82"/>
      <c r="M26" s="87" t="s">
        <v>62</v>
      </c>
      <c r="N26" s="82"/>
      <c r="O26" s="82"/>
      <c r="P26" s="82"/>
      <c r="Q26" s="82" t="n">
        <v>1</v>
      </c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77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</row>
    <row r="27" customFormat="false" ht="22.5" hidden="false" customHeight="true" outlineLevel="0" collapsed="false">
      <c r="A27" s="83"/>
      <c r="B27" s="83"/>
      <c r="C27" s="83" t="s">
        <v>101</v>
      </c>
      <c r="D27" s="76" t="str">
        <f aca="false">CONCATENATE($D$25,"_","RDY")</f>
        <v>0_RDY</v>
      </c>
      <c r="E27" s="77" t="n">
        <f aca="false">$E$25</f>
        <v>0</v>
      </c>
      <c r="F27" s="78"/>
      <c r="G27" s="88" t="s">
        <v>64</v>
      </c>
      <c r="H27" s="82" t="s">
        <v>60</v>
      </c>
      <c r="I27" s="89" t="s">
        <v>102</v>
      </c>
      <c r="J27" s="87"/>
      <c r="K27" s="82"/>
      <c r="L27" s="82"/>
      <c r="M27" s="87" t="s">
        <v>62</v>
      </c>
      <c r="N27" s="82"/>
      <c r="O27" s="82"/>
      <c r="P27" s="82"/>
      <c r="Q27" s="82" t="n">
        <v>1</v>
      </c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77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</row>
    <row r="28" customFormat="false" ht="22.5" hidden="false" customHeight="true" outlineLevel="0" collapsed="false">
      <c r="A28" s="83"/>
      <c r="B28" s="83"/>
      <c r="C28" s="83" t="s">
        <v>103</v>
      </c>
      <c r="D28" s="76" t="str">
        <f aca="false">CONCATENATE($D$25,"_","RUN")</f>
        <v>0_RUN</v>
      </c>
      <c r="E28" s="77" t="n">
        <f aca="false">$E$25</f>
        <v>0</v>
      </c>
      <c r="F28" s="78"/>
      <c r="G28" s="88" t="s">
        <v>95</v>
      </c>
      <c r="H28" s="82" t="s">
        <v>60</v>
      </c>
      <c r="I28" s="89" t="s">
        <v>104</v>
      </c>
      <c r="J28" s="87"/>
      <c r="K28" s="82"/>
      <c r="L28" s="82"/>
      <c r="M28" s="87" t="s">
        <v>62</v>
      </c>
      <c r="N28" s="82"/>
      <c r="O28" s="82"/>
      <c r="P28" s="82"/>
      <c r="Q28" s="82" t="n">
        <v>1</v>
      </c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77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</row>
    <row r="29" customFormat="false" ht="22.5" hidden="false" customHeight="true" outlineLevel="0" collapsed="false">
      <c r="A29" s="83"/>
      <c r="B29" s="83"/>
      <c r="C29" s="83" t="s">
        <v>105</v>
      </c>
      <c r="D29" s="76" t="str">
        <f aca="false">CONCATENATE($D$25,"_","CMD")</f>
        <v>0_CMD</v>
      </c>
      <c r="E29" s="77" t="n">
        <f aca="false">$E$25</f>
        <v>0</v>
      </c>
      <c r="F29" s="78"/>
      <c r="G29" s="88" t="s">
        <v>106</v>
      </c>
      <c r="H29" s="82" t="s">
        <v>60</v>
      </c>
      <c r="I29" s="89" t="s">
        <v>107</v>
      </c>
      <c r="J29" s="87"/>
      <c r="K29" s="82"/>
      <c r="L29" s="82"/>
      <c r="M29" s="87" t="s">
        <v>62</v>
      </c>
      <c r="N29" s="82"/>
      <c r="O29" s="82"/>
      <c r="P29" s="82"/>
      <c r="Q29" s="82"/>
      <c r="R29" s="82" t="n">
        <v>1</v>
      </c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77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</row>
    <row r="30" customFormat="false" ht="22.5" hidden="false" customHeight="true" outlineLevel="0" collapsed="false">
      <c r="A30" s="83"/>
      <c r="B30" s="83"/>
      <c r="C30" s="83"/>
      <c r="D30" s="76"/>
      <c r="E30" s="94"/>
      <c r="F30" s="78"/>
      <c r="G30" s="76"/>
      <c r="H30" s="82"/>
      <c r="I30" s="89"/>
      <c r="J30" s="87"/>
      <c r="K30" s="82"/>
      <c r="L30" s="93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93"/>
      <c r="AP30" s="93"/>
      <c r="AQ30" s="93"/>
      <c r="AR30" s="93"/>
      <c r="AS30" s="93"/>
      <c r="AT30" s="94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</row>
    <row r="31" customFormat="false" ht="22.5" hidden="false" customHeight="true" outlineLevel="0" collapsed="false">
      <c r="A31" s="83"/>
      <c r="B31" s="83"/>
      <c r="C31" s="83"/>
      <c r="D31" s="76"/>
      <c r="E31" s="94"/>
      <c r="F31" s="78"/>
      <c r="G31" s="76"/>
      <c r="H31" s="82"/>
      <c r="I31" s="89"/>
      <c r="J31" s="87"/>
      <c r="K31" s="82"/>
      <c r="L31" s="93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93"/>
      <c r="AP31" s="93"/>
      <c r="AQ31" s="93"/>
      <c r="AR31" s="93"/>
      <c r="AS31" s="93"/>
      <c r="AT31" s="94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</row>
    <row r="32" customFormat="false" ht="22.5" hidden="false" customHeight="true" outlineLevel="0" collapsed="false">
      <c r="A32" s="90"/>
      <c r="B32" s="83"/>
      <c r="C32" s="83"/>
      <c r="D32" s="91"/>
      <c r="E32" s="92"/>
      <c r="F32" s="78"/>
      <c r="G32" s="76"/>
      <c r="H32" s="82"/>
      <c r="I32" s="76"/>
      <c r="J32" s="87"/>
      <c r="K32" s="87"/>
      <c r="L32" s="93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93"/>
      <c r="AP32" s="93"/>
      <c r="AQ32" s="93"/>
      <c r="AR32" s="93"/>
      <c r="AS32" s="93"/>
      <c r="AT32" s="94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</row>
    <row r="33" customFormat="false" ht="22.5" hidden="false" customHeight="true" outlineLevel="0" collapsed="false">
      <c r="A33" s="90"/>
      <c r="B33" s="83"/>
      <c r="C33" s="83"/>
      <c r="D33" s="91"/>
      <c r="E33" s="92"/>
      <c r="F33" s="78"/>
      <c r="G33" s="76"/>
      <c r="H33" s="82"/>
      <c r="I33" s="76"/>
      <c r="J33" s="87"/>
      <c r="K33" s="87"/>
      <c r="L33" s="93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93"/>
      <c r="AP33" s="93"/>
      <c r="AQ33" s="93"/>
      <c r="AR33" s="93"/>
      <c r="AS33" s="93"/>
      <c r="AT33" s="94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</row>
    <row r="34" customFormat="false" ht="22.5" hidden="false" customHeight="true" outlineLevel="0" collapsed="false">
      <c r="A34" s="83"/>
      <c r="B34" s="83"/>
      <c r="C34" s="83"/>
      <c r="D34" s="86" t="n">
        <f aca="false">'Codigos Flow Sheet'!A13</f>
        <v>0</v>
      </c>
      <c r="E34" s="86" t="n">
        <f aca="false">'Codigos Flow Sheet'!G13</f>
        <v>0</v>
      </c>
      <c r="F34" s="78"/>
      <c r="G34" s="76"/>
      <c r="H34" s="82" t="s">
        <v>87</v>
      </c>
      <c r="I34" s="76"/>
      <c r="J34" s="87" t="s">
        <v>88</v>
      </c>
      <c r="K34" s="87" t="s">
        <v>89</v>
      </c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77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</row>
    <row r="35" customFormat="false" ht="22.5" hidden="false" customHeight="true" outlineLevel="0" collapsed="false">
      <c r="A35" s="83"/>
      <c r="B35" s="83"/>
      <c r="C35" s="83" t="s">
        <v>108</v>
      </c>
      <c r="D35" s="76" t="str">
        <f aca="false">CONCATENATE($D$34,"_","HS")</f>
        <v>0_HS</v>
      </c>
      <c r="E35" s="77" t="n">
        <f aca="false">$E$34</f>
        <v>0</v>
      </c>
      <c r="F35" s="78"/>
      <c r="G35" s="88" t="s">
        <v>59</v>
      </c>
      <c r="H35" s="82" t="s">
        <v>60</v>
      </c>
      <c r="I35" s="89" t="s">
        <v>109</v>
      </c>
      <c r="J35" s="87"/>
      <c r="K35" s="82"/>
      <c r="L35" s="82"/>
      <c r="M35" s="87" t="s">
        <v>62</v>
      </c>
      <c r="N35" s="82"/>
      <c r="O35" s="82"/>
      <c r="P35" s="82"/>
      <c r="Q35" s="82" t="n">
        <v>1</v>
      </c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77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</row>
    <row r="36" customFormat="false" ht="22.5" hidden="false" customHeight="true" outlineLevel="0" collapsed="false">
      <c r="A36" s="83"/>
      <c r="B36" s="83"/>
      <c r="C36" s="83" t="s">
        <v>110</v>
      </c>
      <c r="D36" s="76" t="str">
        <f aca="false">CONCATENATE($D$34,"_","RDY")</f>
        <v>0_RDY</v>
      </c>
      <c r="E36" s="77" t="n">
        <f aca="false">$E$34</f>
        <v>0</v>
      </c>
      <c r="F36" s="78"/>
      <c r="G36" s="88" t="s">
        <v>64</v>
      </c>
      <c r="H36" s="82" t="s">
        <v>60</v>
      </c>
      <c r="I36" s="89" t="s">
        <v>111</v>
      </c>
      <c r="J36" s="87"/>
      <c r="K36" s="82"/>
      <c r="L36" s="82"/>
      <c r="M36" s="87" t="s">
        <v>62</v>
      </c>
      <c r="N36" s="82"/>
      <c r="O36" s="82"/>
      <c r="P36" s="82"/>
      <c r="Q36" s="82" t="n">
        <v>1</v>
      </c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77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</row>
    <row r="37" customFormat="false" ht="22.5" hidden="false" customHeight="true" outlineLevel="0" collapsed="false">
      <c r="A37" s="83"/>
      <c r="B37" s="83"/>
      <c r="C37" s="83" t="s">
        <v>112</v>
      </c>
      <c r="D37" s="76" t="str">
        <f aca="false">CONCATENATE($D$34,"_","RUN")</f>
        <v>0_RUN</v>
      </c>
      <c r="E37" s="77" t="n">
        <f aca="false">$E$34</f>
        <v>0</v>
      </c>
      <c r="F37" s="78"/>
      <c r="G37" s="88" t="s">
        <v>95</v>
      </c>
      <c r="H37" s="82" t="s">
        <v>60</v>
      </c>
      <c r="I37" s="89" t="s">
        <v>113</v>
      </c>
      <c r="J37" s="87"/>
      <c r="K37" s="82"/>
      <c r="L37" s="82"/>
      <c r="M37" s="87" t="s">
        <v>62</v>
      </c>
      <c r="N37" s="82"/>
      <c r="O37" s="82"/>
      <c r="P37" s="82"/>
      <c r="Q37" s="82" t="n">
        <v>1</v>
      </c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77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</row>
    <row r="38" customFormat="false" ht="22.5" hidden="false" customHeight="true" outlineLevel="0" collapsed="false">
      <c r="A38" s="83"/>
      <c r="B38" s="83"/>
      <c r="C38" s="83" t="s">
        <v>114</v>
      </c>
      <c r="D38" s="76" t="str">
        <f aca="false">CONCATENATE($D$34,"_","MD")</f>
        <v>0_MD</v>
      </c>
      <c r="E38" s="77" t="n">
        <f aca="false">$E$34</f>
        <v>0</v>
      </c>
      <c r="F38" s="78"/>
      <c r="G38" s="88" t="s">
        <v>70</v>
      </c>
      <c r="H38" s="82" t="s">
        <v>60</v>
      </c>
      <c r="I38" s="89" t="s">
        <v>115</v>
      </c>
      <c r="J38" s="87"/>
      <c r="K38" s="82"/>
      <c r="L38" s="82"/>
      <c r="M38" s="87" t="s">
        <v>62</v>
      </c>
      <c r="N38" s="82"/>
      <c r="O38" s="82"/>
      <c r="P38" s="82"/>
      <c r="Q38" s="82" t="n">
        <v>1</v>
      </c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77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</row>
    <row r="39" customFormat="false" ht="22.5" hidden="false" customHeight="true" outlineLevel="0" collapsed="false">
      <c r="A39" s="83"/>
      <c r="B39" s="83"/>
      <c r="C39" s="83" t="s">
        <v>116</v>
      </c>
      <c r="D39" s="76" t="str">
        <f aca="false">CONCATENATE($D$34,"_","CMD")</f>
        <v>0_CMD</v>
      </c>
      <c r="E39" s="77" t="n">
        <f aca="false">$E$34</f>
        <v>0</v>
      </c>
      <c r="F39" s="78"/>
      <c r="G39" s="88" t="s">
        <v>79</v>
      </c>
      <c r="H39" s="82" t="s">
        <v>60</v>
      </c>
      <c r="I39" s="89" t="s">
        <v>117</v>
      </c>
      <c r="J39" s="87"/>
      <c r="K39" s="82"/>
      <c r="L39" s="82"/>
      <c r="M39" s="87" t="s">
        <v>62</v>
      </c>
      <c r="N39" s="82"/>
      <c r="O39" s="82"/>
      <c r="P39" s="82"/>
      <c r="Q39" s="82"/>
      <c r="R39" s="82" t="n">
        <v>1</v>
      </c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77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</row>
    <row r="40" customFormat="false" ht="22.5" hidden="false" customHeight="true" outlineLevel="0" collapsed="false">
      <c r="A40" s="83"/>
      <c r="B40" s="83"/>
      <c r="C40" s="83"/>
      <c r="D40" s="76"/>
      <c r="E40" s="94"/>
      <c r="F40" s="78"/>
      <c r="G40" s="76"/>
      <c r="H40" s="82"/>
      <c r="I40" s="89"/>
      <c r="J40" s="87"/>
      <c r="K40" s="82"/>
      <c r="L40" s="93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93"/>
      <c r="AP40" s="93"/>
      <c r="AQ40" s="93"/>
      <c r="AR40" s="93"/>
      <c r="AS40" s="93"/>
      <c r="AT40" s="94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</row>
    <row r="41" customFormat="false" ht="22.5" hidden="false" customHeight="true" outlineLevel="0" collapsed="false">
      <c r="A41" s="83"/>
      <c r="B41" s="83"/>
      <c r="C41" s="83"/>
      <c r="D41" s="76"/>
      <c r="E41" s="94"/>
      <c r="F41" s="78"/>
      <c r="G41" s="76"/>
      <c r="H41" s="82"/>
      <c r="I41" s="89"/>
      <c r="J41" s="87"/>
      <c r="K41" s="82"/>
      <c r="L41" s="93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93"/>
      <c r="AP41" s="93"/>
      <c r="AQ41" s="93"/>
      <c r="AR41" s="93"/>
      <c r="AS41" s="93"/>
      <c r="AT41" s="94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</row>
    <row r="42" customFormat="false" ht="22.5" hidden="false" customHeight="true" outlineLevel="0" collapsed="false">
      <c r="A42" s="90"/>
      <c r="B42" s="83"/>
      <c r="C42" s="83"/>
      <c r="D42" s="91"/>
      <c r="E42" s="92"/>
      <c r="F42" s="78"/>
      <c r="G42" s="76"/>
      <c r="H42" s="82"/>
      <c r="I42" s="76"/>
      <c r="J42" s="87"/>
      <c r="K42" s="87"/>
      <c r="L42" s="93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93"/>
      <c r="AP42" s="93"/>
      <c r="AQ42" s="93"/>
      <c r="AR42" s="93"/>
      <c r="AS42" s="93"/>
      <c r="AT42" s="94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</row>
    <row r="43" customFormat="false" ht="22.5" hidden="false" customHeight="true" outlineLevel="0" collapsed="false">
      <c r="A43" s="90"/>
      <c r="B43" s="83"/>
      <c r="C43" s="83"/>
      <c r="D43" s="91"/>
      <c r="E43" s="92"/>
      <c r="F43" s="78"/>
      <c r="G43" s="76"/>
      <c r="H43" s="82"/>
      <c r="I43" s="76"/>
      <c r="J43" s="87"/>
      <c r="K43" s="87"/>
      <c r="L43" s="93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93"/>
      <c r="AP43" s="93"/>
      <c r="AQ43" s="93"/>
      <c r="AR43" s="93"/>
      <c r="AS43" s="93"/>
      <c r="AT43" s="94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</row>
    <row r="44" customFormat="false" ht="22.5" hidden="false" customHeight="true" outlineLevel="0" collapsed="false">
      <c r="A44" s="83"/>
      <c r="B44" s="83"/>
      <c r="C44" s="83"/>
      <c r="D44" s="86" t="n">
        <f aca="false">'Codigos Flow Sheet'!A14</f>
        <v>0</v>
      </c>
      <c r="E44" s="91" t="n">
        <f aca="false">'Codigos Flow Sheet'!G14</f>
        <v>0</v>
      </c>
      <c r="F44" s="78"/>
      <c r="G44" s="76"/>
      <c r="H44" s="82"/>
      <c r="I44" s="76"/>
      <c r="J44" s="87" t="s">
        <v>118</v>
      </c>
      <c r="K44" s="87" t="s">
        <v>89</v>
      </c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77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</row>
    <row r="45" customFormat="false" ht="22.5" hidden="false" customHeight="true" outlineLevel="0" collapsed="false">
      <c r="A45" s="83"/>
      <c r="B45" s="83"/>
      <c r="C45" s="83" t="s">
        <v>119</v>
      </c>
      <c r="D45" s="76" t="str">
        <f aca="false">CONCATENATE($D$44,"_","RUN")</f>
        <v>0_RUN</v>
      </c>
      <c r="E45" s="77" t="n">
        <f aca="false">$E$44</f>
        <v>0</v>
      </c>
      <c r="F45" s="78"/>
      <c r="G45" s="88" t="s">
        <v>95</v>
      </c>
      <c r="H45" s="82" t="s">
        <v>60</v>
      </c>
      <c r="I45" s="89" t="s">
        <v>120</v>
      </c>
      <c r="J45" s="87"/>
      <c r="K45" s="82"/>
      <c r="L45" s="82"/>
      <c r="M45" s="87" t="s">
        <v>62</v>
      </c>
      <c r="N45" s="82"/>
      <c r="O45" s="82"/>
      <c r="P45" s="82"/>
      <c r="Q45" s="82" t="n">
        <v>1</v>
      </c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77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</row>
    <row r="46" customFormat="false" ht="22.5" hidden="false" customHeight="true" outlineLevel="0" collapsed="false">
      <c r="A46" s="83"/>
      <c r="B46" s="83"/>
      <c r="C46" s="83" t="s">
        <v>121</v>
      </c>
      <c r="D46" s="76" t="str">
        <f aca="false">CONCATENATE($D$44,"_","CMD")</f>
        <v>0_CMD</v>
      </c>
      <c r="E46" s="77" t="n">
        <f aca="false">$E$44</f>
        <v>0</v>
      </c>
      <c r="F46" s="78"/>
      <c r="G46" s="88" t="s">
        <v>122</v>
      </c>
      <c r="H46" s="82" t="s">
        <v>60</v>
      </c>
      <c r="I46" s="89" t="s">
        <v>123</v>
      </c>
      <c r="J46" s="87"/>
      <c r="K46" s="82"/>
      <c r="L46" s="82"/>
      <c r="M46" s="87" t="s">
        <v>62</v>
      </c>
      <c r="N46" s="82"/>
      <c r="O46" s="82"/>
      <c r="P46" s="82"/>
      <c r="Q46" s="82"/>
      <c r="R46" s="82" t="n">
        <v>1</v>
      </c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77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</row>
    <row r="47" customFormat="false" ht="22.5" hidden="false" customHeight="true" outlineLevel="0" collapsed="false">
      <c r="A47" s="83"/>
      <c r="B47" s="83"/>
      <c r="C47" s="83" t="s">
        <v>124</v>
      </c>
      <c r="D47" s="76" t="str">
        <f aca="false">CONCATENATE($D$44,"_","PDIT")</f>
        <v>0_PDIT</v>
      </c>
      <c r="E47" s="77" t="n">
        <f aca="false">$E$44</f>
        <v>0</v>
      </c>
      <c r="F47" s="78"/>
      <c r="G47" s="88" t="s">
        <v>125</v>
      </c>
      <c r="H47" s="82" t="s">
        <v>83</v>
      </c>
      <c r="I47" s="77" t="s">
        <v>126</v>
      </c>
      <c r="J47" s="87"/>
      <c r="K47" s="82"/>
      <c r="L47" s="82"/>
      <c r="M47" s="87" t="s">
        <v>85</v>
      </c>
      <c r="N47" s="82" t="s">
        <v>127</v>
      </c>
      <c r="O47" s="82"/>
      <c r="P47" s="82"/>
      <c r="Q47" s="82"/>
      <c r="R47" s="82"/>
      <c r="S47" s="82" t="n">
        <v>1</v>
      </c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77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</row>
    <row r="48" customFormat="false" ht="22.5" hidden="false" customHeight="true" outlineLevel="0" collapsed="false">
      <c r="A48" s="90"/>
      <c r="B48" s="83"/>
      <c r="C48" s="83"/>
      <c r="D48" s="91"/>
      <c r="E48" s="92"/>
      <c r="F48" s="78"/>
      <c r="G48" s="76"/>
      <c r="H48" s="82"/>
      <c r="I48" s="76"/>
      <c r="J48" s="87"/>
      <c r="K48" s="87"/>
      <c r="L48" s="93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93"/>
      <c r="AP48" s="93"/>
      <c r="AQ48" s="93"/>
      <c r="AR48" s="93"/>
      <c r="AS48" s="93"/>
      <c r="AT48" s="94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</row>
    <row r="49" customFormat="false" ht="22.5" hidden="false" customHeight="true" outlineLevel="0" collapsed="false">
      <c r="A49" s="90"/>
      <c r="B49" s="83"/>
      <c r="C49" s="83"/>
      <c r="D49" s="91"/>
      <c r="E49" s="92"/>
      <c r="F49" s="78"/>
      <c r="G49" s="76"/>
      <c r="H49" s="82"/>
      <c r="I49" s="76"/>
      <c r="J49" s="87"/>
      <c r="K49" s="87"/>
      <c r="L49" s="93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93"/>
      <c r="AP49" s="93"/>
      <c r="AQ49" s="93"/>
      <c r="AR49" s="93"/>
      <c r="AS49" s="93"/>
      <c r="AT49" s="94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</row>
    <row r="50" customFormat="false" ht="22.5" hidden="false" customHeight="true" outlineLevel="0" collapsed="false">
      <c r="A50" s="90"/>
      <c r="B50" s="83"/>
      <c r="C50" s="83"/>
      <c r="D50" s="91"/>
      <c r="E50" s="92"/>
      <c r="F50" s="78"/>
      <c r="G50" s="76"/>
      <c r="H50" s="82"/>
      <c r="I50" s="76"/>
      <c r="J50" s="87"/>
      <c r="K50" s="87"/>
      <c r="L50" s="93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93"/>
      <c r="AP50" s="93"/>
      <c r="AQ50" s="93"/>
      <c r="AR50" s="93"/>
      <c r="AS50" s="93"/>
      <c r="AT50" s="94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</row>
    <row r="51" customFormat="false" ht="22.5" hidden="false" customHeight="true" outlineLevel="0" collapsed="false">
      <c r="A51" s="83"/>
      <c r="B51" s="83"/>
      <c r="C51" s="83"/>
      <c r="D51" s="86" t="e">
        <f aca="false">'codigos flow sheet' #REF!</f>
        <v>#VALUE!</v>
      </c>
      <c r="E51" s="86" t="e">
        <f aca="false">'codigos flow sheet' #REF!</f>
        <v>#VALUE!</v>
      </c>
      <c r="F51" s="78"/>
      <c r="G51" s="76"/>
      <c r="H51" s="82" t="s">
        <v>87</v>
      </c>
      <c r="I51" s="76"/>
      <c r="J51" s="87" t="s">
        <v>88</v>
      </c>
      <c r="K51" s="87" t="s">
        <v>89</v>
      </c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77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</row>
    <row r="52" customFormat="false" ht="22.5" hidden="false" customHeight="true" outlineLevel="0" collapsed="false">
      <c r="A52" s="83"/>
      <c r="B52" s="83"/>
      <c r="C52" s="83" t="s">
        <v>128</v>
      </c>
      <c r="D52" s="76" t="e">
        <f aca="false">CONCATENATE($D$51,"_","HS")</f>
        <v>#VALUE!</v>
      </c>
      <c r="E52" s="77" t="e">
        <f aca="false">$E$51</f>
        <v>#VALUE!</v>
      </c>
      <c r="F52" s="78"/>
      <c r="G52" s="88" t="s">
        <v>59</v>
      </c>
      <c r="H52" s="82" t="s">
        <v>60</v>
      </c>
      <c r="I52" s="89" t="s">
        <v>129</v>
      </c>
      <c r="J52" s="87"/>
      <c r="K52" s="82"/>
      <c r="L52" s="82"/>
      <c r="M52" s="87" t="s">
        <v>62</v>
      </c>
      <c r="N52" s="82"/>
      <c r="O52" s="82"/>
      <c r="P52" s="82"/>
      <c r="Q52" s="82" t="n">
        <v>1</v>
      </c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77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</row>
    <row r="53" customFormat="false" ht="22.5" hidden="false" customHeight="true" outlineLevel="0" collapsed="false">
      <c r="A53" s="83"/>
      <c r="B53" s="83"/>
      <c r="C53" s="83" t="s">
        <v>130</v>
      </c>
      <c r="D53" s="76" t="e">
        <f aca="false">CONCATENATE($D$51,"_","RDY")</f>
        <v>#VALUE!</v>
      </c>
      <c r="E53" s="77" t="e">
        <f aca="false">$E$51</f>
        <v>#VALUE!</v>
      </c>
      <c r="F53" s="78"/>
      <c r="G53" s="88" t="s">
        <v>64</v>
      </c>
      <c r="H53" s="82" t="s">
        <v>60</v>
      </c>
      <c r="I53" s="89" t="s">
        <v>131</v>
      </c>
      <c r="J53" s="87"/>
      <c r="K53" s="82"/>
      <c r="L53" s="82"/>
      <c r="M53" s="87" t="s">
        <v>62</v>
      </c>
      <c r="N53" s="82"/>
      <c r="O53" s="82"/>
      <c r="P53" s="82"/>
      <c r="Q53" s="82" t="n">
        <v>1</v>
      </c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77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</row>
    <row r="54" customFormat="false" ht="22.5" hidden="false" customHeight="true" outlineLevel="0" collapsed="false">
      <c r="A54" s="83"/>
      <c r="B54" s="83"/>
      <c r="C54" s="83" t="s">
        <v>132</v>
      </c>
      <c r="D54" s="76" t="e">
        <f aca="false">CONCATENATE($D$51,"_","RUN")</f>
        <v>#VALUE!</v>
      </c>
      <c r="E54" s="77" t="e">
        <f aca="false">$E$51</f>
        <v>#VALUE!</v>
      </c>
      <c r="F54" s="78"/>
      <c r="G54" s="88" t="s">
        <v>95</v>
      </c>
      <c r="H54" s="82" t="s">
        <v>60</v>
      </c>
      <c r="I54" s="89" t="s">
        <v>133</v>
      </c>
      <c r="J54" s="87"/>
      <c r="K54" s="82"/>
      <c r="L54" s="82"/>
      <c r="M54" s="87" t="s">
        <v>62</v>
      </c>
      <c r="N54" s="82"/>
      <c r="O54" s="82"/>
      <c r="P54" s="82"/>
      <c r="Q54" s="82" t="n">
        <v>1</v>
      </c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77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</row>
    <row r="55" customFormat="false" ht="22.5" hidden="false" customHeight="true" outlineLevel="0" collapsed="false">
      <c r="A55" s="83"/>
      <c r="B55" s="83"/>
      <c r="C55" s="83" t="s">
        <v>134</v>
      </c>
      <c r="D55" s="76" t="e">
        <f aca="false">CONCATENATE($D$51,"_","MD")</f>
        <v>#VALUE!</v>
      </c>
      <c r="E55" s="77" t="e">
        <f aca="false">$E$51</f>
        <v>#VALUE!</v>
      </c>
      <c r="F55" s="78"/>
      <c r="G55" s="88" t="s">
        <v>70</v>
      </c>
      <c r="H55" s="82" t="s">
        <v>60</v>
      </c>
      <c r="I55" s="89" t="s">
        <v>135</v>
      </c>
      <c r="J55" s="87"/>
      <c r="K55" s="82"/>
      <c r="L55" s="82"/>
      <c r="M55" s="87" t="s">
        <v>62</v>
      </c>
      <c r="N55" s="82"/>
      <c r="O55" s="82"/>
      <c r="P55" s="82"/>
      <c r="Q55" s="82" t="n">
        <v>1</v>
      </c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77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</row>
    <row r="56" customFormat="false" ht="22.5" hidden="false" customHeight="true" outlineLevel="0" collapsed="false">
      <c r="A56" s="83"/>
      <c r="B56" s="83"/>
      <c r="C56" s="83" t="s">
        <v>136</v>
      </c>
      <c r="D56" s="76" t="e">
        <f aca="false">CONCATENATE($D$51,"_","CMD")</f>
        <v>#VALUE!</v>
      </c>
      <c r="E56" s="77" t="e">
        <f aca="false">$E$51</f>
        <v>#VALUE!</v>
      </c>
      <c r="F56" s="78"/>
      <c r="G56" s="88" t="s">
        <v>79</v>
      </c>
      <c r="H56" s="82" t="s">
        <v>60</v>
      </c>
      <c r="I56" s="89" t="s">
        <v>137</v>
      </c>
      <c r="J56" s="87"/>
      <c r="K56" s="82"/>
      <c r="L56" s="82"/>
      <c r="M56" s="87" t="s">
        <v>62</v>
      </c>
      <c r="N56" s="82"/>
      <c r="O56" s="82"/>
      <c r="P56" s="82"/>
      <c r="Q56" s="82"/>
      <c r="R56" s="82" t="n">
        <v>1</v>
      </c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77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</row>
    <row r="57" customFormat="false" ht="22.5" hidden="false" customHeight="true" outlineLevel="0" collapsed="false">
      <c r="A57" s="90"/>
      <c r="B57" s="83"/>
      <c r="C57" s="83"/>
      <c r="D57" s="91"/>
      <c r="E57" s="92"/>
      <c r="F57" s="78"/>
      <c r="G57" s="76"/>
      <c r="H57" s="82"/>
      <c r="I57" s="76"/>
      <c r="J57" s="87"/>
      <c r="K57" s="87"/>
      <c r="L57" s="93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93"/>
      <c r="AP57" s="93"/>
      <c r="AQ57" s="93"/>
      <c r="AR57" s="93"/>
      <c r="AS57" s="93"/>
      <c r="AT57" s="94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</row>
    <row r="58" customFormat="false" ht="22.5" hidden="false" customHeight="true" outlineLevel="0" collapsed="false">
      <c r="A58" s="90"/>
      <c r="B58" s="83"/>
      <c r="C58" s="83"/>
      <c r="D58" s="91"/>
      <c r="E58" s="92"/>
      <c r="F58" s="78"/>
      <c r="G58" s="76"/>
      <c r="H58" s="82"/>
      <c r="I58" s="76"/>
      <c r="J58" s="87"/>
      <c r="K58" s="87"/>
      <c r="L58" s="93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93"/>
      <c r="AP58" s="93"/>
      <c r="AQ58" s="93"/>
      <c r="AR58" s="93"/>
      <c r="AS58" s="93"/>
      <c r="AT58" s="94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</row>
    <row r="59" customFormat="false" ht="22.5" hidden="false" customHeight="true" outlineLevel="0" collapsed="false">
      <c r="A59" s="90"/>
      <c r="B59" s="83"/>
      <c r="C59" s="83"/>
      <c r="D59" s="91"/>
      <c r="E59" s="92"/>
      <c r="F59" s="78"/>
      <c r="G59" s="76"/>
      <c r="H59" s="82"/>
      <c r="I59" s="76"/>
      <c r="J59" s="87"/>
      <c r="K59" s="87"/>
      <c r="L59" s="93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93"/>
      <c r="AP59" s="93"/>
      <c r="AQ59" s="93"/>
      <c r="AR59" s="93"/>
      <c r="AS59" s="93"/>
      <c r="AT59" s="94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</row>
    <row r="60" customFormat="false" ht="22.5" hidden="false" customHeight="true" outlineLevel="0" collapsed="false">
      <c r="A60" s="83"/>
      <c r="B60" s="83"/>
      <c r="C60" s="83"/>
      <c r="D60" s="86" t="e">
        <f aca="false">'codigos flow sheet' #REF!</f>
        <v>#VALUE!</v>
      </c>
      <c r="E60" s="86" t="e">
        <f aca="false">'codigos flow sheet' #REF!</f>
        <v>#VALUE!</v>
      </c>
      <c r="F60" s="78"/>
      <c r="G60" s="76"/>
      <c r="H60" s="82" t="s">
        <v>87</v>
      </c>
      <c r="I60" s="76"/>
      <c r="J60" s="87" t="s">
        <v>88</v>
      </c>
      <c r="K60" s="87" t="s">
        <v>89</v>
      </c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77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</row>
    <row r="61" customFormat="false" ht="22.5" hidden="false" customHeight="true" outlineLevel="0" collapsed="false">
      <c r="A61" s="83"/>
      <c r="B61" s="83"/>
      <c r="C61" s="83" t="s">
        <v>138</v>
      </c>
      <c r="D61" s="76" t="e">
        <f aca="false">CONCATENATE($D$60,"_","HS")</f>
        <v>#VALUE!</v>
      </c>
      <c r="E61" s="77" t="e">
        <f aca="false">$E$60</f>
        <v>#VALUE!</v>
      </c>
      <c r="F61" s="78"/>
      <c r="G61" s="88" t="s">
        <v>59</v>
      </c>
      <c r="H61" s="82" t="s">
        <v>60</v>
      </c>
      <c r="I61" s="89" t="s">
        <v>139</v>
      </c>
      <c r="J61" s="87"/>
      <c r="K61" s="82"/>
      <c r="L61" s="82"/>
      <c r="M61" s="87" t="s">
        <v>62</v>
      </c>
      <c r="N61" s="82"/>
      <c r="O61" s="82"/>
      <c r="P61" s="82"/>
      <c r="Q61" s="82" t="n">
        <v>1</v>
      </c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77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</row>
    <row r="62" customFormat="false" ht="22.5" hidden="false" customHeight="true" outlineLevel="0" collapsed="false">
      <c r="A62" s="83"/>
      <c r="B62" s="83"/>
      <c r="C62" s="83" t="s">
        <v>140</v>
      </c>
      <c r="D62" s="76" t="e">
        <f aca="false">CONCATENATE($D$60,"_","RDY")</f>
        <v>#VALUE!</v>
      </c>
      <c r="E62" s="77" t="e">
        <f aca="false">$E$60</f>
        <v>#VALUE!</v>
      </c>
      <c r="F62" s="78"/>
      <c r="G62" s="88" t="s">
        <v>64</v>
      </c>
      <c r="H62" s="82" t="s">
        <v>60</v>
      </c>
      <c r="I62" s="89" t="s">
        <v>141</v>
      </c>
      <c r="J62" s="87"/>
      <c r="K62" s="82"/>
      <c r="L62" s="82"/>
      <c r="M62" s="87" t="s">
        <v>62</v>
      </c>
      <c r="N62" s="82"/>
      <c r="O62" s="82"/>
      <c r="P62" s="82"/>
      <c r="Q62" s="82" t="n">
        <v>1</v>
      </c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77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</row>
    <row r="63" customFormat="false" ht="22.5" hidden="false" customHeight="true" outlineLevel="0" collapsed="false">
      <c r="A63" s="83"/>
      <c r="B63" s="83"/>
      <c r="C63" s="83" t="s">
        <v>142</v>
      </c>
      <c r="D63" s="76" t="e">
        <f aca="false">CONCATENATE($D$60,"_","RUN")</f>
        <v>#VALUE!</v>
      </c>
      <c r="E63" s="77" t="e">
        <f aca="false">$E$60</f>
        <v>#VALUE!</v>
      </c>
      <c r="F63" s="78"/>
      <c r="G63" s="88" t="s">
        <v>95</v>
      </c>
      <c r="H63" s="82" t="s">
        <v>60</v>
      </c>
      <c r="I63" s="89" t="s">
        <v>143</v>
      </c>
      <c r="J63" s="87"/>
      <c r="K63" s="82"/>
      <c r="L63" s="82"/>
      <c r="M63" s="87" t="s">
        <v>62</v>
      </c>
      <c r="N63" s="82"/>
      <c r="O63" s="82"/>
      <c r="P63" s="82"/>
      <c r="Q63" s="82" t="n">
        <v>1</v>
      </c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77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</row>
    <row r="64" customFormat="false" ht="22.5" hidden="false" customHeight="true" outlineLevel="0" collapsed="false">
      <c r="A64" s="83"/>
      <c r="B64" s="83"/>
      <c r="C64" s="83" t="s">
        <v>144</v>
      </c>
      <c r="D64" s="76" t="e">
        <f aca="false">CONCATENATE($D$60,"_","CMD")</f>
        <v>#VALUE!</v>
      </c>
      <c r="E64" s="77" t="e">
        <f aca="false">$E$60</f>
        <v>#VALUE!</v>
      </c>
      <c r="F64" s="78"/>
      <c r="G64" s="88" t="s">
        <v>79</v>
      </c>
      <c r="H64" s="82" t="s">
        <v>60</v>
      </c>
      <c r="I64" s="89" t="s">
        <v>145</v>
      </c>
      <c r="J64" s="87"/>
      <c r="K64" s="82"/>
      <c r="L64" s="82"/>
      <c r="M64" s="87" t="s">
        <v>62</v>
      </c>
      <c r="N64" s="82"/>
      <c r="O64" s="82"/>
      <c r="P64" s="82"/>
      <c r="Q64" s="82"/>
      <c r="R64" s="82" t="n">
        <v>1</v>
      </c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77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</row>
    <row r="65" customFormat="false" ht="22.5" hidden="false" customHeight="true" outlineLevel="0" collapsed="false">
      <c r="A65" s="90"/>
      <c r="B65" s="83"/>
      <c r="C65" s="83"/>
      <c r="D65" s="91"/>
      <c r="E65" s="92"/>
      <c r="F65" s="78"/>
      <c r="G65" s="76"/>
      <c r="H65" s="82"/>
      <c r="I65" s="76"/>
      <c r="J65" s="87"/>
      <c r="K65" s="87"/>
      <c r="L65" s="93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93"/>
      <c r="AP65" s="93"/>
      <c r="AQ65" s="93"/>
      <c r="AR65" s="93"/>
      <c r="AS65" s="93"/>
      <c r="AT65" s="94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</row>
    <row r="66" customFormat="false" ht="22.5" hidden="false" customHeight="true" outlineLevel="0" collapsed="false">
      <c r="A66" s="90"/>
      <c r="B66" s="83"/>
      <c r="C66" s="83"/>
      <c r="D66" s="91"/>
      <c r="E66" s="92"/>
      <c r="F66" s="78"/>
      <c r="G66" s="76"/>
      <c r="H66" s="82"/>
      <c r="I66" s="76"/>
      <c r="J66" s="87"/>
      <c r="K66" s="87"/>
      <c r="L66" s="93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93"/>
      <c r="AP66" s="93"/>
      <c r="AQ66" s="93"/>
      <c r="AR66" s="93"/>
      <c r="AS66" s="93"/>
      <c r="AT66" s="94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</row>
    <row r="67" customFormat="false" ht="22.5" hidden="false" customHeight="true" outlineLevel="0" collapsed="false">
      <c r="A67" s="90"/>
      <c r="B67" s="83"/>
      <c r="C67" s="83"/>
      <c r="D67" s="91"/>
      <c r="E67" s="92"/>
      <c r="F67" s="78"/>
      <c r="G67" s="76"/>
      <c r="H67" s="82"/>
      <c r="I67" s="76"/>
      <c r="J67" s="87"/>
      <c r="K67" s="87"/>
      <c r="L67" s="93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93"/>
      <c r="AP67" s="93"/>
      <c r="AQ67" s="93"/>
      <c r="AR67" s="93"/>
      <c r="AS67" s="93"/>
      <c r="AT67" s="94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</row>
    <row r="68" customFormat="false" ht="22.5" hidden="false" customHeight="true" outlineLevel="0" collapsed="false">
      <c r="A68" s="90"/>
      <c r="B68" s="90"/>
      <c r="C68" s="83"/>
      <c r="D68" s="95" t="e">
        <f aca="false">'codigos flow sheet' #REF!</f>
        <v>#VALUE!</v>
      </c>
      <c r="E68" s="91" t="e">
        <f aca="false">'codigos flow sheet' #REF!</f>
        <v>#VALUE!</v>
      </c>
      <c r="F68" s="78"/>
      <c r="G68" s="76"/>
      <c r="H68" s="82"/>
      <c r="I68" s="77"/>
      <c r="J68" s="87"/>
      <c r="K68" s="79"/>
      <c r="L68" s="93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93"/>
      <c r="AP68" s="93"/>
      <c r="AQ68" s="93"/>
      <c r="AR68" s="93"/>
      <c r="AS68" s="93"/>
      <c r="AT68" s="94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</row>
    <row r="69" customFormat="false" ht="22.5" hidden="false" customHeight="true" outlineLevel="0" collapsed="false">
      <c r="A69" s="90"/>
      <c r="B69" s="90"/>
      <c r="C69" s="83" t="s">
        <v>146</v>
      </c>
      <c r="D69" s="90" t="e">
        <f aca="false">CONCATENATE($D$68,"_","PIT")</f>
        <v>#VALUE!</v>
      </c>
      <c r="E69" s="77" t="e">
        <f aca="false">$E$68</f>
        <v>#VALUE!</v>
      </c>
      <c r="F69" s="96"/>
      <c r="G69" s="88" t="s">
        <v>147</v>
      </c>
      <c r="H69" s="82" t="s">
        <v>83</v>
      </c>
      <c r="I69" s="77" t="s">
        <v>148</v>
      </c>
      <c r="J69" s="87"/>
      <c r="K69" s="79"/>
      <c r="L69" s="93"/>
      <c r="M69" s="87" t="s">
        <v>85</v>
      </c>
      <c r="N69" s="96" t="s">
        <v>149</v>
      </c>
      <c r="O69" s="82"/>
      <c r="P69" s="82"/>
      <c r="Q69" s="82"/>
      <c r="R69" s="82"/>
      <c r="S69" s="82" t="n">
        <v>1</v>
      </c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93"/>
      <c r="AP69" s="93"/>
      <c r="AQ69" s="93"/>
      <c r="AR69" s="93"/>
      <c r="AS69" s="93"/>
      <c r="AT69" s="94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</row>
    <row r="70" customFormat="false" ht="22.5" hidden="false" customHeight="true" outlineLevel="0" collapsed="false">
      <c r="A70" s="90"/>
      <c r="B70" s="90"/>
      <c r="C70" s="83" t="s">
        <v>150</v>
      </c>
      <c r="D70" s="90" t="e">
        <f aca="false">CONCATENATE($D$68,"_","TIT-1")</f>
        <v>#VALUE!</v>
      </c>
      <c r="E70" s="77" t="e">
        <f aca="false">$E$68</f>
        <v>#VALUE!</v>
      </c>
      <c r="F70" s="78"/>
      <c r="G70" s="88" t="s">
        <v>151</v>
      </c>
      <c r="H70" s="82" t="s">
        <v>83</v>
      </c>
      <c r="I70" s="77" t="s">
        <v>152</v>
      </c>
      <c r="J70" s="87"/>
      <c r="K70" s="79"/>
      <c r="L70" s="93"/>
      <c r="M70" s="87" t="s">
        <v>85</v>
      </c>
      <c r="N70" s="77" t="s">
        <v>153</v>
      </c>
      <c r="O70" s="82"/>
      <c r="P70" s="82"/>
      <c r="Q70" s="82"/>
      <c r="R70" s="82"/>
      <c r="S70" s="82" t="n">
        <v>1</v>
      </c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93"/>
      <c r="AP70" s="93"/>
      <c r="AQ70" s="93"/>
      <c r="AR70" s="93"/>
      <c r="AS70" s="93"/>
      <c r="AT70" s="94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</row>
    <row r="71" customFormat="false" ht="22.5" hidden="false" customHeight="true" outlineLevel="0" collapsed="false">
      <c r="A71" s="90"/>
      <c r="B71" s="90"/>
      <c r="C71" s="83" t="s">
        <v>154</v>
      </c>
      <c r="D71" s="90" t="e">
        <f aca="false">CONCATENATE($D$68,"_","TIT-2")</f>
        <v>#VALUE!</v>
      </c>
      <c r="E71" s="77" t="e">
        <f aca="false">$E$68</f>
        <v>#VALUE!</v>
      </c>
      <c r="F71" s="77"/>
      <c r="G71" s="88" t="s">
        <v>155</v>
      </c>
      <c r="H71" s="82" t="s">
        <v>83</v>
      </c>
      <c r="I71" s="77" t="s">
        <v>156</v>
      </c>
      <c r="J71" s="87"/>
      <c r="K71" s="79"/>
      <c r="L71" s="93"/>
      <c r="M71" s="87" t="s">
        <v>85</v>
      </c>
      <c r="N71" s="77" t="s">
        <v>157</v>
      </c>
      <c r="O71" s="82"/>
      <c r="P71" s="82"/>
      <c r="Q71" s="82"/>
      <c r="R71" s="82"/>
      <c r="S71" s="82" t="n">
        <v>1</v>
      </c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93"/>
      <c r="AP71" s="93"/>
      <c r="AQ71" s="93"/>
      <c r="AR71" s="93"/>
      <c r="AS71" s="93"/>
      <c r="AT71" s="94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</row>
    <row r="72" customFormat="false" ht="22.5" hidden="false" customHeight="true" outlineLevel="0" collapsed="false">
      <c r="A72" s="90"/>
      <c r="B72" s="83"/>
      <c r="C72" s="83"/>
      <c r="D72" s="91"/>
      <c r="E72" s="92"/>
      <c r="F72" s="78"/>
      <c r="G72" s="76"/>
      <c r="H72" s="82"/>
      <c r="I72" s="76"/>
      <c r="J72" s="87"/>
      <c r="K72" s="87"/>
      <c r="L72" s="93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93"/>
      <c r="AP72" s="93"/>
      <c r="AQ72" s="93"/>
      <c r="AR72" s="93"/>
      <c r="AS72" s="93"/>
      <c r="AT72" s="94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</row>
    <row r="73" customFormat="false" ht="22.5" hidden="false" customHeight="true" outlineLevel="0" collapsed="false">
      <c r="A73" s="90"/>
      <c r="B73" s="83"/>
      <c r="C73" s="83"/>
      <c r="D73" s="91"/>
      <c r="E73" s="92"/>
      <c r="F73" s="78"/>
      <c r="G73" s="76"/>
      <c r="H73" s="82"/>
      <c r="I73" s="76"/>
      <c r="J73" s="87"/>
      <c r="K73" s="87"/>
      <c r="L73" s="93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93"/>
      <c r="AP73" s="93"/>
      <c r="AQ73" s="93"/>
      <c r="AR73" s="93"/>
      <c r="AS73" s="93"/>
      <c r="AT73" s="94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</row>
    <row r="74" customFormat="false" ht="22.5" hidden="false" customHeight="true" outlineLevel="0" collapsed="false">
      <c r="A74" s="90"/>
      <c r="B74" s="83"/>
      <c r="C74" s="83"/>
      <c r="D74" s="91"/>
      <c r="E74" s="92"/>
      <c r="F74" s="78"/>
      <c r="G74" s="76"/>
      <c r="H74" s="82"/>
      <c r="I74" s="76"/>
      <c r="J74" s="87"/>
      <c r="K74" s="87"/>
      <c r="L74" s="93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93"/>
      <c r="AP74" s="93"/>
      <c r="AQ74" s="93"/>
      <c r="AR74" s="93"/>
      <c r="AS74" s="93"/>
      <c r="AT74" s="94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</row>
    <row r="75" customFormat="false" ht="22.5" hidden="false" customHeight="true" outlineLevel="0" collapsed="false">
      <c r="A75" s="90"/>
      <c r="B75" s="90"/>
      <c r="C75" s="83"/>
      <c r="D75" s="95" t="e">
        <f aca="false">'codigos flow sheet' #REF!</f>
        <v>#VALUE!</v>
      </c>
      <c r="E75" s="91" t="e">
        <f aca="false">'codigos flow sheet' #REF!</f>
        <v>#VALUE!</v>
      </c>
      <c r="F75" s="78"/>
      <c r="G75" s="76"/>
      <c r="H75" s="82"/>
      <c r="I75" s="77"/>
      <c r="J75" s="87"/>
      <c r="K75" s="79"/>
      <c r="L75" s="93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93"/>
      <c r="AP75" s="93"/>
      <c r="AQ75" s="93"/>
      <c r="AR75" s="93"/>
      <c r="AS75" s="93"/>
      <c r="AT75" s="94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</row>
    <row r="76" customFormat="false" ht="22.5" hidden="false" customHeight="true" outlineLevel="0" collapsed="false">
      <c r="A76" s="90"/>
      <c r="B76" s="90"/>
      <c r="C76" s="83" t="s">
        <v>158</v>
      </c>
      <c r="D76" s="90" t="e">
        <f aca="false">CONCATENATE($D$75,"_","PIT")</f>
        <v>#VALUE!</v>
      </c>
      <c r="E76" s="77" t="e">
        <f aca="false">$E$75</f>
        <v>#VALUE!</v>
      </c>
      <c r="F76" s="78"/>
      <c r="G76" s="88" t="s">
        <v>147</v>
      </c>
      <c r="H76" s="82" t="s">
        <v>83</v>
      </c>
      <c r="I76" s="77" t="s">
        <v>159</v>
      </c>
      <c r="J76" s="87"/>
      <c r="K76" s="79"/>
      <c r="L76" s="93"/>
      <c r="M76" s="87" t="s">
        <v>85</v>
      </c>
      <c r="N76" s="96" t="s">
        <v>149</v>
      </c>
      <c r="O76" s="82"/>
      <c r="P76" s="82"/>
      <c r="Q76" s="82"/>
      <c r="R76" s="82"/>
      <c r="S76" s="82" t="n">
        <v>1</v>
      </c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93"/>
      <c r="AP76" s="93"/>
      <c r="AQ76" s="93"/>
      <c r="AR76" s="93"/>
      <c r="AS76" s="93"/>
      <c r="AT76" s="94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</row>
    <row r="77" customFormat="false" ht="22.5" hidden="false" customHeight="true" outlineLevel="0" collapsed="false">
      <c r="A77" s="90"/>
      <c r="B77" s="90"/>
      <c r="C77" s="83" t="s">
        <v>160</v>
      </c>
      <c r="D77" s="90" t="e">
        <f aca="false">CONCATENATE($D$75,"_","TIT-1")</f>
        <v>#VALUE!</v>
      </c>
      <c r="E77" s="77" t="e">
        <f aca="false">$E$75</f>
        <v>#VALUE!</v>
      </c>
      <c r="F77" s="77"/>
      <c r="G77" s="88" t="s">
        <v>155</v>
      </c>
      <c r="H77" s="82" t="s">
        <v>83</v>
      </c>
      <c r="I77" s="77" t="s">
        <v>161</v>
      </c>
      <c r="J77" s="87"/>
      <c r="K77" s="79"/>
      <c r="L77" s="93"/>
      <c r="M77" s="87" t="s">
        <v>85</v>
      </c>
      <c r="N77" s="77" t="s">
        <v>157</v>
      </c>
      <c r="O77" s="82"/>
      <c r="P77" s="82"/>
      <c r="Q77" s="82"/>
      <c r="R77" s="82"/>
      <c r="S77" s="82" t="n">
        <v>1</v>
      </c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93"/>
      <c r="AP77" s="93"/>
      <c r="AQ77" s="93"/>
      <c r="AR77" s="93"/>
      <c r="AS77" s="93"/>
      <c r="AT77" s="94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</row>
    <row r="78" customFormat="false" ht="22.5" hidden="false" customHeight="true" outlineLevel="0" collapsed="false">
      <c r="A78" s="90"/>
      <c r="B78" s="90"/>
      <c r="C78" s="83" t="s">
        <v>162</v>
      </c>
      <c r="D78" s="90" t="e">
        <f aca="false">CONCATENATE($D$75,"_","TIT-2")</f>
        <v>#VALUE!</v>
      </c>
      <c r="E78" s="77" t="e">
        <f aca="false">$E$75</f>
        <v>#VALUE!</v>
      </c>
      <c r="F78" s="78"/>
      <c r="G78" s="88" t="s">
        <v>151</v>
      </c>
      <c r="H78" s="82" t="s">
        <v>83</v>
      </c>
      <c r="I78" s="77" t="s">
        <v>163</v>
      </c>
      <c r="J78" s="87"/>
      <c r="K78" s="79"/>
      <c r="L78" s="93"/>
      <c r="M78" s="87" t="s">
        <v>85</v>
      </c>
      <c r="N78" s="77" t="s">
        <v>153</v>
      </c>
      <c r="O78" s="82"/>
      <c r="P78" s="82"/>
      <c r="Q78" s="82"/>
      <c r="R78" s="82"/>
      <c r="S78" s="82" t="n">
        <v>1</v>
      </c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93"/>
      <c r="AP78" s="93"/>
      <c r="AQ78" s="93"/>
      <c r="AR78" s="93"/>
      <c r="AS78" s="93"/>
      <c r="AT78" s="94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</row>
    <row r="79" customFormat="false" ht="22.5" hidden="false" customHeight="true" outlineLevel="0" collapsed="false">
      <c r="A79" s="90"/>
      <c r="B79" s="83"/>
      <c r="C79" s="83"/>
      <c r="D79" s="91"/>
      <c r="E79" s="92"/>
      <c r="F79" s="78"/>
      <c r="G79" s="76"/>
      <c r="H79" s="82"/>
      <c r="I79" s="76"/>
      <c r="J79" s="87"/>
      <c r="K79" s="87"/>
      <c r="L79" s="93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93"/>
      <c r="AP79" s="93"/>
      <c r="AQ79" s="93"/>
      <c r="AR79" s="93"/>
      <c r="AS79" s="93"/>
      <c r="AT79" s="94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</row>
    <row r="80" customFormat="false" ht="22.5" hidden="false" customHeight="true" outlineLevel="0" collapsed="false">
      <c r="A80" s="90"/>
      <c r="B80" s="83"/>
      <c r="C80" s="83"/>
      <c r="D80" s="91"/>
      <c r="E80" s="92"/>
      <c r="F80" s="78"/>
      <c r="G80" s="76"/>
      <c r="H80" s="82"/>
      <c r="I80" s="76"/>
      <c r="J80" s="87"/>
      <c r="K80" s="87"/>
      <c r="L80" s="93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93"/>
      <c r="AP80" s="93"/>
      <c r="AQ80" s="93"/>
      <c r="AR80" s="93"/>
      <c r="AS80" s="93"/>
      <c r="AT80" s="94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</row>
    <row r="81" customFormat="false" ht="22.5" hidden="false" customHeight="true" outlineLevel="0" collapsed="false">
      <c r="A81" s="90"/>
      <c r="B81" s="83"/>
      <c r="C81" s="83"/>
      <c r="D81" s="91"/>
      <c r="E81" s="92"/>
      <c r="F81" s="78"/>
      <c r="G81" s="76"/>
      <c r="H81" s="82"/>
      <c r="I81" s="76"/>
      <c r="J81" s="87"/>
      <c r="K81" s="87"/>
      <c r="L81" s="93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93"/>
      <c r="AP81" s="93"/>
      <c r="AQ81" s="93"/>
      <c r="AR81" s="93"/>
      <c r="AS81" s="93"/>
      <c r="AT81" s="94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</row>
    <row r="82" customFormat="false" ht="22.5" hidden="false" customHeight="true" outlineLevel="0" collapsed="false">
      <c r="A82" s="90"/>
      <c r="B82" s="90"/>
      <c r="C82" s="83"/>
      <c r="D82" s="95" t="e">
        <f aca="false">'codigos flow sheet' #REF!</f>
        <v>#VALUE!</v>
      </c>
      <c r="E82" s="91" t="e">
        <f aca="false">'codigos flow sheet' #REF!</f>
        <v>#VALUE!</v>
      </c>
      <c r="F82" s="78"/>
      <c r="G82" s="76"/>
      <c r="H82" s="82"/>
      <c r="I82" s="77"/>
      <c r="J82" s="87"/>
      <c r="K82" s="79"/>
      <c r="L82" s="93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93"/>
      <c r="AP82" s="93"/>
      <c r="AQ82" s="93"/>
      <c r="AR82" s="93"/>
      <c r="AS82" s="93"/>
      <c r="AT82" s="94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</row>
    <row r="83" customFormat="false" ht="22.5" hidden="false" customHeight="true" outlineLevel="0" collapsed="false">
      <c r="A83" s="90"/>
      <c r="B83" s="90"/>
      <c r="C83" s="83" t="s">
        <v>164</v>
      </c>
      <c r="D83" s="90" t="e">
        <f aca="false">CONCATENATE($D$82,"_","PIT")</f>
        <v>#VALUE!</v>
      </c>
      <c r="E83" s="77" t="e">
        <f aca="false">$E$82</f>
        <v>#VALUE!</v>
      </c>
      <c r="F83" s="78"/>
      <c r="G83" s="88" t="s">
        <v>147</v>
      </c>
      <c r="H83" s="82" t="s">
        <v>83</v>
      </c>
      <c r="I83" s="77" t="s">
        <v>165</v>
      </c>
      <c r="J83" s="87"/>
      <c r="K83" s="79"/>
      <c r="L83" s="93"/>
      <c r="M83" s="87" t="s">
        <v>85</v>
      </c>
      <c r="N83" s="50" t="s">
        <v>166</v>
      </c>
      <c r="O83" s="82"/>
      <c r="P83" s="82"/>
      <c r="Q83" s="82"/>
      <c r="R83" s="82"/>
      <c r="S83" s="82" t="n">
        <v>1</v>
      </c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93"/>
      <c r="AP83" s="93"/>
      <c r="AQ83" s="93"/>
      <c r="AR83" s="93"/>
      <c r="AS83" s="93"/>
      <c r="AT83" s="94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</row>
    <row r="84" customFormat="false" ht="22.5" hidden="false" customHeight="true" outlineLevel="0" collapsed="false">
      <c r="A84" s="90"/>
      <c r="B84" s="90"/>
      <c r="C84" s="83" t="s">
        <v>167</v>
      </c>
      <c r="D84" s="90" t="e">
        <f aca="false">CONCATENATE($D$82,"_","TIT-1")</f>
        <v>#VALUE!</v>
      </c>
      <c r="E84" s="77" t="e">
        <f aca="false">$E$82</f>
        <v>#VALUE!</v>
      </c>
      <c r="F84" s="78"/>
      <c r="G84" s="88" t="s">
        <v>155</v>
      </c>
      <c r="H84" s="82" t="s">
        <v>83</v>
      </c>
      <c r="I84" s="77" t="s">
        <v>168</v>
      </c>
      <c r="J84" s="87"/>
      <c r="K84" s="79"/>
      <c r="L84" s="93"/>
      <c r="M84" s="87" t="s">
        <v>85</v>
      </c>
      <c r="N84" s="77" t="s">
        <v>169</v>
      </c>
      <c r="O84" s="82"/>
      <c r="P84" s="82"/>
      <c r="Q84" s="82"/>
      <c r="R84" s="82"/>
      <c r="S84" s="82" t="n">
        <v>1</v>
      </c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93"/>
      <c r="AP84" s="93"/>
      <c r="AQ84" s="93"/>
      <c r="AR84" s="93"/>
      <c r="AS84" s="93"/>
      <c r="AT84" s="94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</row>
    <row r="85" customFormat="false" ht="22.5" hidden="false" customHeight="true" outlineLevel="0" collapsed="false">
      <c r="A85" s="90"/>
      <c r="B85" s="90"/>
      <c r="C85" s="83" t="s">
        <v>170</v>
      </c>
      <c r="D85" s="90" t="e">
        <f aca="false">CONCATENATE($D$82,"_","TIT-2")</f>
        <v>#VALUE!</v>
      </c>
      <c r="E85" s="77" t="e">
        <f aca="false">$E$82</f>
        <v>#VALUE!</v>
      </c>
      <c r="F85" s="78"/>
      <c r="G85" s="88" t="s">
        <v>151</v>
      </c>
      <c r="H85" s="82" t="s">
        <v>83</v>
      </c>
      <c r="I85" s="77" t="s">
        <v>171</v>
      </c>
      <c r="J85" s="87"/>
      <c r="K85" s="79"/>
      <c r="L85" s="93"/>
      <c r="M85" s="87" t="s">
        <v>85</v>
      </c>
      <c r="N85" s="77" t="s">
        <v>169</v>
      </c>
      <c r="O85" s="82"/>
      <c r="P85" s="82"/>
      <c r="Q85" s="82"/>
      <c r="R85" s="82"/>
      <c r="S85" s="82" t="n">
        <v>1</v>
      </c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93"/>
      <c r="AP85" s="93"/>
      <c r="AQ85" s="93"/>
      <c r="AR85" s="93"/>
      <c r="AS85" s="93"/>
      <c r="AT85" s="94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</row>
    <row r="86" customFormat="false" ht="22.5" hidden="false" customHeight="true" outlineLevel="0" collapsed="false">
      <c r="A86" s="90"/>
      <c r="B86" s="83"/>
      <c r="C86" s="83"/>
      <c r="D86" s="91"/>
      <c r="E86" s="92"/>
      <c r="F86" s="78"/>
      <c r="G86" s="76"/>
      <c r="H86" s="82"/>
      <c r="I86" s="76"/>
      <c r="J86" s="87"/>
      <c r="K86" s="87"/>
      <c r="L86" s="93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93"/>
      <c r="AP86" s="93"/>
      <c r="AQ86" s="93"/>
      <c r="AR86" s="93"/>
      <c r="AS86" s="93"/>
      <c r="AT86" s="94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</row>
    <row r="87" customFormat="false" ht="22.5" hidden="false" customHeight="true" outlineLevel="0" collapsed="false">
      <c r="A87" s="90"/>
      <c r="B87" s="83"/>
      <c r="C87" s="83"/>
      <c r="D87" s="91"/>
      <c r="E87" s="92"/>
      <c r="F87" s="78"/>
      <c r="G87" s="76"/>
      <c r="H87" s="82"/>
      <c r="I87" s="76"/>
      <c r="J87" s="87"/>
      <c r="K87" s="87"/>
      <c r="L87" s="93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93"/>
      <c r="AP87" s="93"/>
      <c r="AQ87" s="93"/>
      <c r="AR87" s="93"/>
      <c r="AS87" s="93"/>
      <c r="AT87" s="94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</row>
    <row r="88" customFormat="false" ht="22.5" hidden="false" customHeight="true" outlineLevel="0" collapsed="false">
      <c r="A88" s="90"/>
      <c r="B88" s="83"/>
      <c r="C88" s="83"/>
      <c r="D88" s="91"/>
      <c r="E88" s="92"/>
      <c r="F88" s="78"/>
      <c r="G88" s="76"/>
      <c r="H88" s="82"/>
      <c r="I88" s="76"/>
      <c r="J88" s="87"/>
      <c r="K88" s="87"/>
      <c r="L88" s="93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93"/>
      <c r="AP88" s="93"/>
      <c r="AQ88" s="93"/>
      <c r="AR88" s="93"/>
      <c r="AS88" s="93"/>
      <c r="AT88" s="94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</row>
    <row r="89" customFormat="false" ht="22.5" hidden="false" customHeight="true" outlineLevel="0" collapsed="false">
      <c r="A89" s="90"/>
      <c r="B89" s="90"/>
      <c r="C89" s="83"/>
      <c r="D89" s="95" t="s">
        <v>172</v>
      </c>
      <c r="E89" s="97" t="s">
        <v>173</v>
      </c>
      <c r="F89" s="78"/>
      <c r="G89" s="76"/>
      <c r="H89" s="82"/>
      <c r="I89" s="77"/>
      <c r="J89" s="87"/>
      <c r="K89" s="79"/>
      <c r="L89" s="93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93"/>
      <c r="AP89" s="93"/>
      <c r="AQ89" s="93"/>
      <c r="AR89" s="93"/>
      <c r="AS89" s="93"/>
      <c r="AT89" s="94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</row>
    <row r="90" customFormat="false" ht="22.5" hidden="false" customHeight="true" outlineLevel="0" collapsed="false">
      <c r="A90" s="90"/>
      <c r="B90" s="90"/>
      <c r="C90" s="83" t="s">
        <v>174</v>
      </c>
      <c r="D90" s="90" t="str">
        <f aca="false">CONCATENATE($D$89,"_","LSH")</f>
        <v>250-183_LSH</v>
      </c>
      <c r="E90" s="77" t="str">
        <f aca="false">$E$89</f>
        <v>Ciclón 3 del intercambiador</v>
      </c>
      <c r="F90" s="78"/>
      <c r="G90" s="88" t="s">
        <v>175</v>
      </c>
      <c r="H90" s="82" t="s">
        <v>60</v>
      </c>
      <c r="I90" s="77" t="s">
        <v>176</v>
      </c>
      <c r="J90" s="87"/>
      <c r="K90" s="79"/>
      <c r="L90" s="93"/>
      <c r="M90" s="87" t="s">
        <v>62</v>
      </c>
      <c r="N90" s="82"/>
      <c r="O90" s="82"/>
      <c r="P90" s="82"/>
      <c r="Q90" s="82" t="n">
        <v>1</v>
      </c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93"/>
      <c r="AP90" s="93"/>
      <c r="AQ90" s="93"/>
      <c r="AR90" s="93"/>
      <c r="AS90" s="93"/>
      <c r="AT90" s="94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</row>
    <row r="91" customFormat="false" ht="22.5" hidden="false" customHeight="true" outlineLevel="0" collapsed="false">
      <c r="A91" s="90"/>
      <c r="B91" s="90"/>
      <c r="C91" s="83" t="s">
        <v>177</v>
      </c>
      <c r="D91" s="90" t="str">
        <f aca="false">CONCATENATE($D$89,"_","CMD")</f>
        <v>250-183_CMD</v>
      </c>
      <c r="E91" s="77" t="str">
        <f aca="false">$E$89</f>
        <v>Ciclón 3 del intercambiador</v>
      </c>
      <c r="F91" s="98"/>
      <c r="G91" s="88" t="s">
        <v>178</v>
      </c>
      <c r="H91" s="82" t="s">
        <v>60</v>
      </c>
      <c r="I91" s="77" t="s">
        <v>179</v>
      </c>
      <c r="J91" s="87"/>
      <c r="K91" s="79"/>
      <c r="L91" s="93"/>
      <c r="M91" s="87" t="s">
        <v>62</v>
      </c>
      <c r="N91" s="82"/>
      <c r="O91" s="82"/>
      <c r="P91" s="82"/>
      <c r="Q91" s="82"/>
      <c r="R91" s="82" t="n">
        <v>1</v>
      </c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93"/>
      <c r="AP91" s="93"/>
      <c r="AQ91" s="93"/>
      <c r="AR91" s="93"/>
      <c r="AS91" s="93"/>
      <c r="AT91" s="94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</row>
    <row r="92" customFormat="false" ht="22.5" hidden="false" customHeight="true" outlineLevel="0" collapsed="false">
      <c r="A92" s="90"/>
      <c r="B92" s="90"/>
      <c r="C92" s="83" t="s">
        <v>180</v>
      </c>
      <c r="D92" s="90" t="str">
        <f aca="false">CONCATENATE($D$89,"_","PIT")</f>
        <v>250-183_PIT</v>
      </c>
      <c r="E92" s="77" t="str">
        <f aca="false">$E$89</f>
        <v>Ciclón 3 del intercambiador</v>
      </c>
      <c r="F92" s="78"/>
      <c r="G92" s="88" t="s">
        <v>147</v>
      </c>
      <c r="H92" s="82" t="s">
        <v>83</v>
      </c>
      <c r="I92" s="77" t="s">
        <v>181</v>
      </c>
      <c r="J92" s="87"/>
      <c r="K92" s="79"/>
      <c r="L92" s="93"/>
      <c r="M92" s="87" t="s">
        <v>85</v>
      </c>
      <c r="N92" s="50" t="s">
        <v>182</v>
      </c>
      <c r="O92" s="82"/>
      <c r="P92" s="82"/>
      <c r="Q92" s="82"/>
      <c r="R92" s="82"/>
      <c r="S92" s="82" t="n">
        <v>1</v>
      </c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93"/>
      <c r="AP92" s="93"/>
      <c r="AQ92" s="93"/>
      <c r="AR92" s="93"/>
      <c r="AS92" s="93"/>
      <c r="AT92" s="94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</row>
    <row r="93" customFormat="false" ht="22.5" hidden="false" customHeight="true" outlineLevel="0" collapsed="false">
      <c r="A93" s="90"/>
      <c r="B93" s="90"/>
      <c r="C93" s="83" t="s">
        <v>183</v>
      </c>
      <c r="D93" s="90" t="str">
        <f aca="false">CONCATENATE($D$89,"_","TIT-1")</f>
        <v>250-183_TIT-1</v>
      </c>
      <c r="E93" s="77" t="str">
        <f aca="false">$E$89</f>
        <v>Ciclón 3 del intercambiador</v>
      </c>
      <c r="F93" s="78"/>
      <c r="G93" s="88" t="s">
        <v>155</v>
      </c>
      <c r="H93" s="82" t="s">
        <v>83</v>
      </c>
      <c r="I93" s="77" t="s">
        <v>184</v>
      </c>
      <c r="J93" s="87"/>
      <c r="K93" s="79"/>
      <c r="L93" s="93"/>
      <c r="M93" s="87" t="s">
        <v>85</v>
      </c>
      <c r="N93" s="77" t="s">
        <v>169</v>
      </c>
      <c r="O93" s="82"/>
      <c r="P93" s="82"/>
      <c r="Q93" s="82"/>
      <c r="R93" s="82"/>
      <c r="S93" s="82" t="n">
        <v>1</v>
      </c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93"/>
      <c r="AP93" s="93"/>
      <c r="AQ93" s="93"/>
      <c r="AR93" s="93"/>
      <c r="AS93" s="93"/>
      <c r="AT93" s="94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</row>
    <row r="94" customFormat="false" ht="22.5" hidden="false" customHeight="true" outlineLevel="0" collapsed="false">
      <c r="A94" s="90"/>
      <c r="B94" s="90"/>
      <c r="C94" s="83" t="s">
        <v>185</v>
      </c>
      <c r="D94" s="90" t="str">
        <f aca="false">CONCATENATE($D$89,"_","TIT-2")</f>
        <v>250-183_TIT-2</v>
      </c>
      <c r="E94" s="77" t="str">
        <f aca="false">$E$89</f>
        <v>Ciclón 3 del intercambiador</v>
      </c>
      <c r="F94" s="77"/>
      <c r="G94" s="88" t="s">
        <v>151</v>
      </c>
      <c r="H94" s="82" t="s">
        <v>83</v>
      </c>
      <c r="I94" s="77" t="s">
        <v>186</v>
      </c>
      <c r="J94" s="87"/>
      <c r="K94" s="79"/>
      <c r="L94" s="93"/>
      <c r="M94" s="87" t="s">
        <v>85</v>
      </c>
      <c r="N94" s="77" t="s">
        <v>187</v>
      </c>
      <c r="O94" s="82"/>
      <c r="P94" s="82"/>
      <c r="Q94" s="82"/>
      <c r="R94" s="82"/>
      <c r="S94" s="82" t="n">
        <v>1</v>
      </c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93"/>
      <c r="AP94" s="93"/>
      <c r="AQ94" s="93"/>
      <c r="AR94" s="93"/>
      <c r="AS94" s="93"/>
      <c r="AT94" s="94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</row>
    <row r="95" customFormat="false" ht="22.5" hidden="false" customHeight="true" outlineLevel="0" collapsed="false">
      <c r="A95" s="90"/>
      <c r="B95" s="83"/>
      <c r="C95" s="83"/>
      <c r="D95" s="91"/>
      <c r="E95" s="92"/>
      <c r="F95" s="78"/>
      <c r="G95" s="76"/>
      <c r="H95" s="82"/>
      <c r="I95" s="76"/>
      <c r="J95" s="87"/>
      <c r="K95" s="87"/>
      <c r="L95" s="93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93"/>
      <c r="AP95" s="93"/>
      <c r="AQ95" s="93"/>
      <c r="AR95" s="93"/>
      <c r="AS95" s="93"/>
      <c r="AT95" s="94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</row>
    <row r="96" customFormat="false" ht="22.5" hidden="false" customHeight="true" outlineLevel="0" collapsed="false">
      <c r="A96" s="90"/>
      <c r="B96" s="83"/>
      <c r="C96" s="83"/>
      <c r="D96" s="91"/>
      <c r="E96" s="92"/>
      <c r="F96" s="78"/>
      <c r="G96" s="76"/>
      <c r="H96" s="82"/>
      <c r="I96" s="76"/>
      <c r="J96" s="87"/>
      <c r="K96" s="87"/>
      <c r="L96" s="93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93"/>
      <c r="AP96" s="93"/>
      <c r="AQ96" s="93"/>
      <c r="AR96" s="93"/>
      <c r="AS96" s="93"/>
      <c r="AT96" s="94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</row>
    <row r="97" customFormat="false" ht="22.5" hidden="false" customHeight="true" outlineLevel="0" collapsed="false">
      <c r="A97" s="90"/>
      <c r="B97" s="83"/>
      <c r="C97" s="83"/>
      <c r="D97" s="91"/>
      <c r="E97" s="92"/>
      <c r="F97" s="78"/>
      <c r="G97" s="76"/>
      <c r="H97" s="82"/>
      <c r="I97" s="76"/>
      <c r="J97" s="87"/>
      <c r="K97" s="87"/>
      <c r="L97" s="93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93"/>
      <c r="AP97" s="93"/>
      <c r="AQ97" s="93"/>
      <c r="AR97" s="93"/>
      <c r="AS97" s="93"/>
      <c r="AT97" s="94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</row>
    <row r="98" customFormat="false" ht="22.5" hidden="false" customHeight="true" outlineLevel="0" collapsed="false">
      <c r="A98" s="90"/>
      <c r="B98" s="90"/>
      <c r="C98" s="83"/>
      <c r="D98" s="95" t="s">
        <v>188</v>
      </c>
      <c r="E98" s="97" t="s">
        <v>189</v>
      </c>
      <c r="F98" s="78"/>
      <c r="G98" s="76"/>
      <c r="H98" s="82"/>
      <c r="I98" s="77"/>
      <c r="J98" s="87"/>
      <c r="K98" s="79"/>
      <c r="L98" s="93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93"/>
      <c r="AP98" s="93"/>
      <c r="AQ98" s="93"/>
      <c r="AR98" s="93"/>
      <c r="AS98" s="93"/>
      <c r="AT98" s="94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</row>
    <row r="99" customFormat="false" ht="22.5" hidden="false" customHeight="true" outlineLevel="0" collapsed="false">
      <c r="A99" s="90"/>
      <c r="B99" s="90"/>
      <c r="C99" s="83" t="s">
        <v>190</v>
      </c>
      <c r="D99" s="90" t="str">
        <f aca="false">CONCATENATE($D$98,"_","LSH")</f>
        <v>250-189_LSH</v>
      </c>
      <c r="E99" s="77" t="str">
        <f aca="false">$E$98</f>
        <v>Ciclón 4 del intercambiador</v>
      </c>
      <c r="F99" s="77"/>
      <c r="G99" s="88" t="s">
        <v>175</v>
      </c>
      <c r="H99" s="82" t="s">
        <v>60</v>
      </c>
      <c r="I99" s="77" t="s">
        <v>191</v>
      </c>
      <c r="J99" s="87"/>
      <c r="K99" s="79"/>
      <c r="L99" s="93"/>
      <c r="M99" s="87" t="s">
        <v>62</v>
      </c>
      <c r="N99" s="82"/>
      <c r="O99" s="82"/>
      <c r="P99" s="82"/>
      <c r="Q99" s="82" t="n">
        <v>1</v>
      </c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93"/>
      <c r="AP99" s="93"/>
      <c r="AQ99" s="93"/>
      <c r="AR99" s="93"/>
      <c r="AS99" s="93"/>
      <c r="AT99" s="94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</row>
    <row r="100" customFormat="false" ht="22.5" hidden="false" customHeight="true" outlineLevel="0" collapsed="false">
      <c r="A100" s="90"/>
      <c r="B100" s="90"/>
      <c r="C100" s="83" t="s">
        <v>192</v>
      </c>
      <c r="D100" s="90" t="str">
        <f aca="false">CONCATENATE($D$98,"_","CMD1")</f>
        <v>250-189_CMD1</v>
      </c>
      <c r="E100" s="77" t="str">
        <f aca="false">$E$98</f>
        <v>Ciclón 4 del intercambiador</v>
      </c>
      <c r="F100" s="77"/>
      <c r="G100" s="88" t="s">
        <v>193</v>
      </c>
      <c r="H100" s="82" t="s">
        <v>60</v>
      </c>
      <c r="I100" s="77" t="s">
        <v>194</v>
      </c>
      <c r="J100" s="87"/>
      <c r="K100" s="79"/>
      <c r="L100" s="93"/>
      <c r="M100" s="87" t="s">
        <v>62</v>
      </c>
      <c r="N100" s="82"/>
      <c r="O100" s="82"/>
      <c r="P100" s="82"/>
      <c r="Q100" s="82"/>
      <c r="R100" s="82" t="n">
        <v>1</v>
      </c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93"/>
      <c r="AP100" s="93"/>
      <c r="AQ100" s="93"/>
      <c r="AR100" s="93"/>
      <c r="AS100" s="93"/>
      <c r="AT100" s="94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</row>
    <row r="101" customFormat="false" ht="22.5" hidden="false" customHeight="true" outlineLevel="0" collapsed="false">
      <c r="A101" s="90"/>
      <c r="B101" s="90"/>
      <c r="C101" s="83" t="s">
        <v>195</v>
      </c>
      <c r="D101" s="90" t="str">
        <f aca="false">CONCATENATE($D$98,"_","CMD2")</f>
        <v>250-189_CMD2</v>
      </c>
      <c r="E101" s="77" t="str">
        <f aca="false">$E$98</f>
        <v>Ciclón 4 del intercambiador</v>
      </c>
      <c r="F101" s="77"/>
      <c r="G101" s="88" t="s">
        <v>196</v>
      </c>
      <c r="H101" s="82" t="s">
        <v>60</v>
      </c>
      <c r="I101" s="77" t="s">
        <v>197</v>
      </c>
      <c r="J101" s="87"/>
      <c r="K101" s="79"/>
      <c r="L101" s="93"/>
      <c r="M101" s="87" t="s">
        <v>62</v>
      </c>
      <c r="N101" s="82"/>
      <c r="O101" s="82"/>
      <c r="P101" s="82"/>
      <c r="Q101" s="82"/>
      <c r="R101" s="82" t="n">
        <v>1</v>
      </c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93"/>
      <c r="AP101" s="93"/>
      <c r="AQ101" s="93"/>
      <c r="AR101" s="93"/>
      <c r="AS101" s="93"/>
      <c r="AT101" s="94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</row>
    <row r="102" customFormat="false" ht="22.5" hidden="false" customHeight="true" outlineLevel="0" collapsed="false">
      <c r="A102" s="90"/>
      <c r="B102" s="90"/>
      <c r="C102" s="83" t="s">
        <v>198</v>
      </c>
      <c r="D102" s="90" t="str">
        <f aca="false">CONCATENATE($D$98,"_","PIT")</f>
        <v>250-189_PIT</v>
      </c>
      <c r="E102" s="77" t="str">
        <f aca="false">$E$98</f>
        <v>Ciclón 4 del intercambiador</v>
      </c>
      <c r="F102" s="78"/>
      <c r="G102" s="88" t="s">
        <v>147</v>
      </c>
      <c r="H102" s="82" t="s">
        <v>83</v>
      </c>
      <c r="I102" s="77" t="s">
        <v>199</v>
      </c>
      <c r="J102" s="87"/>
      <c r="K102" s="79"/>
      <c r="L102" s="93"/>
      <c r="M102" s="87" t="s">
        <v>85</v>
      </c>
      <c r="N102" s="50" t="s">
        <v>200</v>
      </c>
      <c r="O102" s="82"/>
      <c r="P102" s="82"/>
      <c r="Q102" s="82"/>
      <c r="R102" s="82"/>
      <c r="S102" s="82" t="n">
        <v>1</v>
      </c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93"/>
      <c r="AP102" s="93"/>
      <c r="AQ102" s="93"/>
      <c r="AR102" s="93"/>
      <c r="AS102" s="93"/>
      <c r="AT102" s="94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</row>
    <row r="103" customFormat="false" ht="22.5" hidden="false" customHeight="true" outlineLevel="0" collapsed="false">
      <c r="A103" s="90"/>
      <c r="B103" s="90"/>
      <c r="C103" s="83" t="s">
        <v>201</v>
      </c>
      <c r="D103" s="90" t="str">
        <f aca="false">CONCATENATE($D$98,"_","TIT-1")</f>
        <v>250-189_TIT-1</v>
      </c>
      <c r="E103" s="77" t="str">
        <f aca="false">$E$98</f>
        <v>Ciclón 4 del intercambiador</v>
      </c>
      <c r="F103" s="78"/>
      <c r="G103" s="88" t="s">
        <v>155</v>
      </c>
      <c r="H103" s="82" t="s">
        <v>83</v>
      </c>
      <c r="I103" s="77" t="s">
        <v>202</v>
      </c>
      <c r="J103" s="87"/>
      <c r="K103" s="79"/>
      <c r="L103" s="93"/>
      <c r="M103" s="87" t="s">
        <v>85</v>
      </c>
      <c r="N103" s="77" t="s">
        <v>203</v>
      </c>
      <c r="O103" s="82"/>
      <c r="P103" s="82"/>
      <c r="Q103" s="82"/>
      <c r="R103" s="82"/>
      <c r="S103" s="82" t="n">
        <v>1</v>
      </c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93"/>
      <c r="AP103" s="93"/>
      <c r="AQ103" s="93"/>
      <c r="AR103" s="93"/>
      <c r="AS103" s="93"/>
      <c r="AT103" s="94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</row>
    <row r="104" customFormat="false" ht="22.5" hidden="false" customHeight="true" outlineLevel="0" collapsed="false">
      <c r="A104" s="90"/>
      <c r="B104" s="90"/>
      <c r="C104" s="83" t="s">
        <v>204</v>
      </c>
      <c r="D104" s="90" t="str">
        <f aca="false">CONCATENATE($D$98,"_","TIT-2")</f>
        <v>250-189_TIT-2</v>
      </c>
      <c r="E104" s="77" t="str">
        <f aca="false">$E$98</f>
        <v>Ciclón 4 del intercambiador</v>
      </c>
      <c r="F104" s="78"/>
      <c r="G104" s="88" t="s">
        <v>151</v>
      </c>
      <c r="H104" s="82" t="s">
        <v>83</v>
      </c>
      <c r="I104" s="77" t="s">
        <v>205</v>
      </c>
      <c r="J104" s="87"/>
      <c r="K104" s="79"/>
      <c r="L104" s="93"/>
      <c r="M104" s="87" t="s">
        <v>85</v>
      </c>
      <c r="N104" s="77" t="s">
        <v>203</v>
      </c>
      <c r="O104" s="82"/>
      <c r="P104" s="82"/>
      <c r="Q104" s="82"/>
      <c r="R104" s="82"/>
      <c r="S104" s="82" t="n">
        <v>1</v>
      </c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93"/>
      <c r="AP104" s="93"/>
      <c r="AQ104" s="93"/>
      <c r="AR104" s="93"/>
      <c r="AS104" s="93"/>
      <c r="AT104" s="94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</row>
    <row r="105" customFormat="false" ht="22.5" hidden="false" customHeight="true" outlineLevel="0" collapsed="false">
      <c r="A105" s="90"/>
      <c r="B105" s="83"/>
      <c r="C105" s="83"/>
      <c r="D105" s="91"/>
      <c r="E105" s="92"/>
      <c r="F105" s="78"/>
      <c r="G105" s="76"/>
      <c r="H105" s="82"/>
      <c r="I105" s="76"/>
      <c r="J105" s="87"/>
      <c r="K105" s="87"/>
      <c r="L105" s="93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93"/>
      <c r="AP105" s="93"/>
      <c r="AQ105" s="93"/>
      <c r="AR105" s="93"/>
      <c r="AS105" s="93"/>
      <c r="AT105" s="94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</row>
    <row r="106" customFormat="false" ht="22.5" hidden="false" customHeight="true" outlineLevel="0" collapsed="false">
      <c r="A106" s="90"/>
      <c r="B106" s="83"/>
      <c r="C106" s="83"/>
      <c r="D106" s="91"/>
      <c r="E106" s="92"/>
      <c r="F106" s="78"/>
      <c r="G106" s="76"/>
      <c r="H106" s="82"/>
      <c r="I106" s="76"/>
      <c r="J106" s="87"/>
      <c r="K106" s="87"/>
      <c r="L106" s="93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93"/>
      <c r="AP106" s="93"/>
      <c r="AQ106" s="93"/>
      <c r="AR106" s="93"/>
      <c r="AS106" s="93"/>
      <c r="AT106" s="94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</row>
    <row r="107" customFormat="false" ht="22.5" hidden="false" customHeight="true" outlineLevel="0" collapsed="false">
      <c r="A107" s="90"/>
      <c r="B107" s="83"/>
      <c r="C107" s="83"/>
      <c r="D107" s="91"/>
      <c r="E107" s="92"/>
      <c r="F107" s="78"/>
      <c r="G107" s="76"/>
      <c r="H107" s="82"/>
      <c r="I107" s="76"/>
      <c r="J107" s="87"/>
      <c r="K107" s="87"/>
      <c r="L107" s="93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93"/>
      <c r="AP107" s="93"/>
      <c r="AQ107" s="93"/>
      <c r="AR107" s="93"/>
      <c r="AS107" s="93"/>
      <c r="AT107" s="94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</row>
    <row r="108" customFormat="false" ht="22.5" hidden="false" customHeight="true" outlineLevel="0" collapsed="false">
      <c r="A108" s="90"/>
      <c r="B108" s="83"/>
      <c r="C108" s="83"/>
      <c r="D108" s="91"/>
      <c r="E108" s="92"/>
      <c r="F108" s="78"/>
      <c r="G108" s="76"/>
      <c r="H108" s="82"/>
      <c r="I108" s="76"/>
      <c r="J108" s="87"/>
      <c r="K108" s="87"/>
      <c r="L108" s="93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93"/>
      <c r="AP108" s="93"/>
      <c r="AQ108" s="93"/>
      <c r="AR108" s="93"/>
      <c r="AS108" s="93"/>
      <c r="AT108" s="94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</row>
    <row r="109" customFormat="false" ht="22.5" hidden="false" customHeight="true" outlineLevel="0" collapsed="false">
      <c r="A109" s="90"/>
      <c r="B109" s="90"/>
      <c r="C109" s="83"/>
      <c r="D109" s="95" t="e">
        <f aca="false">'codigos flow sheet' #REF!</f>
        <v>#VALUE!</v>
      </c>
      <c r="E109" s="97" t="e">
        <f aca="false">'codigos flow sheet' #REF!</f>
        <v>#VALUE!</v>
      </c>
      <c r="F109" s="78"/>
      <c r="G109" s="76"/>
      <c r="H109" s="82"/>
      <c r="I109" s="77"/>
      <c r="J109" s="87"/>
      <c r="K109" s="79"/>
      <c r="L109" s="93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93"/>
      <c r="AP109" s="93"/>
      <c r="AQ109" s="93"/>
      <c r="AR109" s="93"/>
      <c r="AS109" s="93"/>
      <c r="AT109" s="94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</row>
    <row r="110" customFormat="false" ht="22.5" hidden="false" customHeight="true" outlineLevel="0" collapsed="false">
      <c r="A110" s="90"/>
      <c r="B110" s="90"/>
      <c r="C110" s="83" t="s">
        <v>206</v>
      </c>
      <c r="D110" s="90" t="e">
        <f aca="false">CONCATENATE($D$109,"_","LSH")</f>
        <v>#VALUE!</v>
      </c>
      <c r="E110" s="77" t="e">
        <f aca="false">$E$109</f>
        <v>#VALUE!</v>
      </c>
      <c r="F110" s="78"/>
      <c r="G110" s="88" t="s">
        <v>175</v>
      </c>
      <c r="H110" s="82" t="s">
        <v>60</v>
      </c>
      <c r="I110" s="89" t="s">
        <v>207</v>
      </c>
      <c r="J110" s="87"/>
      <c r="K110" s="79"/>
      <c r="L110" s="93"/>
      <c r="M110" s="87" t="s">
        <v>62</v>
      </c>
      <c r="N110" s="82"/>
      <c r="O110" s="82"/>
      <c r="P110" s="82"/>
      <c r="Q110" s="82" t="n">
        <v>1</v>
      </c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93"/>
      <c r="AP110" s="93"/>
      <c r="AQ110" s="93"/>
      <c r="AR110" s="93"/>
      <c r="AS110" s="93"/>
      <c r="AT110" s="94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</row>
    <row r="111" customFormat="false" ht="22.5" hidden="false" customHeight="true" outlineLevel="0" collapsed="false">
      <c r="A111" s="90"/>
      <c r="B111" s="90"/>
      <c r="C111" s="83" t="s">
        <v>208</v>
      </c>
      <c r="D111" s="90" t="e">
        <f aca="false">CONCATENATE($D$109,"_","CMD1")</f>
        <v>#VALUE!</v>
      </c>
      <c r="E111" s="77" t="e">
        <f aca="false">$E$109</f>
        <v>#VALUE!</v>
      </c>
      <c r="F111" s="77"/>
      <c r="G111" s="88" t="s">
        <v>193</v>
      </c>
      <c r="H111" s="82" t="s">
        <v>60</v>
      </c>
      <c r="I111" s="77" t="s">
        <v>209</v>
      </c>
      <c r="J111" s="87"/>
      <c r="K111" s="79"/>
      <c r="L111" s="93"/>
      <c r="M111" s="87" t="s">
        <v>62</v>
      </c>
      <c r="N111" s="82"/>
      <c r="O111" s="82"/>
      <c r="P111" s="82"/>
      <c r="Q111" s="82"/>
      <c r="R111" s="82" t="n">
        <v>1</v>
      </c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93"/>
      <c r="AP111" s="93"/>
      <c r="AQ111" s="93"/>
      <c r="AR111" s="93"/>
      <c r="AS111" s="93"/>
      <c r="AT111" s="94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</row>
    <row r="112" customFormat="false" ht="22.5" hidden="false" customHeight="true" outlineLevel="0" collapsed="false">
      <c r="A112" s="90"/>
      <c r="B112" s="90"/>
      <c r="C112" s="83" t="s">
        <v>210</v>
      </c>
      <c r="D112" s="90" t="e">
        <f aca="false">CONCATENATE($D$109,"_","CMD2")</f>
        <v>#VALUE!</v>
      </c>
      <c r="E112" s="77" t="e">
        <f aca="false">$E$109</f>
        <v>#VALUE!</v>
      </c>
      <c r="F112" s="77"/>
      <c r="G112" s="88" t="s">
        <v>196</v>
      </c>
      <c r="H112" s="82" t="s">
        <v>60</v>
      </c>
      <c r="I112" s="77" t="s">
        <v>211</v>
      </c>
      <c r="J112" s="87"/>
      <c r="K112" s="79"/>
      <c r="L112" s="93"/>
      <c r="M112" s="87" t="s">
        <v>62</v>
      </c>
      <c r="N112" s="82"/>
      <c r="O112" s="82"/>
      <c r="P112" s="82"/>
      <c r="Q112" s="82"/>
      <c r="R112" s="82" t="n">
        <v>1</v>
      </c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93"/>
      <c r="AP112" s="93"/>
      <c r="AQ112" s="93"/>
      <c r="AR112" s="93"/>
      <c r="AS112" s="93"/>
      <c r="AT112" s="94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</row>
    <row r="113" customFormat="false" ht="22.5" hidden="false" customHeight="true" outlineLevel="0" collapsed="false">
      <c r="A113" s="90"/>
      <c r="B113" s="90"/>
      <c r="C113" s="83" t="s">
        <v>212</v>
      </c>
      <c r="D113" s="90" t="e">
        <f aca="false">CONCATENATE($D$109,"_","INTLCK")</f>
        <v>#VALUE!</v>
      </c>
      <c r="E113" s="77" t="e">
        <f aca="false">$E$109</f>
        <v>#VALUE!</v>
      </c>
      <c r="F113" s="77"/>
      <c r="G113" s="88" t="s">
        <v>213</v>
      </c>
      <c r="H113" s="82" t="s">
        <v>60</v>
      </c>
      <c r="I113" s="77" t="s">
        <v>214</v>
      </c>
      <c r="J113" s="87"/>
      <c r="K113" s="79"/>
      <c r="L113" s="93"/>
      <c r="M113" s="87" t="s">
        <v>62</v>
      </c>
      <c r="N113" s="82"/>
      <c r="O113" s="82"/>
      <c r="P113" s="82"/>
      <c r="Q113" s="82"/>
      <c r="R113" s="82" t="n">
        <v>1</v>
      </c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93"/>
      <c r="AP113" s="93"/>
      <c r="AQ113" s="93"/>
      <c r="AR113" s="93"/>
      <c r="AS113" s="93"/>
      <c r="AT113" s="94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</row>
    <row r="114" customFormat="false" ht="22.5" hidden="false" customHeight="true" outlineLevel="0" collapsed="false">
      <c r="A114" s="90"/>
      <c r="B114" s="90"/>
      <c r="C114" s="83" t="s">
        <v>215</v>
      </c>
      <c r="D114" s="90" t="e">
        <f aca="false">CONCATENATE($D$109,"_","TIT")</f>
        <v>#VALUE!</v>
      </c>
      <c r="E114" s="77" t="e">
        <f aca="false">$E$109</f>
        <v>#VALUE!</v>
      </c>
      <c r="F114" s="78"/>
      <c r="G114" s="88" t="s">
        <v>155</v>
      </c>
      <c r="H114" s="82" t="s">
        <v>83</v>
      </c>
      <c r="I114" s="77" t="s">
        <v>216</v>
      </c>
      <c r="J114" s="87"/>
      <c r="K114" s="79"/>
      <c r="L114" s="93"/>
      <c r="M114" s="87" t="s">
        <v>85</v>
      </c>
      <c r="N114" s="77" t="s">
        <v>217</v>
      </c>
      <c r="O114" s="82"/>
      <c r="P114" s="82"/>
      <c r="Q114" s="82"/>
      <c r="R114" s="82"/>
      <c r="S114" s="82" t="n">
        <v>1</v>
      </c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93"/>
      <c r="AP114" s="93"/>
      <c r="AQ114" s="93"/>
      <c r="AR114" s="93"/>
      <c r="AS114" s="93"/>
      <c r="AT114" s="94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</row>
    <row r="115" customFormat="false" ht="22.5" hidden="false" customHeight="true" outlineLevel="0" collapsed="false">
      <c r="A115" s="90"/>
      <c r="B115" s="90"/>
      <c r="C115" s="83" t="s">
        <v>218</v>
      </c>
      <c r="D115" s="90" t="e">
        <f aca="false">CONCATENATE($D$109,"_","PIT")</f>
        <v>#VALUE!</v>
      </c>
      <c r="E115" s="77" t="e">
        <f aca="false">$E$109</f>
        <v>#VALUE!</v>
      </c>
      <c r="F115" s="96"/>
      <c r="G115" s="88" t="s">
        <v>147</v>
      </c>
      <c r="H115" s="82" t="s">
        <v>83</v>
      </c>
      <c r="I115" s="77" t="s">
        <v>219</v>
      </c>
      <c r="J115" s="87"/>
      <c r="K115" s="79"/>
      <c r="L115" s="93"/>
      <c r="M115" s="87" t="s">
        <v>85</v>
      </c>
      <c r="N115" s="50" t="s">
        <v>220</v>
      </c>
      <c r="O115" s="82"/>
      <c r="P115" s="82"/>
      <c r="Q115" s="82"/>
      <c r="R115" s="82"/>
      <c r="S115" s="82" t="n">
        <v>1</v>
      </c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93"/>
      <c r="AP115" s="93"/>
      <c r="AQ115" s="93"/>
      <c r="AR115" s="93"/>
      <c r="AS115" s="93"/>
      <c r="AT115" s="94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</row>
    <row r="116" customFormat="false" ht="22.5" hidden="false" customHeight="true" outlineLevel="0" collapsed="false">
      <c r="A116" s="90"/>
      <c r="B116" s="90"/>
      <c r="C116" s="83" t="s">
        <v>221</v>
      </c>
      <c r="D116" s="90" t="e">
        <f aca="false">CONCATENATE($D$109,"_","LT")</f>
        <v>#VALUE!</v>
      </c>
      <c r="E116" s="77" t="e">
        <f aca="false">$E$109</f>
        <v>#VALUE!</v>
      </c>
      <c r="F116" s="99"/>
      <c r="G116" s="88" t="s">
        <v>222</v>
      </c>
      <c r="H116" s="82" t="s">
        <v>83</v>
      </c>
      <c r="I116" s="77" t="s">
        <v>223</v>
      </c>
      <c r="J116" s="87"/>
      <c r="K116" s="79"/>
      <c r="L116" s="93"/>
      <c r="M116" s="87" t="s">
        <v>85</v>
      </c>
      <c r="N116" s="78" t="s">
        <v>224</v>
      </c>
      <c r="O116" s="82"/>
      <c r="P116" s="82"/>
      <c r="Q116" s="82"/>
      <c r="R116" s="82"/>
      <c r="S116" s="82" t="n">
        <v>1</v>
      </c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93"/>
      <c r="AP116" s="93"/>
      <c r="AQ116" s="93"/>
      <c r="AR116" s="93"/>
      <c r="AS116" s="93"/>
      <c r="AT116" s="94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</row>
    <row r="117" customFormat="false" ht="22.5" hidden="false" customHeight="true" outlineLevel="0" collapsed="false">
      <c r="A117" s="90"/>
      <c r="B117" s="90"/>
      <c r="C117" s="83" t="s">
        <v>225</v>
      </c>
      <c r="D117" s="90" t="e">
        <f aca="false">CONCATENATE($D$109,"_","CV")</f>
        <v>#VALUE!</v>
      </c>
      <c r="E117" s="77" t="e">
        <f aca="false">$E$109</f>
        <v>#VALUE!</v>
      </c>
      <c r="F117" s="77"/>
      <c r="G117" s="88" t="s">
        <v>226</v>
      </c>
      <c r="H117" s="82" t="s">
        <v>83</v>
      </c>
      <c r="I117" s="77" t="s">
        <v>227</v>
      </c>
      <c r="J117" s="87"/>
      <c r="K117" s="79"/>
      <c r="L117" s="93"/>
      <c r="M117" s="87" t="s">
        <v>85</v>
      </c>
      <c r="N117" s="82" t="s">
        <v>228</v>
      </c>
      <c r="O117" s="82"/>
      <c r="P117" s="82"/>
      <c r="Q117" s="82"/>
      <c r="R117" s="82"/>
      <c r="S117" s="82"/>
      <c r="T117" s="82"/>
      <c r="U117" s="82" t="n">
        <v>1</v>
      </c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93"/>
      <c r="AP117" s="93"/>
      <c r="AQ117" s="93"/>
      <c r="AR117" s="93"/>
      <c r="AS117" s="93"/>
      <c r="AT117" s="94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</row>
    <row r="118" customFormat="false" ht="22.5" hidden="false" customHeight="true" outlineLevel="0" collapsed="false">
      <c r="A118" s="90"/>
      <c r="B118" s="83"/>
      <c r="C118" s="83"/>
      <c r="D118" s="91"/>
      <c r="E118" s="92"/>
      <c r="F118" s="78"/>
      <c r="G118" s="76"/>
      <c r="H118" s="82"/>
      <c r="I118" s="76"/>
      <c r="J118" s="87"/>
      <c r="K118" s="87"/>
      <c r="L118" s="93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93"/>
      <c r="AP118" s="93"/>
      <c r="AQ118" s="93"/>
      <c r="AR118" s="93"/>
      <c r="AS118" s="93"/>
      <c r="AT118" s="94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</row>
    <row r="119" customFormat="false" ht="22.5" hidden="false" customHeight="true" outlineLevel="0" collapsed="false">
      <c r="A119" s="90"/>
      <c r="B119" s="83"/>
      <c r="C119" s="83"/>
      <c r="D119" s="91"/>
      <c r="E119" s="92"/>
      <c r="F119" s="78"/>
      <c r="G119" s="76"/>
      <c r="H119" s="82"/>
      <c r="I119" s="76"/>
      <c r="J119" s="87"/>
      <c r="K119" s="87"/>
      <c r="L119" s="93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93"/>
      <c r="AP119" s="93"/>
      <c r="AQ119" s="93"/>
      <c r="AR119" s="93"/>
      <c r="AS119" s="93"/>
      <c r="AT119" s="94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</row>
    <row r="120" customFormat="false" ht="22.5" hidden="false" customHeight="true" outlineLevel="0" collapsed="false">
      <c r="A120" s="90"/>
      <c r="B120" s="83"/>
      <c r="C120" s="83"/>
      <c r="D120" s="91"/>
      <c r="E120" s="92"/>
      <c r="F120" s="78"/>
      <c r="G120" s="76"/>
      <c r="H120" s="82"/>
      <c r="I120" s="76"/>
      <c r="J120" s="87"/>
      <c r="K120" s="87"/>
      <c r="L120" s="93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93"/>
      <c r="AP120" s="93"/>
      <c r="AQ120" s="93"/>
      <c r="AR120" s="93"/>
      <c r="AS120" s="93"/>
      <c r="AT120" s="94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</row>
    <row r="121" customFormat="false" ht="22.5" hidden="false" customHeight="true" outlineLevel="0" collapsed="false">
      <c r="A121" s="90"/>
      <c r="B121" s="83"/>
      <c r="C121" s="83"/>
      <c r="D121" s="91"/>
      <c r="E121" s="92"/>
      <c r="F121" s="78"/>
      <c r="G121" s="76"/>
      <c r="H121" s="82"/>
      <c r="I121" s="76"/>
      <c r="J121" s="87"/>
      <c r="K121" s="87"/>
      <c r="L121" s="93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93"/>
      <c r="AP121" s="93"/>
      <c r="AQ121" s="93"/>
      <c r="AR121" s="93"/>
      <c r="AS121" s="93"/>
      <c r="AT121" s="94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</row>
    <row r="122" customFormat="false" ht="22.5" hidden="false" customHeight="true" outlineLevel="0" collapsed="false">
      <c r="A122" s="76" t="e">
        <f aca="false">'codigos flow sheet' #REF!</f>
        <v>#VALUE!</v>
      </c>
      <c r="B122" s="90" t="s">
        <v>229</v>
      </c>
      <c r="C122" s="83"/>
      <c r="D122" s="95" t="e">
        <f aca="false">'codigos flow sheet' #REF!</f>
        <v>#VALUE!</v>
      </c>
      <c r="E122" s="97" t="e">
        <f aca="false">'codigos flow sheet' #REF!</f>
        <v>#VALUE!</v>
      </c>
      <c r="F122" s="78"/>
      <c r="G122" s="76"/>
      <c r="H122" s="82"/>
      <c r="I122" s="76"/>
      <c r="J122" s="87"/>
      <c r="K122" s="79"/>
      <c r="L122" s="93"/>
      <c r="M122" s="82"/>
      <c r="N122" s="82"/>
      <c r="O122" s="82"/>
      <c r="P122" s="82"/>
      <c r="Q122" s="82"/>
      <c r="R122" s="82"/>
      <c r="S122" s="82"/>
      <c r="T122" s="82" t="s">
        <v>229</v>
      </c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77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</row>
    <row r="123" customFormat="false" ht="22.5" hidden="false" customHeight="true" outlineLevel="0" collapsed="false">
      <c r="A123" s="90"/>
      <c r="B123" s="90"/>
      <c r="C123" s="83" t="s">
        <v>230</v>
      </c>
      <c r="D123" s="90" t="e">
        <f aca="false">CONCATENATE($D$122,"_","CMD1")</f>
        <v>#VALUE!</v>
      </c>
      <c r="E123" s="77" t="e">
        <f aca="false">$E$122</f>
        <v>#VALUE!</v>
      </c>
      <c r="F123" s="78"/>
      <c r="G123" s="88" t="s">
        <v>193</v>
      </c>
      <c r="H123" s="82" t="s">
        <v>60</v>
      </c>
      <c r="I123" s="77" t="s">
        <v>231</v>
      </c>
      <c r="J123" s="87"/>
      <c r="K123" s="100" t="s">
        <v>89</v>
      </c>
      <c r="L123" s="93"/>
      <c r="M123" s="87" t="s">
        <v>62</v>
      </c>
      <c r="N123" s="82"/>
      <c r="O123" s="82"/>
      <c r="P123" s="82"/>
      <c r="Q123" s="82"/>
      <c r="R123" s="82" t="n">
        <v>1</v>
      </c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101"/>
      <c r="AP123" s="93"/>
      <c r="AQ123" s="93"/>
      <c r="AR123" s="93"/>
      <c r="AS123" s="93"/>
      <c r="AT123" s="94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</row>
    <row r="124" customFormat="false" ht="22.5" hidden="false" customHeight="true" outlineLevel="0" collapsed="false">
      <c r="A124" s="90"/>
      <c r="B124" s="90"/>
      <c r="C124" s="83" t="s">
        <v>232</v>
      </c>
      <c r="D124" s="90" t="e">
        <f aca="false">CONCATENATE($D$122,"_","CMD2")</f>
        <v>#VALUE!</v>
      </c>
      <c r="E124" s="77" t="e">
        <f aca="false">$E$122</f>
        <v>#VALUE!</v>
      </c>
      <c r="F124" s="98"/>
      <c r="G124" s="88" t="s">
        <v>196</v>
      </c>
      <c r="H124" s="82" t="s">
        <v>60</v>
      </c>
      <c r="I124" s="77" t="s">
        <v>233</v>
      </c>
      <c r="J124" s="87"/>
      <c r="K124" s="100" t="s">
        <v>89</v>
      </c>
      <c r="L124" s="93"/>
      <c r="M124" s="87" t="s">
        <v>62</v>
      </c>
      <c r="N124" s="82"/>
      <c r="O124" s="82"/>
      <c r="P124" s="82"/>
      <c r="Q124" s="82"/>
      <c r="R124" s="82" t="n">
        <v>1</v>
      </c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101"/>
      <c r="AP124" s="93"/>
      <c r="AQ124" s="93"/>
      <c r="AR124" s="93"/>
      <c r="AS124" s="93"/>
      <c r="AT124" s="94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</row>
    <row r="125" customFormat="false" ht="22.5" hidden="false" customHeight="true" outlineLevel="0" collapsed="false">
      <c r="A125" s="90" t="s">
        <v>229</v>
      </c>
      <c r="B125" s="90" t="s">
        <v>229</v>
      </c>
      <c r="C125" s="83" t="s">
        <v>234</v>
      </c>
      <c r="D125" s="90" t="e">
        <f aca="false">CONCATENATE($D$122,"_","CMD3")</f>
        <v>#VALUE!</v>
      </c>
      <c r="E125" s="77" t="e">
        <f aca="false">$E$122</f>
        <v>#VALUE!</v>
      </c>
      <c r="F125" s="98"/>
      <c r="G125" s="88" t="s">
        <v>235</v>
      </c>
      <c r="H125" s="82" t="s">
        <v>60</v>
      </c>
      <c r="I125" s="89" t="s">
        <v>236</v>
      </c>
      <c r="J125" s="87"/>
      <c r="K125" s="100" t="s">
        <v>89</v>
      </c>
      <c r="L125" s="93"/>
      <c r="M125" s="87" t="s">
        <v>62</v>
      </c>
      <c r="N125" s="82"/>
      <c r="O125" s="82"/>
      <c r="P125" s="82"/>
      <c r="Q125" s="82"/>
      <c r="R125" s="82" t="n">
        <v>1</v>
      </c>
      <c r="S125" s="82"/>
      <c r="T125" s="82" t="s">
        <v>229</v>
      </c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101"/>
      <c r="AP125" s="93"/>
      <c r="AQ125" s="93"/>
      <c r="AR125" s="93"/>
      <c r="AS125" s="93"/>
      <c r="AT125" s="94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</row>
    <row r="126" customFormat="false" ht="22.5" hidden="false" customHeight="true" outlineLevel="0" collapsed="false">
      <c r="A126" s="90" t="s">
        <v>229</v>
      </c>
      <c r="B126" s="90" t="s">
        <v>229</v>
      </c>
      <c r="C126" s="83" t="s">
        <v>237</v>
      </c>
      <c r="D126" s="90" t="e">
        <f aca="false">CONCATENATE($D$122,"_","CMD4")</f>
        <v>#VALUE!</v>
      </c>
      <c r="E126" s="77" t="e">
        <f aca="false">$E$122</f>
        <v>#VALUE!</v>
      </c>
      <c r="F126" s="98"/>
      <c r="G126" s="88" t="s">
        <v>238</v>
      </c>
      <c r="H126" s="82" t="s">
        <v>60</v>
      </c>
      <c r="I126" s="89" t="s">
        <v>239</v>
      </c>
      <c r="J126" s="87"/>
      <c r="K126" s="100" t="s">
        <v>89</v>
      </c>
      <c r="L126" s="93"/>
      <c r="M126" s="87" t="s">
        <v>62</v>
      </c>
      <c r="N126" s="82"/>
      <c r="O126" s="82"/>
      <c r="P126" s="82"/>
      <c r="Q126" s="82"/>
      <c r="R126" s="82" t="n">
        <v>1</v>
      </c>
      <c r="S126" s="82"/>
      <c r="T126" s="82" t="s">
        <v>229</v>
      </c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101"/>
      <c r="AP126" s="93"/>
      <c r="AQ126" s="93"/>
      <c r="AR126" s="93"/>
      <c r="AS126" s="93"/>
      <c r="AT126" s="94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</row>
    <row r="127" customFormat="false" ht="22.5" hidden="false" customHeight="true" outlineLevel="0" collapsed="false">
      <c r="A127" s="90" t="s">
        <v>229</v>
      </c>
      <c r="B127" s="90" t="s">
        <v>229</v>
      </c>
      <c r="C127" s="83" t="s">
        <v>240</v>
      </c>
      <c r="D127" s="90" t="e">
        <f aca="false">CONCATENATE($D$122,"_","CMD5")</f>
        <v>#VALUE!</v>
      </c>
      <c r="E127" s="77" t="e">
        <f aca="false">$E$122</f>
        <v>#VALUE!</v>
      </c>
      <c r="F127" s="98"/>
      <c r="G127" s="88" t="s">
        <v>241</v>
      </c>
      <c r="H127" s="82" t="s">
        <v>60</v>
      </c>
      <c r="I127" s="89" t="s">
        <v>242</v>
      </c>
      <c r="J127" s="87"/>
      <c r="K127" s="100" t="s">
        <v>89</v>
      </c>
      <c r="L127" s="93"/>
      <c r="M127" s="87" t="s">
        <v>62</v>
      </c>
      <c r="N127" s="82"/>
      <c r="O127" s="82"/>
      <c r="P127" s="82"/>
      <c r="Q127" s="82"/>
      <c r="R127" s="82" t="n">
        <v>1</v>
      </c>
      <c r="S127" s="82"/>
      <c r="T127" s="82" t="s">
        <v>229</v>
      </c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101"/>
      <c r="AP127" s="93"/>
      <c r="AQ127" s="93"/>
      <c r="AR127" s="93"/>
      <c r="AS127" s="93"/>
      <c r="AT127" s="94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</row>
    <row r="128" customFormat="false" ht="22.5" hidden="false" customHeight="true" outlineLevel="0" collapsed="false">
      <c r="A128" s="90" t="s">
        <v>229</v>
      </c>
      <c r="B128" s="90" t="s">
        <v>229</v>
      </c>
      <c r="C128" s="83" t="s">
        <v>243</v>
      </c>
      <c r="D128" s="90" t="e">
        <f aca="false">CONCATENATE($D$122,"_","CMD6")</f>
        <v>#VALUE!</v>
      </c>
      <c r="E128" s="77" t="e">
        <f aca="false">$E$122</f>
        <v>#VALUE!</v>
      </c>
      <c r="F128" s="98"/>
      <c r="G128" s="88" t="s">
        <v>244</v>
      </c>
      <c r="H128" s="82" t="s">
        <v>60</v>
      </c>
      <c r="I128" s="89" t="s">
        <v>245</v>
      </c>
      <c r="J128" s="87"/>
      <c r="K128" s="100" t="s">
        <v>89</v>
      </c>
      <c r="L128" s="93"/>
      <c r="M128" s="87" t="s">
        <v>62</v>
      </c>
      <c r="N128" s="82"/>
      <c r="O128" s="82"/>
      <c r="P128" s="82"/>
      <c r="Q128" s="82"/>
      <c r="R128" s="82" t="n">
        <v>1</v>
      </c>
      <c r="S128" s="82"/>
      <c r="T128" s="82" t="s">
        <v>229</v>
      </c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101"/>
      <c r="AP128" s="93"/>
      <c r="AQ128" s="93"/>
      <c r="AR128" s="93"/>
      <c r="AS128" s="93"/>
      <c r="AT128" s="94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</row>
    <row r="129" customFormat="false" ht="22.5" hidden="false" customHeight="true" outlineLevel="0" collapsed="false">
      <c r="A129" s="90"/>
      <c r="B129" s="90"/>
      <c r="C129" s="83" t="s">
        <v>246</v>
      </c>
      <c r="D129" s="90" t="e">
        <f aca="false">CONCATENATE($D$122,"_","CMD7")</f>
        <v>#VALUE!</v>
      </c>
      <c r="E129" s="77" t="e">
        <f aca="false">$E$122</f>
        <v>#VALUE!</v>
      </c>
      <c r="F129" s="98"/>
      <c r="G129" s="88" t="s">
        <v>247</v>
      </c>
      <c r="H129" s="82" t="s">
        <v>60</v>
      </c>
      <c r="I129" s="89" t="s">
        <v>248</v>
      </c>
      <c r="J129" s="87"/>
      <c r="K129" s="100" t="s">
        <v>89</v>
      </c>
      <c r="L129" s="93"/>
      <c r="M129" s="87" t="s">
        <v>62</v>
      </c>
      <c r="N129" s="82"/>
      <c r="O129" s="82"/>
      <c r="P129" s="82"/>
      <c r="Q129" s="82"/>
      <c r="R129" s="82" t="n">
        <v>1</v>
      </c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101"/>
      <c r="AO129" s="102"/>
      <c r="AP129" s="102"/>
      <c r="AQ129" s="102"/>
      <c r="AR129" s="102"/>
      <c r="AS129" s="102"/>
      <c r="AT129" s="94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</row>
    <row r="130" customFormat="false" ht="22.5" hidden="false" customHeight="true" outlineLevel="0" collapsed="false">
      <c r="A130" s="90"/>
      <c r="B130" s="90"/>
      <c r="C130" s="83" t="s">
        <v>249</v>
      </c>
      <c r="D130" s="90" t="e">
        <f aca="false">CONCATENATE($D$122,"_","PIT")</f>
        <v>#VALUE!</v>
      </c>
      <c r="E130" s="77" t="e">
        <f aca="false">$E$122</f>
        <v>#VALUE!</v>
      </c>
      <c r="F130" s="78"/>
      <c r="G130" s="88" t="s">
        <v>147</v>
      </c>
      <c r="H130" s="82" t="s">
        <v>83</v>
      </c>
      <c r="I130" s="89" t="s">
        <v>250</v>
      </c>
      <c r="J130" s="87"/>
      <c r="K130" s="79"/>
      <c r="L130" s="93"/>
      <c r="M130" s="87" t="s">
        <v>85</v>
      </c>
      <c r="N130" s="82" t="s">
        <v>251</v>
      </c>
      <c r="O130" s="82"/>
      <c r="P130" s="82"/>
      <c r="Q130" s="82"/>
      <c r="R130" s="82"/>
      <c r="S130" s="82" t="n">
        <v>1</v>
      </c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101"/>
      <c r="AO130" s="102"/>
      <c r="AP130" s="102"/>
      <c r="AQ130" s="102"/>
      <c r="AR130" s="102"/>
      <c r="AS130" s="102"/>
      <c r="AT130" s="94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</row>
    <row r="131" customFormat="false" ht="22.5" hidden="false" customHeight="true" outlineLevel="0" collapsed="false">
      <c r="A131" s="90"/>
      <c r="B131" s="83"/>
      <c r="C131" s="83"/>
      <c r="D131" s="91"/>
      <c r="E131" s="92"/>
      <c r="F131" s="78"/>
      <c r="G131" s="76"/>
      <c r="H131" s="82"/>
      <c r="I131" s="76"/>
      <c r="J131" s="87"/>
      <c r="K131" s="87"/>
      <c r="L131" s="93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93"/>
      <c r="AP131" s="93"/>
      <c r="AQ131" s="93"/>
      <c r="AR131" s="93"/>
      <c r="AS131" s="93"/>
      <c r="AT131" s="94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</row>
    <row r="132" customFormat="false" ht="22.5" hidden="false" customHeight="true" outlineLevel="0" collapsed="false">
      <c r="A132" s="90"/>
      <c r="B132" s="83"/>
      <c r="C132" s="83"/>
      <c r="D132" s="91"/>
      <c r="E132" s="92"/>
      <c r="F132" s="78"/>
      <c r="G132" s="76"/>
      <c r="H132" s="82"/>
      <c r="I132" s="76"/>
      <c r="J132" s="87"/>
      <c r="K132" s="87"/>
      <c r="L132" s="93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93"/>
      <c r="AP132" s="93"/>
      <c r="AQ132" s="93"/>
      <c r="AR132" s="93"/>
      <c r="AS132" s="93"/>
      <c r="AT132" s="94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</row>
    <row r="133" customFormat="false" ht="22.5" hidden="false" customHeight="true" outlineLevel="0" collapsed="false">
      <c r="A133" s="90"/>
      <c r="B133" s="83"/>
      <c r="C133" s="83"/>
      <c r="D133" s="91"/>
      <c r="E133" s="92"/>
      <c r="F133" s="78"/>
      <c r="G133" s="76"/>
      <c r="H133" s="82"/>
      <c r="I133" s="76"/>
      <c r="J133" s="87"/>
      <c r="K133" s="87"/>
      <c r="L133" s="93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93"/>
      <c r="AP133" s="93"/>
      <c r="AQ133" s="93"/>
      <c r="AR133" s="93"/>
      <c r="AS133" s="93"/>
      <c r="AT133" s="94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</row>
    <row r="134" customFormat="false" ht="22.5" hidden="false" customHeight="true" outlineLevel="0" collapsed="false">
      <c r="A134" s="90"/>
      <c r="B134" s="83"/>
      <c r="C134" s="83"/>
      <c r="D134" s="91"/>
      <c r="E134" s="92"/>
      <c r="F134" s="78"/>
      <c r="G134" s="76"/>
      <c r="H134" s="82"/>
      <c r="I134" s="76"/>
      <c r="J134" s="87"/>
      <c r="K134" s="87"/>
      <c r="L134" s="93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93"/>
      <c r="AP134" s="93"/>
      <c r="AQ134" s="93"/>
      <c r="AR134" s="93"/>
      <c r="AS134" s="93"/>
      <c r="AT134" s="94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</row>
    <row r="135" customFormat="false" ht="22.5" hidden="false" customHeight="true" outlineLevel="0" collapsed="false">
      <c r="A135" s="90"/>
      <c r="B135" s="90"/>
      <c r="C135" s="83"/>
      <c r="D135" s="95" t="e">
        <f aca="false">'codigos flow sheet' #REF!</f>
        <v>#VALUE!</v>
      </c>
      <c r="E135" s="97" t="e">
        <f aca="false">'codigos flow sheet' #REF!</f>
        <v>#VALUE!</v>
      </c>
      <c r="F135" s="78"/>
      <c r="G135" s="76"/>
      <c r="H135" s="82"/>
      <c r="I135" s="77"/>
      <c r="J135" s="87"/>
      <c r="K135" s="79"/>
      <c r="L135" s="93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93"/>
      <c r="AP135" s="93"/>
      <c r="AQ135" s="93"/>
      <c r="AR135" s="93"/>
      <c r="AS135" s="93"/>
      <c r="AT135" s="94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</row>
    <row r="136" customFormat="false" ht="22.5" hidden="false" customHeight="true" outlineLevel="0" collapsed="false">
      <c r="A136" s="90"/>
      <c r="B136" s="90"/>
      <c r="C136" s="83" t="s">
        <v>252</v>
      </c>
      <c r="D136" s="90" t="e">
        <f aca="false">CONCATENATE($D$135,"_","PIT")</f>
        <v>#VALUE!</v>
      </c>
      <c r="E136" s="77" t="e">
        <f aca="false">$E$135</f>
        <v>#VALUE!</v>
      </c>
      <c r="F136" s="98"/>
      <c r="G136" s="88" t="s">
        <v>125</v>
      </c>
      <c r="H136" s="82" t="s">
        <v>83</v>
      </c>
      <c r="I136" s="77" t="s">
        <v>253</v>
      </c>
      <c r="J136" s="87"/>
      <c r="K136" s="79"/>
      <c r="L136" s="93"/>
      <c r="M136" s="87" t="s">
        <v>85</v>
      </c>
      <c r="N136" s="50" t="s">
        <v>254</v>
      </c>
      <c r="O136" s="82"/>
      <c r="P136" s="82"/>
      <c r="Q136" s="82"/>
      <c r="R136" s="82"/>
      <c r="S136" s="82" t="n">
        <v>1</v>
      </c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93"/>
      <c r="AP136" s="93"/>
      <c r="AQ136" s="93"/>
      <c r="AR136" s="93"/>
      <c r="AS136" s="93"/>
      <c r="AT136" s="94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</row>
    <row r="137" customFormat="false" ht="22.5" hidden="false" customHeight="true" outlineLevel="0" collapsed="false">
      <c r="A137" s="90"/>
      <c r="B137" s="83"/>
      <c r="C137" s="83"/>
      <c r="D137" s="91"/>
      <c r="E137" s="92"/>
      <c r="F137" s="78"/>
      <c r="G137" s="76"/>
      <c r="H137" s="82"/>
      <c r="I137" s="76"/>
      <c r="J137" s="87"/>
      <c r="K137" s="87"/>
      <c r="L137" s="93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93"/>
      <c r="AP137" s="93"/>
      <c r="AQ137" s="93"/>
      <c r="AR137" s="93"/>
      <c r="AS137" s="93"/>
      <c r="AT137" s="94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</row>
    <row r="138" customFormat="false" ht="22.5" hidden="false" customHeight="true" outlineLevel="0" collapsed="false">
      <c r="A138" s="90"/>
      <c r="B138" s="83"/>
      <c r="C138" s="83"/>
      <c r="D138" s="91"/>
      <c r="E138" s="92"/>
      <c r="F138" s="78"/>
      <c r="G138" s="76"/>
      <c r="H138" s="82"/>
      <c r="I138" s="76"/>
      <c r="J138" s="87"/>
      <c r="K138" s="87"/>
      <c r="L138" s="93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93"/>
      <c r="AP138" s="93"/>
      <c r="AQ138" s="93"/>
      <c r="AR138" s="93"/>
      <c r="AS138" s="93"/>
      <c r="AT138" s="94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</row>
    <row r="139" customFormat="false" ht="22.5" hidden="false" customHeight="true" outlineLevel="0" collapsed="false">
      <c r="A139" s="90"/>
      <c r="B139" s="83"/>
      <c r="C139" s="83"/>
      <c r="D139" s="91"/>
      <c r="E139" s="92"/>
      <c r="F139" s="78"/>
      <c r="G139" s="76"/>
      <c r="H139" s="82"/>
      <c r="I139" s="76"/>
      <c r="J139" s="87"/>
      <c r="K139" s="87"/>
      <c r="L139" s="93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93"/>
      <c r="AP139" s="93"/>
      <c r="AQ139" s="93"/>
      <c r="AR139" s="93"/>
      <c r="AS139" s="93"/>
      <c r="AT139" s="94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</row>
    <row r="140" customFormat="false" ht="22.5" hidden="false" customHeight="true" outlineLevel="0" collapsed="false">
      <c r="A140" s="76" t="s">
        <v>229</v>
      </c>
      <c r="B140" s="76" t="s">
        <v>229</v>
      </c>
      <c r="C140" s="83"/>
      <c r="D140" s="103" t="e">
        <f aca="false">'codigos flow sheet' #REF!</f>
        <v>#VALUE!</v>
      </c>
      <c r="E140" s="104" t="e">
        <f aca="false">'codigos flow sheet' #REF!</f>
        <v>#VALUE!</v>
      </c>
      <c r="F140" s="78"/>
      <c r="G140" s="76"/>
      <c r="H140" s="82"/>
      <c r="I140" s="105"/>
      <c r="J140" s="87" t="s">
        <v>118</v>
      </c>
      <c r="K140" s="100" t="s">
        <v>89</v>
      </c>
      <c r="L140" s="93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101"/>
      <c r="AO140" s="102"/>
      <c r="AP140" s="102"/>
      <c r="AQ140" s="102"/>
      <c r="AR140" s="102"/>
      <c r="AS140" s="102"/>
      <c r="AT140" s="94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</row>
    <row r="141" customFormat="false" ht="22.5" hidden="false" customHeight="true" outlineLevel="0" collapsed="false">
      <c r="A141" s="76"/>
      <c r="B141" s="76"/>
      <c r="C141" s="83" t="s">
        <v>255</v>
      </c>
      <c r="D141" s="76" t="e">
        <f aca="false">CONCATENATE($D$140,"_","RDY")</f>
        <v>#VALUE!</v>
      </c>
      <c r="E141" s="106" t="e">
        <f aca="false">$E$140</f>
        <v>#VALUE!</v>
      </c>
      <c r="F141" s="107"/>
      <c r="G141" s="88" t="s">
        <v>64</v>
      </c>
      <c r="H141" s="82" t="s">
        <v>60</v>
      </c>
      <c r="I141" s="89" t="s">
        <v>256</v>
      </c>
      <c r="J141" s="87"/>
      <c r="K141" s="79"/>
      <c r="L141" s="93"/>
      <c r="M141" s="87" t="s">
        <v>62</v>
      </c>
      <c r="N141" s="82"/>
      <c r="O141" s="82"/>
      <c r="P141" s="82"/>
      <c r="Q141" s="82" t="n">
        <v>1</v>
      </c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101"/>
      <c r="AO141" s="102"/>
      <c r="AP141" s="102"/>
      <c r="AQ141" s="102"/>
      <c r="AR141" s="102"/>
      <c r="AS141" s="102"/>
      <c r="AT141" s="94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</row>
    <row r="142" customFormat="false" ht="22.5" hidden="false" customHeight="true" outlineLevel="0" collapsed="false">
      <c r="A142" s="76"/>
      <c r="B142" s="76"/>
      <c r="C142" s="83" t="s">
        <v>257</v>
      </c>
      <c r="D142" s="76" t="e">
        <f aca="false">CONCATENATE($D$140,"_","POS2")</f>
        <v>#VALUE!</v>
      </c>
      <c r="E142" s="106" t="e">
        <f aca="false">$E$140</f>
        <v>#VALUE!</v>
      </c>
      <c r="F142" s="107"/>
      <c r="G142" s="88" t="s">
        <v>258</v>
      </c>
      <c r="H142" s="82" t="s">
        <v>60</v>
      </c>
      <c r="I142" s="89" t="s">
        <v>259</v>
      </c>
      <c r="J142" s="87"/>
      <c r="K142" s="79"/>
      <c r="L142" s="93"/>
      <c r="M142" s="87" t="s">
        <v>62</v>
      </c>
      <c r="N142" s="82"/>
      <c r="O142" s="82"/>
      <c r="P142" s="82"/>
      <c r="Q142" s="82" t="n">
        <v>1</v>
      </c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101"/>
      <c r="AO142" s="102"/>
      <c r="AP142" s="102"/>
      <c r="AQ142" s="102"/>
      <c r="AR142" s="102"/>
      <c r="AS142" s="102"/>
      <c r="AT142" s="94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</row>
    <row r="143" customFormat="false" ht="22.5" hidden="false" customHeight="true" outlineLevel="0" collapsed="false">
      <c r="A143" s="76"/>
      <c r="B143" s="76"/>
      <c r="C143" s="83" t="s">
        <v>260</v>
      </c>
      <c r="D143" s="76" t="e">
        <f aca="false">CONCATENATE($D$140,"_","POS1")</f>
        <v>#VALUE!</v>
      </c>
      <c r="E143" s="106" t="e">
        <f aca="false">$E$140</f>
        <v>#VALUE!</v>
      </c>
      <c r="F143" s="107"/>
      <c r="G143" s="88" t="s">
        <v>261</v>
      </c>
      <c r="H143" s="82" t="s">
        <v>60</v>
      </c>
      <c r="I143" s="89" t="s">
        <v>262</v>
      </c>
      <c r="J143" s="87"/>
      <c r="K143" s="79"/>
      <c r="L143" s="93"/>
      <c r="M143" s="87" t="s">
        <v>62</v>
      </c>
      <c r="N143" s="82"/>
      <c r="O143" s="82"/>
      <c r="P143" s="82"/>
      <c r="Q143" s="82" t="n">
        <v>1</v>
      </c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101"/>
      <c r="AO143" s="102"/>
      <c r="AP143" s="102"/>
      <c r="AQ143" s="102"/>
      <c r="AR143" s="102"/>
      <c r="AS143" s="102"/>
      <c r="AT143" s="94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</row>
    <row r="144" customFormat="false" ht="22.5" hidden="false" customHeight="true" outlineLevel="0" collapsed="false">
      <c r="A144" s="76"/>
      <c r="B144" s="76"/>
      <c r="C144" s="83" t="s">
        <v>263</v>
      </c>
      <c r="D144" s="76" t="e">
        <f aca="false">CONCATENATE($D$140,"_","TIT")</f>
        <v>#VALUE!</v>
      </c>
      <c r="E144" s="106" t="e">
        <f aca="false">$E$140</f>
        <v>#VALUE!</v>
      </c>
      <c r="F144" s="107"/>
      <c r="G144" s="88" t="s">
        <v>264</v>
      </c>
      <c r="H144" s="82" t="s">
        <v>83</v>
      </c>
      <c r="I144" s="77" t="s">
        <v>265</v>
      </c>
      <c r="J144" s="87"/>
      <c r="K144" s="79"/>
      <c r="L144" s="93"/>
      <c r="M144" s="87" t="s">
        <v>85</v>
      </c>
      <c r="N144" s="82" t="s">
        <v>187</v>
      </c>
      <c r="O144" s="82"/>
      <c r="P144" s="82"/>
      <c r="Q144" s="82"/>
      <c r="R144" s="82"/>
      <c r="S144" s="82" t="n">
        <v>1</v>
      </c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101"/>
      <c r="AO144" s="102"/>
      <c r="AP144" s="102"/>
      <c r="AQ144" s="102"/>
      <c r="AR144" s="102"/>
      <c r="AS144" s="102"/>
      <c r="AT144" s="94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</row>
    <row r="145" customFormat="false" ht="22.5" hidden="false" customHeight="true" outlineLevel="0" collapsed="false">
      <c r="A145" s="76"/>
      <c r="B145" s="76"/>
      <c r="C145" s="83" t="s">
        <v>266</v>
      </c>
      <c r="D145" s="76" t="e">
        <f aca="false">CONCATENATE($D$140,"_","ZT")</f>
        <v>#VALUE!</v>
      </c>
      <c r="E145" s="106" t="e">
        <f aca="false">$E$140</f>
        <v>#VALUE!</v>
      </c>
      <c r="F145" s="78"/>
      <c r="G145" s="88" t="s">
        <v>267</v>
      </c>
      <c r="H145" s="82" t="s">
        <v>83</v>
      </c>
      <c r="I145" s="77" t="s">
        <v>268</v>
      </c>
      <c r="J145" s="87"/>
      <c r="K145" s="79"/>
      <c r="L145" s="93"/>
      <c r="M145" s="87" t="s">
        <v>85</v>
      </c>
      <c r="N145" s="82" t="s">
        <v>224</v>
      </c>
      <c r="O145" s="82"/>
      <c r="P145" s="82"/>
      <c r="Q145" s="82"/>
      <c r="R145" s="82"/>
      <c r="S145" s="82" t="n">
        <v>1</v>
      </c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101"/>
      <c r="AO145" s="102"/>
      <c r="AP145" s="102"/>
      <c r="AQ145" s="102"/>
      <c r="AR145" s="102"/>
      <c r="AS145" s="102"/>
      <c r="AT145" s="94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</row>
    <row r="146" customFormat="false" ht="22.5" hidden="false" customHeight="true" outlineLevel="0" collapsed="false">
      <c r="A146" s="76"/>
      <c r="B146" s="76"/>
      <c r="C146" s="83" t="s">
        <v>269</v>
      </c>
      <c r="D146" s="76" t="e">
        <f aca="false">CONCATENATE($D$140,"_","SP")</f>
        <v>#VALUE!</v>
      </c>
      <c r="E146" s="106" t="e">
        <f aca="false">$E$140</f>
        <v>#VALUE!</v>
      </c>
      <c r="F146" s="107"/>
      <c r="G146" s="88" t="s">
        <v>270</v>
      </c>
      <c r="H146" s="82" t="s">
        <v>83</v>
      </c>
      <c r="I146" s="77" t="s">
        <v>271</v>
      </c>
      <c r="J146" s="87"/>
      <c r="K146" s="79"/>
      <c r="L146" s="93"/>
      <c r="M146" s="87" t="s">
        <v>85</v>
      </c>
      <c r="N146" s="82" t="s">
        <v>224</v>
      </c>
      <c r="O146" s="82"/>
      <c r="P146" s="82"/>
      <c r="Q146" s="82"/>
      <c r="R146" s="82"/>
      <c r="S146" s="82"/>
      <c r="T146" s="82"/>
      <c r="U146" s="82" t="n">
        <v>1</v>
      </c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101"/>
      <c r="AO146" s="102"/>
      <c r="AP146" s="102"/>
      <c r="AQ146" s="102"/>
      <c r="AR146" s="102"/>
      <c r="AS146" s="102"/>
      <c r="AT146" s="94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</row>
    <row r="147" customFormat="false" ht="22.5" hidden="false" customHeight="true" outlineLevel="0" collapsed="false">
      <c r="A147" s="90"/>
      <c r="B147" s="83"/>
      <c r="C147" s="83"/>
      <c r="D147" s="91"/>
      <c r="E147" s="92"/>
      <c r="F147" s="78"/>
      <c r="G147" s="76"/>
      <c r="H147" s="82"/>
      <c r="I147" s="76"/>
      <c r="J147" s="87"/>
      <c r="K147" s="87"/>
      <c r="L147" s="93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93"/>
      <c r="AP147" s="93"/>
      <c r="AQ147" s="93"/>
      <c r="AR147" s="93"/>
      <c r="AS147" s="93"/>
      <c r="AT147" s="94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</row>
    <row r="148" customFormat="false" ht="22.5" hidden="false" customHeight="true" outlineLevel="0" collapsed="false">
      <c r="A148" s="90"/>
      <c r="B148" s="83"/>
      <c r="C148" s="83"/>
      <c r="D148" s="91"/>
      <c r="E148" s="92"/>
      <c r="F148" s="78"/>
      <c r="G148" s="76"/>
      <c r="H148" s="82"/>
      <c r="I148" s="76"/>
      <c r="J148" s="87"/>
      <c r="K148" s="87"/>
      <c r="L148" s="93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93"/>
      <c r="AP148" s="93"/>
      <c r="AQ148" s="93"/>
      <c r="AR148" s="93"/>
      <c r="AS148" s="93"/>
      <c r="AT148" s="94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</row>
    <row r="149" customFormat="false" ht="22.5" hidden="false" customHeight="true" outlineLevel="0" collapsed="false">
      <c r="A149" s="90"/>
      <c r="B149" s="83"/>
      <c r="C149" s="83"/>
      <c r="D149" s="91"/>
      <c r="E149" s="92"/>
      <c r="F149" s="78"/>
      <c r="G149" s="76"/>
      <c r="H149" s="82"/>
      <c r="I149" s="76"/>
      <c r="J149" s="87"/>
      <c r="K149" s="87"/>
      <c r="L149" s="93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93"/>
      <c r="AP149" s="93"/>
      <c r="AQ149" s="93"/>
      <c r="AR149" s="93"/>
      <c r="AS149" s="93"/>
      <c r="AT149" s="94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</row>
    <row r="150" customFormat="false" ht="22.5" hidden="false" customHeight="true" outlineLevel="0" collapsed="false">
      <c r="A150" s="76"/>
      <c r="B150" s="90" t="s">
        <v>229</v>
      </c>
      <c r="C150" s="83"/>
      <c r="D150" s="95" t="e">
        <f aca="false">'codigos flow sheet' #REF!</f>
        <v>#VALUE!</v>
      </c>
      <c r="E150" s="97" t="e">
        <f aca="false">'codigos flow sheet' #REF!</f>
        <v>#VALUE!</v>
      </c>
      <c r="F150" s="78"/>
      <c r="G150" s="76"/>
      <c r="H150" s="82"/>
      <c r="I150" s="76"/>
      <c r="J150" s="87"/>
      <c r="K150" s="100" t="s">
        <v>89</v>
      </c>
      <c r="L150" s="93"/>
      <c r="M150" s="82"/>
      <c r="N150" s="82"/>
      <c r="O150" s="82"/>
      <c r="P150" s="82"/>
      <c r="Q150" s="82"/>
      <c r="R150" s="82"/>
      <c r="S150" s="82"/>
      <c r="T150" s="82" t="s">
        <v>229</v>
      </c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77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</row>
    <row r="151" customFormat="false" ht="22.5" hidden="false" customHeight="true" outlineLevel="0" collapsed="false">
      <c r="A151" s="90"/>
      <c r="B151" s="90"/>
      <c r="C151" s="83" t="s">
        <v>272</v>
      </c>
      <c r="D151" s="90" t="e">
        <f aca="false">CONCATENATE($D$150,"_","CMD1")</f>
        <v>#VALUE!</v>
      </c>
      <c r="E151" s="77" t="e">
        <f aca="false">$E$150</f>
        <v>#VALUE!</v>
      </c>
      <c r="F151" s="78"/>
      <c r="G151" s="88" t="s">
        <v>193</v>
      </c>
      <c r="H151" s="82" t="s">
        <v>60</v>
      </c>
      <c r="I151" s="77" t="s">
        <v>273</v>
      </c>
      <c r="J151" s="87"/>
      <c r="K151" s="79"/>
      <c r="L151" s="93"/>
      <c r="M151" s="87" t="s">
        <v>62</v>
      </c>
      <c r="N151" s="82"/>
      <c r="O151" s="82"/>
      <c r="P151" s="82"/>
      <c r="Q151" s="82"/>
      <c r="R151" s="82" t="n">
        <v>1</v>
      </c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101"/>
      <c r="AO151" s="102"/>
      <c r="AP151" s="102"/>
      <c r="AQ151" s="102"/>
      <c r="AR151" s="102"/>
      <c r="AS151" s="102"/>
      <c r="AT151" s="94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</row>
    <row r="152" customFormat="false" ht="22.5" hidden="false" customHeight="true" outlineLevel="0" collapsed="false">
      <c r="A152" s="90"/>
      <c r="B152" s="90"/>
      <c r="C152" s="83" t="s">
        <v>274</v>
      </c>
      <c r="D152" s="90" t="e">
        <f aca="false">CONCATENATE($D$150,"_","CMD2")</f>
        <v>#VALUE!</v>
      </c>
      <c r="E152" s="77" t="e">
        <f aca="false">$E$150</f>
        <v>#VALUE!</v>
      </c>
      <c r="F152" s="98"/>
      <c r="G152" s="88" t="s">
        <v>196</v>
      </c>
      <c r="H152" s="82" t="s">
        <v>60</v>
      </c>
      <c r="I152" s="77" t="s">
        <v>275</v>
      </c>
      <c r="J152" s="87"/>
      <c r="K152" s="79"/>
      <c r="L152" s="93"/>
      <c r="M152" s="87" t="s">
        <v>62</v>
      </c>
      <c r="N152" s="82"/>
      <c r="O152" s="82"/>
      <c r="P152" s="82"/>
      <c r="Q152" s="82"/>
      <c r="R152" s="82" t="n">
        <v>1</v>
      </c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101"/>
      <c r="AO152" s="102"/>
      <c r="AP152" s="102"/>
      <c r="AQ152" s="102"/>
      <c r="AR152" s="102"/>
      <c r="AS152" s="102"/>
      <c r="AT152" s="94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</row>
    <row r="153" customFormat="false" ht="22.5" hidden="false" customHeight="true" outlineLevel="0" collapsed="false">
      <c r="A153" s="90"/>
      <c r="B153" s="90"/>
      <c r="C153" s="83" t="s">
        <v>276</v>
      </c>
      <c r="D153" s="90" t="e">
        <f aca="false">CONCATENATE($D$150,"_","CMD3")</f>
        <v>#VALUE!</v>
      </c>
      <c r="E153" s="77" t="e">
        <f aca="false">$E$150</f>
        <v>#VALUE!</v>
      </c>
      <c r="F153" s="98"/>
      <c r="G153" s="88" t="s">
        <v>235</v>
      </c>
      <c r="H153" s="82" t="s">
        <v>60</v>
      </c>
      <c r="I153" s="77" t="s">
        <v>277</v>
      </c>
      <c r="J153" s="87"/>
      <c r="K153" s="79"/>
      <c r="L153" s="93"/>
      <c r="M153" s="87" t="s">
        <v>62</v>
      </c>
      <c r="N153" s="82"/>
      <c r="O153" s="82"/>
      <c r="P153" s="82"/>
      <c r="Q153" s="82"/>
      <c r="R153" s="82" t="n">
        <v>1</v>
      </c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101"/>
      <c r="AO153" s="102"/>
      <c r="AP153" s="102"/>
      <c r="AQ153" s="102"/>
      <c r="AR153" s="102"/>
      <c r="AS153" s="102"/>
      <c r="AT153" s="94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</row>
    <row r="154" customFormat="false" ht="22.5" hidden="false" customHeight="true" outlineLevel="0" collapsed="false">
      <c r="A154" s="90"/>
      <c r="B154" s="90"/>
      <c r="C154" s="83" t="s">
        <v>278</v>
      </c>
      <c r="D154" s="90" t="e">
        <f aca="false">CONCATENATE($D$150,"_","CMD4")</f>
        <v>#VALUE!</v>
      </c>
      <c r="E154" s="77" t="e">
        <f aca="false">$E$150</f>
        <v>#VALUE!</v>
      </c>
      <c r="F154" s="98"/>
      <c r="G154" s="88" t="s">
        <v>238</v>
      </c>
      <c r="H154" s="82" t="s">
        <v>60</v>
      </c>
      <c r="I154" s="89" t="s">
        <v>279</v>
      </c>
      <c r="J154" s="87"/>
      <c r="K154" s="79"/>
      <c r="L154" s="93"/>
      <c r="M154" s="87" t="s">
        <v>62</v>
      </c>
      <c r="N154" s="82"/>
      <c r="O154" s="82"/>
      <c r="P154" s="82"/>
      <c r="Q154" s="82"/>
      <c r="R154" s="82" t="n">
        <v>1</v>
      </c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101"/>
      <c r="AO154" s="102"/>
      <c r="AP154" s="102"/>
      <c r="AQ154" s="102"/>
      <c r="AR154" s="102"/>
      <c r="AS154" s="102"/>
      <c r="AT154" s="94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</row>
    <row r="155" customFormat="false" ht="22.5" hidden="false" customHeight="true" outlineLevel="0" collapsed="false">
      <c r="A155" s="90"/>
      <c r="B155" s="90"/>
      <c r="C155" s="83" t="s">
        <v>280</v>
      </c>
      <c r="D155" s="90" t="e">
        <f aca="false">CONCATENATE($D$150,"_","CMD5")</f>
        <v>#VALUE!</v>
      </c>
      <c r="E155" s="77" t="e">
        <f aca="false">$E$150</f>
        <v>#VALUE!</v>
      </c>
      <c r="F155" s="98"/>
      <c r="G155" s="88" t="s">
        <v>241</v>
      </c>
      <c r="H155" s="82" t="s">
        <v>60</v>
      </c>
      <c r="I155" s="89" t="s">
        <v>281</v>
      </c>
      <c r="J155" s="87"/>
      <c r="K155" s="79"/>
      <c r="L155" s="93"/>
      <c r="M155" s="87" t="s">
        <v>62</v>
      </c>
      <c r="N155" s="82"/>
      <c r="O155" s="82"/>
      <c r="P155" s="82"/>
      <c r="Q155" s="82"/>
      <c r="R155" s="82" t="n">
        <v>1</v>
      </c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101"/>
      <c r="AO155" s="102"/>
      <c r="AP155" s="102"/>
      <c r="AQ155" s="102"/>
      <c r="AR155" s="102"/>
      <c r="AS155" s="102"/>
      <c r="AT155" s="94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</row>
    <row r="156" customFormat="false" ht="22.5" hidden="false" customHeight="true" outlineLevel="0" collapsed="false">
      <c r="A156" s="90"/>
      <c r="B156" s="90"/>
      <c r="C156" s="83" t="s">
        <v>282</v>
      </c>
      <c r="D156" s="90" t="e">
        <f aca="false">CONCATENATE($D$150,"_","CMD6")</f>
        <v>#VALUE!</v>
      </c>
      <c r="E156" s="77" t="e">
        <f aca="false">$E$150</f>
        <v>#VALUE!</v>
      </c>
      <c r="F156" s="98"/>
      <c r="G156" s="88" t="s">
        <v>244</v>
      </c>
      <c r="H156" s="82" t="s">
        <v>60</v>
      </c>
      <c r="I156" s="89" t="s">
        <v>283</v>
      </c>
      <c r="J156" s="87"/>
      <c r="K156" s="79"/>
      <c r="L156" s="93"/>
      <c r="M156" s="87" t="s">
        <v>62</v>
      </c>
      <c r="N156" s="82"/>
      <c r="O156" s="82"/>
      <c r="P156" s="82"/>
      <c r="Q156" s="82"/>
      <c r="R156" s="82" t="n">
        <v>1</v>
      </c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101"/>
      <c r="AO156" s="102"/>
      <c r="AP156" s="102"/>
      <c r="AQ156" s="102"/>
      <c r="AR156" s="102"/>
      <c r="AS156" s="102"/>
      <c r="AT156" s="94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</row>
    <row r="157" customFormat="false" ht="22.5" hidden="false" customHeight="true" outlineLevel="0" collapsed="false">
      <c r="A157" s="90"/>
      <c r="B157" s="90"/>
      <c r="C157" s="83" t="s">
        <v>284</v>
      </c>
      <c r="D157" s="90" t="e">
        <f aca="false">CONCATENATE($D$150,"_","CMD7")</f>
        <v>#VALUE!</v>
      </c>
      <c r="E157" s="77" t="e">
        <f aca="false">$E$150</f>
        <v>#VALUE!</v>
      </c>
      <c r="F157" s="98"/>
      <c r="G157" s="88" t="s">
        <v>247</v>
      </c>
      <c r="H157" s="82" t="s">
        <v>60</v>
      </c>
      <c r="I157" s="89" t="s">
        <v>285</v>
      </c>
      <c r="J157" s="87"/>
      <c r="K157" s="79"/>
      <c r="L157" s="93"/>
      <c r="M157" s="87" t="s">
        <v>62</v>
      </c>
      <c r="N157" s="82"/>
      <c r="O157" s="82"/>
      <c r="P157" s="82"/>
      <c r="Q157" s="82"/>
      <c r="R157" s="82" t="n">
        <v>1</v>
      </c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101"/>
      <c r="AO157" s="102"/>
      <c r="AP157" s="102"/>
      <c r="AQ157" s="102"/>
      <c r="AR157" s="102"/>
      <c r="AS157" s="102"/>
      <c r="AT157" s="94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</row>
    <row r="158" customFormat="false" ht="22.5" hidden="false" customHeight="true" outlineLevel="0" collapsed="false">
      <c r="A158" s="90" t="s">
        <v>229</v>
      </c>
      <c r="B158" s="90" t="s">
        <v>229</v>
      </c>
      <c r="C158" s="83" t="s">
        <v>286</v>
      </c>
      <c r="D158" s="90" t="e">
        <f aca="false">CONCATENATE($D$150,"_","CMD8")</f>
        <v>#VALUE!</v>
      </c>
      <c r="E158" s="77" t="e">
        <f aca="false">$E$150</f>
        <v>#VALUE!</v>
      </c>
      <c r="F158" s="98"/>
      <c r="G158" s="88" t="s">
        <v>287</v>
      </c>
      <c r="H158" s="82" t="s">
        <v>60</v>
      </c>
      <c r="I158" s="89" t="s">
        <v>288</v>
      </c>
      <c r="J158" s="87"/>
      <c r="K158" s="79"/>
      <c r="L158" s="93"/>
      <c r="M158" s="87" t="s">
        <v>62</v>
      </c>
      <c r="N158" s="82"/>
      <c r="O158" s="82"/>
      <c r="P158" s="82"/>
      <c r="Q158" s="82"/>
      <c r="R158" s="82" t="n">
        <v>1</v>
      </c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101"/>
      <c r="AO158" s="102"/>
      <c r="AP158" s="102"/>
      <c r="AQ158" s="102"/>
      <c r="AR158" s="102"/>
      <c r="AS158" s="102"/>
      <c r="AT158" s="94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</row>
    <row r="159" customFormat="false" ht="22.5" hidden="false" customHeight="true" outlineLevel="0" collapsed="false">
      <c r="A159" s="90"/>
      <c r="B159" s="90"/>
      <c r="C159" s="83" t="s">
        <v>289</v>
      </c>
      <c r="D159" s="90" t="e">
        <f aca="false">CONCATENATE($D$150,"_","CMD9")</f>
        <v>#VALUE!</v>
      </c>
      <c r="E159" s="77" t="e">
        <f aca="false">$E$150</f>
        <v>#VALUE!</v>
      </c>
      <c r="F159" s="98"/>
      <c r="G159" s="88" t="s">
        <v>290</v>
      </c>
      <c r="H159" s="82" t="s">
        <v>60</v>
      </c>
      <c r="I159" s="89" t="s">
        <v>291</v>
      </c>
      <c r="J159" s="87"/>
      <c r="K159" s="79"/>
      <c r="L159" s="93"/>
      <c r="M159" s="87" t="s">
        <v>62</v>
      </c>
      <c r="N159" s="82"/>
      <c r="O159" s="82"/>
      <c r="P159" s="82"/>
      <c r="Q159" s="82"/>
      <c r="R159" s="82" t="n">
        <v>1</v>
      </c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101"/>
      <c r="AO159" s="102"/>
      <c r="AP159" s="102"/>
      <c r="AQ159" s="102"/>
      <c r="AR159" s="102"/>
      <c r="AS159" s="102"/>
      <c r="AT159" s="94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</row>
    <row r="160" customFormat="false" ht="22.5" hidden="false" customHeight="true" outlineLevel="0" collapsed="false">
      <c r="A160" s="90"/>
      <c r="B160" s="90"/>
      <c r="C160" s="83" t="s">
        <v>292</v>
      </c>
      <c r="D160" s="90" t="e">
        <f aca="false">CONCATENATE($D$150,"_","CMD10")</f>
        <v>#VALUE!</v>
      </c>
      <c r="E160" s="77" t="e">
        <f aca="false">$E$150</f>
        <v>#VALUE!</v>
      </c>
      <c r="F160" s="98"/>
      <c r="G160" s="88" t="s">
        <v>293</v>
      </c>
      <c r="H160" s="82" t="s">
        <v>60</v>
      </c>
      <c r="I160" s="89" t="s">
        <v>294</v>
      </c>
      <c r="J160" s="87"/>
      <c r="K160" s="79"/>
      <c r="L160" s="93"/>
      <c r="M160" s="87" t="s">
        <v>62</v>
      </c>
      <c r="N160" s="82"/>
      <c r="O160" s="82"/>
      <c r="P160" s="82"/>
      <c r="Q160" s="82"/>
      <c r="R160" s="82" t="n">
        <v>1</v>
      </c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101"/>
      <c r="AO160" s="102"/>
      <c r="AP160" s="102"/>
      <c r="AQ160" s="102"/>
      <c r="AR160" s="102"/>
      <c r="AS160" s="102"/>
      <c r="AT160" s="94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</row>
    <row r="161" customFormat="false" ht="22.5" hidden="false" customHeight="true" outlineLevel="0" collapsed="false">
      <c r="A161" s="90"/>
      <c r="B161" s="83"/>
      <c r="C161" s="83"/>
      <c r="D161" s="91"/>
      <c r="E161" s="92"/>
      <c r="F161" s="78"/>
      <c r="G161" s="76"/>
      <c r="H161" s="82"/>
      <c r="I161" s="76"/>
      <c r="J161" s="87"/>
      <c r="K161" s="87"/>
      <c r="L161" s="93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93"/>
      <c r="AP161" s="93"/>
      <c r="AQ161" s="93"/>
      <c r="AR161" s="93"/>
      <c r="AS161" s="93"/>
      <c r="AT161" s="94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</row>
    <row r="162" customFormat="false" ht="22.5" hidden="false" customHeight="true" outlineLevel="0" collapsed="false">
      <c r="A162" s="90"/>
      <c r="B162" s="83"/>
      <c r="C162" s="83"/>
      <c r="D162" s="91"/>
      <c r="E162" s="92"/>
      <c r="F162" s="78"/>
      <c r="G162" s="76"/>
      <c r="H162" s="82"/>
      <c r="I162" s="76"/>
      <c r="J162" s="87"/>
      <c r="K162" s="87"/>
      <c r="L162" s="93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93"/>
      <c r="AP162" s="93"/>
      <c r="AQ162" s="93"/>
      <c r="AR162" s="93"/>
      <c r="AS162" s="93"/>
      <c r="AT162" s="94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</row>
    <row r="163" customFormat="false" ht="22.5" hidden="false" customHeight="true" outlineLevel="0" collapsed="false">
      <c r="A163" s="90" t="s">
        <v>229</v>
      </c>
      <c r="B163" s="90" t="s">
        <v>229</v>
      </c>
      <c r="C163" s="83"/>
      <c r="D163" s="95" t="e">
        <f aca="false">'codigos flow sheet' #REF!</f>
        <v>#VALUE!</v>
      </c>
      <c r="E163" s="97" t="e">
        <f aca="false">'codigos flow sheet' #REF!</f>
        <v>#VALUE!</v>
      </c>
      <c r="F163" s="78"/>
      <c r="G163" s="76"/>
      <c r="H163" s="82"/>
      <c r="I163" s="76"/>
      <c r="J163" s="87"/>
      <c r="K163" s="100" t="s">
        <v>89</v>
      </c>
      <c r="L163" s="93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93"/>
      <c r="AP163" s="93"/>
      <c r="AQ163" s="93"/>
      <c r="AR163" s="93"/>
      <c r="AS163" s="93"/>
      <c r="AT163" s="94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</row>
    <row r="164" customFormat="false" ht="22.5" hidden="false" customHeight="true" outlineLevel="0" collapsed="false">
      <c r="A164" s="90"/>
      <c r="B164" s="90"/>
      <c r="C164" s="83" t="s">
        <v>295</v>
      </c>
      <c r="D164" s="90" t="e">
        <f aca="false">CONCATENATE($D$163,"_","CMD1")</f>
        <v>#VALUE!</v>
      </c>
      <c r="E164" s="77" t="e">
        <f aca="false">$E$163</f>
        <v>#VALUE!</v>
      </c>
      <c r="F164" s="78"/>
      <c r="G164" s="88" t="s">
        <v>193</v>
      </c>
      <c r="H164" s="82" t="s">
        <v>60</v>
      </c>
      <c r="I164" s="108" t="s">
        <v>296</v>
      </c>
      <c r="J164" s="87"/>
      <c r="K164" s="79"/>
      <c r="L164" s="93"/>
      <c r="M164" s="87" t="s">
        <v>62</v>
      </c>
      <c r="N164" s="82"/>
      <c r="O164" s="82"/>
      <c r="P164" s="82"/>
      <c r="Q164" s="82"/>
      <c r="R164" s="82" t="n">
        <v>1</v>
      </c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101"/>
      <c r="AO164" s="102"/>
      <c r="AP164" s="102"/>
      <c r="AQ164" s="102"/>
      <c r="AR164" s="102"/>
      <c r="AS164" s="102"/>
      <c r="AT164" s="94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</row>
    <row r="165" customFormat="false" ht="22.5" hidden="false" customHeight="true" outlineLevel="0" collapsed="false">
      <c r="A165" s="90"/>
      <c r="B165" s="90"/>
      <c r="C165" s="83" t="s">
        <v>297</v>
      </c>
      <c r="D165" s="90" t="e">
        <f aca="false">CONCATENATE($D$163,"_","CMD2")</f>
        <v>#VALUE!</v>
      </c>
      <c r="E165" s="77" t="e">
        <f aca="false">$E$163</f>
        <v>#VALUE!</v>
      </c>
      <c r="F165" s="78"/>
      <c r="G165" s="88" t="s">
        <v>196</v>
      </c>
      <c r="H165" s="82" t="s">
        <v>60</v>
      </c>
      <c r="I165" s="77" t="s">
        <v>298</v>
      </c>
      <c r="J165" s="87"/>
      <c r="K165" s="79"/>
      <c r="L165" s="93"/>
      <c r="M165" s="87" t="s">
        <v>62</v>
      </c>
      <c r="N165" s="82"/>
      <c r="O165" s="82"/>
      <c r="P165" s="82"/>
      <c r="Q165" s="82"/>
      <c r="R165" s="82" t="n">
        <v>1</v>
      </c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101"/>
      <c r="AO165" s="102"/>
      <c r="AP165" s="102"/>
      <c r="AQ165" s="102"/>
      <c r="AR165" s="102"/>
      <c r="AS165" s="102"/>
      <c r="AT165" s="94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</row>
    <row r="166" customFormat="false" ht="22.5" hidden="false" customHeight="true" outlineLevel="0" collapsed="false">
      <c r="A166" s="90"/>
      <c r="B166" s="90"/>
      <c r="C166" s="83" t="s">
        <v>299</v>
      </c>
      <c r="D166" s="90" t="e">
        <f aca="false">CONCATENATE($D$163,"_","CMD3")</f>
        <v>#VALUE!</v>
      </c>
      <c r="E166" s="77" t="e">
        <f aca="false">$E$163</f>
        <v>#VALUE!</v>
      </c>
      <c r="F166" s="78"/>
      <c r="G166" s="88" t="s">
        <v>235</v>
      </c>
      <c r="H166" s="82" t="s">
        <v>60</v>
      </c>
      <c r="I166" s="89" t="s">
        <v>300</v>
      </c>
      <c r="J166" s="81"/>
      <c r="K166" s="79"/>
      <c r="L166" s="93"/>
      <c r="M166" s="87" t="s">
        <v>62</v>
      </c>
      <c r="N166" s="82"/>
      <c r="O166" s="82"/>
      <c r="P166" s="82"/>
      <c r="Q166" s="82"/>
      <c r="R166" s="82" t="n">
        <v>1</v>
      </c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101"/>
      <c r="AO166" s="102"/>
      <c r="AP166" s="102"/>
      <c r="AQ166" s="102"/>
      <c r="AR166" s="102"/>
      <c r="AS166" s="102"/>
      <c r="AT166" s="94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</row>
    <row r="167" customFormat="false" ht="22.5" hidden="false" customHeight="true" outlineLevel="0" collapsed="false">
      <c r="A167" s="90"/>
      <c r="B167" s="90"/>
      <c r="C167" s="83" t="s">
        <v>301</v>
      </c>
      <c r="D167" s="90" t="e">
        <f aca="false">CONCATENATE($D$163,"_","CMD4")</f>
        <v>#VALUE!</v>
      </c>
      <c r="E167" s="77" t="e">
        <f aca="false">$E$163</f>
        <v>#VALUE!</v>
      </c>
      <c r="F167" s="78"/>
      <c r="G167" s="88" t="s">
        <v>238</v>
      </c>
      <c r="H167" s="82" t="s">
        <v>60</v>
      </c>
      <c r="I167" s="89" t="s">
        <v>302</v>
      </c>
      <c r="J167" s="87"/>
      <c r="K167" s="79"/>
      <c r="L167" s="93"/>
      <c r="M167" s="87" t="s">
        <v>62</v>
      </c>
      <c r="N167" s="82"/>
      <c r="O167" s="82"/>
      <c r="P167" s="82"/>
      <c r="Q167" s="82"/>
      <c r="R167" s="82" t="n">
        <v>1</v>
      </c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101"/>
      <c r="AO167" s="102"/>
      <c r="AP167" s="102"/>
      <c r="AQ167" s="102"/>
      <c r="AR167" s="102"/>
      <c r="AS167" s="102"/>
      <c r="AT167" s="94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</row>
    <row r="168" customFormat="false" ht="22.5" hidden="false" customHeight="true" outlineLevel="0" collapsed="false">
      <c r="A168" s="90"/>
      <c r="B168" s="90"/>
      <c r="C168" s="83" t="s">
        <v>303</v>
      </c>
      <c r="D168" s="90" t="e">
        <f aca="false">CONCATENATE($D$163,"_","CMD5")</f>
        <v>#VALUE!</v>
      </c>
      <c r="E168" s="77" t="e">
        <f aca="false">$E$163</f>
        <v>#VALUE!</v>
      </c>
      <c r="F168" s="78"/>
      <c r="G168" s="88" t="s">
        <v>241</v>
      </c>
      <c r="H168" s="82" t="s">
        <v>60</v>
      </c>
      <c r="I168" s="89" t="s">
        <v>304</v>
      </c>
      <c r="J168" s="87"/>
      <c r="K168" s="79"/>
      <c r="L168" s="93"/>
      <c r="M168" s="87" t="s">
        <v>62</v>
      </c>
      <c r="N168" s="82"/>
      <c r="O168" s="82"/>
      <c r="P168" s="82"/>
      <c r="Q168" s="82"/>
      <c r="R168" s="82" t="n">
        <v>1</v>
      </c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101"/>
      <c r="AO168" s="102"/>
      <c r="AP168" s="102"/>
      <c r="AQ168" s="102"/>
      <c r="AR168" s="102"/>
      <c r="AS168" s="102"/>
      <c r="AT168" s="94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</row>
    <row r="169" customFormat="false" ht="22.5" hidden="false" customHeight="true" outlineLevel="0" collapsed="false">
      <c r="A169" s="90"/>
      <c r="B169" s="90"/>
      <c r="C169" s="83" t="s">
        <v>305</v>
      </c>
      <c r="D169" s="90" t="e">
        <f aca="false">CONCATENATE($D$163,"_","CMD6")</f>
        <v>#VALUE!</v>
      </c>
      <c r="E169" s="109" t="s">
        <v>306</v>
      </c>
      <c r="F169" s="107"/>
      <c r="G169" s="88" t="s">
        <v>244</v>
      </c>
      <c r="H169" s="82" t="s">
        <v>60</v>
      </c>
      <c r="I169" s="89" t="s">
        <v>307</v>
      </c>
      <c r="J169" s="87"/>
      <c r="K169" s="79"/>
      <c r="L169" s="93"/>
      <c r="M169" s="87" t="s">
        <v>62</v>
      </c>
      <c r="N169" s="82"/>
      <c r="O169" s="82"/>
      <c r="P169" s="82"/>
      <c r="Q169" s="82"/>
      <c r="R169" s="82" t="n">
        <v>1</v>
      </c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101"/>
      <c r="AO169" s="102"/>
      <c r="AP169" s="102"/>
      <c r="AQ169" s="102"/>
      <c r="AR169" s="102"/>
      <c r="AS169" s="102"/>
      <c r="AT169" s="94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</row>
    <row r="170" customFormat="false" ht="22.5" hidden="false" customHeight="true" outlineLevel="0" collapsed="false">
      <c r="A170" s="90"/>
      <c r="B170" s="90"/>
      <c r="C170" s="83" t="s">
        <v>297</v>
      </c>
      <c r="D170" s="90" t="e">
        <f aca="false">CONCATENATE($D$163,"_","CMD7")</f>
        <v>#VALUE!</v>
      </c>
      <c r="E170" s="77" t="str">
        <f aca="false">$E$169</f>
        <v>Cámara de Enlace-Ducto de elevación</v>
      </c>
      <c r="F170" s="107"/>
      <c r="G170" s="88" t="s">
        <v>196</v>
      </c>
      <c r="H170" s="82" t="s">
        <v>60</v>
      </c>
      <c r="I170" s="89" t="s">
        <v>308</v>
      </c>
      <c r="J170" s="87"/>
      <c r="K170" s="79"/>
      <c r="L170" s="93"/>
      <c r="M170" s="87" t="s">
        <v>62</v>
      </c>
      <c r="N170" s="82"/>
      <c r="O170" s="82"/>
      <c r="P170" s="82"/>
      <c r="Q170" s="82"/>
      <c r="R170" s="82" t="n">
        <v>1</v>
      </c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101"/>
      <c r="AO170" s="102"/>
      <c r="AP170" s="102"/>
      <c r="AQ170" s="102"/>
      <c r="AR170" s="102"/>
      <c r="AS170" s="102"/>
      <c r="AT170" s="94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</row>
    <row r="171" customFormat="false" ht="22.5" hidden="false" customHeight="true" outlineLevel="0" collapsed="false">
      <c r="A171" s="90"/>
      <c r="B171" s="90"/>
      <c r="C171" s="83" t="s">
        <v>309</v>
      </c>
      <c r="D171" s="90" t="e">
        <f aca="false">CONCATENATE($D$163,"_","CMD8")</f>
        <v>#VALUE!</v>
      </c>
      <c r="E171" s="77" t="str">
        <f aca="false">$E$169</f>
        <v>Cámara de Enlace-Ducto de elevación</v>
      </c>
      <c r="F171" s="107"/>
      <c r="G171" s="88" t="s">
        <v>287</v>
      </c>
      <c r="H171" s="82" t="s">
        <v>60</v>
      </c>
      <c r="I171" s="89" t="s">
        <v>310</v>
      </c>
      <c r="J171" s="87"/>
      <c r="K171" s="79"/>
      <c r="L171" s="93"/>
      <c r="M171" s="87" t="s">
        <v>62</v>
      </c>
      <c r="N171" s="82"/>
      <c r="O171" s="82"/>
      <c r="P171" s="82"/>
      <c r="Q171" s="82"/>
      <c r="R171" s="82" t="n">
        <v>1</v>
      </c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101"/>
      <c r="AO171" s="102"/>
      <c r="AP171" s="102"/>
      <c r="AQ171" s="102"/>
      <c r="AR171" s="102"/>
      <c r="AS171" s="102"/>
      <c r="AT171" s="94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</row>
    <row r="172" customFormat="false" ht="22.5" hidden="false" customHeight="true" outlineLevel="0" collapsed="false">
      <c r="A172" s="90"/>
      <c r="B172" s="90"/>
      <c r="C172" s="83" t="s">
        <v>311</v>
      </c>
      <c r="D172" s="90" t="e">
        <f aca="false">CONCATENATE($D$163,"_","CMD9")</f>
        <v>#VALUE!</v>
      </c>
      <c r="E172" s="77" t="str">
        <f aca="false">$E$169</f>
        <v>Cámara de Enlace-Ducto de elevación</v>
      </c>
      <c r="F172" s="107"/>
      <c r="G172" s="88" t="s">
        <v>290</v>
      </c>
      <c r="H172" s="82" t="s">
        <v>60</v>
      </c>
      <c r="I172" s="77" t="s">
        <v>312</v>
      </c>
      <c r="J172" s="87"/>
      <c r="K172" s="79"/>
      <c r="L172" s="93"/>
      <c r="M172" s="87" t="s">
        <v>62</v>
      </c>
      <c r="N172" s="82"/>
      <c r="O172" s="82"/>
      <c r="P172" s="82"/>
      <c r="Q172" s="82"/>
      <c r="R172" s="82" t="n">
        <v>1</v>
      </c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101"/>
      <c r="AO172" s="102"/>
      <c r="AP172" s="102"/>
      <c r="AQ172" s="102"/>
      <c r="AR172" s="102"/>
      <c r="AS172" s="102"/>
      <c r="AT172" s="94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</row>
    <row r="173" customFormat="false" ht="22.5" hidden="false" customHeight="true" outlineLevel="0" collapsed="false">
      <c r="A173" s="90"/>
      <c r="B173" s="90"/>
      <c r="C173" s="83" t="s">
        <v>313</v>
      </c>
      <c r="D173" s="90" t="e">
        <f aca="false">CONCATENATE($D$163,"_","CMD10")</f>
        <v>#VALUE!</v>
      </c>
      <c r="E173" s="77" t="str">
        <f aca="false">$E$169</f>
        <v>Cámara de Enlace-Ducto de elevación</v>
      </c>
      <c r="F173" s="107"/>
      <c r="G173" s="88" t="s">
        <v>293</v>
      </c>
      <c r="H173" s="82" t="s">
        <v>60</v>
      </c>
      <c r="I173" s="77" t="s">
        <v>314</v>
      </c>
      <c r="J173" s="87"/>
      <c r="K173" s="79"/>
      <c r="L173" s="93"/>
      <c r="M173" s="87" t="s">
        <v>62</v>
      </c>
      <c r="N173" s="82"/>
      <c r="O173" s="82"/>
      <c r="P173" s="82"/>
      <c r="Q173" s="82"/>
      <c r="R173" s="82" t="n">
        <v>1</v>
      </c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101"/>
      <c r="AO173" s="102"/>
      <c r="AP173" s="102"/>
      <c r="AQ173" s="102"/>
      <c r="AR173" s="102"/>
      <c r="AS173" s="102"/>
      <c r="AT173" s="94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</row>
    <row r="174" customFormat="false" ht="22.5" hidden="false" customHeight="true" outlineLevel="0" collapsed="false">
      <c r="A174" s="90"/>
      <c r="B174" s="90"/>
      <c r="C174" s="83" t="s">
        <v>315</v>
      </c>
      <c r="D174" s="90" t="e">
        <f aca="false">CONCATENATE($D$163,"_","CMD11")</f>
        <v>#VALUE!</v>
      </c>
      <c r="E174" s="77" t="str">
        <f aca="false">$E$169</f>
        <v>Cámara de Enlace-Ducto de elevación</v>
      </c>
      <c r="F174" s="107"/>
      <c r="G174" s="88" t="s">
        <v>316</v>
      </c>
      <c r="H174" s="82" t="s">
        <v>60</v>
      </c>
      <c r="I174" s="77" t="s">
        <v>317</v>
      </c>
      <c r="J174" s="87"/>
      <c r="K174" s="79"/>
      <c r="L174" s="93"/>
      <c r="M174" s="87" t="s">
        <v>62</v>
      </c>
      <c r="N174" s="82"/>
      <c r="O174" s="82"/>
      <c r="P174" s="82"/>
      <c r="Q174" s="82"/>
      <c r="R174" s="82" t="n">
        <v>1</v>
      </c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101"/>
      <c r="AO174" s="102"/>
      <c r="AP174" s="102"/>
      <c r="AQ174" s="102"/>
      <c r="AR174" s="102"/>
      <c r="AS174" s="102"/>
      <c r="AT174" s="94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</row>
    <row r="175" customFormat="false" ht="22.5" hidden="false" customHeight="true" outlineLevel="0" collapsed="false">
      <c r="A175" s="90"/>
      <c r="B175" s="90"/>
      <c r="C175" s="83" t="s">
        <v>318</v>
      </c>
      <c r="D175" s="90" t="e">
        <f aca="false">CONCATENATE($D$163,"_","CMD12")</f>
        <v>#VALUE!</v>
      </c>
      <c r="E175" s="77" t="str">
        <f aca="false">$E$169</f>
        <v>Cámara de Enlace-Ducto de elevación</v>
      </c>
      <c r="F175" s="78"/>
      <c r="G175" s="88" t="s">
        <v>319</v>
      </c>
      <c r="H175" s="82" t="s">
        <v>60</v>
      </c>
      <c r="I175" s="77" t="s">
        <v>320</v>
      </c>
      <c r="J175" s="87"/>
      <c r="K175" s="79"/>
      <c r="L175" s="93"/>
      <c r="M175" s="87" t="s">
        <v>62</v>
      </c>
      <c r="N175" s="82"/>
      <c r="O175" s="82"/>
      <c r="P175" s="82"/>
      <c r="Q175" s="82"/>
      <c r="R175" s="82" t="n">
        <v>1</v>
      </c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101"/>
      <c r="AO175" s="102"/>
      <c r="AP175" s="102"/>
      <c r="AQ175" s="102"/>
      <c r="AR175" s="102"/>
      <c r="AS175" s="102"/>
      <c r="AT175" s="94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</row>
    <row r="176" customFormat="false" ht="22.5" hidden="false" customHeight="true" outlineLevel="0" collapsed="false">
      <c r="A176" s="90"/>
      <c r="B176" s="90"/>
      <c r="C176" s="83" t="s">
        <v>321</v>
      </c>
      <c r="D176" s="90" t="e">
        <f aca="false">CONCATENATE($D$163,"_","CMD13")</f>
        <v>#VALUE!</v>
      </c>
      <c r="E176" s="77" t="str">
        <f aca="false">$E$169</f>
        <v>Cámara de Enlace-Ducto de elevación</v>
      </c>
      <c r="F176" s="78"/>
      <c r="G176" s="88" t="s">
        <v>322</v>
      </c>
      <c r="H176" s="82" t="s">
        <v>60</v>
      </c>
      <c r="I176" s="77" t="s">
        <v>323</v>
      </c>
      <c r="J176" s="87"/>
      <c r="K176" s="79"/>
      <c r="L176" s="93"/>
      <c r="M176" s="87" t="s">
        <v>62</v>
      </c>
      <c r="N176" s="82"/>
      <c r="O176" s="82"/>
      <c r="P176" s="82"/>
      <c r="Q176" s="82"/>
      <c r="R176" s="82" t="n">
        <v>1</v>
      </c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101"/>
      <c r="AO176" s="102"/>
      <c r="AP176" s="102"/>
      <c r="AQ176" s="102"/>
      <c r="AR176" s="102"/>
      <c r="AS176" s="102"/>
      <c r="AT176" s="94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</row>
    <row r="177" customFormat="false" ht="22.5" hidden="false" customHeight="true" outlineLevel="0" collapsed="false">
      <c r="A177" s="90"/>
      <c r="B177" s="90"/>
      <c r="C177" s="83" t="s">
        <v>324</v>
      </c>
      <c r="D177" s="90" t="e">
        <f aca="false">CONCATENATE($D$163,"_","CMD14")</f>
        <v>#VALUE!</v>
      </c>
      <c r="E177" s="77" t="str">
        <f aca="false">$E$169</f>
        <v>Cámara de Enlace-Ducto de elevación</v>
      </c>
      <c r="F177" s="78"/>
      <c r="G177" s="88" t="s">
        <v>325</v>
      </c>
      <c r="H177" s="82" t="s">
        <v>60</v>
      </c>
      <c r="I177" s="77" t="s">
        <v>326</v>
      </c>
      <c r="J177" s="87"/>
      <c r="K177" s="79"/>
      <c r="L177" s="93"/>
      <c r="M177" s="87" t="s">
        <v>62</v>
      </c>
      <c r="N177" s="82"/>
      <c r="O177" s="82"/>
      <c r="P177" s="82"/>
      <c r="Q177" s="82"/>
      <c r="R177" s="82" t="n">
        <v>1</v>
      </c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101"/>
      <c r="AO177" s="102"/>
      <c r="AP177" s="102"/>
      <c r="AQ177" s="102"/>
      <c r="AR177" s="102"/>
      <c r="AS177" s="102"/>
      <c r="AT177" s="94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</row>
    <row r="178" customFormat="false" ht="22.5" hidden="false" customHeight="true" outlineLevel="0" collapsed="false">
      <c r="A178" s="90"/>
      <c r="B178" s="90"/>
      <c r="C178" s="83" t="s">
        <v>327</v>
      </c>
      <c r="D178" s="90" t="e">
        <f aca="false">CONCATENATE($D$163,"_","PIT")</f>
        <v>#VALUE!</v>
      </c>
      <c r="E178" s="77" t="e">
        <f aca="false">$E$163</f>
        <v>#VALUE!</v>
      </c>
      <c r="F178" s="78"/>
      <c r="G178" s="88" t="s">
        <v>328</v>
      </c>
      <c r="H178" s="82" t="s">
        <v>60</v>
      </c>
      <c r="I178" s="77" t="s">
        <v>329</v>
      </c>
      <c r="J178" s="87"/>
      <c r="K178" s="79"/>
      <c r="L178" s="93"/>
      <c r="M178" s="87" t="s">
        <v>85</v>
      </c>
      <c r="N178" s="82" t="s">
        <v>330</v>
      </c>
      <c r="O178" s="82"/>
      <c r="P178" s="82"/>
      <c r="Q178" s="82"/>
      <c r="R178" s="82"/>
      <c r="S178" s="82" t="n">
        <v>1</v>
      </c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101"/>
      <c r="AO178" s="102"/>
      <c r="AP178" s="102"/>
      <c r="AQ178" s="102"/>
      <c r="AR178" s="102"/>
      <c r="AS178" s="102"/>
      <c r="AT178" s="94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</row>
    <row r="179" customFormat="false" ht="22.5" hidden="false" customHeight="true" outlineLevel="0" collapsed="false">
      <c r="A179" s="90"/>
      <c r="B179" s="90"/>
      <c r="C179" s="83" t="s">
        <v>331</v>
      </c>
      <c r="D179" s="90" t="e">
        <f aca="false">CONCATENATE($D$163,"_","TIT")</f>
        <v>#VALUE!</v>
      </c>
      <c r="E179" s="77" t="e">
        <f aca="false">$E$163</f>
        <v>#VALUE!</v>
      </c>
      <c r="F179" s="77"/>
      <c r="G179" s="88" t="s">
        <v>332</v>
      </c>
      <c r="H179" s="82" t="s">
        <v>83</v>
      </c>
      <c r="I179" s="77" t="s">
        <v>333</v>
      </c>
      <c r="J179" s="87"/>
      <c r="K179" s="79"/>
      <c r="L179" s="93"/>
      <c r="M179" s="87" t="s">
        <v>85</v>
      </c>
      <c r="N179" s="82" t="s">
        <v>217</v>
      </c>
      <c r="O179" s="82"/>
      <c r="P179" s="82"/>
      <c r="Q179" s="82"/>
      <c r="R179" s="82"/>
      <c r="S179" s="82" t="n">
        <v>1</v>
      </c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101"/>
      <c r="AO179" s="102"/>
      <c r="AP179" s="102"/>
      <c r="AQ179" s="102"/>
      <c r="AR179" s="102"/>
      <c r="AS179" s="102"/>
      <c r="AT179" s="94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</row>
    <row r="180" customFormat="false" ht="22.5" hidden="false" customHeight="true" outlineLevel="0" collapsed="false">
      <c r="A180" s="90"/>
      <c r="B180" s="83"/>
      <c r="C180" s="83"/>
      <c r="D180" s="91"/>
      <c r="E180" s="92"/>
      <c r="F180" s="78"/>
      <c r="G180" s="76"/>
      <c r="H180" s="82"/>
      <c r="I180" s="76"/>
      <c r="J180" s="87"/>
      <c r="K180" s="87"/>
      <c r="L180" s="93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93"/>
      <c r="AP180" s="93"/>
      <c r="AQ180" s="93"/>
      <c r="AR180" s="93"/>
      <c r="AS180" s="93"/>
      <c r="AT180" s="94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</row>
    <row r="181" customFormat="false" ht="22.5" hidden="false" customHeight="true" outlineLevel="0" collapsed="false">
      <c r="A181" s="90"/>
      <c r="B181" s="83"/>
      <c r="C181" s="83"/>
      <c r="D181" s="91"/>
      <c r="E181" s="92"/>
      <c r="F181" s="78"/>
      <c r="G181" s="76"/>
      <c r="H181" s="82"/>
      <c r="I181" s="76"/>
      <c r="J181" s="87"/>
      <c r="K181" s="87"/>
      <c r="L181" s="93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93"/>
      <c r="AP181" s="93"/>
      <c r="AQ181" s="93"/>
      <c r="AR181" s="93"/>
      <c r="AS181" s="93"/>
      <c r="AT181" s="94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</row>
    <row r="182" customFormat="false" ht="22.5" hidden="false" customHeight="true" outlineLevel="0" collapsed="false">
      <c r="A182" s="90"/>
      <c r="B182" s="83"/>
      <c r="C182" s="83"/>
      <c r="D182" s="91"/>
      <c r="E182" s="92"/>
      <c r="F182" s="78"/>
      <c r="G182" s="76"/>
      <c r="H182" s="82"/>
      <c r="I182" s="76"/>
      <c r="J182" s="87"/>
      <c r="K182" s="87"/>
      <c r="L182" s="93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93"/>
      <c r="AP182" s="93"/>
      <c r="AQ182" s="93"/>
      <c r="AR182" s="93"/>
      <c r="AS182" s="93"/>
      <c r="AT182" s="94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</row>
    <row r="183" customFormat="false" ht="22.5" hidden="false" customHeight="true" outlineLevel="0" collapsed="false">
      <c r="A183" s="90"/>
      <c r="B183" s="83"/>
      <c r="C183" s="83"/>
      <c r="D183" s="91"/>
      <c r="E183" s="92"/>
      <c r="F183" s="78"/>
      <c r="G183" s="76"/>
      <c r="H183" s="82"/>
      <c r="I183" s="76"/>
      <c r="J183" s="87"/>
      <c r="K183" s="87"/>
      <c r="L183" s="93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93"/>
      <c r="AP183" s="93"/>
      <c r="AQ183" s="93"/>
      <c r="AR183" s="93"/>
      <c r="AS183" s="93"/>
      <c r="AT183" s="94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</row>
    <row r="184" customFormat="false" ht="22.5" hidden="false" customHeight="true" outlineLevel="0" collapsed="false">
      <c r="A184" s="80"/>
      <c r="B184" s="80"/>
      <c r="C184" s="83"/>
      <c r="D184" s="86" t="e">
        <f aca="false">'codigos flow sheet' #REF!</f>
        <v>#VALUE!</v>
      </c>
      <c r="E184" s="97" t="e">
        <f aca="false">'codigos flow sheet' #REF!</f>
        <v>#VALUE!</v>
      </c>
      <c r="F184" s="78"/>
      <c r="G184" s="76"/>
      <c r="H184" s="82"/>
      <c r="I184" s="76"/>
      <c r="J184" s="87"/>
      <c r="K184" s="87" t="s">
        <v>334</v>
      </c>
      <c r="L184" s="81"/>
      <c r="M184" s="77"/>
      <c r="N184" s="82"/>
      <c r="O184" s="82"/>
      <c r="P184" s="81"/>
      <c r="Q184" s="79"/>
      <c r="R184" s="79"/>
      <c r="S184" s="79"/>
      <c r="T184" s="79"/>
      <c r="U184" s="79"/>
      <c r="V184" s="79"/>
      <c r="W184" s="79"/>
      <c r="X184" s="79"/>
      <c r="Y184" s="79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</row>
    <row r="185" customFormat="false" ht="22.5" hidden="false" customHeight="true" outlineLevel="0" collapsed="false">
      <c r="A185" s="80"/>
      <c r="B185" s="80"/>
      <c r="C185" s="83" t="s">
        <v>335</v>
      </c>
      <c r="D185" s="76" t="e">
        <f aca="false">CONCATENATE($D$184,"_","RDY")</f>
        <v>#VALUE!</v>
      </c>
      <c r="E185" s="77" t="e">
        <f aca="false">$E$184</f>
        <v>#VALUE!</v>
      </c>
      <c r="F185" s="78"/>
      <c r="G185" s="88" t="s">
        <v>64</v>
      </c>
      <c r="H185" s="82" t="s">
        <v>60</v>
      </c>
      <c r="I185" s="77" t="s">
        <v>336</v>
      </c>
      <c r="J185" s="77"/>
      <c r="K185" s="81"/>
      <c r="L185" s="81"/>
      <c r="M185" s="87" t="s">
        <v>62</v>
      </c>
      <c r="N185" s="82"/>
      <c r="O185" s="82"/>
      <c r="P185" s="81"/>
      <c r="Q185" s="82" t="n">
        <v>1</v>
      </c>
      <c r="R185" s="79"/>
      <c r="S185" s="79"/>
      <c r="T185" s="79"/>
      <c r="U185" s="79"/>
      <c r="V185" s="79"/>
      <c r="W185" s="79"/>
      <c r="X185" s="79"/>
      <c r="Y185" s="79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</row>
    <row r="186" customFormat="false" ht="22.5" hidden="false" customHeight="true" outlineLevel="0" collapsed="false">
      <c r="A186" s="80"/>
      <c r="B186" s="80"/>
      <c r="C186" s="83" t="s">
        <v>337</v>
      </c>
      <c r="D186" s="76" t="e">
        <f aca="false">CONCATENATE($D$184,"_","ALR1")</f>
        <v>#VALUE!</v>
      </c>
      <c r="E186" s="77" t="e">
        <f aca="false">$E$184</f>
        <v>#VALUE!</v>
      </c>
      <c r="F186" s="78"/>
      <c r="G186" s="88" t="s">
        <v>338</v>
      </c>
      <c r="H186" s="82" t="s">
        <v>60</v>
      </c>
      <c r="I186" s="77" t="s">
        <v>339</v>
      </c>
      <c r="J186" s="77"/>
      <c r="K186" s="81"/>
      <c r="L186" s="81"/>
      <c r="M186" s="87" t="s">
        <v>62</v>
      </c>
      <c r="N186" s="82"/>
      <c r="O186" s="82"/>
      <c r="P186" s="81"/>
      <c r="Q186" s="82" t="n">
        <v>1</v>
      </c>
      <c r="R186" s="79"/>
      <c r="S186" s="79"/>
      <c r="T186" s="79"/>
      <c r="U186" s="79"/>
      <c r="V186" s="79"/>
      <c r="W186" s="79"/>
      <c r="X186" s="79"/>
      <c r="Y186" s="79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</row>
    <row r="187" customFormat="false" ht="22.5" hidden="false" customHeight="true" outlineLevel="0" collapsed="false">
      <c r="A187" s="80"/>
      <c r="B187" s="80"/>
      <c r="C187" s="83" t="s">
        <v>340</v>
      </c>
      <c r="D187" s="76" t="e">
        <f aca="false">CONCATENATE($D$184,"_","ALR2")</f>
        <v>#VALUE!</v>
      </c>
      <c r="E187" s="77" t="e">
        <f aca="false">$E$184</f>
        <v>#VALUE!</v>
      </c>
      <c r="F187" s="78"/>
      <c r="G187" s="88" t="s">
        <v>341</v>
      </c>
      <c r="H187" s="82" t="s">
        <v>60</v>
      </c>
      <c r="I187" s="77" t="s">
        <v>342</v>
      </c>
      <c r="J187" s="77"/>
      <c r="K187" s="81"/>
      <c r="L187" s="81"/>
      <c r="M187" s="87" t="s">
        <v>62</v>
      </c>
      <c r="N187" s="82"/>
      <c r="O187" s="82"/>
      <c r="P187" s="81"/>
      <c r="Q187" s="82" t="n">
        <v>1</v>
      </c>
      <c r="R187" s="79"/>
      <c r="S187" s="79"/>
      <c r="T187" s="79"/>
      <c r="U187" s="79"/>
      <c r="V187" s="79"/>
      <c r="W187" s="79"/>
      <c r="X187" s="79"/>
      <c r="Y187" s="79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</row>
    <row r="188" customFormat="false" ht="22.5" hidden="false" customHeight="true" outlineLevel="0" collapsed="false">
      <c r="A188" s="80"/>
      <c r="B188" s="80"/>
      <c r="C188" s="83" t="s">
        <v>343</v>
      </c>
      <c r="D188" s="76" t="e">
        <f aca="false">CONCATENATE($D$184,"_","TEST")</f>
        <v>#VALUE!</v>
      </c>
      <c r="E188" s="77" t="e">
        <f aca="false">$E$184</f>
        <v>#VALUE!</v>
      </c>
      <c r="F188" s="78"/>
      <c r="G188" s="88" t="s">
        <v>344</v>
      </c>
      <c r="H188" s="82" t="s">
        <v>60</v>
      </c>
      <c r="I188" s="77" t="s">
        <v>345</v>
      </c>
      <c r="J188" s="77"/>
      <c r="K188" s="81"/>
      <c r="L188" s="81"/>
      <c r="M188" s="87" t="s">
        <v>62</v>
      </c>
      <c r="N188" s="82"/>
      <c r="O188" s="82"/>
      <c r="P188" s="81"/>
      <c r="Q188" s="82" t="n">
        <v>1</v>
      </c>
      <c r="R188" s="79"/>
      <c r="S188" s="79"/>
      <c r="T188" s="79"/>
      <c r="U188" s="79"/>
      <c r="V188" s="79"/>
      <c r="W188" s="79"/>
      <c r="X188" s="79"/>
      <c r="Y188" s="79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</row>
    <row r="189" customFormat="false" ht="22.5" hidden="false" customHeight="true" outlineLevel="0" collapsed="false">
      <c r="A189" s="80"/>
      <c r="B189" s="80"/>
      <c r="C189" s="83" t="s">
        <v>346</v>
      </c>
      <c r="D189" s="76" t="e">
        <f aca="false">CONCATENATE($D$184,"_","CLN")</f>
        <v>#VALUE!</v>
      </c>
      <c r="E189" s="77" t="e">
        <f aca="false">$E$184</f>
        <v>#VALUE!</v>
      </c>
      <c r="F189" s="78"/>
      <c r="G189" s="88" t="s">
        <v>347</v>
      </c>
      <c r="H189" s="82" t="s">
        <v>60</v>
      </c>
      <c r="I189" s="77" t="s">
        <v>348</v>
      </c>
      <c r="J189" s="77"/>
      <c r="K189" s="81"/>
      <c r="L189" s="81"/>
      <c r="M189" s="87" t="s">
        <v>62</v>
      </c>
      <c r="N189" s="82"/>
      <c r="O189" s="82"/>
      <c r="P189" s="81"/>
      <c r="Q189" s="82" t="n">
        <v>1</v>
      </c>
      <c r="R189" s="79"/>
      <c r="S189" s="79"/>
      <c r="T189" s="79"/>
      <c r="U189" s="79"/>
      <c r="V189" s="79"/>
      <c r="W189" s="79"/>
      <c r="X189" s="79"/>
      <c r="Y189" s="79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</row>
    <row r="190" customFormat="false" ht="22.5" hidden="false" customHeight="true" outlineLevel="0" collapsed="false">
      <c r="A190" s="80"/>
      <c r="B190" s="80"/>
      <c r="C190" s="83" t="s">
        <v>349</v>
      </c>
      <c r="D190" s="76" t="e">
        <f aca="false">CONCATENATE($D$184,"_","RUN")</f>
        <v>#VALUE!</v>
      </c>
      <c r="E190" s="77" t="e">
        <f aca="false">$E$184</f>
        <v>#VALUE!</v>
      </c>
      <c r="F190" s="98"/>
      <c r="G190" s="88" t="s">
        <v>350</v>
      </c>
      <c r="H190" s="82" t="s">
        <v>60</v>
      </c>
      <c r="I190" s="77" t="s">
        <v>351</v>
      </c>
      <c r="J190" s="77"/>
      <c r="K190" s="81"/>
      <c r="L190" s="81"/>
      <c r="M190" s="87" t="s">
        <v>62</v>
      </c>
      <c r="N190" s="82"/>
      <c r="O190" s="82"/>
      <c r="P190" s="81"/>
      <c r="Q190" s="82" t="n">
        <v>1</v>
      </c>
      <c r="R190" s="79"/>
      <c r="S190" s="79"/>
      <c r="T190" s="79"/>
      <c r="U190" s="79"/>
      <c r="V190" s="79"/>
      <c r="W190" s="79"/>
      <c r="X190" s="79"/>
      <c r="Y190" s="79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</row>
    <row r="191" customFormat="false" ht="22.5" hidden="false" customHeight="true" outlineLevel="0" collapsed="false">
      <c r="A191" s="80"/>
      <c r="B191" s="80"/>
      <c r="C191" s="83" t="s">
        <v>352</v>
      </c>
      <c r="D191" s="76" t="e">
        <f aca="false">CONCATENATE($D$184,"_","LSH")</f>
        <v>#VALUE!</v>
      </c>
      <c r="E191" s="77" t="e">
        <f aca="false">$E$184</f>
        <v>#VALUE!</v>
      </c>
      <c r="F191" s="78"/>
      <c r="G191" s="88" t="s">
        <v>353</v>
      </c>
      <c r="H191" s="82" t="s">
        <v>60</v>
      </c>
      <c r="I191" s="77" t="s">
        <v>354</v>
      </c>
      <c r="J191" s="77"/>
      <c r="K191" s="81"/>
      <c r="L191" s="81"/>
      <c r="M191" s="87" t="s">
        <v>62</v>
      </c>
      <c r="N191" s="82"/>
      <c r="O191" s="82"/>
      <c r="P191" s="81"/>
      <c r="Q191" s="82" t="n">
        <v>1</v>
      </c>
      <c r="R191" s="79"/>
      <c r="S191" s="79"/>
      <c r="T191" s="79"/>
      <c r="U191" s="79"/>
      <c r="V191" s="79"/>
      <c r="W191" s="79"/>
      <c r="X191" s="79"/>
      <c r="Y191" s="79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</row>
    <row r="192" customFormat="false" ht="22.5" hidden="false" customHeight="true" outlineLevel="0" collapsed="false">
      <c r="A192" s="80"/>
      <c r="B192" s="80"/>
      <c r="C192" s="83" t="s">
        <v>355</v>
      </c>
      <c r="D192" s="76" t="e">
        <f aca="false">CONCATENATE($D$184,"_","LS")</f>
        <v>#VALUE!</v>
      </c>
      <c r="E192" s="77" t="e">
        <f aca="false">$E$184</f>
        <v>#VALUE!</v>
      </c>
      <c r="F192" s="78"/>
      <c r="G192" s="88" t="s">
        <v>76</v>
      </c>
      <c r="H192" s="82" t="s">
        <v>60</v>
      </c>
      <c r="I192" s="77" t="s">
        <v>356</v>
      </c>
      <c r="J192" s="77"/>
      <c r="K192" s="81"/>
      <c r="L192" s="81"/>
      <c r="M192" s="87" t="s">
        <v>62</v>
      </c>
      <c r="N192" s="82"/>
      <c r="O192" s="82"/>
      <c r="P192" s="81"/>
      <c r="Q192" s="82" t="n">
        <v>1</v>
      </c>
      <c r="R192" s="79"/>
      <c r="S192" s="79"/>
      <c r="T192" s="79"/>
      <c r="U192" s="79"/>
      <c r="V192" s="79"/>
      <c r="W192" s="79"/>
      <c r="X192" s="79"/>
      <c r="Y192" s="79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</row>
    <row r="193" customFormat="false" ht="22.5" hidden="false" customHeight="true" outlineLevel="0" collapsed="false">
      <c r="A193" s="80"/>
      <c r="B193" s="80"/>
      <c r="C193" s="83" t="s">
        <v>357</v>
      </c>
      <c r="D193" s="76" t="e">
        <f aca="false">CONCATENATE($D$184,"_","ALR3")</f>
        <v>#VALUE!</v>
      </c>
      <c r="E193" s="77" t="e">
        <f aca="false">$E$184</f>
        <v>#VALUE!</v>
      </c>
      <c r="F193" s="78"/>
      <c r="G193" s="88" t="s">
        <v>358</v>
      </c>
      <c r="H193" s="82" t="s">
        <v>83</v>
      </c>
      <c r="I193" s="77" t="s">
        <v>359</v>
      </c>
      <c r="J193" s="77"/>
      <c r="K193" s="81"/>
      <c r="L193" s="81"/>
      <c r="M193" s="87" t="s">
        <v>62</v>
      </c>
      <c r="N193" s="82"/>
      <c r="O193" s="82"/>
      <c r="P193" s="81"/>
      <c r="Q193" s="79"/>
      <c r="R193" s="82" t="n">
        <v>1</v>
      </c>
      <c r="S193" s="82"/>
      <c r="T193" s="79"/>
      <c r="U193" s="79"/>
      <c r="V193" s="79"/>
      <c r="W193" s="79"/>
      <c r="X193" s="79"/>
      <c r="Y193" s="79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</row>
    <row r="194" customFormat="false" ht="22.5" hidden="false" customHeight="true" outlineLevel="0" collapsed="false">
      <c r="A194" s="80"/>
      <c r="B194" s="80"/>
      <c r="C194" s="83" t="s">
        <v>360</v>
      </c>
      <c r="D194" s="76" t="e">
        <f aca="false">CONCATENATE($D$184,"_","AIT1")</f>
        <v>#VALUE!</v>
      </c>
      <c r="E194" s="77" t="e">
        <f aca="false">$E$184</f>
        <v>#VALUE!</v>
      </c>
      <c r="F194" s="89"/>
      <c r="G194" s="88" t="s">
        <v>361</v>
      </c>
      <c r="H194" s="82" t="s">
        <v>83</v>
      </c>
      <c r="I194" s="77" t="s">
        <v>362</v>
      </c>
      <c r="J194" s="77"/>
      <c r="K194" s="81"/>
      <c r="L194" s="81"/>
      <c r="M194" s="87" t="s">
        <v>85</v>
      </c>
      <c r="N194" s="82" t="s">
        <v>89</v>
      </c>
      <c r="O194" s="82"/>
      <c r="P194" s="81"/>
      <c r="Q194" s="79"/>
      <c r="R194" s="82"/>
      <c r="S194" s="82" t="n">
        <v>1</v>
      </c>
      <c r="T194" s="79"/>
      <c r="U194" s="79"/>
      <c r="V194" s="79"/>
      <c r="W194" s="79"/>
      <c r="X194" s="79"/>
      <c r="Y194" s="79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</row>
    <row r="195" customFormat="false" ht="22.5" hidden="false" customHeight="true" outlineLevel="0" collapsed="false">
      <c r="A195" s="80"/>
      <c r="B195" s="80"/>
      <c r="C195" s="83" t="s">
        <v>363</v>
      </c>
      <c r="D195" s="76" t="e">
        <f aca="false">CONCATENATE($D$184,"_","AIT2")</f>
        <v>#VALUE!</v>
      </c>
      <c r="E195" s="77" t="e">
        <f aca="false">$E$184</f>
        <v>#VALUE!</v>
      </c>
      <c r="F195" s="77"/>
      <c r="G195" s="88" t="s">
        <v>364</v>
      </c>
      <c r="H195" s="82" t="s">
        <v>83</v>
      </c>
      <c r="I195" s="77" t="s">
        <v>365</v>
      </c>
      <c r="J195" s="77"/>
      <c r="K195" s="81"/>
      <c r="L195" s="81"/>
      <c r="M195" s="87" t="s">
        <v>85</v>
      </c>
      <c r="N195" s="82" t="s">
        <v>89</v>
      </c>
      <c r="O195" s="82"/>
      <c r="P195" s="81"/>
      <c r="Q195" s="79"/>
      <c r="R195" s="82"/>
      <c r="S195" s="82" t="n">
        <v>1</v>
      </c>
      <c r="T195" s="79"/>
      <c r="U195" s="79"/>
      <c r="V195" s="79"/>
      <c r="W195" s="79"/>
      <c r="X195" s="79"/>
      <c r="Y195" s="79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</row>
    <row r="196" customFormat="false" ht="22.5" hidden="false" customHeight="true" outlineLevel="0" collapsed="false">
      <c r="A196" s="80"/>
      <c r="B196" s="80"/>
      <c r="C196" s="83" t="s">
        <v>366</v>
      </c>
      <c r="D196" s="76" t="e">
        <f aca="false">CONCATENATE($D$184,"_","AIT3")</f>
        <v>#VALUE!</v>
      </c>
      <c r="E196" s="77" t="e">
        <f aca="false">$E$184</f>
        <v>#VALUE!</v>
      </c>
      <c r="F196" s="77"/>
      <c r="G196" s="88" t="s">
        <v>367</v>
      </c>
      <c r="H196" s="82" t="s">
        <v>83</v>
      </c>
      <c r="I196" s="77" t="s">
        <v>368</v>
      </c>
      <c r="J196" s="77"/>
      <c r="K196" s="81"/>
      <c r="L196" s="81"/>
      <c r="M196" s="87" t="s">
        <v>85</v>
      </c>
      <c r="N196" s="82" t="s">
        <v>89</v>
      </c>
      <c r="O196" s="82"/>
      <c r="P196" s="81"/>
      <c r="Q196" s="79"/>
      <c r="R196" s="82"/>
      <c r="S196" s="82" t="n">
        <v>1</v>
      </c>
      <c r="T196" s="79"/>
      <c r="U196" s="79"/>
      <c r="V196" s="79"/>
      <c r="W196" s="79"/>
      <c r="X196" s="79"/>
      <c r="Y196" s="79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</row>
    <row r="197" customFormat="false" ht="22.5" hidden="false" customHeight="true" outlineLevel="0" collapsed="false">
      <c r="A197" s="90"/>
      <c r="B197" s="83"/>
      <c r="C197" s="83"/>
      <c r="D197" s="91"/>
      <c r="E197" s="92"/>
      <c r="F197" s="78"/>
      <c r="G197" s="76"/>
      <c r="H197" s="82"/>
      <c r="I197" s="76"/>
      <c r="J197" s="87"/>
      <c r="K197" s="87"/>
      <c r="L197" s="93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93"/>
      <c r="AP197" s="93"/>
      <c r="AQ197" s="93"/>
      <c r="AR197" s="93"/>
      <c r="AS197" s="93"/>
      <c r="AT197" s="94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</row>
    <row r="198" customFormat="false" ht="22.5" hidden="false" customHeight="true" outlineLevel="0" collapsed="false">
      <c r="A198" s="90"/>
      <c r="B198" s="83"/>
      <c r="C198" s="83"/>
      <c r="D198" s="91"/>
      <c r="E198" s="92"/>
      <c r="F198" s="78"/>
      <c r="G198" s="76"/>
      <c r="H198" s="82"/>
      <c r="I198" s="76"/>
      <c r="J198" s="87"/>
      <c r="K198" s="87"/>
      <c r="L198" s="93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93"/>
      <c r="AP198" s="93"/>
      <c r="AQ198" s="93"/>
      <c r="AR198" s="93"/>
      <c r="AS198" s="93"/>
      <c r="AT198" s="94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</row>
    <row r="199" customFormat="false" ht="22.5" hidden="false" customHeight="true" outlineLevel="0" collapsed="false">
      <c r="A199" s="90"/>
      <c r="B199" s="83"/>
      <c r="C199" s="83"/>
      <c r="D199" s="91"/>
      <c r="E199" s="92"/>
      <c r="F199" s="78"/>
      <c r="G199" s="76"/>
      <c r="H199" s="82"/>
      <c r="I199" s="76"/>
      <c r="J199" s="87"/>
      <c r="K199" s="87"/>
      <c r="L199" s="93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93"/>
      <c r="AP199" s="93"/>
      <c r="AQ199" s="93"/>
      <c r="AR199" s="93"/>
      <c r="AS199" s="93"/>
      <c r="AT199" s="94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</row>
    <row r="200" customFormat="false" ht="22.5" hidden="false" customHeight="true" outlineLevel="0" collapsed="false">
      <c r="A200" s="90"/>
      <c r="B200" s="83"/>
      <c r="C200" s="83"/>
      <c r="D200" s="86" t="e">
        <f aca="false">D184</f>
        <v>#VALUE!</v>
      </c>
      <c r="E200" s="97" t="e">
        <f aca="false">E184</f>
        <v>#VALUE!</v>
      </c>
      <c r="F200" s="78"/>
      <c r="G200" s="76"/>
      <c r="H200" s="82"/>
      <c r="I200" s="76"/>
      <c r="J200" s="87"/>
      <c r="K200" s="87" t="s">
        <v>334</v>
      </c>
      <c r="L200" s="93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93"/>
      <c r="AP200" s="93"/>
      <c r="AQ200" s="93"/>
      <c r="AR200" s="93"/>
      <c r="AS200" s="93"/>
      <c r="AT200" s="94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</row>
    <row r="201" customFormat="false" ht="22.5" hidden="false" customHeight="true" outlineLevel="0" collapsed="false">
      <c r="A201" s="90"/>
      <c r="B201" s="83"/>
      <c r="C201" s="83"/>
      <c r="D201" s="76" t="e">
        <f aca="false">CONCATENATE($D$184,"_","PF_RDY")</f>
        <v>#VALUE!</v>
      </c>
      <c r="E201" s="77" t="e">
        <f aca="false">$E$200</f>
        <v>#VALUE!</v>
      </c>
      <c r="F201" s="78"/>
      <c r="G201" s="88" t="s">
        <v>64</v>
      </c>
      <c r="H201" s="82" t="s">
        <v>60</v>
      </c>
      <c r="I201" s="76"/>
      <c r="J201" s="87"/>
      <c r="K201" s="87"/>
      <c r="L201" s="93"/>
      <c r="M201" s="87" t="s">
        <v>369</v>
      </c>
      <c r="N201" s="82"/>
      <c r="O201" s="82"/>
      <c r="P201" s="82"/>
      <c r="Q201" s="82"/>
      <c r="R201" s="82"/>
      <c r="S201" s="82"/>
      <c r="T201" s="82"/>
      <c r="U201" s="82"/>
      <c r="V201" s="82" t="n">
        <v>1</v>
      </c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93"/>
      <c r="AP201" s="93"/>
      <c r="AQ201" s="93"/>
      <c r="AR201" s="93"/>
      <c r="AS201" s="93"/>
      <c r="AT201" s="94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</row>
    <row r="202" customFormat="false" ht="22.5" hidden="false" customHeight="true" outlineLevel="0" collapsed="false">
      <c r="A202" s="90"/>
      <c r="B202" s="83"/>
      <c r="C202" s="83"/>
      <c r="D202" s="76" t="e">
        <f aca="false">CONCATENATE($D$184,"_","PF_ALR1")</f>
        <v>#VALUE!</v>
      </c>
      <c r="E202" s="77" t="e">
        <f aca="false">$E$200</f>
        <v>#VALUE!</v>
      </c>
      <c r="F202" s="78"/>
      <c r="G202" s="88" t="s">
        <v>338</v>
      </c>
      <c r="H202" s="82" t="s">
        <v>60</v>
      </c>
      <c r="I202" s="76"/>
      <c r="J202" s="87"/>
      <c r="K202" s="87"/>
      <c r="L202" s="93"/>
      <c r="M202" s="87" t="s">
        <v>369</v>
      </c>
      <c r="N202" s="82"/>
      <c r="O202" s="82"/>
      <c r="P202" s="82"/>
      <c r="Q202" s="82"/>
      <c r="R202" s="82"/>
      <c r="S202" s="82"/>
      <c r="T202" s="82"/>
      <c r="U202" s="82"/>
      <c r="V202" s="82" t="n">
        <v>1</v>
      </c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93"/>
      <c r="AP202" s="93"/>
      <c r="AQ202" s="93"/>
      <c r="AR202" s="93"/>
      <c r="AS202" s="93"/>
      <c r="AT202" s="94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</row>
    <row r="203" customFormat="false" ht="22.5" hidden="false" customHeight="true" outlineLevel="0" collapsed="false">
      <c r="A203" s="90"/>
      <c r="B203" s="83"/>
      <c r="C203" s="83"/>
      <c r="D203" s="76" t="e">
        <f aca="false">CONCATENATE($D$184,"_","PF_ALR2")</f>
        <v>#VALUE!</v>
      </c>
      <c r="E203" s="77" t="e">
        <f aca="false">$E$200</f>
        <v>#VALUE!</v>
      </c>
      <c r="F203" s="78"/>
      <c r="G203" s="88" t="s">
        <v>341</v>
      </c>
      <c r="H203" s="82" t="s">
        <v>60</v>
      </c>
      <c r="I203" s="76"/>
      <c r="J203" s="87"/>
      <c r="K203" s="87"/>
      <c r="L203" s="93"/>
      <c r="M203" s="87" t="s">
        <v>369</v>
      </c>
      <c r="N203" s="82"/>
      <c r="O203" s="82"/>
      <c r="P203" s="82"/>
      <c r="Q203" s="82"/>
      <c r="R203" s="82"/>
      <c r="S203" s="82"/>
      <c r="T203" s="82"/>
      <c r="U203" s="82"/>
      <c r="V203" s="82" t="n">
        <v>1</v>
      </c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93"/>
      <c r="AP203" s="93"/>
      <c r="AQ203" s="93"/>
      <c r="AR203" s="93"/>
      <c r="AS203" s="93"/>
      <c r="AT203" s="94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</row>
    <row r="204" customFormat="false" ht="22.5" hidden="false" customHeight="true" outlineLevel="0" collapsed="false">
      <c r="A204" s="90"/>
      <c r="B204" s="83"/>
      <c r="C204" s="83"/>
      <c r="D204" s="76" t="e">
        <f aca="false">CONCATENATE($D$184,"_","PF_TEST")</f>
        <v>#VALUE!</v>
      </c>
      <c r="E204" s="77" t="e">
        <f aca="false">$E$200</f>
        <v>#VALUE!</v>
      </c>
      <c r="F204" s="78"/>
      <c r="G204" s="88" t="s">
        <v>370</v>
      </c>
      <c r="H204" s="82" t="s">
        <v>60</v>
      </c>
      <c r="I204" s="76"/>
      <c r="J204" s="87"/>
      <c r="K204" s="87"/>
      <c r="L204" s="93"/>
      <c r="M204" s="87" t="s">
        <v>369</v>
      </c>
      <c r="N204" s="82"/>
      <c r="O204" s="82"/>
      <c r="P204" s="82"/>
      <c r="Q204" s="82"/>
      <c r="R204" s="82"/>
      <c r="S204" s="82"/>
      <c r="T204" s="82"/>
      <c r="U204" s="82"/>
      <c r="V204" s="82" t="n">
        <v>1</v>
      </c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93"/>
      <c r="AP204" s="93"/>
      <c r="AQ204" s="93"/>
      <c r="AR204" s="93"/>
      <c r="AS204" s="93"/>
      <c r="AT204" s="94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</row>
    <row r="205" customFormat="false" ht="22.5" hidden="false" customHeight="true" outlineLevel="0" collapsed="false">
      <c r="A205" s="90"/>
      <c r="B205" s="83"/>
      <c r="C205" s="83"/>
      <c r="D205" s="76" t="e">
        <f aca="false">CONCATENATE($D$184,"_","PF_CLN")</f>
        <v>#VALUE!</v>
      </c>
      <c r="E205" s="77" t="e">
        <f aca="false">$E$200</f>
        <v>#VALUE!</v>
      </c>
      <c r="F205" s="78"/>
      <c r="G205" s="88" t="s">
        <v>347</v>
      </c>
      <c r="H205" s="82" t="s">
        <v>60</v>
      </c>
      <c r="I205" s="76"/>
      <c r="J205" s="87"/>
      <c r="K205" s="87"/>
      <c r="L205" s="93"/>
      <c r="M205" s="87" t="s">
        <v>369</v>
      </c>
      <c r="N205" s="82"/>
      <c r="O205" s="82"/>
      <c r="P205" s="82"/>
      <c r="Q205" s="82"/>
      <c r="R205" s="82"/>
      <c r="S205" s="82"/>
      <c r="T205" s="82"/>
      <c r="U205" s="82"/>
      <c r="V205" s="82" t="n">
        <v>1</v>
      </c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93"/>
      <c r="AP205" s="93"/>
      <c r="AQ205" s="93"/>
      <c r="AR205" s="93"/>
      <c r="AS205" s="93"/>
      <c r="AT205" s="94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</row>
    <row r="206" customFormat="false" ht="22.5" hidden="false" customHeight="true" outlineLevel="0" collapsed="false">
      <c r="A206" s="90"/>
      <c r="B206" s="83"/>
      <c r="C206" s="83"/>
      <c r="D206" s="76" t="e">
        <f aca="false">CONCATENATE($D$184,"_","PF_RUN")</f>
        <v>#VALUE!</v>
      </c>
      <c r="E206" s="77" t="e">
        <f aca="false">$E$200</f>
        <v>#VALUE!</v>
      </c>
      <c r="F206" s="98"/>
      <c r="G206" s="77" t="s">
        <v>350</v>
      </c>
      <c r="H206" s="82" t="s">
        <v>60</v>
      </c>
      <c r="I206" s="76"/>
      <c r="J206" s="87"/>
      <c r="K206" s="87"/>
      <c r="L206" s="93"/>
      <c r="M206" s="87" t="s">
        <v>369</v>
      </c>
      <c r="N206" s="82"/>
      <c r="O206" s="82"/>
      <c r="P206" s="82"/>
      <c r="Q206" s="82"/>
      <c r="R206" s="82"/>
      <c r="S206" s="82"/>
      <c r="T206" s="82"/>
      <c r="U206" s="82"/>
      <c r="V206" s="82" t="n">
        <v>1</v>
      </c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93"/>
      <c r="AP206" s="93"/>
      <c r="AQ206" s="93"/>
      <c r="AR206" s="93"/>
      <c r="AS206" s="93"/>
      <c r="AT206" s="94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</row>
    <row r="207" customFormat="false" ht="22.5" hidden="false" customHeight="true" outlineLevel="0" collapsed="false">
      <c r="A207" s="90"/>
      <c r="B207" s="83"/>
      <c r="C207" s="83"/>
      <c r="D207" s="76" t="e">
        <f aca="false">CONCATENATE($D$184,"_","PF_LSH")</f>
        <v>#VALUE!</v>
      </c>
      <c r="E207" s="77" t="e">
        <f aca="false">$E$200</f>
        <v>#VALUE!</v>
      </c>
      <c r="F207" s="78"/>
      <c r="G207" s="88" t="s">
        <v>353</v>
      </c>
      <c r="H207" s="82" t="s">
        <v>60</v>
      </c>
      <c r="I207" s="76"/>
      <c r="J207" s="87"/>
      <c r="K207" s="87"/>
      <c r="L207" s="93"/>
      <c r="M207" s="87" t="s">
        <v>369</v>
      </c>
      <c r="N207" s="82"/>
      <c r="O207" s="82"/>
      <c r="P207" s="82"/>
      <c r="Q207" s="82"/>
      <c r="R207" s="82"/>
      <c r="S207" s="82"/>
      <c r="T207" s="82"/>
      <c r="U207" s="82"/>
      <c r="V207" s="82" t="n">
        <v>1</v>
      </c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93"/>
      <c r="AP207" s="93"/>
      <c r="AQ207" s="93"/>
      <c r="AR207" s="93"/>
      <c r="AS207" s="93"/>
      <c r="AT207" s="94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</row>
    <row r="208" customFormat="false" ht="22.5" hidden="false" customHeight="true" outlineLevel="0" collapsed="false">
      <c r="A208" s="90"/>
      <c r="B208" s="83"/>
      <c r="C208" s="83"/>
      <c r="D208" s="76" t="e">
        <f aca="false">CONCATENATE($D$184,"_","PF_LS")</f>
        <v>#VALUE!</v>
      </c>
      <c r="E208" s="77" t="e">
        <f aca="false">$E$200</f>
        <v>#VALUE!</v>
      </c>
      <c r="F208" s="78"/>
      <c r="G208" s="88" t="s">
        <v>76</v>
      </c>
      <c r="H208" s="82" t="s">
        <v>60</v>
      </c>
      <c r="I208" s="76"/>
      <c r="J208" s="87"/>
      <c r="K208" s="87"/>
      <c r="L208" s="93"/>
      <c r="M208" s="87" t="s">
        <v>369</v>
      </c>
      <c r="N208" s="82"/>
      <c r="O208" s="82"/>
      <c r="P208" s="82"/>
      <c r="Q208" s="82"/>
      <c r="R208" s="82"/>
      <c r="S208" s="82"/>
      <c r="T208" s="82"/>
      <c r="U208" s="82"/>
      <c r="V208" s="82" t="n">
        <v>1</v>
      </c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93"/>
      <c r="AP208" s="93"/>
      <c r="AQ208" s="93"/>
      <c r="AR208" s="93"/>
      <c r="AS208" s="93"/>
      <c r="AT208" s="94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</row>
    <row r="209" customFormat="false" ht="22.5" hidden="false" customHeight="true" outlineLevel="0" collapsed="false">
      <c r="A209" s="90"/>
      <c r="B209" s="83"/>
      <c r="C209" s="83"/>
      <c r="D209" s="76" t="e">
        <f aca="false">CONCATENATE($D$184,"_","PF_ALR3")</f>
        <v>#VALUE!</v>
      </c>
      <c r="E209" s="77" t="e">
        <f aca="false">$E$200</f>
        <v>#VALUE!</v>
      </c>
      <c r="F209" s="78"/>
      <c r="G209" s="88" t="s">
        <v>371</v>
      </c>
      <c r="H209" s="82" t="s">
        <v>83</v>
      </c>
      <c r="I209" s="76"/>
      <c r="J209" s="87"/>
      <c r="K209" s="87"/>
      <c r="L209" s="93"/>
      <c r="M209" s="87" t="s">
        <v>369</v>
      </c>
      <c r="N209" s="82"/>
      <c r="O209" s="82"/>
      <c r="P209" s="82"/>
      <c r="Q209" s="82"/>
      <c r="R209" s="82"/>
      <c r="S209" s="82"/>
      <c r="T209" s="82"/>
      <c r="U209" s="82"/>
      <c r="V209" s="82" t="n">
        <v>1</v>
      </c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93"/>
      <c r="AP209" s="93"/>
      <c r="AQ209" s="93"/>
      <c r="AR209" s="93"/>
      <c r="AS209" s="93"/>
      <c r="AT209" s="94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</row>
    <row r="210" customFormat="false" ht="22.5" hidden="false" customHeight="true" outlineLevel="0" collapsed="false">
      <c r="A210" s="90"/>
      <c r="B210" s="83"/>
      <c r="C210" s="83"/>
      <c r="D210" s="76" t="e">
        <f aca="false">CONCATENATE($D$184,"_","PF_AIT1")</f>
        <v>#VALUE!</v>
      </c>
      <c r="E210" s="77" t="e">
        <f aca="false">$E$200</f>
        <v>#VALUE!</v>
      </c>
      <c r="F210" s="77"/>
      <c r="G210" s="77" t="s">
        <v>372</v>
      </c>
      <c r="H210" s="82" t="s">
        <v>83</v>
      </c>
      <c r="I210" s="76"/>
      <c r="J210" s="87"/>
      <c r="K210" s="87"/>
      <c r="L210" s="93"/>
      <c r="M210" s="87" t="s">
        <v>369</v>
      </c>
      <c r="N210" s="82"/>
      <c r="O210" s="82"/>
      <c r="P210" s="82"/>
      <c r="Q210" s="82"/>
      <c r="R210" s="82"/>
      <c r="S210" s="82"/>
      <c r="T210" s="82"/>
      <c r="U210" s="82"/>
      <c r="V210" s="82" t="n">
        <v>1</v>
      </c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93"/>
      <c r="AP210" s="93"/>
      <c r="AQ210" s="93"/>
      <c r="AR210" s="93"/>
      <c r="AS210" s="93"/>
      <c r="AT210" s="94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</row>
    <row r="211" customFormat="false" ht="22.5" hidden="false" customHeight="true" outlineLevel="0" collapsed="false">
      <c r="A211" s="90"/>
      <c r="B211" s="83"/>
      <c r="C211" s="83"/>
      <c r="D211" s="76" t="e">
        <f aca="false">CONCATENATE($D$184,"_","PF_AIT2")</f>
        <v>#VALUE!</v>
      </c>
      <c r="E211" s="77" t="e">
        <f aca="false">$E$200</f>
        <v>#VALUE!</v>
      </c>
      <c r="F211" s="77"/>
      <c r="G211" s="77" t="s">
        <v>373</v>
      </c>
      <c r="H211" s="82" t="s">
        <v>83</v>
      </c>
      <c r="I211" s="76"/>
      <c r="J211" s="87"/>
      <c r="K211" s="87"/>
      <c r="L211" s="93"/>
      <c r="M211" s="87" t="s">
        <v>369</v>
      </c>
      <c r="N211" s="82"/>
      <c r="O211" s="82"/>
      <c r="P211" s="82"/>
      <c r="Q211" s="82"/>
      <c r="R211" s="82"/>
      <c r="S211" s="82"/>
      <c r="T211" s="82"/>
      <c r="U211" s="82"/>
      <c r="V211" s="82" t="n">
        <v>1</v>
      </c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93"/>
      <c r="AP211" s="93"/>
      <c r="AQ211" s="93"/>
      <c r="AR211" s="93"/>
      <c r="AS211" s="93"/>
      <c r="AT211" s="94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</row>
    <row r="212" customFormat="false" ht="22.5" hidden="false" customHeight="true" outlineLevel="0" collapsed="false">
      <c r="A212" s="90"/>
      <c r="B212" s="83"/>
      <c r="C212" s="83"/>
      <c r="D212" s="76" t="e">
        <f aca="false">CONCATENATE($D$184,"_","PF_AIT3")</f>
        <v>#VALUE!</v>
      </c>
      <c r="E212" s="77" t="e">
        <f aca="false">$E$200</f>
        <v>#VALUE!</v>
      </c>
      <c r="F212" s="77"/>
      <c r="G212" s="77" t="s">
        <v>374</v>
      </c>
      <c r="H212" s="82" t="s">
        <v>83</v>
      </c>
      <c r="I212" s="76"/>
      <c r="J212" s="87"/>
      <c r="K212" s="87"/>
      <c r="L212" s="93"/>
      <c r="M212" s="87" t="s">
        <v>369</v>
      </c>
      <c r="N212" s="82"/>
      <c r="O212" s="82"/>
      <c r="P212" s="82"/>
      <c r="Q212" s="82"/>
      <c r="R212" s="82"/>
      <c r="S212" s="82"/>
      <c r="T212" s="82"/>
      <c r="U212" s="82"/>
      <c r="V212" s="82" t="n">
        <v>1</v>
      </c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93"/>
      <c r="AP212" s="93"/>
      <c r="AQ212" s="93"/>
      <c r="AR212" s="93"/>
      <c r="AS212" s="93"/>
      <c r="AT212" s="94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</row>
    <row r="213" customFormat="false" ht="22.5" hidden="false" customHeight="true" outlineLevel="0" collapsed="false">
      <c r="A213" s="90"/>
      <c r="B213" s="83"/>
      <c r="C213" s="83"/>
      <c r="D213" s="91"/>
      <c r="E213" s="92"/>
      <c r="F213" s="78"/>
      <c r="G213" s="76"/>
      <c r="H213" s="82"/>
      <c r="I213" s="76"/>
      <c r="J213" s="87"/>
      <c r="K213" s="87"/>
      <c r="L213" s="93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93"/>
      <c r="AP213" s="93"/>
      <c r="AQ213" s="93"/>
      <c r="AR213" s="93"/>
      <c r="AS213" s="93"/>
      <c r="AT213" s="94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</row>
    <row r="214" customFormat="false" ht="22.5" hidden="false" customHeight="true" outlineLevel="0" collapsed="false">
      <c r="A214" s="90"/>
      <c r="B214" s="83"/>
      <c r="C214" s="83"/>
      <c r="D214" s="91"/>
      <c r="E214" s="92"/>
      <c r="F214" s="78"/>
      <c r="G214" s="76"/>
      <c r="H214" s="82"/>
      <c r="I214" s="76"/>
      <c r="J214" s="87"/>
      <c r="K214" s="87"/>
      <c r="L214" s="93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93"/>
      <c r="AP214" s="93"/>
      <c r="AQ214" s="93"/>
      <c r="AR214" s="93"/>
      <c r="AS214" s="93"/>
      <c r="AT214" s="94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</row>
    <row r="215" customFormat="false" ht="22.5" hidden="false" customHeight="true" outlineLevel="0" collapsed="false">
      <c r="A215" s="90"/>
      <c r="B215" s="83"/>
      <c r="C215" s="83"/>
      <c r="D215" s="91"/>
      <c r="E215" s="92"/>
      <c r="F215" s="78"/>
      <c r="G215" s="76"/>
      <c r="H215" s="82"/>
      <c r="I215" s="76"/>
      <c r="J215" s="87"/>
      <c r="K215" s="87"/>
      <c r="L215" s="93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93"/>
      <c r="AP215" s="93"/>
      <c r="AQ215" s="93"/>
      <c r="AR215" s="93"/>
      <c r="AS215" s="93"/>
      <c r="AT215" s="94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</row>
    <row r="216" customFormat="false" ht="22.5" hidden="false" customHeight="true" outlineLevel="0" collapsed="false">
      <c r="A216" s="90"/>
      <c r="B216" s="83"/>
      <c r="C216" s="83"/>
      <c r="D216" s="91"/>
      <c r="E216" s="92"/>
      <c r="F216" s="78"/>
      <c r="G216" s="76"/>
      <c r="H216" s="82"/>
      <c r="I216" s="76"/>
      <c r="J216" s="87"/>
      <c r="K216" s="87"/>
      <c r="L216" s="93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93"/>
      <c r="AP216" s="93"/>
      <c r="AQ216" s="93"/>
      <c r="AR216" s="93"/>
      <c r="AS216" s="93"/>
      <c r="AT216" s="94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</row>
    <row r="217" customFormat="false" ht="22.5" hidden="false" customHeight="true" outlineLevel="0" collapsed="false">
      <c r="A217" s="80"/>
      <c r="B217" s="80"/>
      <c r="C217" s="83"/>
      <c r="D217" s="86" t="e">
        <f aca="false">'codigos flow sheet' #REF!</f>
        <v>#VALUE!</v>
      </c>
      <c r="E217" s="110" t="e">
        <f aca="false">'codigos flow sheet' #REF!</f>
        <v>#VALUE!</v>
      </c>
      <c r="F217" s="78"/>
      <c r="G217" s="76"/>
      <c r="H217" s="82"/>
      <c r="I217" s="76"/>
      <c r="J217" s="87"/>
      <c r="K217" s="87" t="s">
        <v>89</v>
      </c>
      <c r="L217" s="81"/>
      <c r="M217" s="77"/>
      <c r="N217" s="82"/>
      <c r="O217" s="82"/>
      <c r="P217" s="81"/>
      <c r="Q217" s="79"/>
      <c r="R217" s="79"/>
      <c r="S217" s="79"/>
      <c r="T217" s="79"/>
      <c r="U217" s="79"/>
      <c r="V217" s="79"/>
      <c r="W217" s="79"/>
      <c r="X217" s="79"/>
      <c r="Y217" s="79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</row>
    <row r="218" customFormat="false" ht="22.5" hidden="false" customHeight="true" outlineLevel="0" collapsed="false">
      <c r="A218" s="80"/>
      <c r="B218" s="80"/>
      <c r="C218" s="83" t="s">
        <v>375</v>
      </c>
      <c r="D218" s="76" t="e">
        <f aca="false">CONCATENATE($D$217,"_","LSL")</f>
        <v>#VALUE!</v>
      </c>
      <c r="E218" s="111" t="e">
        <f aca="false">$E$217</f>
        <v>#VALUE!</v>
      </c>
      <c r="F218" s="78"/>
      <c r="G218" s="88" t="s">
        <v>376</v>
      </c>
      <c r="H218" s="82" t="s">
        <v>60</v>
      </c>
      <c r="I218" s="77" t="s">
        <v>377</v>
      </c>
      <c r="J218" s="77"/>
      <c r="K218" s="81"/>
      <c r="L218" s="81"/>
      <c r="M218" s="87" t="s">
        <v>62</v>
      </c>
      <c r="N218" s="82"/>
      <c r="O218" s="82"/>
      <c r="P218" s="81"/>
      <c r="Q218" s="79" t="n">
        <v>1</v>
      </c>
      <c r="R218" s="79"/>
      <c r="S218" s="79"/>
      <c r="T218" s="79"/>
      <c r="U218" s="79"/>
      <c r="V218" s="79"/>
      <c r="W218" s="79"/>
      <c r="X218" s="79"/>
      <c r="Y218" s="79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</row>
    <row r="219" customFormat="false" ht="22.5" hidden="false" customHeight="true" outlineLevel="0" collapsed="false">
      <c r="A219" s="90"/>
      <c r="B219" s="83"/>
      <c r="C219" s="83"/>
      <c r="D219" s="91"/>
      <c r="E219" s="92"/>
      <c r="F219" s="78"/>
      <c r="G219" s="76"/>
      <c r="H219" s="82"/>
      <c r="I219" s="76"/>
      <c r="J219" s="87"/>
      <c r="K219" s="87"/>
      <c r="L219" s="93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93"/>
      <c r="AP219" s="93"/>
      <c r="AQ219" s="93"/>
      <c r="AR219" s="93"/>
      <c r="AS219" s="93"/>
      <c r="AT219" s="94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</row>
    <row r="220" customFormat="false" ht="22.5" hidden="false" customHeight="true" outlineLevel="0" collapsed="false">
      <c r="A220" s="90"/>
      <c r="B220" s="83"/>
      <c r="C220" s="83"/>
      <c r="D220" s="91"/>
      <c r="E220" s="92"/>
      <c r="F220" s="78"/>
      <c r="G220" s="76"/>
      <c r="H220" s="82"/>
      <c r="I220" s="76"/>
      <c r="J220" s="87"/>
      <c r="K220" s="87"/>
      <c r="L220" s="93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93"/>
      <c r="AP220" s="93"/>
      <c r="AQ220" s="93"/>
      <c r="AR220" s="93"/>
      <c r="AS220" s="93"/>
      <c r="AT220" s="94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</row>
    <row r="221" customFormat="false" ht="22.5" hidden="false" customHeight="true" outlineLevel="0" collapsed="false">
      <c r="A221" s="90"/>
      <c r="B221" s="83"/>
      <c r="C221" s="83"/>
      <c r="D221" s="91"/>
      <c r="E221" s="92"/>
      <c r="F221" s="78"/>
      <c r="G221" s="76"/>
      <c r="H221" s="82"/>
      <c r="I221" s="76"/>
      <c r="J221" s="87"/>
      <c r="K221" s="87"/>
      <c r="L221" s="93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93"/>
      <c r="AP221" s="93"/>
      <c r="AQ221" s="93"/>
      <c r="AR221" s="93"/>
      <c r="AS221" s="93"/>
      <c r="AT221" s="94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</row>
    <row r="222" customFormat="false" ht="22.5" hidden="false" customHeight="true" outlineLevel="0" collapsed="false">
      <c r="A222" s="112"/>
      <c r="B222" s="112"/>
      <c r="C222" s="83"/>
      <c r="D222" s="113" t="e">
        <f aca="false">'codigos flow sheet' #REF!</f>
        <v>#VALUE!</v>
      </c>
      <c r="E222" s="97" t="e">
        <f aca="false">'codigos flow sheet' #REF!</f>
        <v>#VALUE!</v>
      </c>
      <c r="F222" s="78"/>
      <c r="G222" s="76"/>
      <c r="H222" s="82" t="s">
        <v>378</v>
      </c>
      <c r="I222" s="77"/>
      <c r="J222" s="87" t="s">
        <v>88</v>
      </c>
      <c r="K222" s="87" t="s">
        <v>89</v>
      </c>
      <c r="L222" s="93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93"/>
      <c r="AP222" s="93"/>
      <c r="AQ222" s="93"/>
      <c r="AR222" s="93"/>
      <c r="AS222" s="93"/>
      <c r="AT222" s="94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</row>
    <row r="223" customFormat="false" ht="22.5" hidden="false" customHeight="true" outlineLevel="0" collapsed="false">
      <c r="A223" s="112"/>
      <c r="B223" s="112"/>
      <c r="C223" s="83" t="s">
        <v>379</v>
      </c>
      <c r="D223" s="77" t="e">
        <f aca="false">CONCATENATE($D$222,"_","RDY")</f>
        <v>#VALUE!</v>
      </c>
      <c r="E223" s="77" t="e">
        <f aca="false">$E$222</f>
        <v>#VALUE!</v>
      </c>
      <c r="F223" s="78"/>
      <c r="G223" s="88" t="s">
        <v>64</v>
      </c>
      <c r="H223" s="82" t="s">
        <v>83</v>
      </c>
      <c r="I223" s="77" t="s">
        <v>380</v>
      </c>
      <c r="J223" s="87"/>
      <c r="K223" s="87"/>
      <c r="L223" s="93"/>
      <c r="M223" s="87" t="s">
        <v>62</v>
      </c>
      <c r="N223" s="82"/>
      <c r="O223" s="82"/>
      <c r="P223" s="82"/>
      <c r="Q223" s="82" t="n">
        <v>1</v>
      </c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93"/>
      <c r="AP223" s="93"/>
      <c r="AQ223" s="93"/>
      <c r="AR223" s="93"/>
      <c r="AS223" s="93"/>
      <c r="AT223" s="94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</row>
    <row r="224" customFormat="false" ht="22.5" hidden="false" customHeight="true" outlineLevel="0" collapsed="false">
      <c r="A224" s="112"/>
      <c r="B224" s="112"/>
      <c r="C224" s="83" t="s">
        <v>381</v>
      </c>
      <c r="D224" s="90" t="e">
        <f aca="false">CONCATENATE($D$222,"_","RUN")</f>
        <v>#VALUE!</v>
      </c>
      <c r="E224" s="77" t="e">
        <f aca="false">$E$222</f>
        <v>#VALUE!</v>
      </c>
      <c r="F224" s="78"/>
      <c r="G224" s="88" t="s">
        <v>382</v>
      </c>
      <c r="H224" s="82" t="s">
        <v>83</v>
      </c>
      <c r="I224" s="77" t="s">
        <v>383</v>
      </c>
      <c r="J224" s="87"/>
      <c r="K224" s="87"/>
      <c r="L224" s="93"/>
      <c r="M224" s="87" t="s">
        <v>62</v>
      </c>
      <c r="N224" s="82"/>
      <c r="O224" s="82"/>
      <c r="P224" s="82"/>
      <c r="Q224" s="82" t="n">
        <v>1</v>
      </c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93"/>
      <c r="AP224" s="93"/>
      <c r="AQ224" s="93"/>
      <c r="AR224" s="93"/>
      <c r="AS224" s="93"/>
      <c r="AT224" s="94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</row>
    <row r="225" customFormat="false" ht="22.5" hidden="false" customHeight="true" outlineLevel="0" collapsed="false">
      <c r="A225" s="112"/>
      <c r="B225" s="112"/>
      <c r="C225" s="83" t="s">
        <v>384</v>
      </c>
      <c r="D225" s="90" t="e">
        <f aca="false">CONCATENATE($D$222,"_","FS")</f>
        <v>#VALUE!</v>
      </c>
      <c r="E225" s="77" t="e">
        <f aca="false">$E$222</f>
        <v>#VALUE!</v>
      </c>
      <c r="F225" s="78"/>
      <c r="G225" s="88" t="s">
        <v>385</v>
      </c>
      <c r="H225" s="82" t="s">
        <v>83</v>
      </c>
      <c r="I225" s="77" t="s">
        <v>386</v>
      </c>
      <c r="J225" s="87"/>
      <c r="K225" s="87"/>
      <c r="L225" s="93"/>
      <c r="M225" s="87" t="s">
        <v>62</v>
      </c>
      <c r="N225" s="82"/>
      <c r="O225" s="82"/>
      <c r="P225" s="82"/>
      <c r="Q225" s="82" t="n">
        <v>1</v>
      </c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93"/>
      <c r="AP225" s="93"/>
      <c r="AQ225" s="93"/>
      <c r="AR225" s="93"/>
      <c r="AS225" s="93"/>
      <c r="AT225" s="94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</row>
    <row r="226" customFormat="false" ht="22.5" hidden="false" customHeight="true" outlineLevel="0" collapsed="false">
      <c r="A226" s="112"/>
      <c r="B226" s="112"/>
      <c r="C226" s="109" t="s">
        <v>387</v>
      </c>
      <c r="D226" s="90" t="e">
        <f aca="false">CONCATENATE($D$222,"_","CMD")</f>
        <v>#VALUE!</v>
      </c>
      <c r="E226" s="77" t="e">
        <f aca="false">$E$222</f>
        <v>#VALUE!</v>
      </c>
      <c r="F226" s="78"/>
      <c r="G226" s="88" t="s">
        <v>79</v>
      </c>
      <c r="H226" s="82" t="s">
        <v>83</v>
      </c>
      <c r="I226" s="77" t="s">
        <v>388</v>
      </c>
      <c r="J226" s="87"/>
      <c r="K226" s="79"/>
      <c r="L226" s="93"/>
      <c r="M226" s="87" t="s">
        <v>62</v>
      </c>
      <c r="N226" s="82"/>
      <c r="O226" s="82"/>
      <c r="P226" s="82"/>
      <c r="Q226" s="82"/>
      <c r="R226" s="82" t="n">
        <v>1</v>
      </c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93"/>
      <c r="AP226" s="93"/>
      <c r="AQ226" s="93"/>
      <c r="AR226" s="93"/>
      <c r="AS226" s="93"/>
      <c r="AT226" s="94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</row>
    <row r="227" customFormat="false" ht="22.5" hidden="false" customHeight="true" outlineLevel="0" collapsed="false">
      <c r="A227" s="90"/>
      <c r="B227" s="83"/>
      <c r="C227" s="83"/>
      <c r="D227" s="91"/>
      <c r="E227" s="92"/>
      <c r="F227" s="78"/>
      <c r="G227" s="76"/>
      <c r="H227" s="82"/>
      <c r="I227" s="76"/>
      <c r="J227" s="87"/>
      <c r="K227" s="87"/>
      <c r="L227" s="93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93"/>
      <c r="AP227" s="93"/>
      <c r="AQ227" s="93"/>
      <c r="AR227" s="93"/>
      <c r="AS227" s="93"/>
      <c r="AT227" s="94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</row>
    <row r="228" customFormat="false" ht="22.5" hidden="false" customHeight="true" outlineLevel="0" collapsed="false">
      <c r="A228" s="90"/>
      <c r="B228" s="83"/>
      <c r="C228" s="83"/>
      <c r="D228" s="91"/>
      <c r="E228" s="92"/>
      <c r="F228" s="78"/>
      <c r="G228" s="76"/>
      <c r="H228" s="82"/>
      <c r="I228" s="76"/>
      <c r="J228" s="87"/>
      <c r="K228" s="87"/>
      <c r="L228" s="93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93"/>
      <c r="AP228" s="93"/>
      <c r="AQ228" s="93"/>
      <c r="AR228" s="93"/>
      <c r="AS228" s="93"/>
      <c r="AT228" s="94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</row>
    <row r="229" customFormat="false" ht="22.5" hidden="false" customHeight="true" outlineLevel="0" collapsed="false">
      <c r="A229" s="90"/>
      <c r="B229" s="83"/>
      <c r="C229" s="83"/>
      <c r="D229" s="91"/>
      <c r="E229" s="92"/>
      <c r="F229" s="78"/>
      <c r="G229" s="76"/>
      <c r="H229" s="82"/>
      <c r="I229" s="76"/>
      <c r="J229" s="87"/>
      <c r="K229" s="87"/>
      <c r="L229" s="93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93"/>
      <c r="AP229" s="93"/>
      <c r="AQ229" s="93"/>
      <c r="AR229" s="93"/>
      <c r="AS229" s="93"/>
      <c r="AT229" s="94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</row>
    <row r="230" customFormat="false" ht="22.5" hidden="false" customHeight="true" outlineLevel="0" collapsed="false">
      <c r="A230" s="80"/>
      <c r="B230" s="80"/>
      <c r="C230" s="83"/>
      <c r="D230" s="85" t="e">
        <f aca="false">'codigos flow sheet' #REF!</f>
        <v>#VALUE!</v>
      </c>
      <c r="E230" s="110" t="e">
        <f aca="false">'codigos flow sheet' #REF!</f>
        <v>#VALUE!</v>
      </c>
      <c r="F230" s="78"/>
      <c r="G230" s="76"/>
      <c r="H230" s="82"/>
      <c r="I230" s="76"/>
      <c r="J230" s="77"/>
      <c r="K230" s="81"/>
      <c r="L230" s="81"/>
      <c r="M230" s="77"/>
      <c r="N230" s="82"/>
      <c r="O230" s="82"/>
      <c r="P230" s="81"/>
      <c r="Q230" s="79"/>
      <c r="R230" s="79"/>
      <c r="S230" s="79"/>
      <c r="T230" s="79"/>
      <c r="U230" s="79"/>
      <c r="V230" s="79"/>
      <c r="W230" s="79"/>
      <c r="X230" s="79"/>
      <c r="Y230" s="79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</row>
    <row r="231" customFormat="false" ht="22.5" hidden="false" customHeight="true" outlineLevel="0" collapsed="false">
      <c r="A231" s="90"/>
      <c r="B231" s="83"/>
      <c r="C231" s="83"/>
      <c r="D231" s="91"/>
      <c r="E231" s="92"/>
      <c r="F231" s="78"/>
      <c r="G231" s="76"/>
      <c r="H231" s="82"/>
      <c r="I231" s="76"/>
      <c r="J231" s="87"/>
      <c r="K231" s="87"/>
      <c r="L231" s="93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93"/>
      <c r="AP231" s="93"/>
      <c r="AQ231" s="93"/>
      <c r="AR231" s="93"/>
      <c r="AS231" s="93"/>
      <c r="AT231" s="94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</row>
    <row r="232" customFormat="false" ht="22.5" hidden="false" customHeight="true" outlineLevel="0" collapsed="false">
      <c r="A232" s="90"/>
      <c r="B232" s="83"/>
      <c r="C232" s="83"/>
      <c r="D232" s="91"/>
      <c r="E232" s="92"/>
      <c r="F232" s="78"/>
      <c r="G232" s="76"/>
      <c r="H232" s="82"/>
      <c r="I232" s="76"/>
      <c r="J232" s="87"/>
      <c r="K232" s="87"/>
      <c r="L232" s="93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93"/>
      <c r="AP232" s="93"/>
      <c r="AQ232" s="93"/>
      <c r="AR232" s="93"/>
      <c r="AS232" s="93"/>
      <c r="AT232" s="94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</row>
    <row r="233" customFormat="false" ht="22.5" hidden="false" customHeight="true" outlineLevel="0" collapsed="false">
      <c r="A233" s="90"/>
      <c r="B233" s="83"/>
      <c r="C233" s="83"/>
      <c r="D233" s="91"/>
      <c r="E233" s="92"/>
      <c r="F233" s="78"/>
      <c r="G233" s="76"/>
      <c r="H233" s="82"/>
      <c r="I233" s="76"/>
      <c r="J233" s="87"/>
      <c r="K233" s="87"/>
      <c r="L233" s="93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93"/>
      <c r="AP233" s="93"/>
      <c r="AQ233" s="93"/>
      <c r="AR233" s="93"/>
      <c r="AS233" s="93"/>
      <c r="AT233" s="94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</row>
    <row r="234" customFormat="false" ht="22.5" hidden="false" customHeight="true" outlineLevel="0" collapsed="false">
      <c r="A234" s="112"/>
      <c r="B234" s="112"/>
      <c r="C234" s="83"/>
      <c r="D234" s="113" t="e">
        <f aca="false">'codigos flow sheet' #REF!</f>
        <v>#VALUE!</v>
      </c>
      <c r="E234" s="86" t="e">
        <f aca="false">'codigos flow sheet' #REF!</f>
        <v>#VALUE!</v>
      </c>
      <c r="F234" s="78"/>
      <c r="G234" s="76"/>
      <c r="H234" s="82" t="s">
        <v>389</v>
      </c>
      <c r="I234" s="77"/>
      <c r="J234" s="87" t="s">
        <v>88</v>
      </c>
      <c r="K234" s="100" t="s">
        <v>89</v>
      </c>
      <c r="L234" s="93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93"/>
      <c r="AP234" s="93"/>
      <c r="AQ234" s="93"/>
      <c r="AR234" s="93"/>
      <c r="AS234" s="93"/>
      <c r="AT234" s="94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</row>
    <row r="235" customFormat="false" ht="22.5" hidden="false" customHeight="true" outlineLevel="0" collapsed="false">
      <c r="A235" s="112"/>
      <c r="B235" s="112"/>
      <c r="C235" s="83" t="s">
        <v>390</v>
      </c>
      <c r="D235" s="76" t="e">
        <f aca="false">CONCATENATE($D$234,"_","RDY")</f>
        <v>#VALUE!</v>
      </c>
      <c r="E235" s="76" t="e">
        <f aca="false">$E$234</f>
        <v>#VALUE!</v>
      </c>
      <c r="F235" s="78"/>
      <c r="G235" s="88" t="s">
        <v>64</v>
      </c>
      <c r="H235" s="82" t="s">
        <v>83</v>
      </c>
      <c r="I235" s="89" t="s">
        <v>391</v>
      </c>
      <c r="J235" s="87"/>
      <c r="K235" s="79"/>
      <c r="L235" s="93"/>
      <c r="M235" s="87" t="s">
        <v>62</v>
      </c>
      <c r="N235" s="82"/>
      <c r="O235" s="82"/>
      <c r="P235" s="82"/>
      <c r="Q235" s="82" t="n">
        <v>1</v>
      </c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93"/>
      <c r="AP235" s="93"/>
      <c r="AQ235" s="93"/>
      <c r="AR235" s="93"/>
      <c r="AS235" s="93"/>
      <c r="AT235" s="94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</row>
    <row r="236" customFormat="false" ht="22.5" hidden="false" customHeight="true" outlineLevel="0" collapsed="false">
      <c r="A236" s="112"/>
      <c r="B236" s="112"/>
      <c r="C236" s="83" t="s">
        <v>392</v>
      </c>
      <c r="D236" s="76" t="e">
        <f aca="false">CONCATENATE($D$234,"_","RUN")</f>
        <v>#VALUE!</v>
      </c>
      <c r="E236" s="76" t="e">
        <f aca="false">$E$234</f>
        <v>#VALUE!</v>
      </c>
      <c r="F236" s="78"/>
      <c r="G236" s="88" t="s">
        <v>382</v>
      </c>
      <c r="H236" s="82" t="s">
        <v>83</v>
      </c>
      <c r="I236" s="89" t="s">
        <v>393</v>
      </c>
      <c r="J236" s="87"/>
      <c r="K236" s="79"/>
      <c r="L236" s="93"/>
      <c r="M236" s="87" t="s">
        <v>62</v>
      </c>
      <c r="N236" s="82"/>
      <c r="O236" s="82"/>
      <c r="P236" s="82"/>
      <c r="Q236" s="82" t="n">
        <v>1</v>
      </c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93"/>
      <c r="AP236" s="93"/>
      <c r="AQ236" s="93"/>
      <c r="AR236" s="93"/>
      <c r="AS236" s="93"/>
      <c r="AT236" s="94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</row>
    <row r="237" customFormat="false" ht="22.5" hidden="false" customHeight="true" outlineLevel="0" collapsed="false">
      <c r="A237" s="112"/>
      <c r="B237" s="112"/>
      <c r="C237" s="83" t="s">
        <v>394</v>
      </c>
      <c r="D237" s="76" t="e">
        <f aca="false">CONCATENATE($D$234,"_","CMD")</f>
        <v>#VALUE!</v>
      </c>
      <c r="E237" s="76" t="e">
        <f aca="false">$E$234</f>
        <v>#VALUE!</v>
      </c>
      <c r="F237" s="78"/>
      <c r="G237" s="88" t="s">
        <v>106</v>
      </c>
      <c r="H237" s="82" t="s">
        <v>83</v>
      </c>
      <c r="I237" s="89" t="s">
        <v>395</v>
      </c>
      <c r="J237" s="87"/>
      <c r="K237" s="79"/>
      <c r="L237" s="93"/>
      <c r="M237" s="87" t="s">
        <v>62</v>
      </c>
      <c r="N237" s="82"/>
      <c r="O237" s="82"/>
      <c r="P237" s="82"/>
      <c r="Q237" s="82"/>
      <c r="R237" s="82" t="n">
        <v>1</v>
      </c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93"/>
      <c r="AP237" s="93"/>
      <c r="AQ237" s="93"/>
      <c r="AR237" s="93"/>
      <c r="AS237" s="93"/>
      <c r="AT237" s="94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</row>
    <row r="238" customFormat="false" ht="22.5" hidden="false" customHeight="true" outlineLevel="0" collapsed="false">
      <c r="A238" s="90"/>
      <c r="B238" s="83"/>
      <c r="C238" s="83"/>
      <c r="D238" s="91"/>
      <c r="E238" s="92"/>
      <c r="F238" s="78"/>
      <c r="G238" s="76"/>
      <c r="H238" s="82"/>
      <c r="I238" s="76"/>
      <c r="J238" s="87"/>
      <c r="K238" s="87"/>
      <c r="L238" s="93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93"/>
      <c r="AP238" s="93"/>
      <c r="AQ238" s="93"/>
      <c r="AR238" s="93"/>
      <c r="AS238" s="93"/>
      <c r="AT238" s="94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</row>
    <row r="239" customFormat="false" ht="22.5" hidden="false" customHeight="true" outlineLevel="0" collapsed="false">
      <c r="A239" s="90"/>
      <c r="B239" s="83"/>
      <c r="C239" s="83"/>
      <c r="D239" s="91"/>
      <c r="E239" s="92"/>
      <c r="F239" s="78"/>
      <c r="G239" s="76"/>
      <c r="H239" s="82"/>
      <c r="I239" s="76"/>
      <c r="J239" s="87"/>
      <c r="K239" s="87"/>
      <c r="L239" s="93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93"/>
      <c r="AP239" s="93"/>
      <c r="AQ239" s="93"/>
      <c r="AR239" s="93"/>
      <c r="AS239" s="93"/>
      <c r="AT239" s="94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</row>
    <row r="240" customFormat="false" ht="22.5" hidden="false" customHeight="true" outlineLevel="0" collapsed="false">
      <c r="A240" s="90"/>
      <c r="B240" s="83"/>
      <c r="C240" s="83"/>
      <c r="D240" s="91"/>
      <c r="E240" s="92"/>
      <c r="F240" s="78"/>
      <c r="G240" s="76"/>
      <c r="H240" s="82"/>
      <c r="I240" s="76"/>
      <c r="J240" s="87"/>
      <c r="K240" s="87"/>
      <c r="L240" s="93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93"/>
      <c r="AP240" s="93"/>
      <c r="AQ240" s="93"/>
      <c r="AR240" s="93"/>
      <c r="AS240" s="93"/>
      <c r="AT240" s="94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</row>
    <row r="241" customFormat="false" ht="22.5" hidden="false" customHeight="true" outlineLevel="0" collapsed="false">
      <c r="A241" s="112"/>
      <c r="B241" s="112"/>
      <c r="C241" s="83"/>
      <c r="D241" s="113" t="e">
        <f aca="false">'codigos flow sheet' #REF!</f>
        <v>#VALUE!</v>
      </c>
      <c r="E241" s="97" t="e">
        <f aca="false">'codigos flow sheet' #REF!</f>
        <v>#VALUE!</v>
      </c>
      <c r="F241" s="78"/>
      <c r="G241" s="76"/>
      <c r="H241" s="82"/>
      <c r="I241" s="89"/>
      <c r="J241" s="87"/>
      <c r="K241" s="100" t="s">
        <v>89</v>
      </c>
      <c r="L241" s="93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93"/>
      <c r="AP241" s="93"/>
      <c r="AQ241" s="93"/>
      <c r="AR241" s="93"/>
      <c r="AS241" s="93"/>
      <c r="AT241" s="94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</row>
    <row r="242" customFormat="false" ht="22.5" hidden="false" customHeight="true" outlineLevel="0" collapsed="false">
      <c r="A242" s="112"/>
      <c r="B242" s="112"/>
      <c r="C242" s="83" t="s">
        <v>396</v>
      </c>
      <c r="D242" s="90" t="e">
        <f aca="false">CONCATENATE($D$241,"_LT")</f>
        <v>#VALUE!</v>
      </c>
      <c r="E242" s="77" t="e">
        <f aca="false">$E$241</f>
        <v>#VALUE!</v>
      </c>
      <c r="F242" s="78"/>
      <c r="G242" s="88" t="s">
        <v>397</v>
      </c>
      <c r="H242" s="82" t="s">
        <v>83</v>
      </c>
      <c r="I242" s="77" t="s">
        <v>398</v>
      </c>
      <c r="J242" s="87"/>
      <c r="K242" s="79"/>
      <c r="L242" s="93"/>
      <c r="M242" s="87" t="s">
        <v>85</v>
      </c>
      <c r="N242" s="82" t="s">
        <v>224</v>
      </c>
      <c r="O242" s="82"/>
      <c r="P242" s="82"/>
      <c r="Q242" s="82"/>
      <c r="R242" s="82"/>
      <c r="S242" s="82" t="n">
        <v>1</v>
      </c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93"/>
      <c r="AP242" s="93"/>
      <c r="AQ242" s="93"/>
      <c r="AR242" s="93"/>
      <c r="AS242" s="93"/>
      <c r="AT242" s="94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</row>
    <row r="243" customFormat="false" ht="22.5" hidden="false" customHeight="true" outlineLevel="0" collapsed="false">
      <c r="A243" s="90"/>
      <c r="B243" s="83"/>
      <c r="C243" s="83"/>
      <c r="D243" s="91"/>
      <c r="E243" s="92"/>
      <c r="F243" s="78"/>
      <c r="G243" s="76"/>
      <c r="H243" s="82"/>
      <c r="I243" s="76"/>
      <c r="J243" s="87"/>
      <c r="K243" s="87"/>
      <c r="L243" s="93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93"/>
      <c r="AP243" s="93"/>
      <c r="AQ243" s="93"/>
      <c r="AR243" s="93"/>
      <c r="AS243" s="93"/>
      <c r="AT243" s="94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</row>
    <row r="244" customFormat="false" ht="22.5" hidden="false" customHeight="true" outlineLevel="0" collapsed="false">
      <c r="A244" s="90"/>
      <c r="B244" s="83"/>
      <c r="C244" s="83"/>
      <c r="D244" s="91"/>
      <c r="E244" s="92"/>
      <c r="F244" s="78"/>
      <c r="G244" s="76"/>
      <c r="H244" s="82"/>
      <c r="I244" s="76"/>
      <c r="J244" s="87"/>
      <c r="K244" s="87"/>
      <c r="L244" s="93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93"/>
      <c r="AP244" s="93"/>
      <c r="AQ244" s="93"/>
      <c r="AR244" s="93"/>
      <c r="AS244" s="93"/>
      <c r="AT244" s="94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</row>
    <row r="245" customFormat="false" ht="22.5" hidden="false" customHeight="true" outlineLevel="0" collapsed="false">
      <c r="A245" s="90"/>
      <c r="B245" s="83"/>
      <c r="C245" s="83"/>
      <c r="D245" s="91"/>
      <c r="E245" s="92"/>
      <c r="F245" s="78"/>
      <c r="G245" s="76"/>
      <c r="H245" s="82"/>
      <c r="I245" s="76"/>
      <c r="J245" s="87"/>
      <c r="K245" s="87"/>
      <c r="L245" s="93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93"/>
      <c r="AP245" s="93"/>
      <c r="AQ245" s="93"/>
      <c r="AR245" s="93"/>
      <c r="AS245" s="93"/>
      <c r="AT245" s="94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</row>
    <row r="246" customFormat="false" ht="22.5" hidden="false" customHeight="true" outlineLevel="0" collapsed="false">
      <c r="A246" s="76" t="e">
        <f aca="false">'codigos flow sheet' #REF!</f>
        <v>#VALUE!</v>
      </c>
      <c r="B246" s="76" t="s">
        <v>399</v>
      </c>
      <c r="C246" s="83"/>
      <c r="D246" s="113" t="e">
        <f aca="false">'codigos flow sheet' #REF!</f>
        <v>#VALUE!</v>
      </c>
      <c r="E246" s="97" t="e">
        <f aca="false">'codigos flow sheet' #REF!</f>
        <v>#VALUE!</v>
      </c>
      <c r="F246" s="78"/>
      <c r="G246" s="76"/>
      <c r="H246" s="82" t="s">
        <v>87</v>
      </c>
      <c r="I246" s="76"/>
      <c r="J246" s="87" t="s">
        <v>88</v>
      </c>
      <c r="K246" s="100" t="s">
        <v>89</v>
      </c>
      <c r="L246" s="93"/>
      <c r="M246" s="87" t="s">
        <v>229</v>
      </c>
      <c r="N246" s="82" t="s">
        <v>229</v>
      </c>
      <c r="O246" s="82"/>
      <c r="P246" s="82" t="s">
        <v>229</v>
      </c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77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</row>
    <row r="247" customFormat="false" ht="22.5" hidden="false" customHeight="true" outlineLevel="0" collapsed="false">
      <c r="A247" s="90" t="s">
        <v>229</v>
      </c>
      <c r="B247" s="90" t="s">
        <v>400</v>
      </c>
      <c r="C247" s="83" t="s">
        <v>401</v>
      </c>
      <c r="D247" s="90" t="e">
        <f aca="false">CONCATENATE($D$246,"_","HS")</f>
        <v>#VALUE!</v>
      </c>
      <c r="E247" s="77" t="e">
        <f aca="false">$E$246</f>
        <v>#VALUE!</v>
      </c>
      <c r="F247" s="78"/>
      <c r="G247" s="88" t="s">
        <v>402</v>
      </c>
      <c r="H247" s="82" t="s">
        <v>60</v>
      </c>
      <c r="I247" s="89" t="s">
        <v>403</v>
      </c>
      <c r="J247" s="87" t="s">
        <v>229</v>
      </c>
      <c r="K247" s="79"/>
      <c r="L247" s="93" t="s">
        <v>229</v>
      </c>
      <c r="M247" s="87" t="s">
        <v>62</v>
      </c>
      <c r="N247" s="82" t="s">
        <v>229</v>
      </c>
      <c r="O247" s="82"/>
      <c r="P247" s="82" t="s">
        <v>229</v>
      </c>
      <c r="Q247" s="82" t="n">
        <v>1</v>
      </c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93"/>
      <c r="AP247" s="93"/>
      <c r="AQ247" s="93"/>
      <c r="AR247" s="93"/>
      <c r="AS247" s="93"/>
      <c r="AT247" s="94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</row>
    <row r="248" customFormat="false" ht="22.5" hidden="false" customHeight="true" outlineLevel="0" collapsed="false">
      <c r="A248" s="90" t="s">
        <v>229</v>
      </c>
      <c r="B248" s="90" t="s">
        <v>400</v>
      </c>
      <c r="C248" s="83" t="s">
        <v>404</v>
      </c>
      <c r="D248" s="90" t="e">
        <f aca="false">CONCATENATE($D$246,"_","RDY")</f>
        <v>#VALUE!</v>
      </c>
      <c r="E248" s="77" t="e">
        <f aca="false">$E$246</f>
        <v>#VALUE!</v>
      </c>
      <c r="F248" s="78"/>
      <c r="G248" s="88" t="s">
        <v>64</v>
      </c>
      <c r="H248" s="82" t="s">
        <v>60</v>
      </c>
      <c r="I248" s="89" t="s">
        <v>405</v>
      </c>
      <c r="J248" s="87" t="s">
        <v>229</v>
      </c>
      <c r="K248" s="79"/>
      <c r="L248" s="93" t="s">
        <v>229</v>
      </c>
      <c r="M248" s="87" t="s">
        <v>62</v>
      </c>
      <c r="N248" s="82"/>
      <c r="O248" s="82"/>
      <c r="P248" s="82"/>
      <c r="Q248" s="82" t="n">
        <v>1</v>
      </c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93"/>
      <c r="AP248" s="93"/>
      <c r="AQ248" s="93"/>
      <c r="AR248" s="93"/>
      <c r="AS248" s="93"/>
      <c r="AT248" s="94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</row>
    <row r="249" customFormat="false" ht="22.5" hidden="false" customHeight="true" outlineLevel="0" collapsed="false">
      <c r="A249" s="90" t="s">
        <v>229</v>
      </c>
      <c r="B249" s="90" t="s">
        <v>400</v>
      </c>
      <c r="C249" s="83" t="s">
        <v>406</v>
      </c>
      <c r="D249" s="90" t="e">
        <f aca="false">CONCATENATE($D$246,"_","RUN")</f>
        <v>#VALUE!</v>
      </c>
      <c r="E249" s="77" t="e">
        <f aca="false">$E$246</f>
        <v>#VALUE!</v>
      </c>
      <c r="F249" s="78"/>
      <c r="G249" s="88" t="s">
        <v>382</v>
      </c>
      <c r="H249" s="82" t="s">
        <v>60</v>
      </c>
      <c r="I249" s="89" t="s">
        <v>407</v>
      </c>
      <c r="J249" s="87" t="s">
        <v>229</v>
      </c>
      <c r="K249" s="79"/>
      <c r="L249" s="93" t="s">
        <v>229</v>
      </c>
      <c r="M249" s="87" t="s">
        <v>62</v>
      </c>
      <c r="N249" s="82"/>
      <c r="O249" s="82"/>
      <c r="P249" s="82"/>
      <c r="Q249" s="82" t="n">
        <v>1</v>
      </c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93"/>
      <c r="AP249" s="93"/>
      <c r="AQ249" s="93"/>
      <c r="AR249" s="93"/>
      <c r="AS249" s="93"/>
      <c r="AT249" s="94" t="s">
        <v>229</v>
      </c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</row>
    <row r="250" customFormat="false" ht="22.5" hidden="false" customHeight="true" outlineLevel="0" collapsed="false">
      <c r="A250" s="90" t="s">
        <v>229</v>
      </c>
      <c r="B250" s="90" t="s">
        <v>400</v>
      </c>
      <c r="C250" s="83" t="s">
        <v>408</v>
      </c>
      <c r="D250" s="90" t="e">
        <f aca="false">CONCATENATE($D$246,"_","STR")</f>
        <v>#VALUE!</v>
      </c>
      <c r="E250" s="77" t="e">
        <f aca="false">$E$246</f>
        <v>#VALUE!</v>
      </c>
      <c r="F250" s="78"/>
      <c r="G250" s="88" t="s">
        <v>409</v>
      </c>
      <c r="H250" s="82" t="s">
        <v>60</v>
      </c>
      <c r="I250" s="89" t="s">
        <v>410</v>
      </c>
      <c r="J250" s="87" t="s">
        <v>229</v>
      </c>
      <c r="K250" s="79"/>
      <c r="L250" s="93" t="s">
        <v>229</v>
      </c>
      <c r="M250" s="87" t="s">
        <v>62</v>
      </c>
      <c r="N250" s="82"/>
      <c r="O250" s="82"/>
      <c r="P250" s="82"/>
      <c r="Q250" s="82" t="n">
        <v>1</v>
      </c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93"/>
      <c r="AP250" s="93"/>
      <c r="AQ250" s="93"/>
      <c r="AR250" s="93"/>
      <c r="AS250" s="93"/>
      <c r="AT250" s="94" t="s">
        <v>229</v>
      </c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</row>
    <row r="251" customFormat="false" ht="22.5" hidden="false" customHeight="true" outlineLevel="0" collapsed="false">
      <c r="A251" s="90" t="s">
        <v>229</v>
      </c>
      <c r="B251" s="90" t="s">
        <v>229</v>
      </c>
      <c r="C251" s="83" t="s">
        <v>411</v>
      </c>
      <c r="D251" s="90" t="e">
        <f aca="false">CONCATENATE($D$246,"_","STP")</f>
        <v>#VALUE!</v>
      </c>
      <c r="E251" s="77" t="e">
        <f aca="false">$E$246</f>
        <v>#VALUE!</v>
      </c>
      <c r="F251" s="78"/>
      <c r="G251" s="88" t="s">
        <v>412</v>
      </c>
      <c r="H251" s="82" t="s">
        <v>60</v>
      </c>
      <c r="I251" s="89" t="s">
        <v>413</v>
      </c>
      <c r="J251" s="87" t="s">
        <v>229</v>
      </c>
      <c r="K251" s="79"/>
      <c r="L251" s="93" t="s">
        <v>229</v>
      </c>
      <c r="M251" s="87" t="s">
        <v>62</v>
      </c>
      <c r="N251" s="82"/>
      <c r="O251" s="82"/>
      <c r="P251" s="82"/>
      <c r="Q251" s="82" t="n">
        <v>1</v>
      </c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93"/>
      <c r="AP251" s="93"/>
      <c r="AQ251" s="93"/>
      <c r="AR251" s="93"/>
      <c r="AS251" s="93"/>
      <c r="AT251" s="94" t="s">
        <v>229</v>
      </c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</row>
    <row r="252" customFormat="false" ht="22.5" hidden="false" customHeight="true" outlineLevel="0" collapsed="false">
      <c r="A252" s="90" t="s">
        <v>229</v>
      </c>
      <c r="B252" s="90" t="s">
        <v>229</v>
      </c>
      <c r="C252" s="83" t="s">
        <v>414</v>
      </c>
      <c r="D252" s="90" t="e">
        <f aca="false">CONCATENATE($D$246,"_","CMD")</f>
        <v>#VALUE!</v>
      </c>
      <c r="E252" s="77" t="e">
        <f aca="false">$E$246</f>
        <v>#VALUE!</v>
      </c>
      <c r="F252" s="78"/>
      <c r="G252" s="88" t="s">
        <v>106</v>
      </c>
      <c r="H252" s="82" t="s">
        <v>60</v>
      </c>
      <c r="I252" s="89" t="s">
        <v>415</v>
      </c>
      <c r="J252" s="87" t="s">
        <v>229</v>
      </c>
      <c r="K252" s="79"/>
      <c r="L252" s="93" t="s">
        <v>229</v>
      </c>
      <c r="M252" s="87" t="s">
        <v>62</v>
      </c>
      <c r="N252" s="82"/>
      <c r="O252" s="82"/>
      <c r="P252" s="82"/>
      <c r="Q252" s="82"/>
      <c r="R252" s="82" t="n">
        <v>1</v>
      </c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93"/>
      <c r="AP252" s="93"/>
      <c r="AQ252" s="93"/>
      <c r="AR252" s="93"/>
      <c r="AS252" s="93"/>
      <c r="AT252" s="94" t="s">
        <v>229</v>
      </c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</row>
    <row r="253" customFormat="false" ht="22.5" hidden="false" customHeight="true" outlineLevel="0" collapsed="false">
      <c r="A253" s="90"/>
      <c r="B253" s="83"/>
      <c r="C253" s="83"/>
      <c r="D253" s="91"/>
      <c r="E253" s="92"/>
      <c r="F253" s="78"/>
      <c r="G253" s="76"/>
      <c r="H253" s="82"/>
      <c r="I253" s="76"/>
      <c r="J253" s="87"/>
      <c r="K253" s="87"/>
      <c r="L253" s="93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93"/>
      <c r="AP253" s="93"/>
      <c r="AQ253" s="93"/>
      <c r="AR253" s="93"/>
      <c r="AS253" s="93"/>
      <c r="AT253" s="94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</row>
    <row r="254" customFormat="false" ht="22.5" hidden="false" customHeight="true" outlineLevel="0" collapsed="false">
      <c r="A254" s="90"/>
      <c r="B254" s="83"/>
      <c r="C254" s="83"/>
      <c r="D254" s="91"/>
      <c r="E254" s="92"/>
      <c r="F254" s="78"/>
      <c r="G254" s="76"/>
      <c r="H254" s="82"/>
      <c r="I254" s="76"/>
      <c r="J254" s="87"/>
      <c r="K254" s="87"/>
      <c r="L254" s="93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93"/>
      <c r="AP254" s="93"/>
      <c r="AQ254" s="93"/>
      <c r="AR254" s="93"/>
      <c r="AS254" s="93"/>
      <c r="AT254" s="94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</row>
    <row r="255" customFormat="false" ht="22.5" hidden="false" customHeight="true" outlineLevel="0" collapsed="false">
      <c r="A255" s="90"/>
      <c r="B255" s="83"/>
      <c r="C255" s="83"/>
      <c r="D255" s="91"/>
      <c r="E255" s="92"/>
      <c r="F255" s="78"/>
      <c r="G255" s="76"/>
      <c r="H255" s="82"/>
      <c r="I255" s="76"/>
      <c r="J255" s="87"/>
      <c r="K255" s="87"/>
      <c r="L255" s="93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93"/>
      <c r="AP255" s="93"/>
      <c r="AQ255" s="93"/>
      <c r="AR255" s="93"/>
      <c r="AS255" s="93"/>
      <c r="AT255" s="94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</row>
    <row r="256" customFormat="false" ht="22.5" hidden="false" customHeight="true" outlineLevel="0" collapsed="false">
      <c r="A256" s="90" t="s">
        <v>229</v>
      </c>
      <c r="B256" s="90" t="s">
        <v>416</v>
      </c>
      <c r="C256" s="83"/>
      <c r="D256" s="113" t="e">
        <f aca="false">'codigos flow sheet' #REF!</f>
        <v>#VALUE!</v>
      </c>
      <c r="E256" s="97" t="e">
        <f aca="false">'codigos flow sheet' #REF!</f>
        <v>#VALUE!</v>
      </c>
      <c r="F256" s="78"/>
      <c r="G256" s="76"/>
      <c r="H256" s="82" t="s">
        <v>87</v>
      </c>
      <c r="I256" s="76"/>
      <c r="J256" s="87" t="s">
        <v>88</v>
      </c>
      <c r="K256" s="100" t="s">
        <v>89</v>
      </c>
      <c r="L256" s="93" t="s">
        <v>229</v>
      </c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93"/>
      <c r="AP256" s="93"/>
      <c r="AQ256" s="93"/>
      <c r="AR256" s="93"/>
      <c r="AS256" s="93"/>
      <c r="AT256" s="94" t="s">
        <v>229</v>
      </c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</row>
    <row r="257" customFormat="false" ht="22.5" hidden="false" customHeight="true" outlineLevel="0" collapsed="false">
      <c r="A257" s="90"/>
      <c r="B257" s="90"/>
      <c r="C257" s="83" t="s">
        <v>417</v>
      </c>
      <c r="D257" s="90" t="e">
        <f aca="false">CONCATENATE($D$256,"_","HS")</f>
        <v>#VALUE!</v>
      </c>
      <c r="E257" s="77" t="e">
        <f aca="false">$E$256</f>
        <v>#VALUE!</v>
      </c>
      <c r="F257" s="78"/>
      <c r="G257" s="88" t="s">
        <v>402</v>
      </c>
      <c r="H257" s="82" t="s">
        <v>60</v>
      </c>
      <c r="I257" s="89" t="s">
        <v>418</v>
      </c>
      <c r="J257" s="87"/>
      <c r="K257" s="79"/>
      <c r="L257" s="93"/>
      <c r="M257" s="87" t="s">
        <v>62</v>
      </c>
      <c r="N257" s="82"/>
      <c r="O257" s="82"/>
      <c r="P257" s="82"/>
      <c r="Q257" s="82" t="n">
        <v>1</v>
      </c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93"/>
      <c r="AP257" s="93"/>
      <c r="AQ257" s="93"/>
      <c r="AR257" s="93"/>
      <c r="AS257" s="93"/>
      <c r="AT257" s="94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</row>
    <row r="258" customFormat="false" ht="22.5" hidden="false" customHeight="true" outlineLevel="0" collapsed="false">
      <c r="A258" s="90"/>
      <c r="B258" s="90"/>
      <c r="C258" s="83" t="s">
        <v>419</v>
      </c>
      <c r="D258" s="90" t="e">
        <f aca="false">CONCATENATE($D$256,"_","RDY")</f>
        <v>#VALUE!</v>
      </c>
      <c r="E258" s="77" t="e">
        <f aca="false">$E$256</f>
        <v>#VALUE!</v>
      </c>
      <c r="F258" s="78"/>
      <c r="G258" s="88" t="s">
        <v>64</v>
      </c>
      <c r="H258" s="82" t="s">
        <v>60</v>
      </c>
      <c r="I258" s="89" t="s">
        <v>420</v>
      </c>
      <c r="J258" s="87"/>
      <c r="K258" s="79"/>
      <c r="L258" s="93"/>
      <c r="M258" s="87" t="s">
        <v>62</v>
      </c>
      <c r="N258" s="82"/>
      <c r="O258" s="82"/>
      <c r="P258" s="82"/>
      <c r="Q258" s="82" t="n">
        <v>1</v>
      </c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93"/>
      <c r="AP258" s="93"/>
      <c r="AQ258" s="93"/>
      <c r="AR258" s="93"/>
      <c r="AS258" s="93"/>
      <c r="AT258" s="94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</row>
    <row r="259" customFormat="false" ht="22.5" hidden="false" customHeight="true" outlineLevel="0" collapsed="false">
      <c r="A259" s="90"/>
      <c r="B259" s="90"/>
      <c r="C259" s="83" t="s">
        <v>421</v>
      </c>
      <c r="D259" s="90" t="e">
        <f aca="false">CONCATENATE($D$256,"_","RUN")</f>
        <v>#VALUE!</v>
      </c>
      <c r="E259" s="77" t="e">
        <f aca="false">$E$256</f>
        <v>#VALUE!</v>
      </c>
      <c r="F259" s="78"/>
      <c r="G259" s="88" t="s">
        <v>382</v>
      </c>
      <c r="H259" s="82" t="s">
        <v>60</v>
      </c>
      <c r="I259" s="89" t="s">
        <v>422</v>
      </c>
      <c r="J259" s="87"/>
      <c r="K259" s="79"/>
      <c r="L259" s="93"/>
      <c r="M259" s="87" t="s">
        <v>62</v>
      </c>
      <c r="N259" s="82"/>
      <c r="O259" s="82"/>
      <c r="P259" s="82"/>
      <c r="Q259" s="82" t="n">
        <v>1</v>
      </c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93"/>
      <c r="AP259" s="93"/>
      <c r="AQ259" s="93"/>
      <c r="AR259" s="93"/>
      <c r="AS259" s="93"/>
      <c r="AT259" s="94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</row>
    <row r="260" customFormat="false" ht="22.5" hidden="false" customHeight="true" outlineLevel="0" collapsed="false">
      <c r="A260" s="90"/>
      <c r="B260" s="90"/>
      <c r="C260" s="83" t="s">
        <v>423</v>
      </c>
      <c r="D260" s="90" t="e">
        <f aca="false">CONCATENATE($D$256,"_","STR")</f>
        <v>#VALUE!</v>
      </c>
      <c r="E260" s="77" t="e">
        <f aca="false">$E$256</f>
        <v>#VALUE!</v>
      </c>
      <c r="F260" s="78"/>
      <c r="G260" s="88" t="s">
        <v>409</v>
      </c>
      <c r="H260" s="82" t="s">
        <v>60</v>
      </c>
      <c r="I260" s="89" t="s">
        <v>424</v>
      </c>
      <c r="J260" s="87"/>
      <c r="K260" s="79"/>
      <c r="L260" s="93"/>
      <c r="M260" s="87" t="s">
        <v>62</v>
      </c>
      <c r="N260" s="82"/>
      <c r="O260" s="82"/>
      <c r="P260" s="82"/>
      <c r="Q260" s="82" t="n">
        <v>1</v>
      </c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93"/>
      <c r="AP260" s="93"/>
      <c r="AQ260" s="93"/>
      <c r="AR260" s="93"/>
      <c r="AS260" s="93"/>
      <c r="AT260" s="94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</row>
    <row r="261" customFormat="false" ht="22.5" hidden="false" customHeight="true" outlineLevel="0" collapsed="false">
      <c r="A261" s="90"/>
      <c r="B261" s="90"/>
      <c r="C261" s="83" t="s">
        <v>425</v>
      </c>
      <c r="D261" s="90" t="e">
        <f aca="false">CONCATENATE($D$256,"_","STP")</f>
        <v>#VALUE!</v>
      </c>
      <c r="E261" s="77" t="e">
        <f aca="false">$E$256</f>
        <v>#VALUE!</v>
      </c>
      <c r="F261" s="78"/>
      <c r="G261" s="88" t="s">
        <v>412</v>
      </c>
      <c r="H261" s="82" t="s">
        <v>60</v>
      </c>
      <c r="I261" s="89" t="s">
        <v>426</v>
      </c>
      <c r="J261" s="87"/>
      <c r="K261" s="79"/>
      <c r="L261" s="93"/>
      <c r="M261" s="87" t="s">
        <v>62</v>
      </c>
      <c r="N261" s="82"/>
      <c r="O261" s="82"/>
      <c r="P261" s="82"/>
      <c r="Q261" s="82" t="n">
        <v>1</v>
      </c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93"/>
      <c r="AP261" s="93"/>
      <c r="AQ261" s="93"/>
      <c r="AR261" s="93"/>
      <c r="AS261" s="93"/>
      <c r="AT261" s="94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</row>
    <row r="262" customFormat="false" ht="22.5" hidden="false" customHeight="true" outlineLevel="0" collapsed="false">
      <c r="A262" s="90"/>
      <c r="B262" s="90"/>
      <c r="C262" s="83" t="s">
        <v>427</v>
      </c>
      <c r="D262" s="90" t="e">
        <f aca="false">CONCATENATE($D$256,"_","ALR")</f>
        <v>#VALUE!</v>
      </c>
      <c r="E262" s="77" t="e">
        <f aca="false">$E$256</f>
        <v>#VALUE!</v>
      </c>
      <c r="F262" s="78"/>
      <c r="G262" s="88" t="s">
        <v>428</v>
      </c>
      <c r="H262" s="82" t="s">
        <v>83</v>
      </c>
      <c r="I262" s="77" t="s">
        <v>429</v>
      </c>
      <c r="J262" s="87"/>
      <c r="K262" s="79"/>
      <c r="L262" s="93"/>
      <c r="M262" s="87" t="s">
        <v>62</v>
      </c>
      <c r="N262" s="82"/>
      <c r="O262" s="82"/>
      <c r="P262" s="82"/>
      <c r="Q262" s="82" t="n">
        <v>1</v>
      </c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93"/>
      <c r="AP262" s="93"/>
      <c r="AQ262" s="93"/>
      <c r="AR262" s="93"/>
      <c r="AS262" s="93"/>
      <c r="AT262" s="94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</row>
    <row r="263" customFormat="false" ht="22.5" hidden="false" customHeight="true" outlineLevel="0" collapsed="false">
      <c r="A263" s="90"/>
      <c r="B263" s="90"/>
      <c r="C263" s="109" t="s">
        <v>430</v>
      </c>
      <c r="D263" s="90" t="e">
        <f aca="false">CONCATENATE($D$256,"_","CMD")</f>
        <v>#VALUE!</v>
      </c>
      <c r="E263" s="77" t="e">
        <f aca="false">$E$256</f>
        <v>#VALUE!</v>
      </c>
      <c r="F263" s="78"/>
      <c r="G263" s="88" t="s">
        <v>79</v>
      </c>
      <c r="H263" s="82" t="s">
        <v>60</v>
      </c>
      <c r="I263" s="89" t="s">
        <v>431</v>
      </c>
      <c r="J263" s="87"/>
      <c r="K263" s="79"/>
      <c r="L263" s="93"/>
      <c r="M263" s="87" t="s">
        <v>62</v>
      </c>
      <c r="N263" s="82"/>
      <c r="O263" s="82"/>
      <c r="P263" s="82"/>
      <c r="Q263" s="82"/>
      <c r="R263" s="82" t="n">
        <v>1</v>
      </c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93"/>
      <c r="AP263" s="93"/>
      <c r="AQ263" s="93"/>
      <c r="AR263" s="93"/>
      <c r="AS263" s="93"/>
      <c r="AT263" s="94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</row>
    <row r="264" customFormat="false" ht="22.5" hidden="false" customHeight="true" outlineLevel="0" collapsed="false">
      <c r="A264" s="90"/>
      <c r="B264" s="83"/>
      <c r="C264" s="83"/>
      <c r="D264" s="91"/>
      <c r="E264" s="92"/>
      <c r="F264" s="78"/>
      <c r="G264" s="76"/>
      <c r="H264" s="82"/>
      <c r="I264" s="76"/>
      <c r="J264" s="87"/>
      <c r="K264" s="87"/>
      <c r="L264" s="93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93"/>
      <c r="AP264" s="93"/>
      <c r="AQ264" s="93"/>
      <c r="AR264" s="93"/>
      <c r="AS264" s="93"/>
      <c r="AT264" s="94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</row>
    <row r="265" customFormat="false" ht="22.5" hidden="false" customHeight="true" outlineLevel="0" collapsed="false">
      <c r="A265" s="90"/>
      <c r="B265" s="83"/>
      <c r="C265" s="83"/>
      <c r="D265" s="91"/>
      <c r="E265" s="92"/>
      <c r="F265" s="78"/>
      <c r="G265" s="76"/>
      <c r="H265" s="82"/>
      <c r="I265" s="76"/>
      <c r="J265" s="87"/>
      <c r="K265" s="87"/>
      <c r="L265" s="93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93"/>
      <c r="AP265" s="93"/>
      <c r="AQ265" s="93"/>
      <c r="AR265" s="93"/>
      <c r="AS265" s="93"/>
      <c r="AT265" s="94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</row>
    <row r="266" customFormat="false" ht="22.5" hidden="false" customHeight="true" outlineLevel="0" collapsed="false">
      <c r="A266" s="90"/>
      <c r="B266" s="83"/>
      <c r="C266" s="83"/>
      <c r="D266" s="91"/>
      <c r="E266" s="92"/>
      <c r="F266" s="78"/>
      <c r="G266" s="76"/>
      <c r="H266" s="82"/>
      <c r="I266" s="76"/>
      <c r="J266" s="87"/>
      <c r="K266" s="87"/>
      <c r="L266" s="93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93"/>
      <c r="AP266" s="93"/>
      <c r="AQ266" s="93"/>
      <c r="AR266" s="93"/>
      <c r="AS266" s="93"/>
      <c r="AT266" s="94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</row>
    <row r="267" customFormat="false" ht="22.5" hidden="false" customHeight="true" outlineLevel="0" collapsed="false">
      <c r="A267" s="80"/>
      <c r="B267" s="80"/>
      <c r="C267" s="83"/>
      <c r="D267" s="85" t="e">
        <f aca="false">'codigos flow sheet' #REF!</f>
        <v>#VALUE!</v>
      </c>
      <c r="E267" s="110" t="e">
        <f aca="false">'codigos flow sheet' #REF!</f>
        <v>#VALUE!</v>
      </c>
      <c r="F267" s="78"/>
      <c r="G267" s="76"/>
      <c r="H267" s="82"/>
      <c r="I267" s="76"/>
      <c r="J267" s="87"/>
      <c r="K267" s="100" t="s">
        <v>89</v>
      </c>
      <c r="L267" s="81"/>
      <c r="M267" s="77"/>
      <c r="N267" s="82"/>
      <c r="O267" s="82"/>
      <c r="P267" s="81"/>
      <c r="Q267" s="79"/>
      <c r="R267" s="79"/>
      <c r="S267" s="79"/>
      <c r="T267" s="79"/>
      <c r="U267" s="79"/>
      <c r="V267" s="79"/>
      <c r="W267" s="79"/>
      <c r="X267" s="79"/>
      <c r="Y267" s="79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</row>
    <row r="268" customFormat="false" ht="22.5" hidden="false" customHeight="true" outlineLevel="0" collapsed="false">
      <c r="A268" s="80"/>
      <c r="B268" s="80"/>
      <c r="C268" s="83" t="s">
        <v>432</v>
      </c>
      <c r="D268" s="76" t="e">
        <f aca="false">CONCATENATE($D$267,"_","LSL")</f>
        <v>#VALUE!</v>
      </c>
      <c r="E268" s="111" t="e">
        <f aca="false">$E$267</f>
        <v>#VALUE!</v>
      </c>
      <c r="F268" s="78"/>
      <c r="G268" s="88" t="s">
        <v>433</v>
      </c>
      <c r="H268" s="82" t="s">
        <v>83</v>
      </c>
      <c r="I268" s="76" t="s">
        <v>434</v>
      </c>
      <c r="J268" s="77"/>
      <c r="K268" s="81"/>
      <c r="L268" s="81"/>
      <c r="M268" s="87" t="s">
        <v>62</v>
      </c>
      <c r="N268" s="82"/>
      <c r="O268" s="82"/>
      <c r="P268" s="81"/>
      <c r="Q268" s="79" t="n">
        <v>1</v>
      </c>
      <c r="R268" s="79"/>
      <c r="S268" s="79"/>
      <c r="T268" s="79"/>
      <c r="U268" s="79"/>
      <c r="V268" s="79"/>
      <c r="W268" s="79"/>
      <c r="X268" s="79"/>
      <c r="Y268" s="79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</row>
    <row r="269" customFormat="false" ht="22.5" hidden="false" customHeight="true" outlineLevel="0" collapsed="false">
      <c r="A269" s="90"/>
      <c r="B269" s="83"/>
      <c r="C269" s="83"/>
      <c r="D269" s="91"/>
      <c r="E269" s="92"/>
      <c r="F269" s="78"/>
      <c r="G269" s="76"/>
      <c r="H269" s="82"/>
      <c r="I269" s="76"/>
      <c r="J269" s="87"/>
      <c r="K269" s="87"/>
      <c r="L269" s="93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93"/>
      <c r="AP269" s="93"/>
      <c r="AQ269" s="93"/>
      <c r="AR269" s="93"/>
      <c r="AS269" s="93"/>
      <c r="AT269" s="94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</row>
    <row r="270" customFormat="false" ht="22.5" hidden="false" customHeight="true" outlineLevel="0" collapsed="false">
      <c r="A270" s="90"/>
      <c r="B270" s="83"/>
      <c r="C270" s="83"/>
      <c r="D270" s="91"/>
      <c r="E270" s="92"/>
      <c r="F270" s="78"/>
      <c r="G270" s="76"/>
      <c r="H270" s="82"/>
      <c r="I270" s="76"/>
      <c r="J270" s="87"/>
      <c r="K270" s="87"/>
      <c r="L270" s="93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93"/>
      <c r="AP270" s="93"/>
      <c r="AQ270" s="93"/>
      <c r="AR270" s="93"/>
      <c r="AS270" s="93"/>
      <c r="AT270" s="94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</row>
    <row r="271" customFormat="false" ht="22.5" hidden="false" customHeight="true" outlineLevel="0" collapsed="false">
      <c r="A271" s="90"/>
      <c r="B271" s="83"/>
      <c r="C271" s="83"/>
      <c r="D271" s="91"/>
      <c r="E271" s="92"/>
      <c r="F271" s="78"/>
      <c r="G271" s="76"/>
      <c r="H271" s="82"/>
      <c r="I271" s="76"/>
      <c r="J271" s="87"/>
      <c r="K271" s="87"/>
      <c r="L271" s="93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93"/>
      <c r="AP271" s="93"/>
      <c r="AQ271" s="93"/>
      <c r="AR271" s="93"/>
      <c r="AS271" s="93"/>
      <c r="AT271" s="94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</row>
    <row r="272" customFormat="false" ht="22.5" hidden="false" customHeight="true" outlineLevel="0" collapsed="false">
      <c r="A272" s="112"/>
      <c r="B272" s="112"/>
      <c r="C272" s="83"/>
      <c r="D272" s="113" t="e">
        <f aca="false">'codigos flow sheet' #REF!</f>
        <v>#VALUE!</v>
      </c>
      <c r="E272" s="97" t="e">
        <f aca="false">'codigos flow sheet' #REF!</f>
        <v>#VALUE!</v>
      </c>
      <c r="F272" s="78"/>
      <c r="G272" s="76"/>
      <c r="H272" s="82" t="s">
        <v>389</v>
      </c>
      <c r="I272" s="89"/>
      <c r="J272" s="87" t="s">
        <v>88</v>
      </c>
      <c r="K272" s="100" t="s">
        <v>89</v>
      </c>
      <c r="L272" s="93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93"/>
      <c r="AP272" s="93"/>
      <c r="AQ272" s="93"/>
      <c r="AR272" s="93"/>
      <c r="AS272" s="93"/>
      <c r="AT272" s="94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</row>
    <row r="273" customFormat="false" ht="22.5" hidden="false" customHeight="true" outlineLevel="0" collapsed="false">
      <c r="A273" s="112"/>
      <c r="B273" s="112"/>
      <c r="C273" s="83" t="s">
        <v>435</v>
      </c>
      <c r="D273" s="90" t="e">
        <f aca="false">CONCATENATE($D$272,"_","RDY")</f>
        <v>#VALUE!</v>
      </c>
      <c r="E273" s="77" t="e">
        <f aca="false">$E$272</f>
        <v>#VALUE!</v>
      </c>
      <c r="F273" s="78"/>
      <c r="G273" s="88" t="s">
        <v>64</v>
      </c>
      <c r="H273" s="82" t="s">
        <v>83</v>
      </c>
      <c r="I273" s="77" t="s">
        <v>436</v>
      </c>
      <c r="J273" s="87"/>
      <c r="K273" s="79"/>
      <c r="L273" s="93"/>
      <c r="M273" s="87" t="s">
        <v>62</v>
      </c>
      <c r="N273" s="82"/>
      <c r="O273" s="82"/>
      <c r="P273" s="82"/>
      <c r="Q273" s="82" t="n">
        <v>1</v>
      </c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93"/>
      <c r="AP273" s="93"/>
      <c r="AQ273" s="93"/>
      <c r="AR273" s="93"/>
      <c r="AS273" s="93"/>
      <c r="AT273" s="94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</row>
    <row r="274" customFormat="false" ht="22.5" hidden="false" customHeight="true" outlineLevel="0" collapsed="false">
      <c r="A274" s="112"/>
      <c r="B274" s="112"/>
      <c r="C274" s="83" t="s">
        <v>437</v>
      </c>
      <c r="D274" s="90" t="e">
        <f aca="false">CONCATENATE($D$272,"_","RUN")</f>
        <v>#VALUE!</v>
      </c>
      <c r="E274" s="77" t="e">
        <f aca="false">$E$272</f>
        <v>#VALUE!</v>
      </c>
      <c r="F274" s="78"/>
      <c r="G274" s="88" t="s">
        <v>382</v>
      </c>
      <c r="H274" s="82" t="s">
        <v>83</v>
      </c>
      <c r="I274" s="77" t="s">
        <v>438</v>
      </c>
      <c r="J274" s="87"/>
      <c r="K274" s="79"/>
      <c r="L274" s="93"/>
      <c r="M274" s="87" t="s">
        <v>62</v>
      </c>
      <c r="N274" s="82"/>
      <c r="O274" s="82"/>
      <c r="P274" s="82"/>
      <c r="Q274" s="82" t="n">
        <v>1</v>
      </c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93"/>
      <c r="AP274" s="93"/>
      <c r="AQ274" s="93"/>
      <c r="AR274" s="93"/>
      <c r="AS274" s="93"/>
      <c r="AT274" s="94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</row>
    <row r="275" customFormat="false" ht="22.5" hidden="false" customHeight="true" outlineLevel="0" collapsed="false">
      <c r="A275" s="112"/>
      <c r="B275" s="112"/>
      <c r="C275" s="83" t="s">
        <v>439</v>
      </c>
      <c r="D275" s="90" t="e">
        <f aca="false">CONCATENATE($D$272,"_","CMD")</f>
        <v>#VALUE!</v>
      </c>
      <c r="E275" s="77" t="e">
        <f aca="false">$E$272</f>
        <v>#VALUE!</v>
      </c>
      <c r="F275" s="78"/>
      <c r="G275" s="88" t="s">
        <v>106</v>
      </c>
      <c r="H275" s="82" t="s">
        <v>83</v>
      </c>
      <c r="I275" s="77" t="s">
        <v>440</v>
      </c>
      <c r="J275" s="87"/>
      <c r="K275" s="79"/>
      <c r="L275" s="93"/>
      <c r="M275" s="87" t="s">
        <v>62</v>
      </c>
      <c r="N275" s="82"/>
      <c r="O275" s="82"/>
      <c r="P275" s="82"/>
      <c r="Q275" s="82"/>
      <c r="R275" s="82" t="n">
        <v>1</v>
      </c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93"/>
      <c r="AP275" s="93"/>
      <c r="AQ275" s="93"/>
      <c r="AR275" s="93"/>
      <c r="AS275" s="93"/>
      <c r="AT275" s="94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</row>
    <row r="276" customFormat="false" ht="22.5" hidden="false" customHeight="true" outlineLevel="0" collapsed="false">
      <c r="A276" s="90"/>
      <c r="B276" s="83"/>
      <c r="C276" s="83"/>
      <c r="D276" s="91"/>
      <c r="E276" s="92"/>
      <c r="F276" s="78"/>
      <c r="G276" s="76"/>
      <c r="H276" s="82"/>
      <c r="I276" s="76"/>
      <c r="J276" s="87"/>
      <c r="K276" s="87"/>
      <c r="L276" s="93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93"/>
      <c r="AP276" s="93"/>
      <c r="AQ276" s="93"/>
      <c r="AR276" s="93"/>
      <c r="AS276" s="93"/>
      <c r="AT276" s="94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</row>
    <row r="277" customFormat="false" ht="22.5" hidden="false" customHeight="true" outlineLevel="0" collapsed="false">
      <c r="A277" s="90"/>
      <c r="B277" s="83"/>
      <c r="C277" s="83"/>
      <c r="D277" s="91"/>
      <c r="E277" s="92"/>
      <c r="F277" s="78"/>
      <c r="G277" s="76"/>
      <c r="H277" s="82"/>
      <c r="I277" s="76"/>
      <c r="J277" s="87"/>
      <c r="K277" s="87"/>
      <c r="L277" s="93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93"/>
      <c r="AP277" s="93"/>
      <c r="AQ277" s="93"/>
      <c r="AR277" s="93"/>
      <c r="AS277" s="93"/>
      <c r="AT277" s="94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</row>
    <row r="278" customFormat="false" ht="22.5" hidden="false" customHeight="true" outlineLevel="0" collapsed="false">
      <c r="A278" s="90"/>
      <c r="B278" s="83"/>
      <c r="C278" s="83"/>
      <c r="D278" s="91"/>
      <c r="E278" s="92"/>
      <c r="F278" s="78"/>
      <c r="G278" s="76"/>
      <c r="H278" s="82"/>
      <c r="I278" s="76"/>
      <c r="J278" s="87"/>
      <c r="K278" s="87"/>
      <c r="L278" s="93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93"/>
      <c r="AP278" s="93"/>
      <c r="AQ278" s="93"/>
      <c r="AR278" s="93"/>
      <c r="AS278" s="93"/>
      <c r="AT278" s="94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</row>
    <row r="279" customFormat="false" ht="22.5" hidden="false" customHeight="true" outlineLevel="0" collapsed="false">
      <c r="A279" s="114"/>
      <c r="B279" s="115"/>
      <c r="C279" s="83"/>
      <c r="D279" s="85" t="e">
        <f aca="false">'codigos flow sheet' #REF!</f>
        <v>#VALUE!</v>
      </c>
      <c r="E279" s="86" t="e">
        <f aca="false">'codigos flow sheet' #REF!</f>
        <v>#VALUE!</v>
      </c>
      <c r="F279" s="116"/>
      <c r="G279" s="76"/>
      <c r="H279" s="79"/>
      <c r="I279" s="80"/>
      <c r="J279" s="87"/>
      <c r="K279" s="100" t="s">
        <v>89</v>
      </c>
      <c r="L279" s="79"/>
      <c r="M279" s="82"/>
      <c r="N279" s="82"/>
      <c r="O279" s="82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8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</row>
    <row r="280" customFormat="false" ht="22.5" hidden="false" customHeight="true" outlineLevel="0" collapsed="false">
      <c r="A280" s="108"/>
      <c r="B280" s="117"/>
      <c r="C280" s="83" t="s">
        <v>441</v>
      </c>
      <c r="D280" s="76" t="e">
        <f aca="false">CONCATENATE($D$279,"_","INTLCK")</f>
        <v>#VALUE!</v>
      </c>
      <c r="E280" s="76" t="e">
        <f aca="false">$E$279</f>
        <v>#VALUE!</v>
      </c>
      <c r="F280" s="78"/>
      <c r="G280" s="88" t="s">
        <v>213</v>
      </c>
      <c r="H280" s="82" t="s">
        <v>60</v>
      </c>
      <c r="I280" s="77" t="s">
        <v>442</v>
      </c>
      <c r="J280" s="82"/>
      <c r="K280" s="82"/>
      <c r="L280" s="82"/>
      <c r="M280" s="87" t="s">
        <v>62</v>
      </c>
      <c r="N280" s="77"/>
      <c r="O280" s="82"/>
      <c r="P280" s="82"/>
      <c r="Q280" s="82"/>
      <c r="R280" s="82" t="n">
        <v>1</v>
      </c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77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</row>
    <row r="281" customFormat="false" ht="22.5" hidden="false" customHeight="true" outlineLevel="0" collapsed="false">
      <c r="A281" s="108"/>
      <c r="B281" s="117"/>
      <c r="C281" s="83" t="s">
        <v>443</v>
      </c>
      <c r="D281" s="76" t="e">
        <f aca="false">CONCATENATE($D$279,"_","CMD1")</f>
        <v>#VALUE!</v>
      </c>
      <c r="E281" s="76" t="e">
        <f aca="false">$E$279</f>
        <v>#VALUE!</v>
      </c>
      <c r="F281" s="78"/>
      <c r="G281" s="88" t="s">
        <v>444</v>
      </c>
      <c r="H281" s="82" t="s">
        <v>83</v>
      </c>
      <c r="I281" s="77" t="s">
        <v>445</v>
      </c>
      <c r="J281" s="82"/>
      <c r="K281" s="82"/>
      <c r="L281" s="82"/>
      <c r="M281" s="87" t="s">
        <v>62</v>
      </c>
      <c r="N281" s="77"/>
      <c r="O281" s="82"/>
      <c r="P281" s="82"/>
      <c r="Q281" s="82"/>
      <c r="R281" s="82" t="n">
        <v>1</v>
      </c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77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</row>
    <row r="282" customFormat="false" ht="22.5" hidden="false" customHeight="true" outlineLevel="0" collapsed="false">
      <c r="A282" s="108"/>
      <c r="B282" s="117"/>
      <c r="C282" s="83" t="s">
        <v>446</v>
      </c>
      <c r="D282" s="76" t="e">
        <f aca="false">CONCATENATE($D$279,"_","CMD2")</f>
        <v>#VALUE!</v>
      </c>
      <c r="E282" s="76" t="e">
        <f aca="false">$E$279</f>
        <v>#VALUE!</v>
      </c>
      <c r="F282" s="78"/>
      <c r="G282" s="88" t="s">
        <v>447</v>
      </c>
      <c r="H282" s="82" t="s">
        <v>83</v>
      </c>
      <c r="I282" s="77" t="s">
        <v>448</v>
      </c>
      <c r="J282" s="82"/>
      <c r="K282" s="82"/>
      <c r="L282" s="82"/>
      <c r="M282" s="87" t="s">
        <v>62</v>
      </c>
      <c r="N282" s="77"/>
      <c r="O282" s="82"/>
      <c r="P282" s="82"/>
      <c r="Q282" s="82"/>
      <c r="R282" s="82" t="n">
        <v>1</v>
      </c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77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</row>
    <row r="283" customFormat="false" ht="22.5" hidden="false" customHeight="true" outlineLevel="0" collapsed="false">
      <c r="A283" s="108"/>
      <c r="B283" s="117"/>
      <c r="C283" s="83" t="s">
        <v>449</v>
      </c>
      <c r="D283" s="76" t="e">
        <f aca="false">CONCATENATE($D$279,"_","PIT-1")</f>
        <v>#VALUE!</v>
      </c>
      <c r="E283" s="76" t="e">
        <f aca="false">$E$279</f>
        <v>#VALUE!</v>
      </c>
      <c r="F283" s="78"/>
      <c r="G283" s="88" t="s">
        <v>450</v>
      </c>
      <c r="H283" s="82" t="s">
        <v>83</v>
      </c>
      <c r="I283" s="77" t="s">
        <v>451</v>
      </c>
      <c r="J283" s="82"/>
      <c r="K283" s="82"/>
      <c r="L283" s="82"/>
      <c r="M283" s="87" t="s">
        <v>85</v>
      </c>
      <c r="N283" s="77" t="s">
        <v>452</v>
      </c>
      <c r="O283" s="82"/>
      <c r="P283" s="82"/>
      <c r="Q283" s="82"/>
      <c r="R283" s="82"/>
      <c r="S283" s="82" t="n">
        <v>1</v>
      </c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77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</row>
    <row r="284" customFormat="false" ht="22.5" hidden="false" customHeight="true" outlineLevel="0" collapsed="false">
      <c r="A284" s="108"/>
      <c r="B284" s="117"/>
      <c r="C284" s="83" t="s">
        <v>453</v>
      </c>
      <c r="D284" s="76" t="e">
        <f aca="false">CONCATENATE($D$279,"_","PIT-2")</f>
        <v>#VALUE!</v>
      </c>
      <c r="E284" s="76" t="e">
        <f aca="false">$E$279</f>
        <v>#VALUE!</v>
      </c>
      <c r="F284" s="78"/>
      <c r="G284" s="88" t="s">
        <v>454</v>
      </c>
      <c r="H284" s="82" t="s">
        <v>83</v>
      </c>
      <c r="I284" s="77" t="s">
        <v>455</v>
      </c>
      <c r="J284" s="82"/>
      <c r="K284" s="82"/>
      <c r="L284" s="82"/>
      <c r="M284" s="87" t="s">
        <v>85</v>
      </c>
      <c r="N284" s="77" t="s">
        <v>452</v>
      </c>
      <c r="O284" s="82"/>
      <c r="P284" s="82"/>
      <c r="Q284" s="82"/>
      <c r="R284" s="82"/>
      <c r="S284" s="82" t="n">
        <v>1</v>
      </c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77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</row>
    <row r="285" customFormat="false" ht="22.5" hidden="false" customHeight="true" outlineLevel="0" collapsed="false">
      <c r="A285" s="108"/>
      <c r="B285" s="117"/>
      <c r="C285" s="83" t="s">
        <v>456</v>
      </c>
      <c r="D285" s="76" t="e">
        <f aca="false">CONCATENATE($D$279,"_","PIT-3")</f>
        <v>#VALUE!</v>
      </c>
      <c r="E285" s="76" t="e">
        <f aca="false">$E$279</f>
        <v>#VALUE!</v>
      </c>
      <c r="F285" s="116"/>
      <c r="G285" s="88" t="s">
        <v>457</v>
      </c>
      <c r="H285" s="82" t="s">
        <v>83</v>
      </c>
      <c r="I285" s="77" t="s">
        <v>458</v>
      </c>
      <c r="J285" s="82"/>
      <c r="K285" s="82"/>
      <c r="L285" s="82"/>
      <c r="M285" s="87" t="s">
        <v>85</v>
      </c>
      <c r="N285" s="77" t="s">
        <v>452</v>
      </c>
      <c r="O285" s="82"/>
      <c r="P285" s="82"/>
      <c r="Q285" s="82"/>
      <c r="R285" s="82"/>
      <c r="S285" s="82" t="n">
        <v>1</v>
      </c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77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</row>
    <row r="286" customFormat="false" ht="22.5" hidden="false" customHeight="true" outlineLevel="0" collapsed="false">
      <c r="A286" s="108"/>
      <c r="B286" s="117"/>
      <c r="C286" s="83" t="s">
        <v>459</v>
      </c>
      <c r="D286" s="76" t="e">
        <f aca="false">CONCATENATE($D$279,"_","PIT-4")</f>
        <v>#VALUE!</v>
      </c>
      <c r="E286" s="76" t="e">
        <f aca="false">$E$279</f>
        <v>#VALUE!</v>
      </c>
      <c r="F286" s="116"/>
      <c r="G286" s="88" t="s">
        <v>460</v>
      </c>
      <c r="H286" s="82" t="s">
        <v>83</v>
      </c>
      <c r="I286" s="77" t="s">
        <v>461</v>
      </c>
      <c r="J286" s="82"/>
      <c r="K286" s="82"/>
      <c r="L286" s="82"/>
      <c r="M286" s="87" t="s">
        <v>85</v>
      </c>
      <c r="N286" s="77" t="s">
        <v>452</v>
      </c>
      <c r="O286" s="82"/>
      <c r="P286" s="82"/>
      <c r="Q286" s="82"/>
      <c r="R286" s="82"/>
      <c r="S286" s="82" t="n">
        <v>1</v>
      </c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77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</row>
    <row r="287" customFormat="false" ht="22.5" hidden="false" customHeight="true" outlineLevel="0" collapsed="false">
      <c r="A287" s="108"/>
      <c r="B287" s="117"/>
      <c r="C287" s="83" t="s">
        <v>462</v>
      </c>
      <c r="D287" s="76" t="e">
        <f aca="false">CONCATENATE($D$279,"_","PIT-5")</f>
        <v>#VALUE!</v>
      </c>
      <c r="E287" s="76" t="e">
        <f aca="false">$E$279</f>
        <v>#VALUE!</v>
      </c>
      <c r="F287" s="116"/>
      <c r="G287" s="88" t="s">
        <v>463</v>
      </c>
      <c r="H287" s="82" t="s">
        <v>83</v>
      </c>
      <c r="I287" s="77" t="s">
        <v>464</v>
      </c>
      <c r="J287" s="82"/>
      <c r="K287" s="82"/>
      <c r="L287" s="82"/>
      <c r="M287" s="87" t="s">
        <v>85</v>
      </c>
      <c r="N287" s="77" t="s">
        <v>452</v>
      </c>
      <c r="O287" s="82"/>
      <c r="P287" s="82"/>
      <c r="Q287" s="82"/>
      <c r="R287" s="82"/>
      <c r="S287" s="82" t="n">
        <v>1</v>
      </c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77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</row>
    <row r="288" customFormat="false" ht="22.5" hidden="false" customHeight="true" outlineLevel="0" collapsed="false">
      <c r="A288" s="108"/>
      <c r="B288" s="117"/>
      <c r="C288" s="83" t="s">
        <v>465</v>
      </c>
      <c r="D288" s="76" t="e">
        <f aca="false">CONCATENATE($D$279,"_","PIT-6")</f>
        <v>#VALUE!</v>
      </c>
      <c r="E288" s="76" t="e">
        <f aca="false">$E$279</f>
        <v>#VALUE!</v>
      </c>
      <c r="F288" s="116"/>
      <c r="G288" s="88" t="s">
        <v>466</v>
      </c>
      <c r="H288" s="82" t="s">
        <v>83</v>
      </c>
      <c r="I288" s="77" t="s">
        <v>467</v>
      </c>
      <c r="J288" s="82"/>
      <c r="K288" s="82"/>
      <c r="L288" s="82"/>
      <c r="M288" s="87" t="s">
        <v>85</v>
      </c>
      <c r="N288" s="77" t="s">
        <v>452</v>
      </c>
      <c r="O288" s="82"/>
      <c r="P288" s="82"/>
      <c r="Q288" s="82"/>
      <c r="R288" s="82"/>
      <c r="S288" s="82" t="n">
        <v>1</v>
      </c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77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</row>
    <row r="289" customFormat="false" ht="22.5" hidden="false" customHeight="true" outlineLevel="0" collapsed="false">
      <c r="A289" s="108"/>
      <c r="B289" s="117"/>
      <c r="C289" s="83" t="s">
        <v>468</v>
      </c>
      <c r="D289" s="76" t="e">
        <f aca="false">CONCATENATE($D$279,"_","PIT-7")</f>
        <v>#VALUE!</v>
      </c>
      <c r="E289" s="76" t="e">
        <f aca="false">$E$279</f>
        <v>#VALUE!</v>
      </c>
      <c r="F289" s="116"/>
      <c r="G289" s="88" t="s">
        <v>469</v>
      </c>
      <c r="H289" s="82" t="s">
        <v>83</v>
      </c>
      <c r="I289" s="77" t="s">
        <v>470</v>
      </c>
      <c r="J289" s="82"/>
      <c r="K289" s="82"/>
      <c r="L289" s="82"/>
      <c r="M289" s="87" t="s">
        <v>85</v>
      </c>
      <c r="N289" s="77" t="s">
        <v>452</v>
      </c>
      <c r="O289" s="82"/>
      <c r="P289" s="82"/>
      <c r="Q289" s="82"/>
      <c r="R289" s="82"/>
      <c r="S289" s="82" t="n">
        <v>1</v>
      </c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77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</row>
    <row r="290" customFormat="false" ht="22.5" hidden="false" customHeight="true" outlineLevel="0" collapsed="false">
      <c r="A290" s="108"/>
      <c r="B290" s="117"/>
      <c r="C290" s="83" t="s">
        <v>471</v>
      </c>
      <c r="D290" s="76" t="e">
        <f aca="false">CONCATENATE($D$279,"_","PIT-8")</f>
        <v>#VALUE!</v>
      </c>
      <c r="E290" s="76" t="e">
        <f aca="false">$E$279</f>
        <v>#VALUE!</v>
      </c>
      <c r="F290" s="116"/>
      <c r="G290" s="88" t="s">
        <v>472</v>
      </c>
      <c r="H290" s="82" t="s">
        <v>83</v>
      </c>
      <c r="I290" s="77" t="s">
        <v>473</v>
      </c>
      <c r="J290" s="82"/>
      <c r="K290" s="82"/>
      <c r="L290" s="82"/>
      <c r="M290" s="87" t="s">
        <v>85</v>
      </c>
      <c r="N290" s="77" t="s">
        <v>452</v>
      </c>
      <c r="O290" s="82"/>
      <c r="P290" s="82"/>
      <c r="Q290" s="82"/>
      <c r="R290" s="82"/>
      <c r="S290" s="82" t="n">
        <v>1</v>
      </c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77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</row>
    <row r="291" customFormat="false" ht="22.5" hidden="false" customHeight="true" outlineLevel="0" collapsed="false">
      <c r="A291" s="108"/>
      <c r="B291" s="117"/>
      <c r="C291" s="83" t="s">
        <v>474</v>
      </c>
      <c r="D291" s="76" t="e">
        <f aca="false">CONCATENATE($D$279,"_","PIT-9")</f>
        <v>#VALUE!</v>
      </c>
      <c r="E291" s="76" t="e">
        <f aca="false">$E$279</f>
        <v>#VALUE!</v>
      </c>
      <c r="F291" s="116"/>
      <c r="G291" s="88" t="s">
        <v>475</v>
      </c>
      <c r="H291" s="82" t="s">
        <v>83</v>
      </c>
      <c r="I291" s="77" t="s">
        <v>476</v>
      </c>
      <c r="J291" s="82"/>
      <c r="K291" s="82"/>
      <c r="L291" s="82"/>
      <c r="M291" s="87" t="s">
        <v>85</v>
      </c>
      <c r="N291" s="77" t="s">
        <v>452</v>
      </c>
      <c r="O291" s="82"/>
      <c r="P291" s="82"/>
      <c r="Q291" s="82"/>
      <c r="R291" s="82"/>
      <c r="S291" s="82" t="n">
        <v>1</v>
      </c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77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</row>
    <row r="292" customFormat="false" ht="22.5" hidden="false" customHeight="true" outlineLevel="0" collapsed="false">
      <c r="A292" s="108"/>
      <c r="B292" s="117"/>
      <c r="C292" s="83" t="s">
        <v>477</v>
      </c>
      <c r="D292" s="76" t="e">
        <f aca="false">CONCATENATE($D$279,"_","PIT-10")</f>
        <v>#VALUE!</v>
      </c>
      <c r="E292" s="76" t="e">
        <f aca="false">$E$279</f>
        <v>#VALUE!</v>
      </c>
      <c r="F292" s="116"/>
      <c r="G292" s="88" t="s">
        <v>478</v>
      </c>
      <c r="H292" s="82" t="s">
        <v>83</v>
      </c>
      <c r="I292" s="77" t="s">
        <v>479</v>
      </c>
      <c r="J292" s="82"/>
      <c r="K292" s="82"/>
      <c r="L292" s="82"/>
      <c r="M292" s="87" t="s">
        <v>85</v>
      </c>
      <c r="N292" s="77" t="s">
        <v>452</v>
      </c>
      <c r="O292" s="82"/>
      <c r="P292" s="82"/>
      <c r="Q292" s="82"/>
      <c r="R292" s="82"/>
      <c r="S292" s="82" t="n">
        <v>1</v>
      </c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77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</row>
    <row r="293" customFormat="false" ht="22.5" hidden="false" customHeight="true" outlineLevel="0" collapsed="false">
      <c r="A293" s="108"/>
      <c r="B293" s="117"/>
      <c r="C293" s="83" t="s">
        <v>480</v>
      </c>
      <c r="D293" s="76" t="e">
        <f aca="false">CONCATENATE($D$279,"_","PIT-11")</f>
        <v>#VALUE!</v>
      </c>
      <c r="E293" s="76" t="e">
        <f aca="false">$E$279</f>
        <v>#VALUE!</v>
      </c>
      <c r="F293" s="116"/>
      <c r="G293" s="88" t="s">
        <v>481</v>
      </c>
      <c r="H293" s="82" t="s">
        <v>83</v>
      </c>
      <c r="I293" s="77" t="s">
        <v>482</v>
      </c>
      <c r="J293" s="82"/>
      <c r="K293" s="82"/>
      <c r="L293" s="82"/>
      <c r="M293" s="87" t="s">
        <v>85</v>
      </c>
      <c r="N293" s="77" t="s">
        <v>452</v>
      </c>
      <c r="O293" s="82"/>
      <c r="P293" s="82"/>
      <c r="Q293" s="82"/>
      <c r="R293" s="82"/>
      <c r="S293" s="82" t="n">
        <v>1</v>
      </c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77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</row>
    <row r="294" customFormat="false" ht="22.5" hidden="false" customHeight="true" outlineLevel="0" collapsed="false">
      <c r="A294" s="108"/>
      <c r="B294" s="117"/>
      <c r="C294" s="83" t="s">
        <v>483</v>
      </c>
      <c r="D294" s="76" t="e">
        <f aca="false">CONCATENATE($D$279,"_","PIT-12")</f>
        <v>#VALUE!</v>
      </c>
      <c r="E294" s="76" t="e">
        <f aca="false">$E$279</f>
        <v>#VALUE!</v>
      </c>
      <c r="F294" s="116"/>
      <c r="G294" s="88" t="s">
        <v>484</v>
      </c>
      <c r="H294" s="82" t="s">
        <v>83</v>
      </c>
      <c r="I294" s="77" t="s">
        <v>485</v>
      </c>
      <c r="J294" s="82"/>
      <c r="K294" s="82"/>
      <c r="L294" s="82"/>
      <c r="M294" s="87" t="s">
        <v>85</v>
      </c>
      <c r="N294" s="77" t="s">
        <v>452</v>
      </c>
      <c r="O294" s="82"/>
      <c r="P294" s="82"/>
      <c r="Q294" s="82"/>
      <c r="R294" s="82"/>
      <c r="S294" s="82" t="n">
        <v>1</v>
      </c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77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</row>
    <row r="295" customFormat="false" ht="22.5" hidden="false" customHeight="true" outlineLevel="0" collapsed="false">
      <c r="A295" s="108"/>
      <c r="B295" s="117"/>
      <c r="C295" s="83" t="s">
        <v>486</v>
      </c>
      <c r="D295" s="76" t="e">
        <f aca="false">CONCATENATE($D$279,"_","TIT")</f>
        <v>#VALUE!</v>
      </c>
      <c r="E295" s="76" t="e">
        <f aca="false">$E$279</f>
        <v>#VALUE!</v>
      </c>
      <c r="F295" s="78"/>
      <c r="G295" s="88" t="s">
        <v>487</v>
      </c>
      <c r="H295" s="82" t="s">
        <v>83</v>
      </c>
      <c r="I295" s="77" t="s">
        <v>488</v>
      </c>
      <c r="J295" s="82"/>
      <c r="K295" s="82"/>
      <c r="L295" s="82"/>
      <c r="M295" s="87" t="s">
        <v>85</v>
      </c>
      <c r="N295" s="77" t="s">
        <v>489</v>
      </c>
      <c r="O295" s="82"/>
      <c r="P295" s="82"/>
      <c r="Q295" s="82"/>
      <c r="R295" s="82"/>
      <c r="S295" s="82" t="n">
        <v>1</v>
      </c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77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</row>
    <row r="296" customFormat="false" ht="22.5" hidden="false" customHeight="true" outlineLevel="0" collapsed="false">
      <c r="A296" s="108"/>
      <c r="B296" s="117"/>
      <c r="C296" s="83" t="s">
        <v>490</v>
      </c>
      <c r="D296" s="76" t="e">
        <f aca="false">CONCATENATE($D$279,"_","PIT")</f>
        <v>#VALUE!</v>
      </c>
      <c r="E296" s="76" t="e">
        <f aca="false">$E$279</f>
        <v>#VALUE!</v>
      </c>
      <c r="F296" s="78"/>
      <c r="G296" s="88" t="s">
        <v>491</v>
      </c>
      <c r="H296" s="82" t="s">
        <v>83</v>
      </c>
      <c r="I296" s="77" t="s">
        <v>492</v>
      </c>
      <c r="J296" s="82"/>
      <c r="K296" s="82"/>
      <c r="L296" s="82"/>
      <c r="M296" s="87" t="s">
        <v>85</v>
      </c>
      <c r="N296" s="77" t="s">
        <v>493</v>
      </c>
      <c r="O296" s="82"/>
      <c r="P296" s="82"/>
      <c r="Q296" s="82"/>
      <c r="R296" s="82"/>
      <c r="S296" s="82" t="n">
        <v>1</v>
      </c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77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</row>
    <row r="297" customFormat="false" ht="22.5" hidden="false" customHeight="true" outlineLevel="0" collapsed="false">
      <c r="A297" s="90"/>
      <c r="B297" s="83"/>
      <c r="C297" s="83"/>
      <c r="D297" s="91"/>
      <c r="E297" s="92"/>
      <c r="F297" s="78"/>
      <c r="G297" s="76"/>
      <c r="H297" s="82"/>
      <c r="I297" s="76"/>
      <c r="J297" s="87"/>
      <c r="K297" s="87"/>
      <c r="L297" s="93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93"/>
      <c r="AP297" s="93"/>
      <c r="AQ297" s="93"/>
      <c r="AR297" s="93"/>
      <c r="AS297" s="93"/>
      <c r="AT297" s="94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</row>
    <row r="298" customFormat="false" ht="22.5" hidden="false" customHeight="true" outlineLevel="0" collapsed="false">
      <c r="A298" s="90"/>
      <c r="B298" s="83"/>
      <c r="C298" s="83"/>
      <c r="D298" s="91"/>
      <c r="E298" s="92"/>
      <c r="F298" s="78"/>
      <c r="G298" s="76"/>
      <c r="H298" s="82"/>
      <c r="I298" s="76"/>
      <c r="J298" s="87"/>
      <c r="K298" s="87"/>
      <c r="L298" s="93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93"/>
      <c r="AP298" s="93"/>
      <c r="AQ298" s="93"/>
      <c r="AR298" s="93"/>
      <c r="AS298" s="93"/>
      <c r="AT298" s="94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</row>
    <row r="299" customFormat="false" ht="22.5" hidden="false" customHeight="true" outlineLevel="0" collapsed="false">
      <c r="A299" s="90"/>
      <c r="B299" s="83"/>
      <c r="C299" s="83"/>
      <c r="D299" s="92"/>
      <c r="E299" s="92"/>
      <c r="F299" s="78"/>
      <c r="G299" s="76"/>
      <c r="H299" s="82"/>
      <c r="I299" s="76"/>
      <c r="J299" s="87"/>
      <c r="K299" s="87"/>
      <c r="L299" s="93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93"/>
      <c r="AP299" s="93"/>
      <c r="AQ299" s="93"/>
      <c r="AR299" s="93"/>
      <c r="AS299" s="93"/>
      <c r="AT299" s="94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</row>
    <row r="300" customFormat="false" ht="22.5" hidden="false" customHeight="true" outlineLevel="0" collapsed="false">
      <c r="A300" s="108"/>
      <c r="B300" s="117"/>
      <c r="C300" s="83"/>
      <c r="D300" s="85" t="e">
        <f aca="false">'codigos flow sheet' #REF!</f>
        <v>#VALUE!</v>
      </c>
      <c r="E300" s="118" t="s">
        <v>494</v>
      </c>
      <c r="F300" s="78"/>
      <c r="G300" s="76"/>
      <c r="H300" s="82"/>
      <c r="I300" s="77"/>
      <c r="J300" s="87"/>
      <c r="K300" s="100" t="s">
        <v>89</v>
      </c>
      <c r="L300" s="82"/>
      <c r="M300" s="82"/>
      <c r="N300" s="77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77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</row>
    <row r="301" customFormat="false" ht="22.5" hidden="false" customHeight="true" outlineLevel="0" collapsed="false">
      <c r="A301" s="108"/>
      <c r="B301" s="117"/>
      <c r="C301" s="83" t="s">
        <v>495</v>
      </c>
      <c r="D301" s="76" t="e">
        <f aca="false">CONCATENATE($D$300,"_","RDY")</f>
        <v>#VALUE!</v>
      </c>
      <c r="E301" s="76" t="str">
        <f aca="false">$E$300</f>
        <v>Grupo 1 del filtro de mangas de despolvorización</v>
      </c>
      <c r="F301" s="78"/>
      <c r="G301" s="88" t="s">
        <v>64</v>
      </c>
      <c r="H301" s="82" t="s">
        <v>60</v>
      </c>
      <c r="I301" s="77" t="s">
        <v>496</v>
      </c>
      <c r="J301" s="82"/>
      <c r="K301" s="82"/>
      <c r="L301" s="82"/>
      <c r="M301" s="87" t="s">
        <v>62</v>
      </c>
      <c r="N301" s="77"/>
      <c r="O301" s="82"/>
      <c r="P301" s="82"/>
      <c r="Q301" s="82" t="n">
        <v>1</v>
      </c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77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</row>
    <row r="302" customFormat="false" ht="22.5" hidden="false" customHeight="true" outlineLevel="0" collapsed="false">
      <c r="A302" s="108"/>
      <c r="B302" s="117"/>
      <c r="C302" s="83" t="s">
        <v>497</v>
      </c>
      <c r="D302" s="76" t="e">
        <f aca="false">CONCATENATE($D$300,"_","CMD1")</f>
        <v>#VALUE!</v>
      </c>
      <c r="E302" s="76" t="str">
        <f aca="false">$E$300</f>
        <v>Grupo 1 del filtro de mangas de despolvorización</v>
      </c>
      <c r="F302" s="78"/>
      <c r="G302" s="88" t="s">
        <v>498</v>
      </c>
      <c r="H302" s="82" t="s">
        <v>60</v>
      </c>
      <c r="I302" s="77" t="s">
        <v>499</v>
      </c>
      <c r="J302" s="82"/>
      <c r="K302" s="82"/>
      <c r="L302" s="82"/>
      <c r="M302" s="87" t="s">
        <v>62</v>
      </c>
      <c r="N302" s="77"/>
      <c r="O302" s="82"/>
      <c r="P302" s="82"/>
      <c r="Q302" s="82"/>
      <c r="R302" s="82" t="n">
        <v>1</v>
      </c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77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</row>
    <row r="303" customFormat="false" ht="22.5" hidden="false" customHeight="true" outlineLevel="0" collapsed="false">
      <c r="A303" s="108"/>
      <c r="B303" s="117"/>
      <c r="C303" s="83" t="s">
        <v>500</v>
      </c>
      <c r="D303" s="76" t="e">
        <f aca="false">CONCATENATE($D$300,"_","CMD2")</f>
        <v>#VALUE!</v>
      </c>
      <c r="E303" s="76" t="str">
        <f aca="false">$E$300</f>
        <v>Grupo 1 del filtro de mangas de despolvorización</v>
      </c>
      <c r="F303" s="78"/>
      <c r="G303" s="88" t="s">
        <v>501</v>
      </c>
      <c r="H303" s="82" t="s">
        <v>60</v>
      </c>
      <c r="I303" s="77" t="s">
        <v>502</v>
      </c>
      <c r="J303" s="82"/>
      <c r="K303" s="82"/>
      <c r="L303" s="82"/>
      <c r="M303" s="87" t="s">
        <v>62</v>
      </c>
      <c r="N303" s="77"/>
      <c r="O303" s="82"/>
      <c r="P303" s="82"/>
      <c r="Q303" s="82"/>
      <c r="R303" s="82" t="n">
        <v>1</v>
      </c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77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</row>
    <row r="304" customFormat="false" ht="22.5" hidden="false" customHeight="true" outlineLevel="0" collapsed="false">
      <c r="A304" s="108"/>
      <c r="B304" s="117"/>
      <c r="C304" s="83"/>
      <c r="D304" s="76"/>
      <c r="E304" s="76"/>
      <c r="F304" s="78"/>
      <c r="G304" s="76"/>
      <c r="H304" s="82"/>
      <c r="I304" s="77"/>
      <c r="J304" s="82"/>
      <c r="K304" s="82"/>
      <c r="L304" s="82"/>
      <c r="M304" s="82"/>
      <c r="N304" s="77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77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</row>
    <row r="305" customFormat="false" ht="22.5" hidden="false" customHeight="true" outlineLevel="0" collapsed="false">
      <c r="A305" s="108"/>
      <c r="B305" s="117"/>
      <c r="C305" s="83"/>
      <c r="D305" s="76"/>
      <c r="E305" s="76"/>
      <c r="F305" s="78"/>
      <c r="G305" s="76"/>
      <c r="H305" s="82"/>
      <c r="I305" s="77"/>
      <c r="J305" s="82"/>
      <c r="K305" s="82"/>
      <c r="L305" s="82"/>
      <c r="M305" s="82"/>
      <c r="N305" s="77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77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</row>
    <row r="306" customFormat="false" ht="22.5" hidden="false" customHeight="true" outlineLevel="0" collapsed="false">
      <c r="A306" s="108"/>
      <c r="B306" s="117"/>
      <c r="C306" s="83"/>
      <c r="D306" s="76"/>
      <c r="E306" s="76"/>
      <c r="F306" s="78"/>
      <c r="G306" s="76"/>
      <c r="H306" s="82"/>
      <c r="I306" s="77"/>
      <c r="J306" s="82"/>
      <c r="K306" s="82"/>
      <c r="L306" s="82"/>
      <c r="M306" s="82"/>
      <c r="N306" s="77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77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</row>
    <row r="307" customFormat="false" ht="22.5" hidden="false" customHeight="true" outlineLevel="0" collapsed="false">
      <c r="A307" s="108"/>
      <c r="B307" s="117"/>
      <c r="C307" s="83"/>
      <c r="D307" s="85" t="e">
        <f aca="false">'codigos flow sheet' #REF!</f>
        <v>#VALUE!</v>
      </c>
      <c r="E307" s="118" t="s">
        <v>503</v>
      </c>
      <c r="F307" s="78"/>
      <c r="G307" s="76"/>
      <c r="H307" s="82"/>
      <c r="I307" s="77"/>
      <c r="J307" s="87"/>
      <c r="K307" s="100" t="s">
        <v>89</v>
      </c>
      <c r="L307" s="82"/>
      <c r="M307" s="82"/>
      <c r="N307" s="77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77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</row>
    <row r="308" customFormat="false" ht="22.5" hidden="false" customHeight="true" outlineLevel="0" collapsed="false">
      <c r="A308" s="108"/>
      <c r="B308" s="117"/>
      <c r="C308" s="83" t="s">
        <v>504</v>
      </c>
      <c r="D308" s="76" t="e">
        <f aca="false">CONCATENATE($D$307,"_","RDY")</f>
        <v>#VALUE!</v>
      </c>
      <c r="E308" s="76" t="str">
        <f aca="false">$E$307</f>
        <v>Grupo 2 del filtro de mangas de despolvorización</v>
      </c>
      <c r="F308" s="78"/>
      <c r="G308" s="88" t="s">
        <v>64</v>
      </c>
      <c r="H308" s="82" t="s">
        <v>60</v>
      </c>
      <c r="I308" s="77" t="s">
        <v>505</v>
      </c>
      <c r="J308" s="82"/>
      <c r="K308" s="82"/>
      <c r="L308" s="82"/>
      <c r="M308" s="87" t="s">
        <v>62</v>
      </c>
      <c r="N308" s="77"/>
      <c r="O308" s="82"/>
      <c r="P308" s="82"/>
      <c r="Q308" s="82" t="n">
        <v>1</v>
      </c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77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</row>
    <row r="309" customFormat="false" ht="22.5" hidden="false" customHeight="true" outlineLevel="0" collapsed="false">
      <c r="A309" s="108"/>
      <c r="B309" s="117"/>
      <c r="C309" s="83" t="s">
        <v>506</v>
      </c>
      <c r="D309" s="76" t="e">
        <f aca="false">CONCATENATE($D$307,"_","CMD")</f>
        <v>#VALUE!</v>
      </c>
      <c r="E309" s="76" t="str">
        <f aca="false">$E$307</f>
        <v>Grupo 2 del filtro de mangas de despolvorización</v>
      </c>
      <c r="F309" s="78"/>
      <c r="G309" s="88" t="s">
        <v>507</v>
      </c>
      <c r="H309" s="82" t="s">
        <v>60</v>
      </c>
      <c r="I309" s="77" t="s">
        <v>508</v>
      </c>
      <c r="J309" s="82"/>
      <c r="K309" s="82"/>
      <c r="L309" s="82"/>
      <c r="M309" s="87" t="s">
        <v>62</v>
      </c>
      <c r="N309" s="77"/>
      <c r="O309" s="82"/>
      <c r="P309" s="82"/>
      <c r="Q309" s="82"/>
      <c r="R309" s="82" t="n">
        <v>1</v>
      </c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77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</row>
    <row r="310" customFormat="false" ht="22.5" hidden="false" customHeight="true" outlineLevel="0" collapsed="false">
      <c r="A310" s="90"/>
      <c r="B310" s="83"/>
      <c r="C310" s="83"/>
      <c r="D310" s="92"/>
      <c r="E310" s="92"/>
      <c r="F310" s="78"/>
      <c r="G310" s="76"/>
      <c r="H310" s="82"/>
      <c r="I310" s="76"/>
      <c r="J310" s="87"/>
      <c r="K310" s="87"/>
      <c r="L310" s="93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93"/>
      <c r="AP310" s="93"/>
      <c r="AQ310" s="93"/>
      <c r="AR310" s="93"/>
      <c r="AS310" s="93"/>
      <c r="AT310" s="94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</row>
    <row r="311" customFormat="false" ht="22.5" hidden="false" customHeight="true" outlineLevel="0" collapsed="false">
      <c r="A311" s="90"/>
      <c r="B311" s="83"/>
      <c r="C311" s="83"/>
      <c r="D311" s="92"/>
      <c r="E311" s="92"/>
      <c r="F311" s="78"/>
      <c r="G311" s="76"/>
      <c r="H311" s="82"/>
      <c r="I311" s="76"/>
      <c r="J311" s="87"/>
      <c r="K311" s="87"/>
      <c r="L311" s="93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93"/>
      <c r="AP311" s="93"/>
      <c r="AQ311" s="93"/>
      <c r="AR311" s="93"/>
      <c r="AS311" s="93"/>
      <c r="AT311" s="94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</row>
    <row r="312" customFormat="false" ht="22.5" hidden="false" customHeight="true" outlineLevel="0" collapsed="false">
      <c r="A312" s="90"/>
      <c r="B312" s="83"/>
      <c r="C312" s="83"/>
      <c r="D312" s="92"/>
      <c r="E312" s="92"/>
      <c r="F312" s="78"/>
      <c r="G312" s="76"/>
      <c r="H312" s="82"/>
      <c r="I312" s="76"/>
      <c r="J312" s="87"/>
      <c r="K312" s="87"/>
      <c r="L312" s="93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93"/>
      <c r="AP312" s="93"/>
      <c r="AQ312" s="93"/>
      <c r="AR312" s="93"/>
      <c r="AS312" s="93"/>
      <c r="AT312" s="94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</row>
    <row r="313" customFormat="false" ht="22.5" hidden="false" customHeight="true" outlineLevel="0" collapsed="false">
      <c r="A313" s="90"/>
      <c r="B313" s="90"/>
      <c r="C313" s="83"/>
      <c r="D313" s="113" t="e">
        <f aca="false">'codigos flow sheet' #REF!</f>
        <v>#VALUE!</v>
      </c>
      <c r="E313" s="97" t="e">
        <f aca="false">'codigos flow sheet' #REF!</f>
        <v>#VALUE!</v>
      </c>
      <c r="F313" s="78"/>
      <c r="G313" s="76"/>
      <c r="H313" s="82" t="s">
        <v>509</v>
      </c>
      <c r="I313" s="77"/>
      <c r="J313" s="87" t="s">
        <v>88</v>
      </c>
      <c r="K313" s="87" t="s">
        <v>89</v>
      </c>
      <c r="L313" s="93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93"/>
      <c r="AP313" s="93"/>
      <c r="AQ313" s="93"/>
      <c r="AR313" s="93"/>
      <c r="AS313" s="93"/>
      <c r="AT313" s="94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</row>
    <row r="314" customFormat="false" ht="22.5" hidden="false" customHeight="true" outlineLevel="0" collapsed="false">
      <c r="A314" s="90"/>
      <c r="B314" s="90"/>
      <c r="C314" s="83" t="s">
        <v>510</v>
      </c>
      <c r="D314" s="90" t="e">
        <f aca="false">CONCATENATE($D$313,"_","HS")</f>
        <v>#VALUE!</v>
      </c>
      <c r="E314" s="77" t="e">
        <f aca="false">$E$313</f>
        <v>#VALUE!</v>
      </c>
      <c r="F314" s="78"/>
      <c r="G314" s="88" t="s">
        <v>59</v>
      </c>
      <c r="H314" s="82" t="s">
        <v>60</v>
      </c>
      <c r="I314" s="89" t="s">
        <v>511</v>
      </c>
      <c r="J314" s="87"/>
      <c r="K314" s="79"/>
      <c r="L314" s="93"/>
      <c r="M314" s="87" t="s">
        <v>62</v>
      </c>
      <c r="N314" s="82"/>
      <c r="O314" s="82"/>
      <c r="P314" s="82"/>
      <c r="Q314" s="82" t="n">
        <v>1</v>
      </c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93"/>
      <c r="AP314" s="93"/>
      <c r="AQ314" s="93"/>
      <c r="AR314" s="93"/>
      <c r="AS314" s="93"/>
      <c r="AT314" s="94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</row>
    <row r="315" customFormat="false" ht="22.5" hidden="false" customHeight="true" outlineLevel="0" collapsed="false">
      <c r="A315" s="90"/>
      <c r="B315" s="90"/>
      <c r="C315" s="83" t="s">
        <v>512</v>
      </c>
      <c r="D315" s="90" t="e">
        <f aca="false">CONCATENATE($D$313,"_","RDY")</f>
        <v>#VALUE!</v>
      </c>
      <c r="E315" s="77" t="e">
        <f aca="false">$E$313</f>
        <v>#VALUE!</v>
      </c>
      <c r="F315" s="78"/>
      <c r="G315" s="88" t="s">
        <v>64</v>
      </c>
      <c r="H315" s="82" t="s">
        <v>60</v>
      </c>
      <c r="I315" s="89" t="s">
        <v>513</v>
      </c>
      <c r="J315" s="87"/>
      <c r="K315" s="79"/>
      <c r="L315" s="93"/>
      <c r="M315" s="87" t="s">
        <v>62</v>
      </c>
      <c r="N315" s="82"/>
      <c r="O315" s="82"/>
      <c r="P315" s="82"/>
      <c r="Q315" s="82" t="n">
        <v>1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93"/>
      <c r="AP315" s="93"/>
      <c r="AQ315" s="93"/>
      <c r="AR315" s="93"/>
      <c r="AS315" s="93"/>
      <c r="AT315" s="94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</row>
    <row r="316" customFormat="false" ht="22.5" hidden="false" customHeight="true" outlineLevel="0" collapsed="false">
      <c r="A316" s="90"/>
      <c r="B316" s="90"/>
      <c r="C316" s="83" t="s">
        <v>514</v>
      </c>
      <c r="D316" s="90" t="e">
        <f aca="false">CONCATENATE($D$313,"_","RUN")</f>
        <v>#VALUE!</v>
      </c>
      <c r="E316" s="77" t="e">
        <f aca="false">$E$313</f>
        <v>#VALUE!</v>
      </c>
      <c r="F316" s="78"/>
      <c r="G316" s="88" t="s">
        <v>95</v>
      </c>
      <c r="H316" s="82" t="s">
        <v>60</v>
      </c>
      <c r="I316" s="89" t="s">
        <v>515</v>
      </c>
      <c r="J316" s="87"/>
      <c r="K316" s="79"/>
      <c r="L316" s="93"/>
      <c r="M316" s="87" t="s">
        <v>62</v>
      </c>
      <c r="N316" s="82"/>
      <c r="O316" s="82"/>
      <c r="P316" s="82"/>
      <c r="Q316" s="82" t="n">
        <v>1</v>
      </c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93"/>
      <c r="AP316" s="93"/>
      <c r="AQ316" s="93"/>
      <c r="AR316" s="93"/>
      <c r="AS316" s="93"/>
      <c r="AT316" s="94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</row>
    <row r="317" customFormat="false" ht="22.5" hidden="false" customHeight="true" outlineLevel="0" collapsed="false">
      <c r="A317" s="90"/>
      <c r="B317" s="90"/>
      <c r="C317" s="83" t="s">
        <v>516</v>
      </c>
      <c r="D317" s="90" t="e">
        <f aca="false">CONCATENATE($D$313,"_","MD")</f>
        <v>#VALUE!</v>
      </c>
      <c r="E317" s="77" t="e">
        <f aca="false">$E$313</f>
        <v>#VALUE!</v>
      </c>
      <c r="F317" s="78"/>
      <c r="G317" s="88" t="s">
        <v>70</v>
      </c>
      <c r="H317" s="82" t="s">
        <v>60</v>
      </c>
      <c r="I317" s="89" t="s">
        <v>517</v>
      </c>
      <c r="J317" s="87"/>
      <c r="K317" s="79"/>
      <c r="L317" s="93"/>
      <c r="M317" s="87" t="s">
        <v>62</v>
      </c>
      <c r="N317" s="82"/>
      <c r="O317" s="82"/>
      <c r="P317" s="82"/>
      <c r="Q317" s="82" t="n">
        <v>1</v>
      </c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93"/>
      <c r="AP317" s="93"/>
      <c r="AQ317" s="93"/>
      <c r="AR317" s="93"/>
      <c r="AS317" s="93"/>
      <c r="AT317" s="94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</row>
    <row r="318" customFormat="false" ht="22.5" hidden="false" customHeight="true" outlineLevel="0" collapsed="false">
      <c r="A318" s="90"/>
      <c r="B318" s="90"/>
      <c r="C318" s="83" t="s">
        <v>518</v>
      </c>
      <c r="D318" s="90" t="e">
        <f aca="false">CONCATENATE($D$313,"_","CMD")</f>
        <v>#VALUE!</v>
      </c>
      <c r="E318" s="77" t="e">
        <f aca="false">$E$313</f>
        <v>#VALUE!</v>
      </c>
      <c r="F318" s="78"/>
      <c r="G318" s="88" t="s">
        <v>79</v>
      </c>
      <c r="H318" s="82" t="s">
        <v>60</v>
      </c>
      <c r="I318" s="89" t="s">
        <v>519</v>
      </c>
      <c r="J318" s="87"/>
      <c r="K318" s="79"/>
      <c r="L318" s="93"/>
      <c r="M318" s="87" t="s">
        <v>62</v>
      </c>
      <c r="N318" s="82"/>
      <c r="O318" s="82"/>
      <c r="P318" s="82"/>
      <c r="Q318" s="82"/>
      <c r="R318" s="82" t="n">
        <v>1</v>
      </c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93"/>
      <c r="AP318" s="93"/>
      <c r="AQ318" s="93"/>
      <c r="AR318" s="93"/>
      <c r="AS318" s="93"/>
      <c r="AT318" s="94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</row>
    <row r="319" customFormat="false" ht="22.5" hidden="false" customHeight="true" outlineLevel="0" collapsed="false">
      <c r="A319" s="90"/>
      <c r="B319" s="90"/>
      <c r="C319" s="83"/>
      <c r="D319" s="90"/>
      <c r="E319" s="77"/>
      <c r="F319" s="78"/>
      <c r="G319" s="76"/>
      <c r="H319" s="82"/>
      <c r="I319" s="89"/>
      <c r="J319" s="87"/>
      <c r="K319" s="79"/>
      <c r="L319" s="93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93"/>
      <c r="AP319" s="93"/>
      <c r="AQ319" s="93"/>
      <c r="AR319" s="93"/>
      <c r="AS319" s="93"/>
      <c r="AT319" s="94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</row>
    <row r="320" customFormat="false" ht="22.5" hidden="false" customHeight="true" outlineLevel="0" collapsed="false">
      <c r="A320" s="90"/>
      <c r="B320" s="90"/>
      <c r="C320" s="83"/>
      <c r="D320" s="90"/>
      <c r="E320" s="77"/>
      <c r="F320" s="78"/>
      <c r="G320" s="76"/>
      <c r="H320" s="82"/>
      <c r="I320" s="77"/>
      <c r="J320" s="87"/>
      <c r="K320" s="79"/>
      <c r="L320" s="93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93"/>
      <c r="AP320" s="93"/>
      <c r="AQ320" s="93"/>
      <c r="AR320" s="93"/>
      <c r="AS320" s="93"/>
      <c r="AT320" s="94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</row>
    <row r="321" customFormat="false" ht="22.5" hidden="false" customHeight="true" outlineLevel="0" collapsed="false">
      <c r="A321" s="90"/>
      <c r="B321" s="90"/>
      <c r="C321" s="83"/>
      <c r="D321" s="113" t="e">
        <f aca="false">'codigos flow sheet' #REF!</f>
        <v>#VALUE!</v>
      </c>
      <c r="E321" s="97" t="e">
        <f aca="false">'codigos flow sheet' #REF!</f>
        <v>#VALUE!</v>
      </c>
      <c r="F321" s="78"/>
      <c r="G321" s="76"/>
      <c r="H321" s="82" t="s">
        <v>509</v>
      </c>
      <c r="I321" s="77"/>
      <c r="J321" s="87" t="s">
        <v>88</v>
      </c>
      <c r="K321" s="87" t="s">
        <v>89</v>
      </c>
      <c r="L321" s="93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93"/>
      <c r="AP321" s="93"/>
      <c r="AQ321" s="93"/>
      <c r="AR321" s="93"/>
      <c r="AS321" s="93"/>
      <c r="AT321" s="94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</row>
    <row r="322" customFormat="false" ht="22.5" hidden="false" customHeight="true" outlineLevel="0" collapsed="false">
      <c r="A322" s="90"/>
      <c r="B322" s="90"/>
      <c r="C322" s="83" t="s">
        <v>520</v>
      </c>
      <c r="D322" s="90" t="e">
        <f aca="false">CONCATENATE($D$321,"_","HS")</f>
        <v>#VALUE!</v>
      </c>
      <c r="E322" s="77" t="e">
        <f aca="false">$E$321</f>
        <v>#VALUE!</v>
      </c>
      <c r="F322" s="78"/>
      <c r="G322" s="88" t="s">
        <v>59</v>
      </c>
      <c r="H322" s="82" t="s">
        <v>60</v>
      </c>
      <c r="I322" s="89" t="s">
        <v>521</v>
      </c>
      <c r="J322" s="87"/>
      <c r="K322" s="79"/>
      <c r="L322" s="93"/>
      <c r="M322" s="87" t="s">
        <v>62</v>
      </c>
      <c r="N322" s="82"/>
      <c r="O322" s="82"/>
      <c r="P322" s="82"/>
      <c r="Q322" s="82" t="n">
        <v>1</v>
      </c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93"/>
      <c r="AP322" s="93"/>
      <c r="AQ322" s="93"/>
      <c r="AR322" s="93"/>
      <c r="AS322" s="93"/>
      <c r="AT322" s="94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</row>
    <row r="323" customFormat="false" ht="22.5" hidden="false" customHeight="true" outlineLevel="0" collapsed="false">
      <c r="A323" s="90"/>
      <c r="B323" s="90"/>
      <c r="C323" s="83" t="s">
        <v>522</v>
      </c>
      <c r="D323" s="90" t="e">
        <f aca="false">CONCATENATE($D$321,"_","RDY")</f>
        <v>#VALUE!</v>
      </c>
      <c r="E323" s="77" t="e">
        <f aca="false">$E$321</f>
        <v>#VALUE!</v>
      </c>
      <c r="F323" s="78"/>
      <c r="G323" s="88" t="s">
        <v>64</v>
      </c>
      <c r="H323" s="82" t="s">
        <v>60</v>
      </c>
      <c r="I323" s="89" t="s">
        <v>523</v>
      </c>
      <c r="J323" s="87"/>
      <c r="K323" s="79"/>
      <c r="L323" s="93"/>
      <c r="M323" s="87" t="s">
        <v>62</v>
      </c>
      <c r="N323" s="82"/>
      <c r="O323" s="82"/>
      <c r="P323" s="82"/>
      <c r="Q323" s="82" t="n">
        <v>1</v>
      </c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93"/>
      <c r="AP323" s="93"/>
      <c r="AQ323" s="93"/>
      <c r="AR323" s="93"/>
      <c r="AS323" s="93"/>
      <c r="AT323" s="94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</row>
    <row r="324" customFormat="false" ht="22.5" hidden="false" customHeight="true" outlineLevel="0" collapsed="false">
      <c r="A324" s="90"/>
      <c r="B324" s="90"/>
      <c r="C324" s="83" t="s">
        <v>524</v>
      </c>
      <c r="D324" s="90" t="e">
        <f aca="false">CONCATENATE($D$321,"_","RUN")</f>
        <v>#VALUE!</v>
      </c>
      <c r="E324" s="77" t="e">
        <f aca="false">$E$321</f>
        <v>#VALUE!</v>
      </c>
      <c r="F324" s="78"/>
      <c r="G324" s="88" t="s">
        <v>95</v>
      </c>
      <c r="H324" s="82" t="s">
        <v>60</v>
      </c>
      <c r="I324" s="89" t="s">
        <v>525</v>
      </c>
      <c r="J324" s="87"/>
      <c r="K324" s="79"/>
      <c r="L324" s="93"/>
      <c r="M324" s="87" t="s">
        <v>62</v>
      </c>
      <c r="N324" s="82"/>
      <c r="O324" s="82"/>
      <c r="P324" s="82"/>
      <c r="Q324" s="82" t="n">
        <v>1</v>
      </c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93"/>
      <c r="AP324" s="93"/>
      <c r="AQ324" s="93"/>
      <c r="AR324" s="93"/>
      <c r="AS324" s="93"/>
      <c r="AT324" s="94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</row>
    <row r="325" customFormat="false" ht="22.5" hidden="false" customHeight="true" outlineLevel="0" collapsed="false">
      <c r="A325" s="90"/>
      <c r="B325" s="90"/>
      <c r="C325" s="83" t="s">
        <v>526</v>
      </c>
      <c r="D325" s="90" t="e">
        <f aca="false">CONCATENATE($D$321,"_","MD")</f>
        <v>#VALUE!</v>
      </c>
      <c r="E325" s="77" t="e">
        <f aca="false">$E$321</f>
        <v>#VALUE!</v>
      </c>
      <c r="F325" s="78"/>
      <c r="G325" s="88" t="s">
        <v>70</v>
      </c>
      <c r="H325" s="82" t="s">
        <v>60</v>
      </c>
      <c r="I325" s="89" t="s">
        <v>527</v>
      </c>
      <c r="J325" s="87"/>
      <c r="K325" s="79"/>
      <c r="L325" s="93"/>
      <c r="M325" s="87" t="s">
        <v>62</v>
      </c>
      <c r="N325" s="82"/>
      <c r="O325" s="82"/>
      <c r="P325" s="82"/>
      <c r="Q325" s="82" t="n">
        <v>1</v>
      </c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93"/>
      <c r="AP325" s="93"/>
      <c r="AQ325" s="93"/>
      <c r="AR325" s="93"/>
      <c r="AS325" s="93"/>
      <c r="AT325" s="94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</row>
    <row r="326" customFormat="false" ht="22.5" hidden="false" customHeight="true" outlineLevel="0" collapsed="false">
      <c r="A326" s="90"/>
      <c r="B326" s="90"/>
      <c r="C326" s="83" t="s">
        <v>528</v>
      </c>
      <c r="D326" s="90" t="e">
        <f aca="false">CONCATENATE($D$321,"_","CMD")</f>
        <v>#VALUE!</v>
      </c>
      <c r="E326" s="77" t="e">
        <f aca="false">$E$321</f>
        <v>#VALUE!</v>
      </c>
      <c r="F326" s="78"/>
      <c r="G326" s="88" t="s">
        <v>79</v>
      </c>
      <c r="H326" s="82" t="s">
        <v>60</v>
      </c>
      <c r="I326" s="89" t="s">
        <v>529</v>
      </c>
      <c r="J326" s="87"/>
      <c r="K326" s="79"/>
      <c r="L326" s="93"/>
      <c r="M326" s="87" t="s">
        <v>62</v>
      </c>
      <c r="N326" s="82"/>
      <c r="O326" s="82"/>
      <c r="P326" s="82"/>
      <c r="Q326" s="82"/>
      <c r="R326" s="82" t="n">
        <v>1</v>
      </c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93"/>
      <c r="AP326" s="93"/>
      <c r="AQ326" s="93"/>
      <c r="AR326" s="93"/>
      <c r="AS326" s="93"/>
      <c r="AT326" s="94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</row>
    <row r="327" customFormat="false" ht="22.5" hidden="false" customHeight="true" outlineLevel="0" collapsed="false">
      <c r="A327" s="90"/>
      <c r="B327" s="90"/>
      <c r="C327" s="83"/>
      <c r="D327" s="90"/>
      <c r="E327" s="77"/>
      <c r="F327" s="78"/>
      <c r="G327" s="76"/>
      <c r="H327" s="82"/>
      <c r="I327" s="89"/>
      <c r="J327" s="87"/>
      <c r="K327" s="79"/>
      <c r="L327" s="93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93"/>
      <c r="AP327" s="93"/>
      <c r="AQ327" s="93"/>
      <c r="AR327" s="93"/>
      <c r="AS327" s="93"/>
      <c r="AT327" s="94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</row>
    <row r="328" customFormat="false" ht="22.5" hidden="false" customHeight="true" outlineLevel="0" collapsed="false">
      <c r="A328" s="90"/>
      <c r="B328" s="90"/>
      <c r="C328" s="83"/>
      <c r="D328" s="90"/>
      <c r="E328" s="77"/>
      <c r="F328" s="78"/>
      <c r="G328" s="76"/>
      <c r="H328" s="82"/>
      <c r="I328" s="89"/>
      <c r="J328" s="87"/>
      <c r="K328" s="79"/>
      <c r="L328" s="93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93"/>
      <c r="AP328" s="93"/>
      <c r="AQ328" s="93"/>
      <c r="AR328" s="93"/>
      <c r="AS328" s="93"/>
      <c r="AT328" s="94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</row>
    <row r="329" customFormat="false" ht="22.5" hidden="false" customHeight="true" outlineLevel="0" collapsed="false">
      <c r="A329" s="90"/>
      <c r="B329" s="90"/>
      <c r="C329" s="83"/>
      <c r="D329" s="113" t="e">
        <f aca="false">'codigos flow sheet' #REF!</f>
        <v>#VALUE!</v>
      </c>
      <c r="E329" s="97" t="e">
        <f aca="false">'codigos flow sheet' #REF!</f>
        <v>#VALUE!</v>
      </c>
      <c r="F329" s="78"/>
      <c r="G329" s="76"/>
      <c r="H329" s="82" t="s">
        <v>509</v>
      </c>
      <c r="I329" s="77"/>
      <c r="J329" s="87" t="s">
        <v>88</v>
      </c>
      <c r="K329" s="100" t="s">
        <v>89</v>
      </c>
      <c r="L329" s="93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93"/>
      <c r="AP329" s="93"/>
      <c r="AQ329" s="93"/>
      <c r="AR329" s="93"/>
      <c r="AS329" s="93"/>
      <c r="AT329" s="94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</row>
    <row r="330" customFormat="false" ht="22.5" hidden="false" customHeight="true" outlineLevel="0" collapsed="false">
      <c r="A330" s="90"/>
      <c r="B330" s="90"/>
      <c r="C330" s="83" t="s">
        <v>530</v>
      </c>
      <c r="D330" s="90" t="e">
        <f aca="false">CONCATENATE($D$329,"_","HS")</f>
        <v>#VALUE!</v>
      </c>
      <c r="E330" s="77" t="e">
        <f aca="false">$E$329</f>
        <v>#VALUE!</v>
      </c>
      <c r="F330" s="78"/>
      <c r="G330" s="88" t="s">
        <v>59</v>
      </c>
      <c r="H330" s="82" t="s">
        <v>60</v>
      </c>
      <c r="I330" s="89" t="s">
        <v>531</v>
      </c>
      <c r="J330" s="87"/>
      <c r="K330" s="79"/>
      <c r="L330" s="93"/>
      <c r="M330" s="87" t="s">
        <v>62</v>
      </c>
      <c r="N330" s="82"/>
      <c r="O330" s="82"/>
      <c r="P330" s="82"/>
      <c r="Q330" s="82" t="n">
        <v>1</v>
      </c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93"/>
      <c r="AP330" s="93"/>
      <c r="AQ330" s="93"/>
      <c r="AR330" s="93"/>
      <c r="AS330" s="93"/>
      <c r="AT330" s="94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</row>
    <row r="331" customFormat="false" ht="22.5" hidden="false" customHeight="true" outlineLevel="0" collapsed="false">
      <c r="A331" s="90"/>
      <c r="B331" s="90"/>
      <c r="C331" s="83" t="s">
        <v>532</v>
      </c>
      <c r="D331" s="90" t="e">
        <f aca="false">CONCATENATE($D$329,"_","RDY")</f>
        <v>#VALUE!</v>
      </c>
      <c r="E331" s="77" t="e">
        <f aca="false">$E$329</f>
        <v>#VALUE!</v>
      </c>
      <c r="F331" s="78"/>
      <c r="G331" s="88" t="s">
        <v>64</v>
      </c>
      <c r="H331" s="82" t="s">
        <v>60</v>
      </c>
      <c r="I331" s="89" t="s">
        <v>533</v>
      </c>
      <c r="J331" s="87"/>
      <c r="K331" s="79"/>
      <c r="L331" s="93"/>
      <c r="M331" s="87" t="s">
        <v>62</v>
      </c>
      <c r="N331" s="82"/>
      <c r="O331" s="82"/>
      <c r="P331" s="82"/>
      <c r="Q331" s="82" t="n">
        <v>1</v>
      </c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93"/>
      <c r="AP331" s="93"/>
      <c r="AQ331" s="93"/>
      <c r="AR331" s="93"/>
      <c r="AS331" s="93"/>
      <c r="AT331" s="94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</row>
    <row r="332" customFormat="false" ht="22.5" hidden="false" customHeight="true" outlineLevel="0" collapsed="false">
      <c r="A332" s="90"/>
      <c r="B332" s="90"/>
      <c r="C332" s="83" t="s">
        <v>534</v>
      </c>
      <c r="D332" s="90" t="e">
        <f aca="false">CONCATENATE($D$329,"_","RUN")</f>
        <v>#VALUE!</v>
      </c>
      <c r="E332" s="77" t="e">
        <f aca="false">$E$329</f>
        <v>#VALUE!</v>
      </c>
      <c r="F332" s="78"/>
      <c r="G332" s="88" t="s">
        <v>95</v>
      </c>
      <c r="H332" s="82" t="s">
        <v>60</v>
      </c>
      <c r="I332" s="89" t="s">
        <v>535</v>
      </c>
      <c r="J332" s="87"/>
      <c r="K332" s="79"/>
      <c r="L332" s="93"/>
      <c r="M332" s="87" t="s">
        <v>62</v>
      </c>
      <c r="N332" s="82"/>
      <c r="O332" s="82"/>
      <c r="P332" s="82"/>
      <c r="Q332" s="82" t="n">
        <v>1</v>
      </c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93"/>
      <c r="AP332" s="93"/>
      <c r="AQ332" s="93"/>
      <c r="AR332" s="93"/>
      <c r="AS332" s="93"/>
      <c r="AT332" s="94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</row>
    <row r="333" customFormat="false" ht="22.5" hidden="false" customHeight="true" outlineLevel="0" collapsed="false">
      <c r="A333" s="90"/>
      <c r="B333" s="90"/>
      <c r="C333" s="83" t="s">
        <v>536</v>
      </c>
      <c r="D333" s="90" t="e">
        <f aca="false">CONCATENATE($D$329,"_","MD")</f>
        <v>#VALUE!</v>
      </c>
      <c r="E333" s="77" t="e">
        <f aca="false">$E$329</f>
        <v>#VALUE!</v>
      </c>
      <c r="F333" s="78"/>
      <c r="G333" s="88" t="s">
        <v>70</v>
      </c>
      <c r="H333" s="82" t="s">
        <v>60</v>
      </c>
      <c r="I333" s="89" t="s">
        <v>537</v>
      </c>
      <c r="J333" s="87"/>
      <c r="K333" s="79"/>
      <c r="L333" s="93"/>
      <c r="M333" s="87" t="s">
        <v>62</v>
      </c>
      <c r="N333" s="82"/>
      <c r="O333" s="82"/>
      <c r="P333" s="82"/>
      <c r="Q333" s="82" t="n">
        <v>1</v>
      </c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93"/>
      <c r="AP333" s="93"/>
      <c r="AQ333" s="93"/>
      <c r="AR333" s="93"/>
      <c r="AS333" s="93"/>
      <c r="AT333" s="94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</row>
    <row r="334" customFormat="false" ht="22.5" hidden="false" customHeight="true" outlineLevel="0" collapsed="false">
      <c r="A334" s="90"/>
      <c r="B334" s="90"/>
      <c r="C334" s="83" t="s">
        <v>538</v>
      </c>
      <c r="D334" s="90" t="e">
        <f aca="false">CONCATENATE($D$329,"_","CMD")</f>
        <v>#VALUE!</v>
      </c>
      <c r="E334" s="77" t="e">
        <f aca="false">$E$329</f>
        <v>#VALUE!</v>
      </c>
      <c r="F334" s="78"/>
      <c r="G334" s="88" t="s">
        <v>79</v>
      </c>
      <c r="H334" s="82" t="s">
        <v>60</v>
      </c>
      <c r="I334" s="89" t="s">
        <v>539</v>
      </c>
      <c r="J334" s="87"/>
      <c r="K334" s="79"/>
      <c r="L334" s="93"/>
      <c r="M334" s="87" t="s">
        <v>62</v>
      </c>
      <c r="N334" s="82"/>
      <c r="O334" s="82"/>
      <c r="P334" s="82"/>
      <c r="Q334" s="82"/>
      <c r="R334" s="82" t="n">
        <v>1</v>
      </c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93"/>
      <c r="AP334" s="93"/>
      <c r="AQ334" s="93"/>
      <c r="AR334" s="93"/>
      <c r="AS334" s="93"/>
      <c r="AT334" s="94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</row>
    <row r="335" customFormat="false" ht="22.5" hidden="false" customHeight="true" outlineLevel="0" collapsed="false">
      <c r="A335" s="90"/>
      <c r="B335" s="83"/>
      <c r="C335" s="83"/>
      <c r="D335" s="91"/>
      <c r="E335" s="92"/>
      <c r="F335" s="78"/>
      <c r="G335" s="76"/>
      <c r="H335" s="82"/>
      <c r="I335" s="76"/>
      <c r="J335" s="87"/>
      <c r="K335" s="87"/>
      <c r="L335" s="93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93"/>
      <c r="AP335" s="93"/>
      <c r="AQ335" s="93"/>
      <c r="AR335" s="93"/>
      <c r="AS335" s="93"/>
      <c r="AT335" s="94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</row>
    <row r="336" customFormat="false" ht="22.5" hidden="false" customHeight="true" outlineLevel="0" collapsed="false">
      <c r="A336" s="90"/>
      <c r="B336" s="83"/>
      <c r="C336" s="83"/>
      <c r="D336" s="91"/>
      <c r="E336" s="92"/>
      <c r="F336" s="78"/>
      <c r="G336" s="76"/>
      <c r="H336" s="82"/>
      <c r="I336" s="76"/>
      <c r="J336" s="87"/>
      <c r="K336" s="87"/>
      <c r="L336" s="93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93"/>
      <c r="AP336" s="93"/>
      <c r="AQ336" s="93"/>
      <c r="AR336" s="93"/>
      <c r="AS336" s="93"/>
      <c r="AT336" s="94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</row>
    <row r="337" customFormat="false" ht="22.5" hidden="false" customHeight="true" outlineLevel="0" collapsed="false">
      <c r="A337" s="90"/>
      <c r="B337" s="83"/>
      <c r="C337" s="83"/>
      <c r="D337" s="91"/>
      <c r="E337" s="92"/>
      <c r="F337" s="78"/>
      <c r="G337" s="76"/>
      <c r="H337" s="82"/>
      <c r="I337" s="76"/>
      <c r="J337" s="87"/>
      <c r="K337" s="87"/>
      <c r="L337" s="93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93"/>
      <c r="AP337" s="93"/>
      <c r="AQ337" s="93"/>
      <c r="AR337" s="93"/>
      <c r="AS337" s="93"/>
      <c r="AT337" s="94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</row>
    <row r="338" customFormat="false" ht="22.5" hidden="false" customHeight="true" outlineLevel="0" collapsed="false">
      <c r="A338" s="90"/>
      <c r="B338" s="90"/>
      <c r="C338" s="83"/>
      <c r="D338" s="113" t="e">
        <f aca="false">'codigos flow sheet' #REF!</f>
        <v>#VALUE!</v>
      </c>
      <c r="E338" s="97" t="e">
        <f aca="false">'codigos flow sheet' #REF!</f>
        <v>#VALUE!</v>
      </c>
      <c r="F338" s="78"/>
      <c r="G338" s="76"/>
      <c r="H338" s="82" t="s">
        <v>509</v>
      </c>
      <c r="I338" s="77"/>
      <c r="J338" s="87" t="s">
        <v>88</v>
      </c>
      <c r="K338" s="100" t="s">
        <v>89</v>
      </c>
      <c r="L338" s="93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93"/>
      <c r="AP338" s="93"/>
      <c r="AQ338" s="93"/>
      <c r="AR338" s="93"/>
      <c r="AS338" s="93"/>
      <c r="AT338" s="94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</row>
    <row r="339" customFormat="false" ht="22.5" hidden="false" customHeight="true" outlineLevel="0" collapsed="false">
      <c r="A339" s="90"/>
      <c r="B339" s="90"/>
      <c r="C339" s="83" t="s">
        <v>540</v>
      </c>
      <c r="D339" s="90" t="e">
        <f aca="false">CONCATENATE($D$338,"_","HS")</f>
        <v>#VALUE!</v>
      </c>
      <c r="E339" s="77" t="e">
        <f aca="false">$E$338</f>
        <v>#VALUE!</v>
      </c>
      <c r="F339" s="78"/>
      <c r="G339" s="88" t="s">
        <v>59</v>
      </c>
      <c r="H339" s="82" t="s">
        <v>60</v>
      </c>
      <c r="I339" s="89" t="s">
        <v>541</v>
      </c>
      <c r="J339" s="87"/>
      <c r="K339" s="79"/>
      <c r="L339" s="93"/>
      <c r="M339" s="87" t="s">
        <v>62</v>
      </c>
      <c r="N339" s="82"/>
      <c r="O339" s="82"/>
      <c r="P339" s="82"/>
      <c r="Q339" s="82" t="n">
        <v>1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93"/>
      <c r="AP339" s="93"/>
      <c r="AQ339" s="93"/>
      <c r="AR339" s="93"/>
      <c r="AS339" s="93"/>
      <c r="AT339" s="94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</row>
    <row r="340" customFormat="false" ht="22.5" hidden="false" customHeight="true" outlineLevel="0" collapsed="false">
      <c r="A340" s="90"/>
      <c r="B340" s="90"/>
      <c r="C340" s="83" t="s">
        <v>542</v>
      </c>
      <c r="D340" s="90" t="e">
        <f aca="false">CONCATENATE($D$338,"_","RDY")</f>
        <v>#VALUE!</v>
      </c>
      <c r="E340" s="77" t="e">
        <f aca="false">$E$338</f>
        <v>#VALUE!</v>
      </c>
      <c r="F340" s="78"/>
      <c r="G340" s="88" t="s">
        <v>64</v>
      </c>
      <c r="H340" s="82" t="s">
        <v>60</v>
      </c>
      <c r="I340" s="89" t="s">
        <v>543</v>
      </c>
      <c r="J340" s="87"/>
      <c r="K340" s="79"/>
      <c r="L340" s="93"/>
      <c r="M340" s="87" t="s">
        <v>62</v>
      </c>
      <c r="N340" s="82"/>
      <c r="O340" s="82"/>
      <c r="P340" s="82"/>
      <c r="Q340" s="82" t="n">
        <v>1</v>
      </c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93"/>
      <c r="AP340" s="93"/>
      <c r="AQ340" s="93"/>
      <c r="AR340" s="93"/>
      <c r="AS340" s="93"/>
      <c r="AT340" s="94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</row>
    <row r="341" customFormat="false" ht="22.5" hidden="false" customHeight="true" outlineLevel="0" collapsed="false">
      <c r="A341" s="90"/>
      <c r="B341" s="90"/>
      <c r="C341" s="83" t="s">
        <v>544</v>
      </c>
      <c r="D341" s="90" t="e">
        <f aca="false">CONCATENATE($D$338,"_","RUN")</f>
        <v>#VALUE!</v>
      </c>
      <c r="E341" s="77" t="e">
        <f aca="false">$E$338</f>
        <v>#VALUE!</v>
      </c>
      <c r="F341" s="78"/>
      <c r="G341" s="88" t="s">
        <v>95</v>
      </c>
      <c r="H341" s="82" t="s">
        <v>60</v>
      </c>
      <c r="I341" s="89" t="s">
        <v>545</v>
      </c>
      <c r="J341" s="87"/>
      <c r="K341" s="79"/>
      <c r="L341" s="93"/>
      <c r="M341" s="87" t="s">
        <v>62</v>
      </c>
      <c r="N341" s="82"/>
      <c r="O341" s="82"/>
      <c r="P341" s="82"/>
      <c r="Q341" s="82" t="n">
        <v>1</v>
      </c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93"/>
      <c r="AP341" s="93"/>
      <c r="AQ341" s="93"/>
      <c r="AR341" s="93"/>
      <c r="AS341" s="93"/>
      <c r="AT341" s="94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</row>
    <row r="342" customFormat="false" ht="22.5" hidden="false" customHeight="true" outlineLevel="0" collapsed="false">
      <c r="A342" s="90"/>
      <c r="B342" s="90"/>
      <c r="C342" s="83" t="s">
        <v>546</v>
      </c>
      <c r="D342" s="90" t="e">
        <f aca="false">CONCATENATE($D$338,"_","MD")</f>
        <v>#VALUE!</v>
      </c>
      <c r="E342" s="77" t="e">
        <f aca="false">$E$338</f>
        <v>#VALUE!</v>
      </c>
      <c r="F342" s="78"/>
      <c r="G342" s="88" t="s">
        <v>70</v>
      </c>
      <c r="H342" s="82" t="s">
        <v>60</v>
      </c>
      <c r="I342" s="89" t="s">
        <v>547</v>
      </c>
      <c r="J342" s="87"/>
      <c r="K342" s="79"/>
      <c r="L342" s="93"/>
      <c r="M342" s="87" t="s">
        <v>62</v>
      </c>
      <c r="N342" s="82"/>
      <c r="O342" s="82"/>
      <c r="P342" s="82"/>
      <c r="Q342" s="82" t="n">
        <v>1</v>
      </c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93"/>
      <c r="AP342" s="93"/>
      <c r="AQ342" s="93"/>
      <c r="AR342" s="93"/>
      <c r="AS342" s="93"/>
      <c r="AT342" s="94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</row>
    <row r="343" customFormat="false" ht="22.5" hidden="false" customHeight="true" outlineLevel="0" collapsed="false">
      <c r="A343" s="90"/>
      <c r="B343" s="90"/>
      <c r="C343" s="83" t="s">
        <v>548</v>
      </c>
      <c r="D343" s="90" t="e">
        <f aca="false">CONCATENATE($D$338,"_","CMD")</f>
        <v>#VALUE!</v>
      </c>
      <c r="E343" s="77" t="e">
        <f aca="false">$E$338</f>
        <v>#VALUE!</v>
      </c>
      <c r="F343" s="78"/>
      <c r="G343" s="88" t="s">
        <v>79</v>
      </c>
      <c r="H343" s="82" t="s">
        <v>60</v>
      </c>
      <c r="I343" s="89" t="s">
        <v>549</v>
      </c>
      <c r="J343" s="87"/>
      <c r="K343" s="79"/>
      <c r="L343" s="93"/>
      <c r="M343" s="87" t="s">
        <v>62</v>
      </c>
      <c r="N343" s="82"/>
      <c r="O343" s="82"/>
      <c r="P343" s="82"/>
      <c r="Q343" s="82"/>
      <c r="R343" s="82" t="n">
        <v>1</v>
      </c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93"/>
      <c r="AP343" s="93"/>
      <c r="AQ343" s="93"/>
      <c r="AR343" s="93"/>
      <c r="AS343" s="93"/>
      <c r="AT343" s="94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</row>
    <row r="344" customFormat="false" ht="22.5" hidden="false" customHeight="true" outlineLevel="0" collapsed="false">
      <c r="A344" s="83"/>
      <c r="B344" s="83"/>
      <c r="C344" s="83"/>
      <c r="D344" s="76"/>
      <c r="E344" s="77"/>
      <c r="F344" s="78"/>
      <c r="G344" s="76"/>
      <c r="H344" s="82"/>
      <c r="I344" s="76"/>
      <c r="J344" s="87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77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</row>
    <row r="345" customFormat="false" ht="22.5" hidden="false" customHeight="true" outlineLevel="0" collapsed="false">
      <c r="A345" s="83"/>
      <c r="B345" s="83"/>
      <c r="C345" s="83"/>
      <c r="D345" s="76"/>
      <c r="E345" s="77"/>
      <c r="F345" s="78"/>
      <c r="G345" s="76"/>
      <c r="H345" s="82"/>
      <c r="I345" s="76"/>
      <c r="J345" s="87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77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</row>
    <row r="346" customFormat="false" ht="22.5" hidden="false" customHeight="true" outlineLevel="0" collapsed="false">
      <c r="A346" s="90"/>
      <c r="B346" s="90"/>
      <c r="C346" s="83"/>
      <c r="D346" s="113" t="e">
        <f aca="false">'codigos flow sheet' #REF!</f>
        <v>#VALUE!</v>
      </c>
      <c r="E346" s="97" t="e">
        <f aca="false">'codigos flow sheet' #REF!</f>
        <v>#VALUE!</v>
      </c>
      <c r="F346" s="78"/>
      <c r="G346" s="76"/>
      <c r="H346" s="82" t="s">
        <v>509</v>
      </c>
      <c r="I346" s="77"/>
      <c r="J346" s="87" t="s">
        <v>88</v>
      </c>
      <c r="K346" s="100" t="s">
        <v>89</v>
      </c>
      <c r="L346" s="93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93"/>
      <c r="AP346" s="93"/>
      <c r="AQ346" s="93"/>
      <c r="AR346" s="93"/>
      <c r="AS346" s="93"/>
      <c r="AT346" s="94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</row>
    <row r="347" customFormat="false" ht="22.5" hidden="false" customHeight="true" outlineLevel="0" collapsed="false">
      <c r="A347" s="90"/>
      <c r="B347" s="90"/>
      <c r="C347" s="83" t="s">
        <v>550</v>
      </c>
      <c r="D347" s="90" t="e">
        <f aca="false">CONCATENATE($D$346,"_","HS")</f>
        <v>#VALUE!</v>
      </c>
      <c r="E347" s="77" t="e">
        <f aca="false">$E$346</f>
        <v>#VALUE!</v>
      </c>
      <c r="F347" s="78"/>
      <c r="G347" s="88" t="s">
        <v>59</v>
      </c>
      <c r="H347" s="82" t="s">
        <v>60</v>
      </c>
      <c r="I347" s="89" t="s">
        <v>551</v>
      </c>
      <c r="J347" s="87"/>
      <c r="K347" s="79"/>
      <c r="L347" s="93"/>
      <c r="M347" s="87" t="s">
        <v>62</v>
      </c>
      <c r="N347" s="82"/>
      <c r="O347" s="82"/>
      <c r="P347" s="82"/>
      <c r="Q347" s="82" t="n">
        <v>1</v>
      </c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93"/>
      <c r="AP347" s="93"/>
      <c r="AQ347" s="93"/>
      <c r="AR347" s="93"/>
      <c r="AS347" s="93"/>
      <c r="AT347" s="94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</row>
    <row r="348" customFormat="false" ht="22.5" hidden="false" customHeight="true" outlineLevel="0" collapsed="false">
      <c r="A348" s="90"/>
      <c r="B348" s="90"/>
      <c r="C348" s="83" t="s">
        <v>552</v>
      </c>
      <c r="D348" s="90" t="e">
        <f aca="false">CONCATENATE($D$346,"_","RDY")</f>
        <v>#VALUE!</v>
      </c>
      <c r="E348" s="77" t="e">
        <f aca="false">$E$346</f>
        <v>#VALUE!</v>
      </c>
      <c r="F348" s="78"/>
      <c r="G348" s="88" t="s">
        <v>64</v>
      </c>
      <c r="H348" s="82" t="s">
        <v>60</v>
      </c>
      <c r="I348" s="89" t="s">
        <v>553</v>
      </c>
      <c r="J348" s="87"/>
      <c r="K348" s="79"/>
      <c r="L348" s="93"/>
      <c r="M348" s="87" t="s">
        <v>62</v>
      </c>
      <c r="N348" s="82"/>
      <c r="O348" s="82"/>
      <c r="P348" s="82"/>
      <c r="Q348" s="82" t="n">
        <v>1</v>
      </c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93"/>
      <c r="AP348" s="93"/>
      <c r="AQ348" s="93"/>
      <c r="AR348" s="93"/>
      <c r="AS348" s="93"/>
      <c r="AT348" s="94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</row>
    <row r="349" customFormat="false" ht="22.5" hidden="false" customHeight="true" outlineLevel="0" collapsed="false">
      <c r="A349" s="90"/>
      <c r="B349" s="90"/>
      <c r="C349" s="109" t="s">
        <v>554</v>
      </c>
      <c r="D349" s="90" t="e">
        <f aca="false">CONCATENATE($D$346,"_","RUN")</f>
        <v>#VALUE!</v>
      </c>
      <c r="E349" s="77" t="e">
        <f aca="false">$E$346</f>
        <v>#VALUE!</v>
      </c>
      <c r="F349" s="78"/>
      <c r="G349" s="88" t="s">
        <v>95</v>
      </c>
      <c r="H349" s="82" t="s">
        <v>60</v>
      </c>
      <c r="I349" s="89" t="s">
        <v>555</v>
      </c>
      <c r="J349" s="87"/>
      <c r="K349" s="79"/>
      <c r="L349" s="93"/>
      <c r="M349" s="87" t="s">
        <v>62</v>
      </c>
      <c r="N349" s="82"/>
      <c r="O349" s="82"/>
      <c r="P349" s="82"/>
      <c r="Q349" s="82" t="n">
        <v>1</v>
      </c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93"/>
      <c r="AP349" s="93"/>
      <c r="AQ349" s="93"/>
      <c r="AR349" s="93"/>
      <c r="AS349" s="93"/>
      <c r="AT349" s="94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</row>
    <row r="350" customFormat="false" ht="22.5" hidden="false" customHeight="true" outlineLevel="0" collapsed="false">
      <c r="A350" s="90"/>
      <c r="B350" s="90"/>
      <c r="C350" s="109" t="s">
        <v>556</v>
      </c>
      <c r="D350" s="90" t="e">
        <f aca="false">CONCATENATE($D$346,"_","MD")</f>
        <v>#VALUE!</v>
      </c>
      <c r="E350" s="77" t="e">
        <f aca="false">$E$346</f>
        <v>#VALUE!</v>
      </c>
      <c r="F350" s="78"/>
      <c r="G350" s="88" t="s">
        <v>70</v>
      </c>
      <c r="H350" s="82" t="s">
        <v>60</v>
      </c>
      <c r="I350" s="89" t="s">
        <v>557</v>
      </c>
      <c r="J350" s="87"/>
      <c r="K350" s="79"/>
      <c r="L350" s="93"/>
      <c r="M350" s="87" t="s">
        <v>62</v>
      </c>
      <c r="N350" s="82"/>
      <c r="O350" s="82"/>
      <c r="P350" s="82"/>
      <c r="Q350" s="82" t="n">
        <v>1</v>
      </c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93"/>
      <c r="AP350" s="93"/>
      <c r="AQ350" s="93"/>
      <c r="AR350" s="93"/>
      <c r="AS350" s="93"/>
      <c r="AT350" s="94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</row>
    <row r="351" customFormat="false" ht="22.5" hidden="false" customHeight="true" outlineLevel="0" collapsed="false">
      <c r="A351" s="90"/>
      <c r="B351" s="90"/>
      <c r="C351" s="83" t="s">
        <v>558</v>
      </c>
      <c r="D351" s="90" t="e">
        <f aca="false">CONCATENATE($D$346,"_","CMD")</f>
        <v>#VALUE!</v>
      </c>
      <c r="E351" s="77" t="e">
        <f aca="false">$E$346</f>
        <v>#VALUE!</v>
      </c>
      <c r="F351" s="78"/>
      <c r="G351" s="88" t="s">
        <v>79</v>
      </c>
      <c r="H351" s="82" t="s">
        <v>60</v>
      </c>
      <c r="I351" s="89" t="s">
        <v>559</v>
      </c>
      <c r="J351" s="87"/>
      <c r="K351" s="79"/>
      <c r="L351" s="93"/>
      <c r="M351" s="87" t="s">
        <v>62</v>
      </c>
      <c r="N351" s="82"/>
      <c r="O351" s="82"/>
      <c r="P351" s="82"/>
      <c r="Q351" s="82"/>
      <c r="R351" s="82" t="n">
        <v>1</v>
      </c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93"/>
      <c r="AP351" s="93"/>
      <c r="AQ351" s="93"/>
      <c r="AR351" s="93"/>
      <c r="AS351" s="93"/>
      <c r="AT351" s="94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</row>
    <row r="352" customFormat="false" ht="22.5" hidden="false" customHeight="true" outlineLevel="0" collapsed="false">
      <c r="A352" s="90"/>
      <c r="B352" s="90"/>
      <c r="C352" s="83"/>
      <c r="D352" s="90"/>
      <c r="E352" s="77"/>
      <c r="F352" s="78"/>
      <c r="G352" s="76"/>
      <c r="H352" s="82"/>
      <c r="I352" s="89"/>
      <c r="J352" s="87"/>
      <c r="K352" s="79"/>
      <c r="L352" s="93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93"/>
      <c r="AP352" s="93"/>
      <c r="AQ352" s="93"/>
      <c r="AR352" s="93"/>
      <c r="AS352" s="93"/>
      <c r="AT352" s="94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</row>
    <row r="353" customFormat="false" ht="22.5" hidden="false" customHeight="true" outlineLevel="0" collapsed="false">
      <c r="A353" s="90"/>
      <c r="B353" s="90"/>
      <c r="C353" s="83"/>
      <c r="D353" s="90"/>
      <c r="E353" s="77"/>
      <c r="F353" s="78"/>
      <c r="G353" s="76"/>
      <c r="H353" s="82"/>
      <c r="I353" s="89"/>
      <c r="J353" s="87"/>
      <c r="K353" s="79"/>
      <c r="L353" s="93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93"/>
      <c r="AP353" s="93"/>
      <c r="AQ353" s="93"/>
      <c r="AR353" s="93"/>
      <c r="AS353" s="93"/>
      <c r="AT353" s="94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</row>
    <row r="354" customFormat="false" ht="22.5" hidden="false" customHeight="true" outlineLevel="0" collapsed="false">
      <c r="A354" s="90"/>
      <c r="B354" s="90"/>
      <c r="C354" s="83"/>
      <c r="D354" s="113" t="e">
        <f aca="false">'codigos flow sheet' #REF!</f>
        <v>#VALUE!</v>
      </c>
      <c r="E354" s="97" t="e">
        <f aca="false">'codigos flow sheet' #REF!</f>
        <v>#VALUE!</v>
      </c>
      <c r="F354" s="78"/>
      <c r="G354" s="76"/>
      <c r="H354" s="82" t="s">
        <v>509</v>
      </c>
      <c r="I354" s="77"/>
      <c r="J354" s="87" t="s">
        <v>88</v>
      </c>
      <c r="K354" s="100" t="s">
        <v>89</v>
      </c>
      <c r="L354" s="93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93"/>
      <c r="AP354" s="93"/>
      <c r="AQ354" s="93"/>
      <c r="AR354" s="93"/>
      <c r="AS354" s="93"/>
      <c r="AT354" s="94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</row>
    <row r="355" customFormat="false" ht="22.5" hidden="false" customHeight="true" outlineLevel="0" collapsed="false">
      <c r="A355" s="90"/>
      <c r="B355" s="90"/>
      <c r="C355" s="83" t="s">
        <v>560</v>
      </c>
      <c r="D355" s="90" t="e">
        <f aca="false">CONCATENATE($D$354,"_","HS")</f>
        <v>#VALUE!</v>
      </c>
      <c r="E355" s="77" t="e">
        <f aca="false">$E$354</f>
        <v>#VALUE!</v>
      </c>
      <c r="F355" s="78"/>
      <c r="G355" s="88" t="s">
        <v>59</v>
      </c>
      <c r="H355" s="82" t="s">
        <v>60</v>
      </c>
      <c r="I355" s="89" t="s">
        <v>561</v>
      </c>
      <c r="J355" s="87"/>
      <c r="K355" s="79"/>
      <c r="L355" s="93"/>
      <c r="M355" s="87" t="s">
        <v>62</v>
      </c>
      <c r="N355" s="82"/>
      <c r="O355" s="82"/>
      <c r="P355" s="82"/>
      <c r="Q355" s="82" t="n">
        <v>1</v>
      </c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93"/>
      <c r="AP355" s="93"/>
      <c r="AQ355" s="93"/>
      <c r="AR355" s="93"/>
      <c r="AS355" s="93"/>
      <c r="AT355" s="94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</row>
    <row r="356" customFormat="false" ht="22.5" hidden="false" customHeight="true" outlineLevel="0" collapsed="false">
      <c r="A356" s="90"/>
      <c r="B356" s="90"/>
      <c r="C356" s="83" t="s">
        <v>562</v>
      </c>
      <c r="D356" s="90" t="e">
        <f aca="false">CONCATENATE($D$354,"_","RDY")</f>
        <v>#VALUE!</v>
      </c>
      <c r="E356" s="77" t="e">
        <f aca="false">$E$354</f>
        <v>#VALUE!</v>
      </c>
      <c r="F356" s="78"/>
      <c r="G356" s="88" t="s">
        <v>64</v>
      </c>
      <c r="H356" s="82" t="s">
        <v>60</v>
      </c>
      <c r="I356" s="89" t="s">
        <v>563</v>
      </c>
      <c r="J356" s="87"/>
      <c r="K356" s="79"/>
      <c r="L356" s="93"/>
      <c r="M356" s="87" t="s">
        <v>62</v>
      </c>
      <c r="N356" s="82"/>
      <c r="O356" s="82"/>
      <c r="P356" s="82"/>
      <c r="Q356" s="82" t="n">
        <v>1</v>
      </c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93"/>
      <c r="AP356" s="93"/>
      <c r="AQ356" s="93"/>
      <c r="AR356" s="93"/>
      <c r="AS356" s="93"/>
      <c r="AT356" s="94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</row>
    <row r="357" customFormat="false" ht="22.5" hidden="false" customHeight="true" outlineLevel="0" collapsed="false">
      <c r="A357" s="90"/>
      <c r="B357" s="90"/>
      <c r="C357" s="83" t="s">
        <v>564</v>
      </c>
      <c r="D357" s="90" t="e">
        <f aca="false">CONCATENATE($D$354,"_","RUN")</f>
        <v>#VALUE!</v>
      </c>
      <c r="E357" s="77" t="e">
        <f aca="false">$E$354</f>
        <v>#VALUE!</v>
      </c>
      <c r="F357" s="78"/>
      <c r="G357" s="88" t="s">
        <v>95</v>
      </c>
      <c r="H357" s="82" t="s">
        <v>60</v>
      </c>
      <c r="I357" s="89" t="s">
        <v>565</v>
      </c>
      <c r="J357" s="87"/>
      <c r="K357" s="79"/>
      <c r="L357" s="93"/>
      <c r="M357" s="87" t="s">
        <v>62</v>
      </c>
      <c r="N357" s="82"/>
      <c r="O357" s="82"/>
      <c r="P357" s="82"/>
      <c r="Q357" s="82" t="n">
        <v>1</v>
      </c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93"/>
      <c r="AP357" s="93"/>
      <c r="AQ357" s="93"/>
      <c r="AR357" s="93"/>
      <c r="AS357" s="93"/>
      <c r="AT357" s="94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</row>
    <row r="358" customFormat="false" ht="22.5" hidden="false" customHeight="true" outlineLevel="0" collapsed="false">
      <c r="A358" s="90"/>
      <c r="B358" s="90"/>
      <c r="C358" s="83" t="s">
        <v>566</v>
      </c>
      <c r="D358" s="90" t="e">
        <f aca="false">CONCATENATE($D$354,"_","MD")</f>
        <v>#VALUE!</v>
      </c>
      <c r="E358" s="77" t="e">
        <f aca="false">$E$354</f>
        <v>#VALUE!</v>
      </c>
      <c r="F358" s="78"/>
      <c r="G358" s="88" t="s">
        <v>70</v>
      </c>
      <c r="H358" s="82" t="s">
        <v>60</v>
      </c>
      <c r="I358" s="89" t="s">
        <v>567</v>
      </c>
      <c r="J358" s="87"/>
      <c r="K358" s="79"/>
      <c r="L358" s="93"/>
      <c r="M358" s="87" t="s">
        <v>62</v>
      </c>
      <c r="N358" s="82"/>
      <c r="O358" s="82"/>
      <c r="P358" s="82"/>
      <c r="Q358" s="82" t="n">
        <v>1</v>
      </c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93"/>
      <c r="AP358" s="93"/>
      <c r="AQ358" s="93"/>
      <c r="AR358" s="93"/>
      <c r="AS358" s="93"/>
      <c r="AT358" s="94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</row>
    <row r="359" customFormat="false" ht="22.5" hidden="false" customHeight="true" outlineLevel="0" collapsed="false">
      <c r="A359" s="90"/>
      <c r="B359" s="90"/>
      <c r="C359" s="83" t="s">
        <v>568</v>
      </c>
      <c r="D359" s="90" t="e">
        <f aca="false">CONCATENATE($D$354,"_","CMD")</f>
        <v>#VALUE!</v>
      </c>
      <c r="E359" s="77" t="e">
        <f aca="false">$E$354</f>
        <v>#VALUE!</v>
      </c>
      <c r="F359" s="78"/>
      <c r="G359" s="88" t="s">
        <v>79</v>
      </c>
      <c r="H359" s="82" t="s">
        <v>60</v>
      </c>
      <c r="I359" s="89" t="s">
        <v>569</v>
      </c>
      <c r="J359" s="87"/>
      <c r="K359" s="79"/>
      <c r="L359" s="93"/>
      <c r="M359" s="87" t="s">
        <v>62</v>
      </c>
      <c r="N359" s="82"/>
      <c r="O359" s="82"/>
      <c r="P359" s="82"/>
      <c r="Q359" s="82"/>
      <c r="R359" s="82" t="n">
        <v>1</v>
      </c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93"/>
      <c r="AP359" s="93"/>
      <c r="AQ359" s="93"/>
      <c r="AR359" s="93"/>
      <c r="AS359" s="93"/>
      <c r="AT359" s="94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</row>
    <row r="360" customFormat="false" ht="22.5" hidden="false" customHeight="true" outlineLevel="0" collapsed="false">
      <c r="A360" s="90"/>
      <c r="B360" s="90"/>
      <c r="C360" s="83"/>
      <c r="D360" s="90"/>
      <c r="E360" s="77"/>
      <c r="F360" s="78"/>
      <c r="G360" s="76"/>
      <c r="H360" s="82"/>
      <c r="I360" s="89"/>
      <c r="J360" s="87"/>
      <c r="K360" s="79"/>
      <c r="L360" s="93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93"/>
      <c r="AP360" s="93"/>
      <c r="AQ360" s="93"/>
      <c r="AR360" s="93"/>
      <c r="AS360" s="93"/>
      <c r="AT360" s="94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</row>
    <row r="361" customFormat="false" ht="22.5" hidden="false" customHeight="true" outlineLevel="0" collapsed="false">
      <c r="A361" s="90"/>
      <c r="B361" s="90"/>
      <c r="C361" s="83"/>
      <c r="D361" s="90"/>
      <c r="E361" s="77"/>
      <c r="F361" s="78"/>
      <c r="G361" s="76"/>
      <c r="H361" s="82"/>
      <c r="I361" s="89"/>
      <c r="J361" s="87"/>
      <c r="K361" s="79"/>
      <c r="L361" s="93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93"/>
      <c r="AP361" s="93"/>
      <c r="AQ361" s="93"/>
      <c r="AR361" s="93"/>
      <c r="AS361" s="93"/>
      <c r="AT361" s="94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</row>
    <row r="362" customFormat="false" ht="22.5" hidden="false" customHeight="true" outlineLevel="0" collapsed="false">
      <c r="A362" s="90"/>
      <c r="B362" s="90"/>
      <c r="C362" s="83"/>
      <c r="D362" s="113" t="e">
        <f aca="false">'codigos flow sheet' #REF!</f>
        <v>#VALUE!</v>
      </c>
      <c r="E362" s="97" t="e">
        <f aca="false">'codigos flow sheet' #REF!</f>
        <v>#VALUE!</v>
      </c>
      <c r="F362" s="78"/>
      <c r="G362" s="76"/>
      <c r="H362" s="82" t="s">
        <v>509</v>
      </c>
      <c r="I362" s="77"/>
      <c r="J362" s="87" t="s">
        <v>88</v>
      </c>
      <c r="K362" s="100" t="s">
        <v>89</v>
      </c>
      <c r="L362" s="93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93"/>
      <c r="AP362" s="93"/>
      <c r="AQ362" s="93"/>
      <c r="AR362" s="93"/>
      <c r="AS362" s="93"/>
      <c r="AT362" s="94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</row>
    <row r="363" customFormat="false" ht="22.5" hidden="false" customHeight="true" outlineLevel="0" collapsed="false">
      <c r="A363" s="90"/>
      <c r="B363" s="90"/>
      <c r="C363" s="83" t="s">
        <v>570</v>
      </c>
      <c r="D363" s="90" t="e">
        <f aca="false">CONCATENATE($D$362,"_","HS")</f>
        <v>#VALUE!</v>
      </c>
      <c r="E363" s="77" t="e">
        <f aca="false">$E$362</f>
        <v>#VALUE!</v>
      </c>
      <c r="F363" s="78"/>
      <c r="G363" s="88" t="s">
        <v>59</v>
      </c>
      <c r="H363" s="82" t="s">
        <v>60</v>
      </c>
      <c r="I363" s="89" t="s">
        <v>571</v>
      </c>
      <c r="J363" s="87"/>
      <c r="K363" s="79"/>
      <c r="L363" s="93"/>
      <c r="M363" s="87" t="s">
        <v>62</v>
      </c>
      <c r="N363" s="82"/>
      <c r="O363" s="82"/>
      <c r="P363" s="82"/>
      <c r="Q363" s="82" t="n">
        <v>1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93"/>
      <c r="AP363" s="93"/>
      <c r="AQ363" s="93"/>
      <c r="AR363" s="93"/>
      <c r="AS363" s="93"/>
      <c r="AT363" s="94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</row>
    <row r="364" customFormat="false" ht="22.5" hidden="false" customHeight="true" outlineLevel="0" collapsed="false">
      <c r="A364" s="90"/>
      <c r="B364" s="90"/>
      <c r="C364" s="109" t="s">
        <v>572</v>
      </c>
      <c r="D364" s="90" t="e">
        <f aca="false">CONCATENATE($D$362,"_","RDY")</f>
        <v>#VALUE!</v>
      </c>
      <c r="E364" s="77" t="e">
        <f aca="false">$E$362</f>
        <v>#VALUE!</v>
      </c>
      <c r="F364" s="78"/>
      <c r="G364" s="88" t="s">
        <v>64</v>
      </c>
      <c r="H364" s="82" t="s">
        <v>60</v>
      </c>
      <c r="I364" s="89" t="s">
        <v>573</v>
      </c>
      <c r="J364" s="87"/>
      <c r="K364" s="79"/>
      <c r="L364" s="93"/>
      <c r="M364" s="87" t="s">
        <v>62</v>
      </c>
      <c r="N364" s="82"/>
      <c r="O364" s="82"/>
      <c r="P364" s="82"/>
      <c r="Q364" s="82" t="n">
        <v>1</v>
      </c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93"/>
      <c r="AP364" s="93"/>
      <c r="AQ364" s="93"/>
      <c r="AR364" s="93"/>
      <c r="AS364" s="93"/>
      <c r="AT364" s="94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</row>
    <row r="365" customFormat="false" ht="22.5" hidden="false" customHeight="true" outlineLevel="0" collapsed="false">
      <c r="A365" s="90"/>
      <c r="B365" s="90"/>
      <c r="C365" s="83" t="s">
        <v>574</v>
      </c>
      <c r="D365" s="90" t="e">
        <f aca="false">CONCATENATE($D$362,"_","RUN")</f>
        <v>#VALUE!</v>
      </c>
      <c r="E365" s="77" t="e">
        <f aca="false">$E$362</f>
        <v>#VALUE!</v>
      </c>
      <c r="F365" s="78"/>
      <c r="G365" s="88" t="s">
        <v>95</v>
      </c>
      <c r="H365" s="82" t="s">
        <v>60</v>
      </c>
      <c r="I365" s="89" t="s">
        <v>575</v>
      </c>
      <c r="J365" s="87"/>
      <c r="K365" s="79"/>
      <c r="L365" s="93"/>
      <c r="M365" s="87" t="s">
        <v>62</v>
      </c>
      <c r="N365" s="82"/>
      <c r="O365" s="82"/>
      <c r="P365" s="82"/>
      <c r="Q365" s="82" t="n">
        <v>1</v>
      </c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93"/>
      <c r="AP365" s="93"/>
      <c r="AQ365" s="93"/>
      <c r="AR365" s="93"/>
      <c r="AS365" s="93"/>
      <c r="AT365" s="94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</row>
    <row r="366" customFormat="false" ht="22.5" hidden="false" customHeight="true" outlineLevel="0" collapsed="false">
      <c r="A366" s="90"/>
      <c r="B366" s="90"/>
      <c r="C366" s="83" t="s">
        <v>576</v>
      </c>
      <c r="D366" s="90" t="e">
        <f aca="false">CONCATENATE($D$362,"_","MD")</f>
        <v>#VALUE!</v>
      </c>
      <c r="E366" s="77" t="e">
        <f aca="false">$E$362</f>
        <v>#VALUE!</v>
      </c>
      <c r="F366" s="78"/>
      <c r="G366" s="88" t="s">
        <v>70</v>
      </c>
      <c r="H366" s="82" t="s">
        <v>60</v>
      </c>
      <c r="I366" s="89" t="s">
        <v>577</v>
      </c>
      <c r="J366" s="87"/>
      <c r="K366" s="79"/>
      <c r="L366" s="93"/>
      <c r="M366" s="87" t="s">
        <v>62</v>
      </c>
      <c r="N366" s="82"/>
      <c r="O366" s="82"/>
      <c r="P366" s="82"/>
      <c r="Q366" s="82" t="n">
        <v>1</v>
      </c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93"/>
      <c r="AP366" s="93"/>
      <c r="AQ366" s="93"/>
      <c r="AR366" s="93"/>
      <c r="AS366" s="93"/>
      <c r="AT366" s="94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</row>
    <row r="367" customFormat="false" ht="22.5" hidden="false" customHeight="true" outlineLevel="0" collapsed="false">
      <c r="A367" s="90"/>
      <c r="B367" s="90"/>
      <c r="C367" s="83" t="s">
        <v>578</v>
      </c>
      <c r="D367" s="90" t="e">
        <f aca="false">CONCATENATE($D$362,"_","CMD")</f>
        <v>#VALUE!</v>
      </c>
      <c r="E367" s="77" t="e">
        <f aca="false">$E$362</f>
        <v>#VALUE!</v>
      </c>
      <c r="F367" s="78"/>
      <c r="G367" s="88" t="s">
        <v>79</v>
      </c>
      <c r="H367" s="82" t="s">
        <v>60</v>
      </c>
      <c r="I367" s="89" t="s">
        <v>579</v>
      </c>
      <c r="J367" s="87"/>
      <c r="K367" s="79"/>
      <c r="L367" s="93"/>
      <c r="M367" s="87" t="s">
        <v>62</v>
      </c>
      <c r="N367" s="82"/>
      <c r="O367" s="82"/>
      <c r="P367" s="82"/>
      <c r="Q367" s="82"/>
      <c r="R367" s="82" t="n">
        <v>1</v>
      </c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93"/>
      <c r="AP367" s="93"/>
      <c r="AQ367" s="93"/>
      <c r="AR367" s="93"/>
      <c r="AS367" s="93"/>
      <c r="AT367" s="94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</row>
    <row r="368" customFormat="false" ht="22.5" hidden="false" customHeight="true" outlineLevel="0" collapsed="false">
      <c r="A368" s="90"/>
      <c r="B368" s="90"/>
      <c r="C368" s="83"/>
      <c r="D368" s="90"/>
      <c r="E368" s="77"/>
      <c r="F368" s="78"/>
      <c r="G368" s="76"/>
      <c r="H368" s="82"/>
      <c r="I368" s="89"/>
      <c r="J368" s="87"/>
      <c r="K368" s="79"/>
      <c r="L368" s="93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93"/>
      <c r="AP368" s="93"/>
      <c r="AQ368" s="93"/>
      <c r="AR368" s="93"/>
      <c r="AS368" s="93"/>
      <c r="AT368" s="94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</row>
    <row r="369" customFormat="false" ht="22.5" hidden="false" customHeight="true" outlineLevel="0" collapsed="false">
      <c r="A369" s="90"/>
      <c r="B369" s="90"/>
      <c r="C369" s="83"/>
      <c r="D369" s="90"/>
      <c r="E369" s="77"/>
      <c r="F369" s="78"/>
      <c r="G369" s="76"/>
      <c r="H369" s="82"/>
      <c r="I369" s="89"/>
      <c r="J369" s="87"/>
      <c r="K369" s="79"/>
      <c r="L369" s="93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93"/>
      <c r="AP369" s="93"/>
      <c r="AQ369" s="93"/>
      <c r="AR369" s="93"/>
      <c r="AS369" s="93"/>
      <c r="AT369" s="94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</row>
    <row r="370" customFormat="false" ht="22.5" hidden="false" customHeight="true" outlineLevel="0" collapsed="false">
      <c r="A370" s="90"/>
      <c r="B370" s="90"/>
      <c r="C370" s="83"/>
      <c r="D370" s="113" t="e">
        <f aca="false">'codigos flow sheet' #REF!</f>
        <v>#VALUE!</v>
      </c>
      <c r="E370" s="97" t="e">
        <f aca="false">'codigos flow sheet' #REF!</f>
        <v>#VALUE!</v>
      </c>
      <c r="F370" s="78"/>
      <c r="G370" s="76"/>
      <c r="H370" s="82" t="s">
        <v>509</v>
      </c>
      <c r="I370" s="77"/>
      <c r="J370" s="87" t="s">
        <v>88</v>
      </c>
      <c r="K370" s="100" t="s">
        <v>89</v>
      </c>
      <c r="L370" s="93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93"/>
      <c r="AP370" s="93"/>
      <c r="AQ370" s="93"/>
      <c r="AR370" s="93"/>
      <c r="AS370" s="93"/>
      <c r="AT370" s="94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</row>
    <row r="371" customFormat="false" ht="22.5" hidden="false" customHeight="true" outlineLevel="0" collapsed="false">
      <c r="A371" s="90"/>
      <c r="B371" s="90"/>
      <c r="C371" s="83" t="s">
        <v>580</v>
      </c>
      <c r="D371" s="90" t="e">
        <f aca="false">CONCATENATE($D$370,"_","HS")</f>
        <v>#VALUE!</v>
      </c>
      <c r="E371" s="77" t="e">
        <f aca="false">$E$370</f>
        <v>#VALUE!</v>
      </c>
      <c r="F371" s="78"/>
      <c r="G371" s="88" t="s">
        <v>59</v>
      </c>
      <c r="H371" s="82" t="s">
        <v>60</v>
      </c>
      <c r="I371" s="89" t="s">
        <v>581</v>
      </c>
      <c r="J371" s="87"/>
      <c r="K371" s="79"/>
      <c r="L371" s="93"/>
      <c r="M371" s="87" t="s">
        <v>62</v>
      </c>
      <c r="N371" s="82"/>
      <c r="O371" s="82"/>
      <c r="P371" s="82"/>
      <c r="Q371" s="82" t="n">
        <v>1</v>
      </c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93"/>
      <c r="AP371" s="93"/>
      <c r="AQ371" s="93"/>
      <c r="AR371" s="93"/>
      <c r="AS371" s="93"/>
      <c r="AT371" s="94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</row>
    <row r="372" customFormat="false" ht="22.5" hidden="false" customHeight="true" outlineLevel="0" collapsed="false">
      <c r="A372" s="90"/>
      <c r="B372" s="90"/>
      <c r="C372" s="83" t="s">
        <v>582</v>
      </c>
      <c r="D372" s="90" t="e">
        <f aca="false">CONCATENATE($D$370,"_","RDY")</f>
        <v>#VALUE!</v>
      </c>
      <c r="E372" s="77" t="e">
        <f aca="false">$E$370</f>
        <v>#VALUE!</v>
      </c>
      <c r="F372" s="78"/>
      <c r="G372" s="88" t="s">
        <v>64</v>
      </c>
      <c r="H372" s="82" t="s">
        <v>60</v>
      </c>
      <c r="I372" s="89" t="s">
        <v>583</v>
      </c>
      <c r="J372" s="87"/>
      <c r="K372" s="79"/>
      <c r="L372" s="93"/>
      <c r="M372" s="87" t="s">
        <v>62</v>
      </c>
      <c r="N372" s="82"/>
      <c r="O372" s="82"/>
      <c r="P372" s="82"/>
      <c r="Q372" s="82" t="n">
        <v>1</v>
      </c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93"/>
      <c r="AP372" s="93"/>
      <c r="AQ372" s="93"/>
      <c r="AR372" s="93"/>
      <c r="AS372" s="93"/>
      <c r="AT372" s="94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</row>
    <row r="373" customFormat="false" ht="22.5" hidden="false" customHeight="true" outlineLevel="0" collapsed="false">
      <c r="A373" s="90"/>
      <c r="B373" s="90"/>
      <c r="C373" s="83" t="s">
        <v>584</v>
      </c>
      <c r="D373" s="90" t="e">
        <f aca="false">CONCATENATE($D$370,"_","RUN")</f>
        <v>#VALUE!</v>
      </c>
      <c r="E373" s="77" t="e">
        <f aca="false">$E$370</f>
        <v>#VALUE!</v>
      </c>
      <c r="F373" s="78"/>
      <c r="G373" s="88" t="s">
        <v>95</v>
      </c>
      <c r="H373" s="82" t="s">
        <v>60</v>
      </c>
      <c r="I373" s="89" t="s">
        <v>585</v>
      </c>
      <c r="J373" s="87"/>
      <c r="K373" s="79"/>
      <c r="L373" s="93"/>
      <c r="M373" s="87" t="s">
        <v>62</v>
      </c>
      <c r="N373" s="82"/>
      <c r="O373" s="82"/>
      <c r="P373" s="82"/>
      <c r="Q373" s="82" t="n">
        <v>1</v>
      </c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93"/>
      <c r="AP373" s="93"/>
      <c r="AQ373" s="93"/>
      <c r="AR373" s="93"/>
      <c r="AS373" s="93"/>
      <c r="AT373" s="94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</row>
    <row r="374" customFormat="false" ht="22.5" hidden="false" customHeight="true" outlineLevel="0" collapsed="false">
      <c r="A374" s="90"/>
      <c r="B374" s="90"/>
      <c r="C374" s="83" t="s">
        <v>586</v>
      </c>
      <c r="D374" s="90" t="e">
        <f aca="false">CONCATENATE($D$370,"_","MD")</f>
        <v>#VALUE!</v>
      </c>
      <c r="E374" s="77" t="e">
        <f aca="false">$E$370</f>
        <v>#VALUE!</v>
      </c>
      <c r="F374" s="78"/>
      <c r="G374" s="88" t="s">
        <v>70</v>
      </c>
      <c r="H374" s="82" t="s">
        <v>60</v>
      </c>
      <c r="I374" s="89" t="s">
        <v>587</v>
      </c>
      <c r="J374" s="87"/>
      <c r="K374" s="79"/>
      <c r="L374" s="93"/>
      <c r="M374" s="87" t="s">
        <v>62</v>
      </c>
      <c r="N374" s="82"/>
      <c r="O374" s="82"/>
      <c r="P374" s="82"/>
      <c r="Q374" s="82" t="n">
        <v>1</v>
      </c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93"/>
      <c r="AP374" s="93"/>
      <c r="AQ374" s="93"/>
      <c r="AR374" s="93"/>
      <c r="AS374" s="93"/>
      <c r="AT374" s="94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</row>
    <row r="375" customFormat="false" ht="22.5" hidden="false" customHeight="true" outlineLevel="0" collapsed="false">
      <c r="A375" s="90"/>
      <c r="B375" s="90"/>
      <c r="C375" s="83" t="s">
        <v>588</v>
      </c>
      <c r="D375" s="90" t="e">
        <f aca="false">CONCATENATE($D$370,"_","CMD")</f>
        <v>#VALUE!</v>
      </c>
      <c r="E375" s="77" t="e">
        <f aca="false">$E$370</f>
        <v>#VALUE!</v>
      </c>
      <c r="F375" s="78"/>
      <c r="G375" s="88" t="s">
        <v>79</v>
      </c>
      <c r="H375" s="82" t="s">
        <v>60</v>
      </c>
      <c r="I375" s="89" t="s">
        <v>589</v>
      </c>
      <c r="J375" s="87"/>
      <c r="K375" s="79"/>
      <c r="L375" s="93"/>
      <c r="M375" s="87" t="s">
        <v>62</v>
      </c>
      <c r="N375" s="82"/>
      <c r="O375" s="82"/>
      <c r="P375" s="82"/>
      <c r="Q375" s="82"/>
      <c r="R375" s="82" t="n">
        <v>1</v>
      </c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93"/>
      <c r="AP375" s="93"/>
      <c r="AQ375" s="93"/>
      <c r="AR375" s="93"/>
      <c r="AS375" s="93"/>
      <c r="AT375" s="94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</row>
    <row r="376" customFormat="false" ht="22.5" hidden="false" customHeight="true" outlineLevel="0" collapsed="false">
      <c r="A376" s="83"/>
      <c r="B376" s="83"/>
      <c r="C376" s="83"/>
      <c r="D376" s="76"/>
      <c r="E376" s="77"/>
      <c r="F376" s="78"/>
      <c r="G376" s="76"/>
      <c r="H376" s="82"/>
      <c r="I376" s="76"/>
      <c r="J376" s="87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77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</row>
    <row r="377" customFormat="false" ht="22.5" hidden="false" customHeight="true" outlineLevel="0" collapsed="false">
      <c r="A377" s="83"/>
      <c r="B377" s="83"/>
      <c r="C377" s="83"/>
      <c r="D377" s="76"/>
      <c r="E377" s="77"/>
      <c r="F377" s="78"/>
      <c r="G377" s="76"/>
      <c r="H377" s="82"/>
      <c r="I377" s="76"/>
      <c r="J377" s="87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77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</row>
    <row r="378" customFormat="false" ht="22.5" hidden="false" customHeight="true" outlineLevel="0" collapsed="false">
      <c r="A378" s="90"/>
      <c r="B378" s="90"/>
      <c r="C378" s="83"/>
      <c r="D378" s="113" t="e">
        <f aca="false">'codigos flow sheet' #REF!</f>
        <v>#VALUE!</v>
      </c>
      <c r="E378" s="97" t="e">
        <f aca="false">'codigos flow sheet' #REF!</f>
        <v>#VALUE!</v>
      </c>
      <c r="F378" s="78"/>
      <c r="G378" s="76"/>
      <c r="H378" s="82" t="s">
        <v>509</v>
      </c>
      <c r="I378" s="77"/>
      <c r="J378" s="87" t="s">
        <v>88</v>
      </c>
      <c r="K378" s="100" t="s">
        <v>89</v>
      </c>
      <c r="L378" s="93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93"/>
      <c r="AP378" s="93"/>
      <c r="AQ378" s="93"/>
      <c r="AR378" s="93"/>
      <c r="AS378" s="93"/>
      <c r="AT378" s="94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</row>
    <row r="379" customFormat="false" ht="22.5" hidden="false" customHeight="true" outlineLevel="0" collapsed="false">
      <c r="A379" s="90"/>
      <c r="B379" s="90"/>
      <c r="C379" s="83" t="s">
        <v>590</v>
      </c>
      <c r="D379" s="90" t="e">
        <f aca="false">CONCATENATE($D$378,"_","HS")</f>
        <v>#VALUE!</v>
      </c>
      <c r="E379" s="77" t="e">
        <f aca="false">$E$378</f>
        <v>#VALUE!</v>
      </c>
      <c r="F379" s="78"/>
      <c r="G379" s="88" t="s">
        <v>59</v>
      </c>
      <c r="H379" s="82" t="s">
        <v>60</v>
      </c>
      <c r="I379" s="89" t="s">
        <v>591</v>
      </c>
      <c r="J379" s="87"/>
      <c r="K379" s="79"/>
      <c r="L379" s="93"/>
      <c r="M379" s="87" t="s">
        <v>62</v>
      </c>
      <c r="N379" s="82"/>
      <c r="O379" s="82"/>
      <c r="P379" s="82"/>
      <c r="Q379" s="82" t="n">
        <v>1</v>
      </c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93"/>
      <c r="AP379" s="93"/>
      <c r="AQ379" s="93"/>
      <c r="AR379" s="93"/>
      <c r="AS379" s="93"/>
      <c r="AT379" s="94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</row>
    <row r="380" customFormat="false" ht="22.5" hidden="false" customHeight="true" outlineLevel="0" collapsed="false">
      <c r="A380" s="90"/>
      <c r="B380" s="90"/>
      <c r="C380" s="83" t="s">
        <v>592</v>
      </c>
      <c r="D380" s="90" t="e">
        <f aca="false">CONCATENATE($D$378,"_","RDY")</f>
        <v>#VALUE!</v>
      </c>
      <c r="E380" s="77" t="e">
        <f aca="false">$E$378</f>
        <v>#VALUE!</v>
      </c>
      <c r="F380" s="78"/>
      <c r="G380" s="88" t="s">
        <v>64</v>
      </c>
      <c r="H380" s="82" t="s">
        <v>60</v>
      </c>
      <c r="I380" s="89" t="s">
        <v>593</v>
      </c>
      <c r="J380" s="87"/>
      <c r="K380" s="79"/>
      <c r="L380" s="93"/>
      <c r="M380" s="87" t="s">
        <v>62</v>
      </c>
      <c r="N380" s="82"/>
      <c r="O380" s="82"/>
      <c r="P380" s="82"/>
      <c r="Q380" s="82" t="n">
        <v>1</v>
      </c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93"/>
      <c r="AP380" s="93"/>
      <c r="AQ380" s="93"/>
      <c r="AR380" s="93"/>
      <c r="AS380" s="93"/>
      <c r="AT380" s="94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</row>
    <row r="381" customFormat="false" ht="22.5" hidden="false" customHeight="true" outlineLevel="0" collapsed="false">
      <c r="A381" s="90"/>
      <c r="B381" s="90"/>
      <c r="C381" s="83" t="s">
        <v>594</v>
      </c>
      <c r="D381" s="90" t="e">
        <f aca="false">CONCATENATE($D$378,"_","RUN")</f>
        <v>#VALUE!</v>
      </c>
      <c r="E381" s="77" t="e">
        <f aca="false">$E$378</f>
        <v>#VALUE!</v>
      </c>
      <c r="F381" s="78"/>
      <c r="G381" s="88" t="s">
        <v>95</v>
      </c>
      <c r="H381" s="82" t="s">
        <v>60</v>
      </c>
      <c r="I381" s="89" t="s">
        <v>595</v>
      </c>
      <c r="J381" s="87"/>
      <c r="K381" s="79"/>
      <c r="L381" s="93"/>
      <c r="M381" s="87" t="s">
        <v>62</v>
      </c>
      <c r="N381" s="82"/>
      <c r="O381" s="82"/>
      <c r="P381" s="82"/>
      <c r="Q381" s="82" t="n">
        <v>1</v>
      </c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93"/>
      <c r="AP381" s="93"/>
      <c r="AQ381" s="93"/>
      <c r="AR381" s="93"/>
      <c r="AS381" s="93"/>
      <c r="AT381" s="94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</row>
    <row r="382" customFormat="false" ht="22.5" hidden="false" customHeight="true" outlineLevel="0" collapsed="false">
      <c r="A382" s="90"/>
      <c r="B382" s="90"/>
      <c r="C382" s="83" t="s">
        <v>596</v>
      </c>
      <c r="D382" s="90" t="e">
        <f aca="false">CONCATENATE($D$378,"_","MD")</f>
        <v>#VALUE!</v>
      </c>
      <c r="E382" s="77" t="e">
        <f aca="false">$E$378</f>
        <v>#VALUE!</v>
      </c>
      <c r="F382" s="78"/>
      <c r="G382" s="88" t="s">
        <v>70</v>
      </c>
      <c r="H382" s="82" t="s">
        <v>60</v>
      </c>
      <c r="I382" s="89" t="s">
        <v>597</v>
      </c>
      <c r="J382" s="87"/>
      <c r="K382" s="79"/>
      <c r="L382" s="93"/>
      <c r="M382" s="87" t="s">
        <v>62</v>
      </c>
      <c r="N382" s="82"/>
      <c r="O382" s="82"/>
      <c r="P382" s="82"/>
      <c r="Q382" s="82" t="n">
        <v>1</v>
      </c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93"/>
      <c r="AP382" s="93"/>
      <c r="AQ382" s="93"/>
      <c r="AR382" s="93"/>
      <c r="AS382" s="93"/>
      <c r="AT382" s="94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</row>
    <row r="383" customFormat="false" ht="22.5" hidden="false" customHeight="true" outlineLevel="0" collapsed="false">
      <c r="A383" s="90"/>
      <c r="B383" s="90"/>
      <c r="C383" s="83" t="s">
        <v>598</v>
      </c>
      <c r="D383" s="90" t="e">
        <f aca="false">CONCATENATE($D$378,"_","CMD")</f>
        <v>#VALUE!</v>
      </c>
      <c r="E383" s="77" t="e">
        <f aca="false">$E$378</f>
        <v>#VALUE!</v>
      </c>
      <c r="F383" s="78"/>
      <c r="G383" s="88" t="s">
        <v>79</v>
      </c>
      <c r="H383" s="82" t="s">
        <v>60</v>
      </c>
      <c r="I383" s="89" t="s">
        <v>599</v>
      </c>
      <c r="J383" s="87"/>
      <c r="K383" s="79"/>
      <c r="L383" s="93"/>
      <c r="M383" s="87" t="s">
        <v>62</v>
      </c>
      <c r="N383" s="82"/>
      <c r="O383" s="82"/>
      <c r="P383" s="82"/>
      <c r="Q383" s="82"/>
      <c r="R383" s="82" t="n">
        <v>1</v>
      </c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93"/>
      <c r="AP383" s="93"/>
      <c r="AQ383" s="93"/>
      <c r="AR383" s="93"/>
      <c r="AS383" s="93"/>
      <c r="AT383" s="94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</row>
    <row r="384" customFormat="false" ht="22.5" hidden="false" customHeight="true" outlineLevel="0" collapsed="false">
      <c r="A384" s="90"/>
      <c r="B384" s="83"/>
      <c r="C384" s="83"/>
      <c r="D384" s="91"/>
      <c r="E384" s="92"/>
      <c r="F384" s="78"/>
      <c r="G384" s="76"/>
      <c r="H384" s="82"/>
      <c r="I384" s="76"/>
      <c r="J384" s="87"/>
      <c r="K384" s="87"/>
      <c r="L384" s="93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93"/>
      <c r="AP384" s="93"/>
      <c r="AQ384" s="93"/>
      <c r="AR384" s="93"/>
      <c r="AS384" s="93"/>
      <c r="AT384" s="94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</row>
    <row r="385" customFormat="false" ht="22.5" hidden="false" customHeight="true" outlineLevel="0" collapsed="false">
      <c r="A385" s="90"/>
      <c r="B385" s="83"/>
      <c r="C385" s="83"/>
      <c r="D385" s="91"/>
      <c r="E385" s="92"/>
      <c r="F385" s="78"/>
      <c r="G385" s="76"/>
      <c r="H385" s="82"/>
      <c r="I385" s="76"/>
      <c r="J385" s="87"/>
      <c r="K385" s="87"/>
      <c r="L385" s="93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93"/>
      <c r="AP385" s="93"/>
      <c r="AQ385" s="93"/>
      <c r="AR385" s="93"/>
      <c r="AS385" s="93"/>
      <c r="AT385" s="94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</row>
    <row r="386" customFormat="false" ht="22.5" hidden="false" customHeight="true" outlineLevel="0" collapsed="false">
      <c r="A386" s="90"/>
      <c r="B386" s="83"/>
      <c r="C386" s="83"/>
      <c r="D386" s="91"/>
      <c r="E386" s="92"/>
      <c r="F386" s="78"/>
      <c r="G386" s="76"/>
      <c r="H386" s="82"/>
      <c r="I386" s="76"/>
      <c r="J386" s="87"/>
      <c r="K386" s="87"/>
      <c r="L386" s="93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93"/>
      <c r="AP386" s="93"/>
      <c r="AQ386" s="93"/>
      <c r="AR386" s="93"/>
      <c r="AS386" s="93"/>
      <c r="AT386" s="94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</row>
    <row r="387" customFormat="false" ht="22.5" hidden="false" customHeight="true" outlineLevel="0" collapsed="false">
      <c r="A387" s="90"/>
      <c r="B387" s="90"/>
      <c r="C387" s="83"/>
      <c r="D387" s="113" t="e">
        <f aca="false">'codigos flow sheet' #REF!</f>
        <v>#VALUE!</v>
      </c>
      <c r="E387" s="97" t="e">
        <f aca="false">'codigos flow sheet' #REF!</f>
        <v>#VALUE!</v>
      </c>
      <c r="F387" s="78"/>
      <c r="G387" s="76"/>
      <c r="H387" s="82" t="s">
        <v>509</v>
      </c>
      <c r="I387" s="77"/>
      <c r="J387" s="87" t="s">
        <v>88</v>
      </c>
      <c r="K387" s="100" t="s">
        <v>89</v>
      </c>
      <c r="L387" s="93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93"/>
      <c r="AP387" s="93"/>
      <c r="AQ387" s="93"/>
      <c r="AR387" s="93"/>
      <c r="AS387" s="93"/>
      <c r="AT387" s="94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</row>
    <row r="388" customFormat="false" ht="22.5" hidden="false" customHeight="true" outlineLevel="0" collapsed="false">
      <c r="A388" s="90"/>
      <c r="B388" s="90"/>
      <c r="C388" s="83" t="s">
        <v>600</v>
      </c>
      <c r="D388" s="90" t="e">
        <f aca="false">CONCATENATE($D$387,"_","HS")</f>
        <v>#VALUE!</v>
      </c>
      <c r="E388" s="77" t="e">
        <f aca="false">$E$387</f>
        <v>#VALUE!</v>
      </c>
      <c r="F388" s="78"/>
      <c r="G388" s="88" t="s">
        <v>59</v>
      </c>
      <c r="H388" s="82" t="s">
        <v>60</v>
      </c>
      <c r="I388" s="89" t="s">
        <v>601</v>
      </c>
      <c r="J388" s="87"/>
      <c r="K388" s="79"/>
      <c r="L388" s="93"/>
      <c r="M388" s="87" t="s">
        <v>62</v>
      </c>
      <c r="N388" s="82"/>
      <c r="O388" s="82"/>
      <c r="P388" s="82"/>
      <c r="Q388" s="82" t="n">
        <v>1</v>
      </c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93"/>
      <c r="AP388" s="93"/>
      <c r="AQ388" s="93"/>
      <c r="AR388" s="93"/>
      <c r="AS388" s="93"/>
      <c r="AT388" s="94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</row>
    <row r="389" customFormat="false" ht="22.5" hidden="false" customHeight="true" outlineLevel="0" collapsed="false">
      <c r="A389" s="90"/>
      <c r="B389" s="90"/>
      <c r="C389" s="83" t="s">
        <v>602</v>
      </c>
      <c r="D389" s="90" t="e">
        <f aca="false">CONCATENATE($D$387,"_","RDY")</f>
        <v>#VALUE!</v>
      </c>
      <c r="E389" s="77" t="e">
        <f aca="false">$E$387</f>
        <v>#VALUE!</v>
      </c>
      <c r="F389" s="78"/>
      <c r="G389" s="88" t="s">
        <v>64</v>
      </c>
      <c r="H389" s="82" t="s">
        <v>60</v>
      </c>
      <c r="I389" s="89" t="s">
        <v>603</v>
      </c>
      <c r="J389" s="87"/>
      <c r="K389" s="79"/>
      <c r="L389" s="93"/>
      <c r="M389" s="87" t="s">
        <v>62</v>
      </c>
      <c r="N389" s="82"/>
      <c r="O389" s="82"/>
      <c r="P389" s="82"/>
      <c r="Q389" s="82" t="n">
        <v>1</v>
      </c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93"/>
      <c r="AP389" s="93"/>
      <c r="AQ389" s="93"/>
      <c r="AR389" s="93"/>
      <c r="AS389" s="93"/>
      <c r="AT389" s="94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</row>
    <row r="390" customFormat="false" ht="22.5" hidden="false" customHeight="true" outlineLevel="0" collapsed="false">
      <c r="A390" s="90"/>
      <c r="B390" s="90"/>
      <c r="C390" s="83" t="s">
        <v>604</v>
      </c>
      <c r="D390" s="90" t="e">
        <f aca="false">CONCATENATE($D$387,"_","RUN")</f>
        <v>#VALUE!</v>
      </c>
      <c r="E390" s="77" t="e">
        <f aca="false">$E$387</f>
        <v>#VALUE!</v>
      </c>
      <c r="F390" s="78"/>
      <c r="G390" s="88" t="s">
        <v>95</v>
      </c>
      <c r="H390" s="82" t="s">
        <v>60</v>
      </c>
      <c r="I390" s="89" t="s">
        <v>605</v>
      </c>
      <c r="J390" s="87"/>
      <c r="K390" s="79"/>
      <c r="L390" s="93"/>
      <c r="M390" s="87" t="s">
        <v>62</v>
      </c>
      <c r="N390" s="82"/>
      <c r="O390" s="82"/>
      <c r="P390" s="82"/>
      <c r="Q390" s="82" t="n">
        <v>1</v>
      </c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93"/>
      <c r="AP390" s="93"/>
      <c r="AQ390" s="93"/>
      <c r="AR390" s="93"/>
      <c r="AS390" s="93"/>
      <c r="AT390" s="94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</row>
    <row r="391" customFormat="false" ht="22.5" hidden="false" customHeight="true" outlineLevel="0" collapsed="false">
      <c r="A391" s="90"/>
      <c r="B391" s="90"/>
      <c r="C391" s="83" t="s">
        <v>606</v>
      </c>
      <c r="D391" s="90" t="e">
        <f aca="false">CONCATENATE($D$387,"_","MD")</f>
        <v>#VALUE!</v>
      </c>
      <c r="E391" s="77" t="e">
        <f aca="false">$E$387</f>
        <v>#VALUE!</v>
      </c>
      <c r="F391" s="78"/>
      <c r="G391" s="88" t="s">
        <v>70</v>
      </c>
      <c r="H391" s="82" t="s">
        <v>60</v>
      </c>
      <c r="I391" s="89" t="s">
        <v>607</v>
      </c>
      <c r="J391" s="87"/>
      <c r="K391" s="79"/>
      <c r="L391" s="93"/>
      <c r="M391" s="87" t="s">
        <v>62</v>
      </c>
      <c r="N391" s="82"/>
      <c r="O391" s="82"/>
      <c r="P391" s="82"/>
      <c r="Q391" s="82" t="n">
        <v>1</v>
      </c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93"/>
      <c r="AP391" s="93"/>
      <c r="AQ391" s="93"/>
      <c r="AR391" s="93"/>
      <c r="AS391" s="93"/>
      <c r="AT391" s="94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</row>
    <row r="392" customFormat="false" ht="22.5" hidden="false" customHeight="true" outlineLevel="0" collapsed="false">
      <c r="A392" s="90"/>
      <c r="B392" s="90"/>
      <c r="C392" s="83" t="s">
        <v>608</v>
      </c>
      <c r="D392" s="90" t="e">
        <f aca="false">CONCATENATE($D$387,"_","CMD")</f>
        <v>#VALUE!</v>
      </c>
      <c r="E392" s="77" t="e">
        <f aca="false">$E$387</f>
        <v>#VALUE!</v>
      </c>
      <c r="F392" s="78"/>
      <c r="G392" s="88" t="s">
        <v>79</v>
      </c>
      <c r="H392" s="82" t="s">
        <v>60</v>
      </c>
      <c r="I392" s="89" t="s">
        <v>609</v>
      </c>
      <c r="J392" s="87"/>
      <c r="K392" s="79"/>
      <c r="L392" s="93"/>
      <c r="M392" s="87" t="s">
        <v>62</v>
      </c>
      <c r="N392" s="82"/>
      <c r="O392" s="82"/>
      <c r="P392" s="82"/>
      <c r="Q392" s="82"/>
      <c r="R392" s="82" t="n">
        <v>1</v>
      </c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93"/>
      <c r="AP392" s="93"/>
      <c r="AQ392" s="93"/>
      <c r="AR392" s="93"/>
      <c r="AS392" s="93"/>
      <c r="AT392" s="94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</row>
    <row r="393" customFormat="false" ht="22.5" hidden="false" customHeight="true" outlineLevel="0" collapsed="false">
      <c r="A393" s="90"/>
      <c r="B393" s="90"/>
      <c r="C393" s="83"/>
      <c r="D393" s="90"/>
      <c r="E393" s="77"/>
      <c r="F393" s="78"/>
      <c r="G393" s="76"/>
      <c r="H393" s="82"/>
      <c r="I393" s="89"/>
      <c r="J393" s="87"/>
      <c r="K393" s="79"/>
      <c r="L393" s="93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93"/>
      <c r="AP393" s="93"/>
      <c r="AQ393" s="93"/>
      <c r="AR393" s="93"/>
      <c r="AS393" s="93"/>
      <c r="AT393" s="94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</row>
    <row r="394" customFormat="false" ht="22.5" hidden="false" customHeight="true" outlineLevel="0" collapsed="false">
      <c r="A394" s="90"/>
      <c r="B394" s="90"/>
      <c r="C394" s="83"/>
      <c r="D394" s="90"/>
      <c r="E394" s="77"/>
      <c r="F394" s="78"/>
      <c r="G394" s="76"/>
      <c r="H394" s="82"/>
      <c r="I394" s="89"/>
      <c r="J394" s="87"/>
      <c r="K394" s="79"/>
      <c r="L394" s="93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93"/>
      <c r="AP394" s="93"/>
      <c r="AQ394" s="93"/>
      <c r="AR394" s="93"/>
      <c r="AS394" s="93"/>
      <c r="AT394" s="94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</row>
    <row r="395" customFormat="false" ht="22.5" hidden="false" customHeight="true" outlineLevel="0" collapsed="false">
      <c r="A395" s="90"/>
      <c r="B395" s="90"/>
      <c r="C395" s="83"/>
      <c r="D395" s="113" t="e">
        <f aca="false">'codigos flow sheet' #REF!</f>
        <v>#VALUE!</v>
      </c>
      <c r="E395" s="97" t="e">
        <f aca="false">'codigos flow sheet' #REF!</f>
        <v>#VALUE!</v>
      </c>
      <c r="F395" s="78"/>
      <c r="G395" s="76"/>
      <c r="H395" s="82" t="s">
        <v>509</v>
      </c>
      <c r="I395" s="77"/>
      <c r="J395" s="87" t="s">
        <v>88</v>
      </c>
      <c r="K395" s="100" t="s">
        <v>89</v>
      </c>
      <c r="L395" s="93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93"/>
      <c r="AP395" s="93"/>
      <c r="AQ395" s="93"/>
      <c r="AR395" s="93"/>
      <c r="AS395" s="93"/>
      <c r="AT395" s="94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</row>
    <row r="396" customFormat="false" ht="22.5" hidden="false" customHeight="true" outlineLevel="0" collapsed="false">
      <c r="A396" s="90"/>
      <c r="B396" s="90"/>
      <c r="C396" s="83" t="s">
        <v>610</v>
      </c>
      <c r="D396" s="90" t="e">
        <f aca="false">CONCATENATE($D$395,"_","HS")</f>
        <v>#VALUE!</v>
      </c>
      <c r="E396" s="77" t="e">
        <f aca="false">$E$395</f>
        <v>#VALUE!</v>
      </c>
      <c r="F396" s="78"/>
      <c r="G396" s="88" t="s">
        <v>59</v>
      </c>
      <c r="H396" s="82" t="s">
        <v>60</v>
      </c>
      <c r="I396" s="89" t="s">
        <v>611</v>
      </c>
      <c r="J396" s="87"/>
      <c r="K396" s="79"/>
      <c r="L396" s="93"/>
      <c r="M396" s="87" t="s">
        <v>62</v>
      </c>
      <c r="N396" s="82"/>
      <c r="O396" s="82"/>
      <c r="P396" s="82"/>
      <c r="Q396" s="82" t="n">
        <v>1</v>
      </c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93"/>
      <c r="AP396" s="93"/>
      <c r="AQ396" s="93"/>
      <c r="AR396" s="93"/>
      <c r="AS396" s="93"/>
      <c r="AT396" s="94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</row>
    <row r="397" customFormat="false" ht="22.5" hidden="false" customHeight="true" outlineLevel="0" collapsed="false">
      <c r="A397" s="90"/>
      <c r="B397" s="90"/>
      <c r="C397" s="83" t="s">
        <v>612</v>
      </c>
      <c r="D397" s="90" t="e">
        <f aca="false">CONCATENATE($D$395,"_","RDY")</f>
        <v>#VALUE!</v>
      </c>
      <c r="E397" s="77" t="e">
        <f aca="false">$E$395</f>
        <v>#VALUE!</v>
      </c>
      <c r="F397" s="78"/>
      <c r="G397" s="88" t="s">
        <v>64</v>
      </c>
      <c r="H397" s="82" t="s">
        <v>60</v>
      </c>
      <c r="I397" s="89" t="s">
        <v>613</v>
      </c>
      <c r="J397" s="87"/>
      <c r="K397" s="79"/>
      <c r="L397" s="93"/>
      <c r="M397" s="87" t="s">
        <v>62</v>
      </c>
      <c r="N397" s="82"/>
      <c r="O397" s="82"/>
      <c r="P397" s="82"/>
      <c r="Q397" s="82" t="n">
        <v>1</v>
      </c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93"/>
      <c r="AP397" s="93"/>
      <c r="AQ397" s="93"/>
      <c r="AR397" s="93"/>
      <c r="AS397" s="93"/>
      <c r="AT397" s="94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</row>
    <row r="398" customFormat="false" ht="22.5" hidden="false" customHeight="true" outlineLevel="0" collapsed="false">
      <c r="A398" s="90"/>
      <c r="B398" s="90"/>
      <c r="C398" s="83" t="s">
        <v>614</v>
      </c>
      <c r="D398" s="90" t="e">
        <f aca="false">CONCATENATE($D$395,"_","RUN")</f>
        <v>#VALUE!</v>
      </c>
      <c r="E398" s="77" t="e">
        <f aca="false">$E$395</f>
        <v>#VALUE!</v>
      </c>
      <c r="F398" s="78"/>
      <c r="G398" s="88" t="s">
        <v>95</v>
      </c>
      <c r="H398" s="82" t="s">
        <v>60</v>
      </c>
      <c r="I398" s="89" t="s">
        <v>615</v>
      </c>
      <c r="J398" s="87"/>
      <c r="K398" s="79"/>
      <c r="L398" s="93"/>
      <c r="M398" s="87" t="s">
        <v>62</v>
      </c>
      <c r="N398" s="82"/>
      <c r="O398" s="82"/>
      <c r="P398" s="82"/>
      <c r="Q398" s="82" t="n">
        <v>1</v>
      </c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93"/>
      <c r="AP398" s="93"/>
      <c r="AQ398" s="93"/>
      <c r="AR398" s="93"/>
      <c r="AS398" s="93"/>
      <c r="AT398" s="94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</row>
    <row r="399" customFormat="false" ht="22.5" hidden="false" customHeight="true" outlineLevel="0" collapsed="false">
      <c r="A399" s="90"/>
      <c r="B399" s="90"/>
      <c r="C399" s="83" t="s">
        <v>616</v>
      </c>
      <c r="D399" s="90" t="e">
        <f aca="false">CONCATENATE($D$395,"_","MD")</f>
        <v>#VALUE!</v>
      </c>
      <c r="E399" s="77" t="e">
        <f aca="false">$E$395</f>
        <v>#VALUE!</v>
      </c>
      <c r="F399" s="78"/>
      <c r="G399" s="88" t="s">
        <v>70</v>
      </c>
      <c r="H399" s="82" t="s">
        <v>60</v>
      </c>
      <c r="I399" s="89" t="s">
        <v>617</v>
      </c>
      <c r="J399" s="87"/>
      <c r="K399" s="79"/>
      <c r="L399" s="93"/>
      <c r="M399" s="87" t="s">
        <v>62</v>
      </c>
      <c r="N399" s="82"/>
      <c r="O399" s="82"/>
      <c r="P399" s="82"/>
      <c r="Q399" s="82" t="n">
        <v>1</v>
      </c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93"/>
      <c r="AP399" s="93"/>
      <c r="AQ399" s="93"/>
      <c r="AR399" s="93"/>
      <c r="AS399" s="93"/>
      <c r="AT399" s="94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</row>
    <row r="400" customFormat="false" ht="22.5" hidden="false" customHeight="true" outlineLevel="0" collapsed="false">
      <c r="A400" s="90"/>
      <c r="B400" s="90"/>
      <c r="C400" s="83" t="s">
        <v>618</v>
      </c>
      <c r="D400" s="90" t="e">
        <f aca="false">CONCATENATE($D$395,"_","CMD")</f>
        <v>#VALUE!</v>
      </c>
      <c r="E400" s="77" t="e">
        <f aca="false">$E$395</f>
        <v>#VALUE!</v>
      </c>
      <c r="F400" s="78"/>
      <c r="G400" s="88" t="s">
        <v>79</v>
      </c>
      <c r="H400" s="82" t="s">
        <v>60</v>
      </c>
      <c r="I400" s="89" t="s">
        <v>619</v>
      </c>
      <c r="J400" s="87"/>
      <c r="K400" s="79"/>
      <c r="L400" s="93"/>
      <c r="M400" s="87" t="s">
        <v>62</v>
      </c>
      <c r="N400" s="82"/>
      <c r="O400" s="82"/>
      <c r="P400" s="82"/>
      <c r="Q400" s="82"/>
      <c r="R400" s="82" t="n">
        <v>1</v>
      </c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93"/>
      <c r="AP400" s="93"/>
      <c r="AQ400" s="93"/>
      <c r="AR400" s="93"/>
      <c r="AS400" s="93"/>
      <c r="AT400" s="94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</row>
    <row r="401" customFormat="false" ht="22.5" hidden="false" customHeight="true" outlineLevel="0" collapsed="false">
      <c r="A401" s="90"/>
      <c r="B401" s="90"/>
      <c r="C401" s="83"/>
      <c r="D401" s="90"/>
      <c r="E401" s="77"/>
      <c r="F401" s="78"/>
      <c r="G401" s="76"/>
      <c r="H401" s="82"/>
      <c r="I401" s="89"/>
      <c r="J401" s="87"/>
      <c r="K401" s="79"/>
      <c r="L401" s="93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93"/>
      <c r="AP401" s="93"/>
      <c r="AQ401" s="93"/>
      <c r="AR401" s="93"/>
      <c r="AS401" s="93"/>
      <c r="AT401" s="94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</row>
    <row r="402" customFormat="false" ht="22.5" hidden="false" customHeight="true" outlineLevel="0" collapsed="false">
      <c r="A402" s="90"/>
      <c r="B402" s="90"/>
      <c r="C402" s="83"/>
      <c r="D402" s="90"/>
      <c r="E402" s="77"/>
      <c r="F402" s="78"/>
      <c r="G402" s="76"/>
      <c r="H402" s="82"/>
      <c r="I402" s="89"/>
      <c r="J402" s="87"/>
      <c r="K402" s="79"/>
      <c r="L402" s="93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93"/>
      <c r="AP402" s="93"/>
      <c r="AQ402" s="93"/>
      <c r="AR402" s="93"/>
      <c r="AS402" s="93"/>
      <c r="AT402" s="94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</row>
    <row r="403" customFormat="false" ht="22.5" hidden="false" customHeight="true" outlineLevel="0" collapsed="false">
      <c r="A403" s="90"/>
      <c r="B403" s="90"/>
      <c r="C403" s="83"/>
      <c r="D403" s="113" t="e">
        <f aca="false">'codigos flow sheet' #REF!</f>
        <v>#VALUE!</v>
      </c>
      <c r="E403" s="97" t="e">
        <f aca="false">'codigos flow sheet' #REF!</f>
        <v>#VALUE!</v>
      </c>
      <c r="F403" s="78"/>
      <c r="G403" s="76"/>
      <c r="H403" s="82" t="s">
        <v>509</v>
      </c>
      <c r="I403" s="77"/>
      <c r="J403" s="87" t="s">
        <v>88</v>
      </c>
      <c r="K403" s="100" t="s">
        <v>89</v>
      </c>
      <c r="L403" s="93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93"/>
      <c r="AP403" s="93"/>
      <c r="AQ403" s="93"/>
      <c r="AR403" s="93"/>
      <c r="AS403" s="93"/>
      <c r="AT403" s="94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</row>
    <row r="404" customFormat="false" ht="22.5" hidden="false" customHeight="true" outlineLevel="0" collapsed="false">
      <c r="A404" s="90"/>
      <c r="B404" s="90"/>
      <c r="C404" s="83" t="s">
        <v>620</v>
      </c>
      <c r="D404" s="90" t="e">
        <f aca="false">CONCATENATE($D$403,"_","HS")</f>
        <v>#VALUE!</v>
      </c>
      <c r="E404" s="77" t="e">
        <f aca="false">$E$403</f>
        <v>#VALUE!</v>
      </c>
      <c r="F404" s="78"/>
      <c r="G404" s="88" t="s">
        <v>59</v>
      </c>
      <c r="H404" s="82" t="s">
        <v>60</v>
      </c>
      <c r="I404" s="89" t="s">
        <v>621</v>
      </c>
      <c r="J404" s="87"/>
      <c r="K404" s="79"/>
      <c r="L404" s="93"/>
      <c r="M404" s="87" t="s">
        <v>62</v>
      </c>
      <c r="N404" s="82"/>
      <c r="O404" s="82"/>
      <c r="P404" s="82"/>
      <c r="Q404" s="82" t="n">
        <v>1</v>
      </c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93"/>
      <c r="AP404" s="93"/>
      <c r="AQ404" s="93"/>
      <c r="AR404" s="93"/>
      <c r="AS404" s="93"/>
      <c r="AT404" s="94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</row>
    <row r="405" customFormat="false" ht="22.5" hidden="false" customHeight="true" outlineLevel="0" collapsed="false">
      <c r="A405" s="90"/>
      <c r="B405" s="90"/>
      <c r="C405" s="83" t="s">
        <v>622</v>
      </c>
      <c r="D405" s="90" t="e">
        <f aca="false">CONCATENATE($D$403,"_","RDY")</f>
        <v>#VALUE!</v>
      </c>
      <c r="E405" s="77" t="e">
        <f aca="false">$E$403</f>
        <v>#VALUE!</v>
      </c>
      <c r="F405" s="78"/>
      <c r="G405" s="88" t="s">
        <v>64</v>
      </c>
      <c r="H405" s="82" t="s">
        <v>60</v>
      </c>
      <c r="I405" s="89" t="s">
        <v>623</v>
      </c>
      <c r="J405" s="87"/>
      <c r="K405" s="79"/>
      <c r="L405" s="93"/>
      <c r="M405" s="87" t="s">
        <v>62</v>
      </c>
      <c r="N405" s="82"/>
      <c r="O405" s="82"/>
      <c r="P405" s="82"/>
      <c r="Q405" s="82" t="n">
        <v>1</v>
      </c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93"/>
      <c r="AP405" s="93"/>
      <c r="AQ405" s="93"/>
      <c r="AR405" s="93"/>
      <c r="AS405" s="93"/>
      <c r="AT405" s="94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</row>
    <row r="406" customFormat="false" ht="22.5" hidden="false" customHeight="true" outlineLevel="0" collapsed="false">
      <c r="A406" s="90"/>
      <c r="B406" s="90"/>
      <c r="C406" s="83" t="s">
        <v>624</v>
      </c>
      <c r="D406" s="90" t="e">
        <f aca="false">CONCATENATE($D$403,"_","RUN")</f>
        <v>#VALUE!</v>
      </c>
      <c r="E406" s="77" t="e">
        <f aca="false">$E$403</f>
        <v>#VALUE!</v>
      </c>
      <c r="F406" s="78"/>
      <c r="G406" s="88" t="s">
        <v>95</v>
      </c>
      <c r="H406" s="82" t="s">
        <v>60</v>
      </c>
      <c r="I406" s="89" t="s">
        <v>625</v>
      </c>
      <c r="J406" s="87"/>
      <c r="K406" s="79"/>
      <c r="L406" s="93"/>
      <c r="M406" s="87" t="s">
        <v>62</v>
      </c>
      <c r="N406" s="82"/>
      <c r="O406" s="82"/>
      <c r="P406" s="82"/>
      <c r="Q406" s="82" t="n">
        <v>1</v>
      </c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93"/>
      <c r="AP406" s="93"/>
      <c r="AQ406" s="93"/>
      <c r="AR406" s="93"/>
      <c r="AS406" s="93"/>
      <c r="AT406" s="94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</row>
    <row r="407" customFormat="false" ht="22.5" hidden="false" customHeight="true" outlineLevel="0" collapsed="false">
      <c r="A407" s="90"/>
      <c r="B407" s="90"/>
      <c r="C407" s="83" t="s">
        <v>626</v>
      </c>
      <c r="D407" s="90" t="e">
        <f aca="false">CONCATENATE($D$403,"_","MD")</f>
        <v>#VALUE!</v>
      </c>
      <c r="E407" s="77" t="e">
        <f aca="false">$E$403</f>
        <v>#VALUE!</v>
      </c>
      <c r="F407" s="78"/>
      <c r="G407" s="88" t="s">
        <v>70</v>
      </c>
      <c r="H407" s="82" t="s">
        <v>60</v>
      </c>
      <c r="I407" s="89" t="s">
        <v>627</v>
      </c>
      <c r="J407" s="87"/>
      <c r="K407" s="79"/>
      <c r="L407" s="93"/>
      <c r="M407" s="87" t="s">
        <v>62</v>
      </c>
      <c r="N407" s="82"/>
      <c r="O407" s="82"/>
      <c r="P407" s="82"/>
      <c r="Q407" s="82" t="n">
        <v>1</v>
      </c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93"/>
      <c r="AP407" s="93"/>
      <c r="AQ407" s="93"/>
      <c r="AR407" s="93"/>
      <c r="AS407" s="93"/>
      <c r="AT407" s="94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</row>
    <row r="408" customFormat="false" ht="22.5" hidden="false" customHeight="true" outlineLevel="0" collapsed="false">
      <c r="A408" s="90"/>
      <c r="B408" s="90"/>
      <c r="C408" s="83" t="s">
        <v>628</v>
      </c>
      <c r="D408" s="90" t="e">
        <f aca="false">CONCATENATE($D$403,"_","CMD")</f>
        <v>#VALUE!</v>
      </c>
      <c r="E408" s="77" t="e">
        <f aca="false">$E$403</f>
        <v>#VALUE!</v>
      </c>
      <c r="F408" s="78"/>
      <c r="G408" s="88" t="s">
        <v>79</v>
      </c>
      <c r="H408" s="82" t="s">
        <v>60</v>
      </c>
      <c r="I408" s="89" t="s">
        <v>629</v>
      </c>
      <c r="J408" s="87"/>
      <c r="K408" s="79"/>
      <c r="L408" s="93"/>
      <c r="M408" s="87" t="s">
        <v>62</v>
      </c>
      <c r="N408" s="82"/>
      <c r="O408" s="82"/>
      <c r="P408" s="82"/>
      <c r="Q408" s="82"/>
      <c r="R408" s="82" t="n">
        <v>1</v>
      </c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93"/>
      <c r="AP408" s="93"/>
      <c r="AQ408" s="93"/>
      <c r="AR408" s="93"/>
      <c r="AS408" s="93"/>
      <c r="AT408" s="94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</row>
    <row r="409" customFormat="false" ht="22.5" hidden="false" customHeight="true" outlineLevel="0" collapsed="false">
      <c r="A409" s="83"/>
      <c r="B409" s="83"/>
      <c r="C409" s="83"/>
      <c r="D409" s="76"/>
      <c r="E409" s="77"/>
      <c r="F409" s="78"/>
      <c r="G409" s="76"/>
      <c r="H409" s="82"/>
      <c r="I409" s="76"/>
      <c r="J409" s="87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77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</row>
    <row r="410" customFormat="false" ht="22.5" hidden="false" customHeight="true" outlineLevel="0" collapsed="false">
      <c r="A410" s="83"/>
      <c r="B410" s="83"/>
      <c r="C410" s="83"/>
      <c r="D410" s="76"/>
      <c r="E410" s="77"/>
      <c r="F410" s="78"/>
      <c r="G410" s="76"/>
      <c r="H410" s="82"/>
      <c r="I410" s="76"/>
      <c r="J410" s="87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77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</row>
    <row r="411" customFormat="false" ht="22.5" hidden="false" customHeight="true" outlineLevel="0" collapsed="false">
      <c r="A411" s="90"/>
      <c r="B411" s="90"/>
      <c r="C411" s="83"/>
      <c r="D411" s="113" t="e">
        <f aca="false">'codigos flow sheet' #REF!</f>
        <v>#VALUE!</v>
      </c>
      <c r="E411" s="97" t="e">
        <f aca="false">'codigos flow sheet' #REF!</f>
        <v>#VALUE!</v>
      </c>
      <c r="F411" s="78"/>
      <c r="G411" s="76"/>
      <c r="H411" s="82" t="s">
        <v>630</v>
      </c>
      <c r="I411" s="77"/>
      <c r="J411" s="87" t="s">
        <v>88</v>
      </c>
      <c r="K411" s="100" t="s">
        <v>89</v>
      </c>
      <c r="L411" s="93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93"/>
      <c r="AP411" s="93"/>
      <c r="AQ411" s="93"/>
      <c r="AR411" s="93"/>
      <c r="AS411" s="93"/>
      <c r="AT411" s="94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</row>
    <row r="412" customFormat="false" ht="22.5" hidden="false" customHeight="true" outlineLevel="0" collapsed="false">
      <c r="A412" s="90"/>
      <c r="B412" s="90"/>
      <c r="C412" s="83" t="s">
        <v>631</v>
      </c>
      <c r="D412" s="90" t="e">
        <f aca="false">CONCATENATE($D$411,"_","HS")</f>
        <v>#VALUE!</v>
      </c>
      <c r="E412" s="77" t="e">
        <f aca="false">$E$411</f>
        <v>#VALUE!</v>
      </c>
      <c r="F412" s="78"/>
      <c r="G412" s="88" t="s">
        <v>59</v>
      </c>
      <c r="H412" s="82" t="s">
        <v>60</v>
      </c>
      <c r="I412" s="89" t="s">
        <v>632</v>
      </c>
      <c r="J412" s="87"/>
      <c r="K412" s="79"/>
      <c r="L412" s="93"/>
      <c r="M412" s="87" t="s">
        <v>62</v>
      </c>
      <c r="N412" s="82"/>
      <c r="O412" s="82"/>
      <c r="P412" s="82"/>
      <c r="Q412" s="82" t="n">
        <v>1</v>
      </c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93"/>
      <c r="AP412" s="93"/>
      <c r="AQ412" s="93"/>
      <c r="AR412" s="93"/>
      <c r="AS412" s="93"/>
      <c r="AT412" s="94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</row>
    <row r="413" customFormat="false" ht="22.5" hidden="false" customHeight="true" outlineLevel="0" collapsed="false">
      <c r="A413" s="90"/>
      <c r="B413" s="90"/>
      <c r="C413" s="83" t="s">
        <v>633</v>
      </c>
      <c r="D413" s="90" t="e">
        <f aca="false">CONCATENATE($D$411,"_","RDY")</f>
        <v>#VALUE!</v>
      </c>
      <c r="E413" s="77" t="e">
        <f aca="false">$E$411</f>
        <v>#VALUE!</v>
      </c>
      <c r="F413" s="78"/>
      <c r="G413" s="88" t="s">
        <v>64</v>
      </c>
      <c r="H413" s="82" t="s">
        <v>60</v>
      </c>
      <c r="I413" s="89" t="s">
        <v>634</v>
      </c>
      <c r="J413" s="87"/>
      <c r="K413" s="79"/>
      <c r="L413" s="93"/>
      <c r="M413" s="87" t="s">
        <v>62</v>
      </c>
      <c r="N413" s="82"/>
      <c r="O413" s="82"/>
      <c r="P413" s="82"/>
      <c r="Q413" s="82" t="n">
        <v>1</v>
      </c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93"/>
      <c r="AP413" s="93"/>
      <c r="AQ413" s="93"/>
      <c r="AR413" s="93"/>
      <c r="AS413" s="93"/>
      <c r="AT413" s="94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</row>
    <row r="414" customFormat="false" ht="22.5" hidden="false" customHeight="true" outlineLevel="0" collapsed="false">
      <c r="A414" s="90"/>
      <c r="B414" s="90"/>
      <c r="C414" s="83" t="s">
        <v>635</v>
      </c>
      <c r="D414" s="90" t="e">
        <f aca="false">CONCATENATE($D$411,"_","RUN")</f>
        <v>#VALUE!</v>
      </c>
      <c r="E414" s="77" t="e">
        <f aca="false">$E$411</f>
        <v>#VALUE!</v>
      </c>
      <c r="F414" s="78"/>
      <c r="G414" s="88" t="s">
        <v>95</v>
      </c>
      <c r="H414" s="82" t="s">
        <v>60</v>
      </c>
      <c r="I414" s="89" t="s">
        <v>636</v>
      </c>
      <c r="J414" s="87"/>
      <c r="K414" s="79"/>
      <c r="L414" s="93"/>
      <c r="M414" s="87" t="s">
        <v>62</v>
      </c>
      <c r="N414" s="82"/>
      <c r="O414" s="82"/>
      <c r="P414" s="82"/>
      <c r="Q414" s="82" t="n">
        <v>1</v>
      </c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93"/>
      <c r="AP414" s="93"/>
      <c r="AQ414" s="93"/>
      <c r="AR414" s="93"/>
      <c r="AS414" s="93"/>
      <c r="AT414" s="94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</row>
    <row r="415" customFormat="false" ht="22.5" hidden="false" customHeight="true" outlineLevel="0" collapsed="false">
      <c r="A415" s="90"/>
      <c r="B415" s="90"/>
      <c r="C415" s="83" t="s">
        <v>637</v>
      </c>
      <c r="D415" s="90" t="e">
        <f aca="false">CONCATENATE($D$411,"_","MD")</f>
        <v>#VALUE!</v>
      </c>
      <c r="E415" s="77" t="e">
        <f aca="false">$E$411</f>
        <v>#VALUE!</v>
      </c>
      <c r="F415" s="78"/>
      <c r="G415" s="88" t="s">
        <v>70</v>
      </c>
      <c r="H415" s="82" t="s">
        <v>60</v>
      </c>
      <c r="I415" s="89" t="s">
        <v>638</v>
      </c>
      <c r="J415" s="87"/>
      <c r="K415" s="79"/>
      <c r="L415" s="93"/>
      <c r="M415" s="87" t="s">
        <v>62</v>
      </c>
      <c r="N415" s="82"/>
      <c r="O415" s="82"/>
      <c r="P415" s="82"/>
      <c r="Q415" s="82" t="n">
        <v>1</v>
      </c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93"/>
      <c r="AP415" s="93"/>
      <c r="AQ415" s="93"/>
      <c r="AR415" s="93"/>
      <c r="AS415" s="93"/>
      <c r="AT415" s="94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</row>
    <row r="416" customFormat="false" ht="22.5" hidden="false" customHeight="true" outlineLevel="0" collapsed="false">
      <c r="A416" s="90"/>
      <c r="B416" s="90"/>
      <c r="C416" s="83" t="s">
        <v>639</v>
      </c>
      <c r="D416" s="90" t="e">
        <f aca="false">CONCATENATE($D$411,"_","CMD")</f>
        <v>#VALUE!</v>
      </c>
      <c r="E416" s="77" t="e">
        <f aca="false">$E$411</f>
        <v>#VALUE!</v>
      </c>
      <c r="F416" s="78"/>
      <c r="G416" s="88" t="s">
        <v>79</v>
      </c>
      <c r="H416" s="82" t="s">
        <v>60</v>
      </c>
      <c r="I416" s="89" t="s">
        <v>640</v>
      </c>
      <c r="J416" s="87"/>
      <c r="K416" s="79"/>
      <c r="L416" s="93"/>
      <c r="M416" s="87" t="s">
        <v>62</v>
      </c>
      <c r="N416" s="82"/>
      <c r="O416" s="82"/>
      <c r="P416" s="82"/>
      <c r="Q416" s="82"/>
      <c r="R416" s="82" t="n">
        <v>1</v>
      </c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93"/>
      <c r="AP416" s="93"/>
      <c r="AQ416" s="93"/>
      <c r="AR416" s="93"/>
      <c r="AS416" s="93"/>
      <c r="AT416" s="94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</row>
    <row r="417" customFormat="false" ht="22.5" hidden="false" customHeight="true" outlineLevel="0" collapsed="false">
      <c r="A417" s="90"/>
      <c r="B417" s="83"/>
      <c r="C417" s="83"/>
      <c r="D417" s="91"/>
      <c r="E417" s="92"/>
      <c r="F417" s="78"/>
      <c r="G417" s="76"/>
      <c r="H417" s="82"/>
      <c r="I417" s="76"/>
      <c r="J417" s="87"/>
      <c r="K417" s="87"/>
      <c r="L417" s="93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93"/>
      <c r="AP417" s="93"/>
      <c r="AQ417" s="93"/>
      <c r="AR417" s="93"/>
      <c r="AS417" s="93"/>
      <c r="AT417" s="94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</row>
    <row r="418" customFormat="false" ht="22.5" hidden="false" customHeight="true" outlineLevel="0" collapsed="false">
      <c r="A418" s="90"/>
      <c r="B418" s="83"/>
      <c r="C418" s="83"/>
      <c r="D418" s="91"/>
      <c r="E418" s="92"/>
      <c r="F418" s="78"/>
      <c r="G418" s="76"/>
      <c r="H418" s="82"/>
      <c r="I418" s="76"/>
      <c r="J418" s="87"/>
      <c r="K418" s="87"/>
      <c r="L418" s="93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93"/>
      <c r="AP418" s="93"/>
      <c r="AQ418" s="93"/>
      <c r="AR418" s="93"/>
      <c r="AS418" s="93"/>
      <c r="AT418" s="94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</row>
    <row r="419" customFormat="false" ht="22.5" hidden="false" customHeight="true" outlineLevel="0" collapsed="false">
      <c r="A419" s="90"/>
      <c r="B419" s="83"/>
      <c r="C419" s="83"/>
      <c r="D419" s="91"/>
      <c r="E419" s="92"/>
      <c r="F419" s="78"/>
      <c r="G419" s="76"/>
      <c r="H419" s="82"/>
      <c r="I419" s="76"/>
      <c r="J419" s="87"/>
      <c r="K419" s="87"/>
      <c r="L419" s="93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93"/>
      <c r="AP419" s="93"/>
      <c r="AQ419" s="93"/>
      <c r="AR419" s="93"/>
      <c r="AS419" s="93"/>
      <c r="AT419" s="94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</row>
    <row r="420" customFormat="false" ht="22.5" hidden="false" customHeight="true" outlineLevel="0" collapsed="false">
      <c r="A420" s="90"/>
      <c r="B420" s="90"/>
      <c r="C420" s="83"/>
      <c r="D420" s="113" t="e">
        <f aca="false">'codigos flow sheet' #REF!</f>
        <v>#VALUE!</v>
      </c>
      <c r="E420" s="97" t="e">
        <f aca="false">'codigos flow sheet' #REF!</f>
        <v>#VALUE!</v>
      </c>
      <c r="F420" s="78"/>
      <c r="G420" s="76"/>
      <c r="H420" s="82" t="s">
        <v>630</v>
      </c>
      <c r="I420" s="77"/>
      <c r="J420" s="87" t="s">
        <v>88</v>
      </c>
      <c r="K420" s="100" t="s">
        <v>89</v>
      </c>
      <c r="L420" s="93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93"/>
      <c r="AP420" s="93"/>
      <c r="AQ420" s="93"/>
      <c r="AR420" s="93"/>
      <c r="AS420" s="93"/>
      <c r="AT420" s="94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</row>
    <row r="421" customFormat="false" ht="22.5" hidden="false" customHeight="true" outlineLevel="0" collapsed="false">
      <c r="A421" s="90"/>
      <c r="B421" s="90"/>
      <c r="C421" s="83" t="s">
        <v>641</v>
      </c>
      <c r="D421" s="90" t="e">
        <f aca="false">CONCATENATE($D$420,"_","HS")</f>
        <v>#VALUE!</v>
      </c>
      <c r="E421" s="77" t="e">
        <f aca="false">$E$420</f>
        <v>#VALUE!</v>
      </c>
      <c r="F421" s="78"/>
      <c r="G421" s="88" t="s">
        <v>59</v>
      </c>
      <c r="H421" s="82" t="s">
        <v>60</v>
      </c>
      <c r="I421" s="89" t="s">
        <v>642</v>
      </c>
      <c r="J421" s="87"/>
      <c r="K421" s="79"/>
      <c r="L421" s="93"/>
      <c r="M421" s="87" t="s">
        <v>62</v>
      </c>
      <c r="N421" s="82"/>
      <c r="O421" s="82"/>
      <c r="P421" s="82"/>
      <c r="Q421" s="82" t="n">
        <v>1</v>
      </c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93"/>
      <c r="AP421" s="93"/>
      <c r="AQ421" s="93"/>
      <c r="AR421" s="93"/>
      <c r="AS421" s="93"/>
      <c r="AT421" s="94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</row>
    <row r="422" customFormat="false" ht="22.5" hidden="false" customHeight="true" outlineLevel="0" collapsed="false">
      <c r="A422" s="90"/>
      <c r="B422" s="90"/>
      <c r="C422" s="83" t="s">
        <v>643</v>
      </c>
      <c r="D422" s="90" t="e">
        <f aca="false">CONCATENATE($D$420,"_","RDY")</f>
        <v>#VALUE!</v>
      </c>
      <c r="E422" s="77" t="e">
        <f aca="false">$E$420</f>
        <v>#VALUE!</v>
      </c>
      <c r="F422" s="78"/>
      <c r="G422" s="88" t="s">
        <v>64</v>
      </c>
      <c r="H422" s="82" t="s">
        <v>60</v>
      </c>
      <c r="I422" s="89" t="s">
        <v>644</v>
      </c>
      <c r="J422" s="87"/>
      <c r="K422" s="79"/>
      <c r="L422" s="93"/>
      <c r="M422" s="87" t="s">
        <v>62</v>
      </c>
      <c r="N422" s="82"/>
      <c r="O422" s="82"/>
      <c r="P422" s="82"/>
      <c r="Q422" s="82" t="n">
        <v>1</v>
      </c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93"/>
      <c r="AP422" s="93"/>
      <c r="AQ422" s="93"/>
      <c r="AR422" s="93"/>
      <c r="AS422" s="93"/>
      <c r="AT422" s="94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</row>
    <row r="423" customFormat="false" ht="22.5" hidden="false" customHeight="true" outlineLevel="0" collapsed="false">
      <c r="A423" s="90"/>
      <c r="B423" s="90"/>
      <c r="C423" s="83" t="s">
        <v>645</v>
      </c>
      <c r="D423" s="90" t="e">
        <f aca="false">CONCATENATE($D$420,"_","RUN")</f>
        <v>#VALUE!</v>
      </c>
      <c r="E423" s="77" t="e">
        <f aca="false">$E$420</f>
        <v>#VALUE!</v>
      </c>
      <c r="F423" s="78"/>
      <c r="G423" s="88" t="s">
        <v>95</v>
      </c>
      <c r="H423" s="82" t="s">
        <v>60</v>
      </c>
      <c r="I423" s="89" t="s">
        <v>646</v>
      </c>
      <c r="J423" s="87"/>
      <c r="K423" s="79"/>
      <c r="L423" s="93"/>
      <c r="M423" s="87" t="s">
        <v>62</v>
      </c>
      <c r="N423" s="82"/>
      <c r="O423" s="82"/>
      <c r="P423" s="82"/>
      <c r="Q423" s="82" t="n">
        <v>1</v>
      </c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93"/>
      <c r="AP423" s="93"/>
      <c r="AQ423" s="93"/>
      <c r="AR423" s="93"/>
      <c r="AS423" s="93"/>
      <c r="AT423" s="94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</row>
    <row r="424" customFormat="false" ht="22.5" hidden="false" customHeight="true" outlineLevel="0" collapsed="false">
      <c r="A424" s="90"/>
      <c r="B424" s="90"/>
      <c r="C424" s="83" t="s">
        <v>647</v>
      </c>
      <c r="D424" s="90" t="e">
        <f aca="false">CONCATENATE($D$420,"_","MD")</f>
        <v>#VALUE!</v>
      </c>
      <c r="E424" s="77" t="e">
        <f aca="false">$E$420</f>
        <v>#VALUE!</v>
      </c>
      <c r="F424" s="78"/>
      <c r="G424" s="88" t="s">
        <v>70</v>
      </c>
      <c r="H424" s="82" t="s">
        <v>60</v>
      </c>
      <c r="I424" s="89" t="s">
        <v>648</v>
      </c>
      <c r="J424" s="87"/>
      <c r="K424" s="79"/>
      <c r="L424" s="93"/>
      <c r="M424" s="87" t="s">
        <v>62</v>
      </c>
      <c r="N424" s="82"/>
      <c r="O424" s="82"/>
      <c r="P424" s="82"/>
      <c r="Q424" s="82" t="n">
        <v>1</v>
      </c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93"/>
      <c r="AP424" s="93"/>
      <c r="AQ424" s="93"/>
      <c r="AR424" s="93"/>
      <c r="AS424" s="93"/>
      <c r="AT424" s="94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</row>
    <row r="425" customFormat="false" ht="22.5" hidden="false" customHeight="true" outlineLevel="0" collapsed="false">
      <c r="A425" s="90"/>
      <c r="B425" s="90"/>
      <c r="C425" s="83" t="s">
        <v>649</v>
      </c>
      <c r="D425" s="90" t="e">
        <f aca="false">CONCATENATE($D$420,"_","CMD")</f>
        <v>#VALUE!</v>
      </c>
      <c r="E425" s="77" t="e">
        <f aca="false">$E$420</f>
        <v>#VALUE!</v>
      </c>
      <c r="F425" s="78"/>
      <c r="G425" s="88" t="s">
        <v>79</v>
      </c>
      <c r="H425" s="82" t="s">
        <v>60</v>
      </c>
      <c r="I425" s="89" t="s">
        <v>650</v>
      </c>
      <c r="J425" s="87"/>
      <c r="K425" s="79"/>
      <c r="L425" s="93"/>
      <c r="M425" s="87" t="s">
        <v>62</v>
      </c>
      <c r="N425" s="82"/>
      <c r="O425" s="82"/>
      <c r="P425" s="82"/>
      <c r="Q425" s="82"/>
      <c r="R425" s="82" t="n">
        <v>1</v>
      </c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93"/>
      <c r="AP425" s="93"/>
      <c r="AQ425" s="93"/>
      <c r="AR425" s="93"/>
      <c r="AS425" s="93"/>
      <c r="AT425" s="94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</row>
    <row r="426" customFormat="false" ht="22.5" hidden="false" customHeight="true" outlineLevel="0" collapsed="false">
      <c r="A426" s="90"/>
      <c r="B426" s="90"/>
      <c r="C426" s="83"/>
      <c r="D426" s="90"/>
      <c r="E426" s="77"/>
      <c r="F426" s="78"/>
      <c r="G426" s="76"/>
      <c r="H426" s="82"/>
      <c r="I426" s="89"/>
      <c r="J426" s="87"/>
      <c r="K426" s="79"/>
      <c r="L426" s="93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93"/>
      <c r="AP426" s="93"/>
      <c r="AQ426" s="93"/>
      <c r="AR426" s="93"/>
      <c r="AS426" s="93"/>
      <c r="AT426" s="94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</row>
    <row r="427" customFormat="false" ht="22.5" hidden="false" customHeight="true" outlineLevel="0" collapsed="false">
      <c r="A427" s="90"/>
      <c r="B427" s="90"/>
      <c r="C427" s="83"/>
      <c r="D427" s="90"/>
      <c r="E427" s="77"/>
      <c r="F427" s="78"/>
      <c r="G427" s="76"/>
      <c r="H427" s="82"/>
      <c r="I427" s="89"/>
      <c r="J427" s="87"/>
      <c r="K427" s="79"/>
      <c r="L427" s="93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93"/>
      <c r="AP427" s="93"/>
      <c r="AQ427" s="93"/>
      <c r="AR427" s="93"/>
      <c r="AS427" s="93"/>
      <c r="AT427" s="94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</row>
    <row r="428" customFormat="false" ht="22.5" hidden="false" customHeight="true" outlineLevel="0" collapsed="false">
      <c r="A428" s="90"/>
      <c r="B428" s="90"/>
      <c r="C428" s="83"/>
      <c r="D428" s="113" t="e">
        <f aca="false">'codigos flow sheet' #REF!</f>
        <v>#VALUE!</v>
      </c>
      <c r="E428" s="97" t="e">
        <f aca="false">'codigos flow sheet' #REF!</f>
        <v>#VALUE!</v>
      </c>
      <c r="F428" s="78"/>
      <c r="G428" s="76"/>
      <c r="H428" s="82" t="s">
        <v>630</v>
      </c>
      <c r="I428" s="77"/>
      <c r="J428" s="87" t="s">
        <v>88</v>
      </c>
      <c r="K428" s="100" t="s">
        <v>89</v>
      </c>
      <c r="L428" s="93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93"/>
      <c r="AP428" s="93"/>
      <c r="AQ428" s="93"/>
      <c r="AR428" s="93"/>
      <c r="AS428" s="93"/>
      <c r="AT428" s="94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</row>
    <row r="429" customFormat="false" ht="22.5" hidden="false" customHeight="true" outlineLevel="0" collapsed="false">
      <c r="A429" s="90"/>
      <c r="B429" s="90"/>
      <c r="C429" s="83" t="s">
        <v>651</v>
      </c>
      <c r="D429" s="90" t="e">
        <f aca="false">CONCATENATE($D$428,"_","HS")</f>
        <v>#VALUE!</v>
      </c>
      <c r="E429" s="77" t="e">
        <f aca="false">$E$428</f>
        <v>#VALUE!</v>
      </c>
      <c r="F429" s="78"/>
      <c r="G429" s="88" t="s">
        <v>59</v>
      </c>
      <c r="H429" s="82" t="s">
        <v>60</v>
      </c>
      <c r="I429" s="89" t="s">
        <v>652</v>
      </c>
      <c r="J429" s="87"/>
      <c r="K429" s="79"/>
      <c r="L429" s="93"/>
      <c r="M429" s="87" t="s">
        <v>62</v>
      </c>
      <c r="N429" s="82"/>
      <c r="O429" s="82"/>
      <c r="P429" s="82"/>
      <c r="Q429" s="82" t="n">
        <v>1</v>
      </c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93"/>
      <c r="AP429" s="93"/>
      <c r="AQ429" s="93"/>
      <c r="AR429" s="93"/>
      <c r="AS429" s="93"/>
      <c r="AT429" s="94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</row>
    <row r="430" customFormat="false" ht="22.5" hidden="false" customHeight="true" outlineLevel="0" collapsed="false">
      <c r="A430" s="90"/>
      <c r="B430" s="90"/>
      <c r="C430" s="83" t="s">
        <v>653</v>
      </c>
      <c r="D430" s="90" t="e">
        <f aca="false">CONCATENATE($D$428,"_","RDY")</f>
        <v>#VALUE!</v>
      </c>
      <c r="E430" s="77" t="e">
        <f aca="false">$E$428</f>
        <v>#VALUE!</v>
      </c>
      <c r="F430" s="78"/>
      <c r="G430" s="88" t="s">
        <v>64</v>
      </c>
      <c r="H430" s="82" t="s">
        <v>60</v>
      </c>
      <c r="I430" s="89" t="s">
        <v>654</v>
      </c>
      <c r="J430" s="87"/>
      <c r="K430" s="79"/>
      <c r="L430" s="93"/>
      <c r="M430" s="87" t="s">
        <v>62</v>
      </c>
      <c r="N430" s="82"/>
      <c r="O430" s="82"/>
      <c r="P430" s="82"/>
      <c r="Q430" s="82" t="n">
        <v>1</v>
      </c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93"/>
      <c r="AP430" s="93"/>
      <c r="AQ430" s="93"/>
      <c r="AR430" s="93"/>
      <c r="AS430" s="93"/>
      <c r="AT430" s="94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</row>
    <row r="431" customFormat="false" ht="22.5" hidden="false" customHeight="true" outlineLevel="0" collapsed="false">
      <c r="A431" s="90"/>
      <c r="B431" s="90"/>
      <c r="C431" s="83" t="s">
        <v>655</v>
      </c>
      <c r="D431" s="90" t="e">
        <f aca="false">CONCATENATE($D$428,"_","RUN")</f>
        <v>#VALUE!</v>
      </c>
      <c r="E431" s="77" t="e">
        <f aca="false">$E$428</f>
        <v>#VALUE!</v>
      </c>
      <c r="F431" s="78"/>
      <c r="G431" s="88" t="s">
        <v>95</v>
      </c>
      <c r="H431" s="82" t="s">
        <v>60</v>
      </c>
      <c r="I431" s="89" t="s">
        <v>656</v>
      </c>
      <c r="J431" s="87"/>
      <c r="K431" s="79"/>
      <c r="L431" s="93"/>
      <c r="M431" s="87" t="s">
        <v>62</v>
      </c>
      <c r="N431" s="82"/>
      <c r="O431" s="82"/>
      <c r="P431" s="82"/>
      <c r="Q431" s="82" t="n">
        <v>1</v>
      </c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93"/>
      <c r="AP431" s="93"/>
      <c r="AQ431" s="93"/>
      <c r="AR431" s="93"/>
      <c r="AS431" s="93"/>
      <c r="AT431" s="94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</row>
    <row r="432" customFormat="false" ht="22.5" hidden="false" customHeight="true" outlineLevel="0" collapsed="false">
      <c r="A432" s="90"/>
      <c r="B432" s="90"/>
      <c r="C432" s="83" t="s">
        <v>657</v>
      </c>
      <c r="D432" s="90" t="e">
        <f aca="false">CONCATENATE($D$428,"_","MD")</f>
        <v>#VALUE!</v>
      </c>
      <c r="E432" s="77" t="e">
        <f aca="false">$E$428</f>
        <v>#VALUE!</v>
      </c>
      <c r="F432" s="78"/>
      <c r="G432" s="88" t="s">
        <v>70</v>
      </c>
      <c r="H432" s="82" t="s">
        <v>60</v>
      </c>
      <c r="I432" s="89" t="s">
        <v>658</v>
      </c>
      <c r="J432" s="87"/>
      <c r="K432" s="79"/>
      <c r="L432" s="93"/>
      <c r="M432" s="87" t="s">
        <v>62</v>
      </c>
      <c r="N432" s="82"/>
      <c r="O432" s="82"/>
      <c r="P432" s="82"/>
      <c r="Q432" s="82" t="n">
        <v>1</v>
      </c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93"/>
      <c r="AP432" s="93"/>
      <c r="AQ432" s="93"/>
      <c r="AR432" s="93"/>
      <c r="AS432" s="93"/>
      <c r="AT432" s="94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</row>
    <row r="433" customFormat="false" ht="22.5" hidden="false" customHeight="true" outlineLevel="0" collapsed="false">
      <c r="A433" s="90"/>
      <c r="B433" s="90"/>
      <c r="C433" s="83" t="s">
        <v>659</v>
      </c>
      <c r="D433" s="90" t="e">
        <f aca="false">CONCATENATE($D$428,"_","CMD")</f>
        <v>#VALUE!</v>
      </c>
      <c r="E433" s="77" t="e">
        <f aca="false">$E$428</f>
        <v>#VALUE!</v>
      </c>
      <c r="F433" s="78"/>
      <c r="G433" s="88" t="s">
        <v>79</v>
      </c>
      <c r="H433" s="82" t="s">
        <v>60</v>
      </c>
      <c r="I433" s="89" t="s">
        <v>660</v>
      </c>
      <c r="J433" s="87"/>
      <c r="K433" s="79"/>
      <c r="L433" s="93"/>
      <c r="M433" s="87" t="s">
        <v>62</v>
      </c>
      <c r="N433" s="82"/>
      <c r="O433" s="82"/>
      <c r="P433" s="82"/>
      <c r="Q433" s="82"/>
      <c r="R433" s="82" t="n">
        <v>1</v>
      </c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93"/>
      <c r="AP433" s="93"/>
      <c r="AQ433" s="93"/>
      <c r="AR433" s="93"/>
      <c r="AS433" s="93"/>
      <c r="AT433" s="94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</row>
    <row r="434" customFormat="false" ht="22.5" hidden="false" customHeight="true" outlineLevel="0" collapsed="false">
      <c r="A434" s="90"/>
      <c r="B434" s="90"/>
      <c r="C434" s="83"/>
      <c r="D434" s="90"/>
      <c r="E434" s="77"/>
      <c r="F434" s="78"/>
      <c r="G434" s="76"/>
      <c r="H434" s="82"/>
      <c r="I434" s="89"/>
      <c r="J434" s="87"/>
      <c r="K434" s="79"/>
      <c r="L434" s="93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93"/>
      <c r="AP434" s="93"/>
      <c r="AQ434" s="93"/>
      <c r="AR434" s="93"/>
      <c r="AS434" s="93"/>
      <c r="AT434" s="94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</row>
    <row r="435" customFormat="false" ht="22.5" hidden="false" customHeight="true" outlineLevel="0" collapsed="false">
      <c r="A435" s="90"/>
      <c r="B435" s="90"/>
      <c r="C435" s="83"/>
      <c r="D435" s="90"/>
      <c r="E435" s="77"/>
      <c r="F435" s="78"/>
      <c r="G435" s="76"/>
      <c r="H435" s="82"/>
      <c r="I435" s="89"/>
      <c r="J435" s="87"/>
      <c r="K435" s="79"/>
      <c r="L435" s="93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93"/>
      <c r="AP435" s="93"/>
      <c r="AQ435" s="93"/>
      <c r="AR435" s="93"/>
      <c r="AS435" s="93"/>
      <c r="AT435" s="94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</row>
    <row r="436" customFormat="false" ht="22.5" hidden="false" customHeight="true" outlineLevel="0" collapsed="false">
      <c r="A436" s="90"/>
      <c r="B436" s="90"/>
      <c r="C436" s="83"/>
      <c r="D436" s="113" t="e">
        <f aca="false">'codigos flow sheet' #REF!</f>
        <v>#VALUE!</v>
      </c>
      <c r="E436" s="97" t="e">
        <f aca="false">'codigos flow sheet' #REF!</f>
        <v>#VALUE!</v>
      </c>
      <c r="F436" s="78"/>
      <c r="G436" s="76"/>
      <c r="H436" s="82" t="s">
        <v>630</v>
      </c>
      <c r="I436" s="77"/>
      <c r="J436" s="87" t="s">
        <v>88</v>
      </c>
      <c r="K436" s="100" t="s">
        <v>89</v>
      </c>
      <c r="L436" s="93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93"/>
      <c r="AP436" s="93"/>
      <c r="AQ436" s="93"/>
      <c r="AR436" s="93"/>
      <c r="AS436" s="93"/>
      <c r="AT436" s="94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</row>
    <row r="437" customFormat="false" ht="22.5" hidden="false" customHeight="true" outlineLevel="0" collapsed="false">
      <c r="A437" s="90"/>
      <c r="B437" s="90"/>
      <c r="C437" s="83" t="s">
        <v>661</v>
      </c>
      <c r="D437" s="90" t="e">
        <f aca="false">CONCATENATE($D$436,"_","HS")</f>
        <v>#VALUE!</v>
      </c>
      <c r="E437" s="77" t="e">
        <f aca="false">$E$436</f>
        <v>#VALUE!</v>
      </c>
      <c r="F437" s="78"/>
      <c r="G437" s="88" t="s">
        <v>59</v>
      </c>
      <c r="H437" s="82" t="s">
        <v>60</v>
      </c>
      <c r="I437" s="89" t="s">
        <v>662</v>
      </c>
      <c r="J437" s="87"/>
      <c r="K437" s="79"/>
      <c r="L437" s="93"/>
      <c r="M437" s="87" t="s">
        <v>62</v>
      </c>
      <c r="N437" s="82"/>
      <c r="O437" s="82"/>
      <c r="P437" s="82"/>
      <c r="Q437" s="82" t="n">
        <v>1</v>
      </c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93"/>
      <c r="AP437" s="93"/>
      <c r="AQ437" s="93"/>
      <c r="AR437" s="93"/>
      <c r="AS437" s="93"/>
      <c r="AT437" s="94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</row>
    <row r="438" customFormat="false" ht="22.5" hidden="false" customHeight="true" outlineLevel="0" collapsed="false">
      <c r="A438" s="90"/>
      <c r="B438" s="90"/>
      <c r="C438" s="83" t="s">
        <v>663</v>
      </c>
      <c r="D438" s="90" t="e">
        <f aca="false">CONCATENATE($D$436,"_","RDY")</f>
        <v>#VALUE!</v>
      </c>
      <c r="E438" s="77" t="e">
        <f aca="false">$E$436</f>
        <v>#VALUE!</v>
      </c>
      <c r="F438" s="78"/>
      <c r="G438" s="88" t="s">
        <v>64</v>
      </c>
      <c r="H438" s="82" t="s">
        <v>60</v>
      </c>
      <c r="I438" s="89" t="s">
        <v>664</v>
      </c>
      <c r="J438" s="87"/>
      <c r="K438" s="79"/>
      <c r="L438" s="93"/>
      <c r="M438" s="87" t="s">
        <v>62</v>
      </c>
      <c r="N438" s="82"/>
      <c r="O438" s="82"/>
      <c r="P438" s="82"/>
      <c r="Q438" s="82" t="n">
        <v>1</v>
      </c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93"/>
      <c r="AP438" s="93"/>
      <c r="AQ438" s="93"/>
      <c r="AR438" s="93"/>
      <c r="AS438" s="93"/>
      <c r="AT438" s="94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</row>
    <row r="439" customFormat="false" ht="22.5" hidden="false" customHeight="true" outlineLevel="0" collapsed="false">
      <c r="A439" s="90"/>
      <c r="B439" s="90"/>
      <c r="C439" s="83" t="s">
        <v>665</v>
      </c>
      <c r="D439" s="90" t="e">
        <f aca="false">CONCATENATE($D$436,"_","RUN")</f>
        <v>#VALUE!</v>
      </c>
      <c r="E439" s="77" t="e">
        <f aca="false">$E$436</f>
        <v>#VALUE!</v>
      </c>
      <c r="F439" s="78"/>
      <c r="G439" s="88" t="s">
        <v>95</v>
      </c>
      <c r="H439" s="82" t="s">
        <v>60</v>
      </c>
      <c r="I439" s="89" t="s">
        <v>666</v>
      </c>
      <c r="J439" s="87"/>
      <c r="K439" s="79"/>
      <c r="L439" s="93"/>
      <c r="M439" s="87" t="s">
        <v>62</v>
      </c>
      <c r="N439" s="82"/>
      <c r="O439" s="82"/>
      <c r="P439" s="82"/>
      <c r="Q439" s="82" t="n">
        <v>1</v>
      </c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93"/>
      <c r="AP439" s="93"/>
      <c r="AQ439" s="93"/>
      <c r="AR439" s="93"/>
      <c r="AS439" s="93"/>
      <c r="AT439" s="94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</row>
    <row r="440" customFormat="false" ht="22.5" hidden="false" customHeight="true" outlineLevel="0" collapsed="false">
      <c r="A440" s="90"/>
      <c r="B440" s="90"/>
      <c r="C440" s="83" t="s">
        <v>667</v>
      </c>
      <c r="D440" s="90" t="e">
        <f aca="false">CONCATENATE($D$436,"_","MD")</f>
        <v>#VALUE!</v>
      </c>
      <c r="E440" s="77" t="e">
        <f aca="false">$E$436</f>
        <v>#VALUE!</v>
      </c>
      <c r="F440" s="78"/>
      <c r="G440" s="88" t="s">
        <v>70</v>
      </c>
      <c r="H440" s="82" t="s">
        <v>60</v>
      </c>
      <c r="I440" s="89" t="s">
        <v>668</v>
      </c>
      <c r="J440" s="87"/>
      <c r="K440" s="79"/>
      <c r="L440" s="93"/>
      <c r="M440" s="87" t="s">
        <v>62</v>
      </c>
      <c r="N440" s="82"/>
      <c r="O440" s="82"/>
      <c r="P440" s="82"/>
      <c r="Q440" s="82" t="n">
        <v>1</v>
      </c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93"/>
      <c r="AP440" s="93"/>
      <c r="AQ440" s="93"/>
      <c r="AR440" s="93"/>
      <c r="AS440" s="93"/>
      <c r="AT440" s="94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</row>
    <row r="441" customFormat="false" ht="22.5" hidden="false" customHeight="true" outlineLevel="0" collapsed="false">
      <c r="A441" s="90"/>
      <c r="B441" s="90"/>
      <c r="C441" s="83" t="s">
        <v>669</v>
      </c>
      <c r="D441" s="90" t="e">
        <f aca="false">CONCATENATE($D$436,"_","CMD")</f>
        <v>#VALUE!</v>
      </c>
      <c r="E441" s="77" t="e">
        <f aca="false">$E$436</f>
        <v>#VALUE!</v>
      </c>
      <c r="F441" s="78"/>
      <c r="G441" s="88" t="s">
        <v>79</v>
      </c>
      <c r="H441" s="82" t="s">
        <v>60</v>
      </c>
      <c r="I441" s="89" t="s">
        <v>670</v>
      </c>
      <c r="J441" s="87"/>
      <c r="K441" s="79"/>
      <c r="L441" s="93"/>
      <c r="M441" s="87" t="s">
        <v>62</v>
      </c>
      <c r="N441" s="82"/>
      <c r="O441" s="82"/>
      <c r="P441" s="82"/>
      <c r="Q441" s="82"/>
      <c r="R441" s="82" t="n">
        <v>1</v>
      </c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93"/>
      <c r="AP441" s="93"/>
      <c r="AQ441" s="93"/>
      <c r="AR441" s="93"/>
      <c r="AS441" s="93"/>
      <c r="AT441" s="94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</row>
    <row r="442" customFormat="false" ht="22.5" hidden="false" customHeight="true" outlineLevel="0" collapsed="false">
      <c r="A442" s="83"/>
      <c r="B442" s="83"/>
      <c r="C442" s="83"/>
      <c r="D442" s="76"/>
      <c r="E442" s="77"/>
      <c r="F442" s="78"/>
      <c r="G442" s="76"/>
      <c r="H442" s="82"/>
      <c r="I442" s="76"/>
      <c r="J442" s="87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77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</row>
    <row r="443" customFormat="false" ht="22.5" hidden="false" customHeight="true" outlineLevel="0" collapsed="false">
      <c r="A443" s="83"/>
      <c r="B443" s="83"/>
      <c r="C443" s="83"/>
      <c r="D443" s="76"/>
      <c r="E443" s="77"/>
      <c r="F443" s="78"/>
      <c r="G443" s="76"/>
      <c r="H443" s="82"/>
      <c r="I443" s="76"/>
      <c r="J443" s="87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77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</row>
    <row r="444" customFormat="false" ht="22.5" hidden="false" customHeight="true" outlineLevel="0" collapsed="false">
      <c r="A444" s="90"/>
      <c r="B444" s="90"/>
      <c r="C444" s="83"/>
      <c r="D444" s="113" t="e">
        <f aca="false">'codigos flow sheet' #REF!</f>
        <v>#VALUE!</v>
      </c>
      <c r="E444" s="97" t="e">
        <f aca="false">'codigos flow sheet' #REF!</f>
        <v>#VALUE!</v>
      </c>
      <c r="F444" s="78"/>
      <c r="G444" s="76"/>
      <c r="H444" s="82" t="s">
        <v>630</v>
      </c>
      <c r="I444" s="77"/>
      <c r="J444" s="87" t="s">
        <v>88</v>
      </c>
      <c r="K444" s="100" t="s">
        <v>89</v>
      </c>
      <c r="L444" s="93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93"/>
      <c r="AP444" s="93"/>
      <c r="AQ444" s="93"/>
      <c r="AR444" s="93"/>
      <c r="AS444" s="93"/>
      <c r="AT444" s="94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</row>
    <row r="445" customFormat="false" ht="22.5" hidden="false" customHeight="true" outlineLevel="0" collapsed="false">
      <c r="A445" s="90"/>
      <c r="B445" s="90"/>
      <c r="C445" s="83" t="s">
        <v>671</v>
      </c>
      <c r="D445" s="90" t="e">
        <f aca="false">CONCATENATE($D$444,"_","HS")</f>
        <v>#VALUE!</v>
      </c>
      <c r="E445" s="77" t="e">
        <f aca="false">$E$444</f>
        <v>#VALUE!</v>
      </c>
      <c r="F445" s="78"/>
      <c r="G445" s="88" t="s">
        <v>59</v>
      </c>
      <c r="H445" s="82" t="s">
        <v>60</v>
      </c>
      <c r="I445" s="89" t="s">
        <v>672</v>
      </c>
      <c r="J445" s="87"/>
      <c r="K445" s="79"/>
      <c r="L445" s="93"/>
      <c r="M445" s="87" t="s">
        <v>62</v>
      </c>
      <c r="N445" s="82"/>
      <c r="O445" s="82"/>
      <c r="P445" s="82"/>
      <c r="Q445" s="82" t="n">
        <v>1</v>
      </c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93"/>
      <c r="AP445" s="93"/>
      <c r="AQ445" s="93"/>
      <c r="AR445" s="93"/>
      <c r="AS445" s="93"/>
      <c r="AT445" s="94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</row>
    <row r="446" customFormat="false" ht="22.5" hidden="false" customHeight="true" outlineLevel="0" collapsed="false">
      <c r="A446" s="90"/>
      <c r="B446" s="90"/>
      <c r="C446" s="83" t="s">
        <v>673</v>
      </c>
      <c r="D446" s="90" t="e">
        <f aca="false">CONCATENATE($D$444,"_","RDY")</f>
        <v>#VALUE!</v>
      </c>
      <c r="E446" s="77" t="e">
        <f aca="false">$E$444</f>
        <v>#VALUE!</v>
      </c>
      <c r="F446" s="78"/>
      <c r="G446" s="88" t="s">
        <v>64</v>
      </c>
      <c r="H446" s="82" t="s">
        <v>60</v>
      </c>
      <c r="I446" s="89" t="s">
        <v>674</v>
      </c>
      <c r="J446" s="87"/>
      <c r="K446" s="79"/>
      <c r="L446" s="93"/>
      <c r="M446" s="87" t="s">
        <v>62</v>
      </c>
      <c r="N446" s="82"/>
      <c r="O446" s="82"/>
      <c r="P446" s="82"/>
      <c r="Q446" s="82" t="n">
        <v>1</v>
      </c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93"/>
      <c r="AP446" s="93"/>
      <c r="AQ446" s="93"/>
      <c r="AR446" s="93"/>
      <c r="AS446" s="93"/>
      <c r="AT446" s="94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</row>
    <row r="447" customFormat="false" ht="22.5" hidden="false" customHeight="true" outlineLevel="0" collapsed="false">
      <c r="A447" s="90"/>
      <c r="B447" s="90"/>
      <c r="C447" s="83" t="s">
        <v>675</v>
      </c>
      <c r="D447" s="90" t="e">
        <f aca="false">CONCATENATE($D$444,"_","RUN")</f>
        <v>#VALUE!</v>
      </c>
      <c r="E447" s="77" t="e">
        <f aca="false">$E$444</f>
        <v>#VALUE!</v>
      </c>
      <c r="F447" s="78"/>
      <c r="G447" s="88" t="s">
        <v>95</v>
      </c>
      <c r="H447" s="82" t="s">
        <v>60</v>
      </c>
      <c r="I447" s="89" t="s">
        <v>676</v>
      </c>
      <c r="J447" s="87"/>
      <c r="K447" s="79"/>
      <c r="L447" s="93"/>
      <c r="M447" s="87" t="s">
        <v>62</v>
      </c>
      <c r="N447" s="82"/>
      <c r="O447" s="82"/>
      <c r="P447" s="82"/>
      <c r="Q447" s="82" t="n">
        <v>1</v>
      </c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93"/>
      <c r="AP447" s="93"/>
      <c r="AQ447" s="93"/>
      <c r="AR447" s="93"/>
      <c r="AS447" s="93"/>
      <c r="AT447" s="94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</row>
    <row r="448" customFormat="false" ht="22.5" hidden="false" customHeight="true" outlineLevel="0" collapsed="false">
      <c r="A448" s="90"/>
      <c r="B448" s="90"/>
      <c r="C448" s="83" t="s">
        <v>677</v>
      </c>
      <c r="D448" s="90" t="e">
        <f aca="false">CONCATENATE($D$444,"_","MD")</f>
        <v>#VALUE!</v>
      </c>
      <c r="E448" s="77" t="e">
        <f aca="false">$E$444</f>
        <v>#VALUE!</v>
      </c>
      <c r="F448" s="78"/>
      <c r="G448" s="88" t="s">
        <v>70</v>
      </c>
      <c r="H448" s="82" t="s">
        <v>60</v>
      </c>
      <c r="I448" s="89" t="s">
        <v>678</v>
      </c>
      <c r="J448" s="87"/>
      <c r="K448" s="79"/>
      <c r="L448" s="93"/>
      <c r="M448" s="87" t="s">
        <v>62</v>
      </c>
      <c r="N448" s="82"/>
      <c r="O448" s="82"/>
      <c r="P448" s="82"/>
      <c r="Q448" s="82" t="n">
        <v>1</v>
      </c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93"/>
      <c r="AP448" s="93"/>
      <c r="AQ448" s="93"/>
      <c r="AR448" s="93"/>
      <c r="AS448" s="93"/>
      <c r="AT448" s="94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</row>
    <row r="449" customFormat="false" ht="22.5" hidden="false" customHeight="true" outlineLevel="0" collapsed="false">
      <c r="A449" s="90"/>
      <c r="B449" s="90"/>
      <c r="C449" s="83" t="s">
        <v>679</v>
      </c>
      <c r="D449" s="90" t="e">
        <f aca="false">CONCATENATE($D$444,"_","CMD")</f>
        <v>#VALUE!</v>
      </c>
      <c r="E449" s="77" t="e">
        <f aca="false">$E$444</f>
        <v>#VALUE!</v>
      </c>
      <c r="F449" s="78"/>
      <c r="G449" s="88" t="s">
        <v>79</v>
      </c>
      <c r="H449" s="82" t="s">
        <v>60</v>
      </c>
      <c r="I449" s="89" t="s">
        <v>680</v>
      </c>
      <c r="J449" s="87"/>
      <c r="K449" s="79"/>
      <c r="L449" s="93"/>
      <c r="M449" s="87" t="s">
        <v>62</v>
      </c>
      <c r="N449" s="82"/>
      <c r="O449" s="82"/>
      <c r="P449" s="82"/>
      <c r="Q449" s="82"/>
      <c r="R449" s="82" t="n">
        <v>1</v>
      </c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93"/>
      <c r="AP449" s="93"/>
      <c r="AQ449" s="93"/>
      <c r="AR449" s="93"/>
      <c r="AS449" s="93"/>
      <c r="AT449" s="94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</row>
    <row r="450" customFormat="false" ht="22.5" hidden="false" customHeight="true" outlineLevel="0" collapsed="false">
      <c r="A450" s="90"/>
      <c r="B450" s="90"/>
      <c r="C450" s="83"/>
      <c r="D450" s="90"/>
      <c r="E450" s="77"/>
      <c r="F450" s="78"/>
      <c r="G450" s="76"/>
      <c r="H450" s="82"/>
      <c r="I450" s="89"/>
      <c r="J450" s="87"/>
      <c r="K450" s="79"/>
      <c r="L450" s="93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93"/>
      <c r="AP450" s="93"/>
      <c r="AQ450" s="93"/>
      <c r="AR450" s="93"/>
      <c r="AS450" s="93"/>
      <c r="AT450" s="94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</row>
    <row r="451" customFormat="false" ht="22.5" hidden="false" customHeight="true" outlineLevel="0" collapsed="false">
      <c r="A451" s="90"/>
      <c r="B451" s="90"/>
      <c r="C451" s="83"/>
      <c r="D451" s="90"/>
      <c r="E451" s="77"/>
      <c r="F451" s="78"/>
      <c r="G451" s="76"/>
      <c r="H451" s="82"/>
      <c r="I451" s="89"/>
      <c r="J451" s="87"/>
      <c r="K451" s="79"/>
      <c r="L451" s="93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93"/>
      <c r="AP451" s="93"/>
      <c r="AQ451" s="93"/>
      <c r="AR451" s="93"/>
      <c r="AS451" s="93"/>
      <c r="AT451" s="94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</row>
    <row r="452" customFormat="false" ht="22.5" hidden="false" customHeight="true" outlineLevel="0" collapsed="false">
      <c r="A452" s="90"/>
      <c r="B452" s="90"/>
      <c r="C452" s="83"/>
      <c r="D452" s="113" t="e">
        <f aca="false">'codigos flow sheet' #REF!</f>
        <v>#VALUE!</v>
      </c>
      <c r="E452" s="97" t="e">
        <f aca="false">'codigos flow sheet' #REF!</f>
        <v>#VALUE!</v>
      </c>
      <c r="F452" s="78"/>
      <c r="G452" s="76"/>
      <c r="H452" s="82" t="s">
        <v>630</v>
      </c>
      <c r="I452" s="77"/>
      <c r="J452" s="87" t="s">
        <v>88</v>
      </c>
      <c r="K452" s="100" t="s">
        <v>89</v>
      </c>
      <c r="L452" s="93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93"/>
      <c r="AP452" s="93"/>
      <c r="AQ452" s="93"/>
      <c r="AR452" s="93"/>
      <c r="AS452" s="93"/>
      <c r="AT452" s="94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</row>
    <row r="453" customFormat="false" ht="22.5" hidden="false" customHeight="true" outlineLevel="0" collapsed="false">
      <c r="A453" s="90"/>
      <c r="B453" s="90"/>
      <c r="C453" s="83" t="s">
        <v>681</v>
      </c>
      <c r="D453" s="90" t="e">
        <f aca="false">CONCATENATE($D$452,"_","HS")</f>
        <v>#VALUE!</v>
      </c>
      <c r="E453" s="77" t="e">
        <f aca="false">$E$452</f>
        <v>#VALUE!</v>
      </c>
      <c r="F453" s="78"/>
      <c r="G453" s="88" t="s">
        <v>59</v>
      </c>
      <c r="H453" s="82" t="s">
        <v>60</v>
      </c>
      <c r="I453" s="89" t="s">
        <v>682</v>
      </c>
      <c r="J453" s="87"/>
      <c r="K453" s="79"/>
      <c r="L453" s="93"/>
      <c r="M453" s="87" t="s">
        <v>62</v>
      </c>
      <c r="N453" s="82"/>
      <c r="O453" s="82"/>
      <c r="P453" s="82"/>
      <c r="Q453" s="82" t="n">
        <v>1</v>
      </c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93"/>
      <c r="AP453" s="93"/>
      <c r="AQ453" s="93"/>
      <c r="AR453" s="93"/>
      <c r="AS453" s="93"/>
      <c r="AT453" s="94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</row>
    <row r="454" customFormat="false" ht="22.5" hidden="false" customHeight="true" outlineLevel="0" collapsed="false">
      <c r="A454" s="90"/>
      <c r="B454" s="90"/>
      <c r="C454" s="83" t="s">
        <v>683</v>
      </c>
      <c r="D454" s="90" t="e">
        <f aca="false">CONCATENATE($D$452,"_","RDY")</f>
        <v>#VALUE!</v>
      </c>
      <c r="E454" s="77" t="e">
        <f aca="false">$E$452</f>
        <v>#VALUE!</v>
      </c>
      <c r="F454" s="78"/>
      <c r="G454" s="88" t="s">
        <v>64</v>
      </c>
      <c r="H454" s="82" t="s">
        <v>60</v>
      </c>
      <c r="I454" s="89" t="s">
        <v>684</v>
      </c>
      <c r="J454" s="87"/>
      <c r="K454" s="79"/>
      <c r="L454" s="93"/>
      <c r="M454" s="87" t="s">
        <v>62</v>
      </c>
      <c r="N454" s="82"/>
      <c r="O454" s="82"/>
      <c r="P454" s="82"/>
      <c r="Q454" s="82" t="n">
        <v>1</v>
      </c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93"/>
      <c r="AP454" s="93"/>
      <c r="AQ454" s="93"/>
      <c r="AR454" s="93"/>
      <c r="AS454" s="93"/>
      <c r="AT454" s="94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</row>
    <row r="455" customFormat="false" ht="22.5" hidden="false" customHeight="true" outlineLevel="0" collapsed="false">
      <c r="A455" s="90"/>
      <c r="B455" s="90"/>
      <c r="C455" s="83" t="s">
        <v>685</v>
      </c>
      <c r="D455" s="90" t="e">
        <f aca="false">CONCATENATE($D$452,"_","RUN")</f>
        <v>#VALUE!</v>
      </c>
      <c r="E455" s="77" t="e">
        <f aca="false">$E$452</f>
        <v>#VALUE!</v>
      </c>
      <c r="F455" s="78"/>
      <c r="G455" s="88" t="s">
        <v>95</v>
      </c>
      <c r="H455" s="82" t="s">
        <v>60</v>
      </c>
      <c r="I455" s="89" t="s">
        <v>686</v>
      </c>
      <c r="J455" s="87"/>
      <c r="K455" s="79"/>
      <c r="L455" s="93"/>
      <c r="M455" s="87" t="s">
        <v>62</v>
      </c>
      <c r="N455" s="82"/>
      <c r="O455" s="82"/>
      <c r="P455" s="82"/>
      <c r="Q455" s="82" t="n">
        <v>1</v>
      </c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93"/>
      <c r="AP455" s="93"/>
      <c r="AQ455" s="93"/>
      <c r="AR455" s="93"/>
      <c r="AS455" s="93"/>
      <c r="AT455" s="94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</row>
    <row r="456" customFormat="false" ht="22.5" hidden="false" customHeight="true" outlineLevel="0" collapsed="false">
      <c r="A456" s="90"/>
      <c r="B456" s="90"/>
      <c r="C456" s="83" t="s">
        <v>687</v>
      </c>
      <c r="D456" s="90" t="e">
        <f aca="false">CONCATENATE($D$452,"_","MD")</f>
        <v>#VALUE!</v>
      </c>
      <c r="E456" s="77" t="e">
        <f aca="false">$E$452</f>
        <v>#VALUE!</v>
      </c>
      <c r="F456" s="78"/>
      <c r="G456" s="88" t="s">
        <v>70</v>
      </c>
      <c r="H456" s="82" t="s">
        <v>60</v>
      </c>
      <c r="I456" s="89" t="s">
        <v>688</v>
      </c>
      <c r="J456" s="87"/>
      <c r="K456" s="79"/>
      <c r="L456" s="93"/>
      <c r="M456" s="87" t="s">
        <v>62</v>
      </c>
      <c r="N456" s="82"/>
      <c r="O456" s="82"/>
      <c r="P456" s="82"/>
      <c r="Q456" s="82" t="n">
        <v>1</v>
      </c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93"/>
      <c r="AP456" s="93"/>
      <c r="AQ456" s="93"/>
      <c r="AR456" s="93"/>
      <c r="AS456" s="93"/>
      <c r="AT456" s="94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</row>
    <row r="457" customFormat="false" ht="22.5" hidden="false" customHeight="true" outlineLevel="0" collapsed="false">
      <c r="A457" s="90"/>
      <c r="B457" s="90"/>
      <c r="C457" s="83" t="s">
        <v>689</v>
      </c>
      <c r="D457" s="90" t="e">
        <f aca="false">CONCATENATE($D$452,"_","CMD")</f>
        <v>#VALUE!</v>
      </c>
      <c r="E457" s="77" t="e">
        <f aca="false">$E$452</f>
        <v>#VALUE!</v>
      </c>
      <c r="F457" s="78"/>
      <c r="G457" s="88" t="s">
        <v>79</v>
      </c>
      <c r="H457" s="82" t="s">
        <v>60</v>
      </c>
      <c r="I457" s="89" t="s">
        <v>690</v>
      </c>
      <c r="J457" s="87"/>
      <c r="K457" s="79"/>
      <c r="L457" s="93"/>
      <c r="M457" s="87" t="s">
        <v>62</v>
      </c>
      <c r="N457" s="82"/>
      <c r="O457" s="82"/>
      <c r="P457" s="82"/>
      <c r="Q457" s="82"/>
      <c r="R457" s="82" t="n">
        <v>1</v>
      </c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93"/>
      <c r="AP457" s="93"/>
      <c r="AQ457" s="93"/>
      <c r="AR457" s="93"/>
      <c r="AS457" s="93"/>
      <c r="AT457" s="94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</row>
    <row r="458" customFormat="false" ht="22.5" hidden="false" customHeight="true" outlineLevel="0" collapsed="false">
      <c r="A458" s="90"/>
      <c r="B458" s="90"/>
      <c r="C458" s="83"/>
      <c r="D458" s="90"/>
      <c r="E458" s="77"/>
      <c r="F458" s="78"/>
      <c r="G458" s="76"/>
      <c r="H458" s="82"/>
      <c r="I458" s="89"/>
      <c r="J458" s="87"/>
      <c r="K458" s="79"/>
      <c r="L458" s="93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93"/>
      <c r="AP458" s="93"/>
      <c r="AQ458" s="93"/>
      <c r="AR458" s="93"/>
      <c r="AS458" s="93"/>
      <c r="AT458" s="94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</row>
    <row r="459" customFormat="false" ht="22.5" hidden="false" customHeight="true" outlineLevel="0" collapsed="false">
      <c r="A459" s="90"/>
      <c r="B459" s="90"/>
      <c r="C459" s="83"/>
      <c r="D459" s="90"/>
      <c r="E459" s="77"/>
      <c r="F459" s="78"/>
      <c r="G459" s="76"/>
      <c r="H459" s="82"/>
      <c r="I459" s="89"/>
      <c r="J459" s="87"/>
      <c r="K459" s="79"/>
      <c r="L459" s="93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93"/>
      <c r="AP459" s="93"/>
      <c r="AQ459" s="93"/>
      <c r="AR459" s="93"/>
      <c r="AS459" s="93"/>
      <c r="AT459" s="94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</row>
    <row r="460" customFormat="false" ht="22.5" hidden="false" customHeight="true" outlineLevel="0" collapsed="false">
      <c r="A460" s="90"/>
      <c r="B460" s="90"/>
      <c r="C460" s="83"/>
      <c r="D460" s="113" t="e">
        <f aca="false">'codigos flow sheet' #REF!</f>
        <v>#VALUE!</v>
      </c>
      <c r="E460" s="97" t="e">
        <f aca="false">'codigos flow sheet' #REF!</f>
        <v>#VALUE!</v>
      </c>
      <c r="F460" s="78"/>
      <c r="G460" s="76"/>
      <c r="H460" s="82" t="s">
        <v>630</v>
      </c>
      <c r="I460" s="77"/>
      <c r="J460" s="87" t="s">
        <v>88</v>
      </c>
      <c r="K460" s="100" t="s">
        <v>89</v>
      </c>
      <c r="L460" s="93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93"/>
      <c r="AP460" s="93"/>
      <c r="AQ460" s="93"/>
      <c r="AR460" s="93"/>
      <c r="AS460" s="93"/>
      <c r="AT460" s="94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</row>
    <row r="461" customFormat="false" ht="22.5" hidden="false" customHeight="true" outlineLevel="0" collapsed="false">
      <c r="A461" s="90"/>
      <c r="B461" s="90"/>
      <c r="C461" s="83" t="s">
        <v>691</v>
      </c>
      <c r="D461" s="90" t="e">
        <f aca="false">CONCATENATE($D$460,"_","HS")</f>
        <v>#VALUE!</v>
      </c>
      <c r="E461" s="77" t="e">
        <f aca="false">$E$460</f>
        <v>#VALUE!</v>
      </c>
      <c r="F461" s="78"/>
      <c r="G461" s="88" t="s">
        <v>59</v>
      </c>
      <c r="H461" s="82" t="s">
        <v>60</v>
      </c>
      <c r="I461" s="89" t="s">
        <v>692</v>
      </c>
      <c r="J461" s="87"/>
      <c r="K461" s="79"/>
      <c r="L461" s="93"/>
      <c r="M461" s="87" t="s">
        <v>62</v>
      </c>
      <c r="N461" s="82"/>
      <c r="O461" s="82"/>
      <c r="P461" s="82"/>
      <c r="Q461" s="82" t="n">
        <v>1</v>
      </c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93"/>
      <c r="AP461" s="93"/>
      <c r="AQ461" s="93"/>
      <c r="AR461" s="93"/>
      <c r="AS461" s="93"/>
      <c r="AT461" s="94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</row>
    <row r="462" customFormat="false" ht="22.5" hidden="false" customHeight="true" outlineLevel="0" collapsed="false">
      <c r="A462" s="90"/>
      <c r="B462" s="90"/>
      <c r="C462" s="83" t="s">
        <v>693</v>
      </c>
      <c r="D462" s="90" t="e">
        <f aca="false">CONCATENATE($D$460,"_","RDY")</f>
        <v>#VALUE!</v>
      </c>
      <c r="E462" s="77" t="e">
        <f aca="false">$E$460</f>
        <v>#VALUE!</v>
      </c>
      <c r="F462" s="78"/>
      <c r="G462" s="88" t="s">
        <v>64</v>
      </c>
      <c r="H462" s="82" t="s">
        <v>60</v>
      </c>
      <c r="I462" s="89" t="s">
        <v>694</v>
      </c>
      <c r="J462" s="87"/>
      <c r="K462" s="79"/>
      <c r="L462" s="93"/>
      <c r="M462" s="87" t="s">
        <v>62</v>
      </c>
      <c r="N462" s="82"/>
      <c r="O462" s="82"/>
      <c r="P462" s="82"/>
      <c r="Q462" s="82" t="n">
        <v>1</v>
      </c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93"/>
      <c r="AP462" s="93"/>
      <c r="AQ462" s="93"/>
      <c r="AR462" s="93"/>
      <c r="AS462" s="93"/>
      <c r="AT462" s="94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</row>
    <row r="463" customFormat="false" ht="22.5" hidden="false" customHeight="true" outlineLevel="0" collapsed="false">
      <c r="A463" s="90"/>
      <c r="B463" s="90"/>
      <c r="C463" s="83" t="s">
        <v>695</v>
      </c>
      <c r="D463" s="90" t="e">
        <f aca="false">CONCATENATE($D$460,"_","RUN")</f>
        <v>#VALUE!</v>
      </c>
      <c r="E463" s="77" t="e">
        <f aca="false">$E$460</f>
        <v>#VALUE!</v>
      </c>
      <c r="F463" s="78"/>
      <c r="G463" s="88" t="s">
        <v>95</v>
      </c>
      <c r="H463" s="82" t="s">
        <v>60</v>
      </c>
      <c r="I463" s="89" t="s">
        <v>696</v>
      </c>
      <c r="J463" s="87"/>
      <c r="K463" s="79"/>
      <c r="L463" s="93"/>
      <c r="M463" s="87" t="s">
        <v>62</v>
      </c>
      <c r="N463" s="82"/>
      <c r="O463" s="82"/>
      <c r="P463" s="82"/>
      <c r="Q463" s="82" t="n">
        <v>1</v>
      </c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93"/>
      <c r="AP463" s="93"/>
      <c r="AQ463" s="93"/>
      <c r="AR463" s="93"/>
      <c r="AS463" s="93"/>
      <c r="AT463" s="94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</row>
    <row r="464" customFormat="false" ht="22.5" hidden="false" customHeight="true" outlineLevel="0" collapsed="false">
      <c r="A464" s="90"/>
      <c r="B464" s="90"/>
      <c r="C464" s="83" t="s">
        <v>697</v>
      </c>
      <c r="D464" s="90" t="e">
        <f aca="false">CONCATENATE($D$460,"_","MD")</f>
        <v>#VALUE!</v>
      </c>
      <c r="E464" s="77" t="e">
        <f aca="false">$E$460</f>
        <v>#VALUE!</v>
      </c>
      <c r="F464" s="78"/>
      <c r="G464" s="88" t="s">
        <v>70</v>
      </c>
      <c r="H464" s="82" t="s">
        <v>60</v>
      </c>
      <c r="I464" s="89" t="s">
        <v>698</v>
      </c>
      <c r="J464" s="87"/>
      <c r="K464" s="79"/>
      <c r="L464" s="93"/>
      <c r="M464" s="87" t="s">
        <v>62</v>
      </c>
      <c r="N464" s="82"/>
      <c r="O464" s="82"/>
      <c r="P464" s="82"/>
      <c r="Q464" s="82" t="n">
        <v>1</v>
      </c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93"/>
      <c r="AP464" s="93"/>
      <c r="AQ464" s="93"/>
      <c r="AR464" s="93"/>
      <c r="AS464" s="93"/>
      <c r="AT464" s="94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</row>
    <row r="465" customFormat="false" ht="22.5" hidden="false" customHeight="true" outlineLevel="0" collapsed="false">
      <c r="A465" s="90"/>
      <c r="B465" s="90"/>
      <c r="C465" s="83" t="s">
        <v>699</v>
      </c>
      <c r="D465" s="90" t="e">
        <f aca="false">CONCATENATE($D$460,"_","CMD")</f>
        <v>#VALUE!</v>
      </c>
      <c r="E465" s="77" t="e">
        <f aca="false">$E$460</f>
        <v>#VALUE!</v>
      </c>
      <c r="F465" s="78"/>
      <c r="G465" s="88" t="s">
        <v>79</v>
      </c>
      <c r="H465" s="82" t="s">
        <v>60</v>
      </c>
      <c r="I465" s="89" t="s">
        <v>700</v>
      </c>
      <c r="J465" s="87"/>
      <c r="K465" s="79"/>
      <c r="L465" s="93"/>
      <c r="M465" s="87" t="s">
        <v>62</v>
      </c>
      <c r="N465" s="82"/>
      <c r="O465" s="82"/>
      <c r="P465" s="82"/>
      <c r="Q465" s="82"/>
      <c r="R465" s="82" t="n">
        <v>1</v>
      </c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93"/>
      <c r="AP465" s="93"/>
      <c r="AQ465" s="93"/>
      <c r="AR465" s="93"/>
      <c r="AS465" s="93"/>
      <c r="AT465" s="94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</row>
    <row r="466" customFormat="false" ht="22.5" hidden="false" customHeight="true" outlineLevel="0" collapsed="false">
      <c r="A466" s="90"/>
      <c r="B466" s="90"/>
      <c r="C466" s="83"/>
      <c r="D466" s="90"/>
      <c r="E466" s="77"/>
      <c r="F466" s="78"/>
      <c r="G466" s="76"/>
      <c r="H466" s="82"/>
      <c r="I466" s="89"/>
      <c r="J466" s="87"/>
      <c r="K466" s="79"/>
      <c r="L466" s="93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93"/>
      <c r="AP466" s="93"/>
      <c r="AQ466" s="93"/>
      <c r="AR466" s="93"/>
      <c r="AS466" s="93"/>
      <c r="AT466" s="94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</row>
    <row r="467" customFormat="false" ht="22.5" hidden="false" customHeight="true" outlineLevel="0" collapsed="false">
      <c r="A467" s="90"/>
      <c r="B467" s="90"/>
      <c r="C467" s="83"/>
      <c r="D467" s="90"/>
      <c r="E467" s="77"/>
      <c r="F467" s="78"/>
      <c r="G467" s="76"/>
      <c r="H467" s="82"/>
      <c r="I467" s="89"/>
      <c r="J467" s="87"/>
      <c r="K467" s="79"/>
      <c r="L467" s="93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93"/>
      <c r="AP467" s="93"/>
      <c r="AQ467" s="93"/>
      <c r="AR467" s="93"/>
      <c r="AS467" s="93"/>
      <c r="AT467" s="94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</row>
    <row r="468" customFormat="false" ht="22.5" hidden="false" customHeight="true" outlineLevel="0" collapsed="false">
      <c r="A468" s="90"/>
      <c r="B468" s="90"/>
      <c r="C468" s="83"/>
      <c r="D468" s="113" t="e">
        <f aca="false">'codigos flow sheet' #REF!</f>
        <v>#VALUE!</v>
      </c>
      <c r="E468" s="97" t="e">
        <f aca="false">'codigos flow sheet' #REF!</f>
        <v>#VALUE!</v>
      </c>
      <c r="F468" s="78"/>
      <c r="G468" s="76"/>
      <c r="H468" s="82" t="s">
        <v>630</v>
      </c>
      <c r="I468" s="77"/>
      <c r="J468" s="87" t="s">
        <v>88</v>
      </c>
      <c r="K468" s="100" t="s">
        <v>89</v>
      </c>
      <c r="L468" s="93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93"/>
      <c r="AP468" s="93"/>
      <c r="AQ468" s="93"/>
      <c r="AR468" s="93"/>
      <c r="AS468" s="93"/>
      <c r="AT468" s="94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</row>
    <row r="469" customFormat="false" ht="22.5" hidden="false" customHeight="true" outlineLevel="0" collapsed="false">
      <c r="A469" s="90"/>
      <c r="B469" s="90"/>
      <c r="C469" s="83" t="s">
        <v>701</v>
      </c>
      <c r="D469" s="90" t="e">
        <f aca="false">CONCATENATE($D$468,"_","HS")</f>
        <v>#VALUE!</v>
      </c>
      <c r="E469" s="77" t="e">
        <f aca="false">$E$468</f>
        <v>#VALUE!</v>
      </c>
      <c r="F469" s="78"/>
      <c r="G469" s="88" t="s">
        <v>59</v>
      </c>
      <c r="H469" s="82" t="s">
        <v>60</v>
      </c>
      <c r="I469" s="89" t="s">
        <v>702</v>
      </c>
      <c r="J469" s="87"/>
      <c r="K469" s="79"/>
      <c r="L469" s="93"/>
      <c r="M469" s="87" t="s">
        <v>62</v>
      </c>
      <c r="N469" s="82"/>
      <c r="O469" s="82"/>
      <c r="P469" s="82"/>
      <c r="Q469" s="82" t="n">
        <v>1</v>
      </c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93"/>
      <c r="AP469" s="93"/>
      <c r="AQ469" s="93"/>
      <c r="AR469" s="93"/>
      <c r="AS469" s="93"/>
      <c r="AT469" s="94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</row>
    <row r="470" customFormat="false" ht="22.5" hidden="false" customHeight="true" outlineLevel="0" collapsed="false">
      <c r="A470" s="90"/>
      <c r="B470" s="90"/>
      <c r="C470" s="83" t="s">
        <v>703</v>
      </c>
      <c r="D470" s="90" t="e">
        <f aca="false">CONCATENATE($D$468,"_","RDY")</f>
        <v>#VALUE!</v>
      </c>
      <c r="E470" s="77" t="e">
        <f aca="false">$E$468</f>
        <v>#VALUE!</v>
      </c>
      <c r="F470" s="78"/>
      <c r="G470" s="88" t="s">
        <v>64</v>
      </c>
      <c r="H470" s="82" t="s">
        <v>60</v>
      </c>
      <c r="I470" s="89" t="s">
        <v>704</v>
      </c>
      <c r="J470" s="87"/>
      <c r="K470" s="79"/>
      <c r="L470" s="93"/>
      <c r="M470" s="87" t="s">
        <v>62</v>
      </c>
      <c r="N470" s="82"/>
      <c r="O470" s="82"/>
      <c r="P470" s="82"/>
      <c r="Q470" s="82" t="n">
        <v>1</v>
      </c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93"/>
      <c r="AP470" s="93"/>
      <c r="AQ470" s="93"/>
      <c r="AR470" s="93"/>
      <c r="AS470" s="93"/>
      <c r="AT470" s="94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</row>
    <row r="471" customFormat="false" ht="22.5" hidden="false" customHeight="true" outlineLevel="0" collapsed="false">
      <c r="A471" s="90"/>
      <c r="B471" s="90"/>
      <c r="C471" s="83" t="s">
        <v>705</v>
      </c>
      <c r="D471" s="90" t="e">
        <f aca="false">CONCATENATE($D$468,"_","RUN")</f>
        <v>#VALUE!</v>
      </c>
      <c r="E471" s="77" t="e">
        <f aca="false">$E$468</f>
        <v>#VALUE!</v>
      </c>
      <c r="F471" s="78"/>
      <c r="G471" s="88" t="s">
        <v>95</v>
      </c>
      <c r="H471" s="82" t="s">
        <v>60</v>
      </c>
      <c r="I471" s="89" t="s">
        <v>706</v>
      </c>
      <c r="J471" s="87"/>
      <c r="K471" s="79"/>
      <c r="L471" s="93"/>
      <c r="M471" s="87" t="s">
        <v>62</v>
      </c>
      <c r="N471" s="82"/>
      <c r="O471" s="82"/>
      <c r="P471" s="82"/>
      <c r="Q471" s="82" t="n">
        <v>1</v>
      </c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93"/>
      <c r="AP471" s="93"/>
      <c r="AQ471" s="93"/>
      <c r="AR471" s="93"/>
      <c r="AS471" s="93"/>
      <c r="AT471" s="94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</row>
    <row r="472" customFormat="false" ht="22.5" hidden="false" customHeight="true" outlineLevel="0" collapsed="false">
      <c r="A472" s="90"/>
      <c r="B472" s="90"/>
      <c r="C472" s="83" t="s">
        <v>707</v>
      </c>
      <c r="D472" s="90" t="e">
        <f aca="false">CONCATENATE($D$468,"_","MD")</f>
        <v>#VALUE!</v>
      </c>
      <c r="E472" s="77" t="e">
        <f aca="false">$E$468</f>
        <v>#VALUE!</v>
      </c>
      <c r="F472" s="78"/>
      <c r="G472" s="88" t="s">
        <v>70</v>
      </c>
      <c r="H472" s="82" t="s">
        <v>60</v>
      </c>
      <c r="I472" s="89" t="s">
        <v>708</v>
      </c>
      <c r="J472" s="87"/>
      <c r="K472" s="79"/>
      <c r="L472" s="93"/>
      <c r="M472" s="87" t="s">
        <v>62</v>
      </c>
      <c r="N472" s="82"/>
      <c r="O472" s="82"/>
      <c r="P472" s="82"/>
      <c r="Q472" s="82" t="n">
        <v>1</v>
      </c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93"/>
      <c r="AP472" s="93"/>
      <c r="AQ472" s="93"/>
      <c r="AR472" s="93"/>
      <c r="AS472" s="93"/>
      <c r="AT472" s="94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</row>
    <row r="473" customFormat="false" ht="22.5" hidden="false" customHeight="true" outlineLevel="0" collapsed="false">
      <c r="A473" s="90"/>
      <c r="B473" s="90"/>
      <c r="C473" s="83" t="s">
        <v>709</v>
      </c>
      <c r="D473" s="90" t="e">
        <f aca="false">CONCATENATE($D$468,"_","CMD")</f>
        <v>#VALUE!</v>
      </c>
      <c r="E473" s="77" t="e">
        <f aca="false">$E$468</f>
        <v>#VALUE!</v>
      </c>
      <c r="F473" s="78"/>
      <c r="G473" s="88" t="s">
        <v>79</v>
      </c>
      <c r="H473" s="82" t="s">
        <v>60</v>
      </c>
      <c r="I473" s="89" t="s">
        <v>710</v>
      </c>
      <c r="J473" s="87"/>
      <c r="K473" s="79"/>
      <c r="L473" s="93"/>
      <c r="M473" s="87" t="s">
        <v>62</v>
      </c>
      <c r="N473" s="82"/>
      <c r="O473" s="82"/>
      <c r="P473" s="82"/>
      <c r="Q473" s="82"/>
      <c r="R473" s="82" t="n">
        <v>1</v>
      </c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93"/>
      <c r="AP473" s="93"/>
      <c r="AQ473" s="93"/>
      <c r="AR473" s="93"/>
      <c r="AS473" s="93"/>
      <c r="AT473" s="94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</row>
    <row r="474" customFormat="false" ht="22.5" hidden="false" customHeight="true" outlineLevel="0" collapsed="false">
      <c r="A474" s="83"/>
      <c r="B474" s="83"/>
      <c r="C474" s="83"/>
      <c r="D474" s="76"/>
      <c r="E474" s="77"/>
      <c r="F474" s="78"/>
      <c r="G474" s="76"/>
      <c r="H474" s="82"/>
      <c r="I474" s="76"/>
      <c r="J474" s="87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77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</row>
    <row r="475" customFormat="false" ht="22.5" hidden="false" customHeight="true" outlineLevel="0" collapsed="false">
      <c r="A475" s="83"/>
      <c r="B475" s="83"/>
      <c r="C475" s="83"/>
      <c r="D475" s="90"/>
      <c r="E475" s="77"/>
      <c r="F475" s="78"/>
      <c r="G475" s="76"/>
      <c r="H475" s="82"/>
      <c r="I475" s="76"/>
      <c r="J475" s="87"/>
      <c r="K475" s="82"/>
      <c r="L475" s="93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93"/>
      <c r="AP475" s="93"/>
      <c r="AQ475" s="93"/>
      <c r="AR475" s="93"/>
      <c r="AS475" s="93"/>
      <c r="AT475" s="94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</row>
    <row r="476" customFormat="false" ht="22.5" hidden="false" customHeight="true" outlineLevel="0" collapsed="false">
      <c r="A476" s="83"/>
      <c r="B476" s="83"/>
      <c r="C476" s="83"/>
      <c r="D476" s="90"/>
      <c r="E476" s="77"/>
      <c r="F476" s="78"/>
      <c r="G476" s="76"/>
      <c r="H476" s="82"/>
      <c r="I476" s="76"/>
      <c r="J476" s="87"/>
      <c r="K476" s="82"/>
      <c r="L476" s="93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93"/>
      <c r="AP476" s="93"/>
      <c r="AQ476" s="93"/>
      <c r="AR476" s="93"/>
      <c r="AS476" s="93"/>
      <c r="AT476" s="94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</row>
    <row r="477" customFormat="false" ht="22.5" hidden="false" customHeight="true" outlineLevel="0" collapsed="false">
      <c r="A477" s="90"/>
      <c r="B477" s="90"/>
      <c r="C477" s="83"/>
      <c r="D477" s="113" t="e">
        <f aca="false">'codigos flow sheet' #REF!</f>
        <v>#VALUE!</v>
      </c>
      <c r="E477" s="97" t="e">
        <f aca="false">'codigos flow sheet' #REF!</f>
        <v>#VALUE!</v>
      </c>
      <c r="F477" s="78"/>
      <c r="G477" s="76"/>
      <c r="H477" s="82" t="s">
        <v>630</v>
      </c>
      <c r="I477" s="77"/>
      <c r="J477" s="87" t="s">
        <v>88</v>
      </c>
      <c r="K477" s="100" t="s">
        <v>89</v>
      </c>
      <c r="L477" s="93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93"/>
      <c r="AP477" s="93"/>
      <c r="AQ477" s="93"/>
      <c r="AR477" s="93"/>
      <c r="AS477" s="93"/>
      <c r="AT477" s="94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</row>
    <row r="478" customFormat="false" ht="22.5" hidden="false" customHeight="true" outlineLevel="0" collapsed="false">
      <c r="A478" s="90"/>
      <c r="B478" s="90"/>
      <c r="C478" s="83" t="s">
        <v>711</v>
      </c>
      <c r="D478" s="90" t="e">
        <f aca="false">CONCATENATE($D$477,"_","HS")</f>
        <v>#VALUE!</v>
      </c>
      <c r="E478" s="77" t="e">
        <f aca="false">$E$477</f>
        <v>#VALUE!</v>
      </c>
      <c r="F478" s="78"/>
      <c r="G478" s="88" t="s">
        <v>59</v>
      </c>
      <c r="H478" s="82" t="s">
        <v>60</v>
      </c>
      <c r="I478" s="89" t="s">
        <v>712</v>
      </c>
      <c r="J478" s="87"/>
      <c r="K478" s="79"/>
      <c r="L478" s="93"/>
      <c r="M478" s="87" t="s">
        <v>62</v>
      </c>
      <c r="N478" s="82"/>
      <c r="O478" s="82"/>
      <c r="P478" s="82"/>
      <c r="Q478" s="82" t="n">
        <v>1</v>
      </c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93"/>
      <c r="AP478" s="93"/>
      <c r="AQ478" s="93"/>
      <c r="AR478" s="93"/>
      <c r="AS478" s="93"/>
      <c r="AT478" s="94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</row>
    <row r="479" customFormat="false" ht="22.5" hidden="false" customHeight="true" outlineLevel="0" collapsed="false">
      <c r="A479" s="90"/>
      <c r="B479" s="90"/>
      <c r="C479" s="83" t="s">
        <v>713</v>
      </c>
      <c r="D479" s="90" t="e">
        <f aca="false">CONCATENATE($D$477,"_","RDY")</f>
        <v>#VALUE!</v>
      </c>
      <c r="E479" s="77" t="e">
        <f aca="false">$E$477</f>
        <v>#VALUE!</v>
      </c>
      <c r="F479" s="78"/>
      <c r="G479" s="88" t="s">
        <v>64</v>
      </c>
      <c r="H479" s="82" t="s">
        <v>60</v>
      </c>
      <c r="I479" s="89" t="s">
        <v>714</v>
      </c>
      <c r="J479" s="87"/>
      <c r="K479" s="79"/>
      <c r="L479" s="93"/>
      <c r="M479" s="87" t="s">
        <v>62</v>
      </c>
      <c r="N479" s="82"/>
      <c r="O479" s="82"/>
      <c r="P479" s="82"/>
      <c r="Q479" s="82" t="n">
        <v>1</v>
      </c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93"/>
      <c r="AP479" s="93"/>
      <c r="AQ479" s="93"/>
      <c r="AR479" s="93"/>
      <c r="AS479" s="93"/>
      <c r="AT479" s="94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</row>
    <row r="480" customFormat="false" ht="22.5" hidden="false" customHeight="true" outlineLevel="0" collapsed="false">
      <c r="A480" s="90"/>
      <c r="B480" s="90"/>
      <c r="C480" s="83" t="s">
        <v>715</v>
      </c>
      <c r="D480" s="90" t="e">
        <f aca="false">CONCATENATE($D$477,"_","RUN")</f>
        <v>#VALUE!</v>
      </c>
      <c r="E480" s="77" t="e">
        <f aca="false">$E$477</f>
        <v>#VALUE!</v>
      </c>
      <c r="F480" s="78"/>
      <c r="G480" s="88" t="s">
        <v>95</v>
      </c>
      <c r="H480" s="82" t="s">
        <v>60</v>
      </c>
      <c r="I480" s="89" t="s">
        <v>716</v>
      </c>
      <c r="J480" s="87"/>
      <c r="K480" s="79"/>
      <c r="L480" s="93"/>
      <c r="M480" s="87" t="s">
        <v>62</v>
      </c>
      <c r="N480" s="82"/>
      <c r="O480" s="82"/>
      <c r="P480" s="82"/>
      <c r="Q480" s="82" t="n">
        <v>1</v>
      </c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93"/>
      <c r="AP480" s="93"/>
      <c r="AQ480" s="93"/>
      <c r="AR480" s="93"/>
      <c r="AS480" s="93"/>
      <c r="AT480" s="94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</row>
    <row r="481" customFormat="false" ht="22.5" hidden="false" customHeight="true" outlineLevel="0" collapsed="false">
      <c r="A481" s="90"/>
      <c r="B481" s="90"/>
      <c r="C481" s="83" t="s">
        <v>717</v>
      </c>
      <c r="D481" s="90" t="e">
        <f aca="false">CONCATENATE($D$477,"_","MD")</f>
        <v>#VALUE!</v>
      </c>
      <c r="E481" s="77" t="e">
        <f aca="false">$E$477</f>
        <v>#VALUE!</v>
      </c>
      <c r="F481" s="78"/>
      <c r="G481" s="88" t="s">
        <v>70</v>
      </c>
      <c r="H481" s="82" t="s">
        <v>60</v>
      </c>
      <c r="I481" s="89" t="s">
        <v>718</v>
      </c>
      <c r="J481" s="87"/>
      <c r="K481" s="79"/>
      <c r="L481" s="93"/>
      <c r="M481" s="87" t="s">
        <v>62</v>
      </c>
      <c r="N481" s="82"/>
      <c r="O481" s="82"/>
      <c r="P481" s="82"/>
      <c r="Q481" s="82" t="n">
        <v>1</v>
      </c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93"/>
      <c r="AP481" s="93"/>
      <c r="AQ481" s="93"/>
      <c r="AR481" s="93"/>
      <c r="AS481" s="93"/>
      <c r="AT481" s="94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</row>
    <row r="482" customFormat="false" ht="22.5" hidden="false" customHeight="true" outlineLevel="0" collapsed="false">
      <c r="A482" s="90"/>
      <c r="B482" s="90"/>
      <c r="C482" s="83" t="s">
        <v>719</v>
      </c>
      <c r="D482" s="90" t="e">
        <f aca="false">CONCATENATE($D$477,"_","CMD")</f>
        <v>#VALUE!</v>
      </c>
      <c r="E482" s="77" t="e">
        <f aca="false">$E$477</f>
        <v>#VALUE!</v>
      </c>
      <c r="F482" s="78"/>
      <c r="G482" s="88" t="s">
        <v>79</v>
      </c>
      <c r="H482" s="82" t="s">
        <v>60</v>
      </c>
      <c r="I482" s="89" t="s">
        <v>720</v>
      </c>
      <c r="J482" s="87"/>
      <c r="K482" s="79"/>
      <c r="L482" s="93"/>
      <c r="M482" s="87" t="s">
        <v>62</v>
      </c>
      <c r="N482" s="82"/>
      <c r="O482" s="82"/>
      <c r="P482" s="82"/>
      <c r="Q482" s="82"/>
      <c r="R482" s="82" t="n">
        <v>1</v>
      </c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93"/>
      <c r="AP482" s="93"/>
      <c r="AQ482" s="93"/>
      <c r="AR482" s="93"/>
      <c r="AS482" s="93"/>
      <c r="AT482" s="94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</row>
    <row r="483" customFormat="false" ht="22.5" hidden="false" customHeight="true" outlineLevel="0" collapsed="false">
      <c r="A483" s="90"/>
      <c r="B483" s="90"/>
      <c r="C483" s="83"/>
      <c r="D483" s="90"/>
      <c r="E483" s="77"/>
      <c r="F483" s="78"/>
      <c r="G483" s="76"/>
      <c r="H483" s="82"/>
      <c r="I483" s="89"/>
      <c r="J483" s="87"/>
      <c r="K483" s="79"/>
      <c r="L483" s="93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93"/>
      <c r="AP483" s="93"/>
      <c r="AQ483" s="93"/>
      <c r="AR483" s="93"/>
      <c r="AS483" s="93"/>
      <c r="AT483" s="94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</row>
    <row r="484" customFormat="false" ht="22.5" hidden="false" customHeight="true" outlineLevel="0" collapsed="false">
      <c r="A484" s="90"/>
      <c r="B484" s="90"/>
      <c r="C484" s="83"/>
      <c r="D484" s="90"/>
      <c r="E484" s="77"/>
      <c r="F484" s="78"/>
      <c r="G484" s="76"/>
      <c r="H484" s="82"/>
      <c r="I484" s="89"/>
      <c r="J484" s="87"/>
      <c r="K484" s="79"/>
      <c r="L484" s="93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93"/>
      <c r="AP484" s="93"/>
      <c r="AQ484" s="93"/>
      <c r="AR484" s="93"/>
      <c r="AS484" s="93"/>
      <c r="AT484" s="94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</row>
    <row r="485" customFormat="false" ht="22.5" hidden="false" customHeight="true" outlineLevel="0" collapsed="false">
      <c r="A485" s="90"/>
      <c r="B485" s="90"/>
      <c r="C485" s="83"/>
      <c r="D485" s="113" t="e">
        <f aca="false">'codigos flow sheet' #REF!</f>
        <v>#VALUE!</v>
      </c>
      <c r="E485" s="97" t="e">
        <f aca="false">'codigos flow sheet' #REF!</f>
        <v>#VALUE!</v>
      </c>
      <c r="F485" s="78"/>
      <c r="G485" s="76"/>
      <c r="H485" s="82" t="s">
        <v>630</v>
      </c>
      <c r="I485" s="77"/>
      <c r="J485" s="87" t="s">
        <v>88</v>
      </c>
      <c r="K485" s="100" t="s">
        <v>89</v>
      </c>
      <c r="L485" s="93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93"/>
      <c r="AP485" s="93"/>
      <c r="AQ485" s="93"/>
      <c r="AR485" s="93"/>
      <c r="AS485" s="93"/>
      <c r="AT485" s="94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</row>
    <row r="486" customFormat="false" ht="22.5" hidden="false" customHeight="true" outlineLevel="0" collapsed="false">
      <c r="A486" s="90"/>
      <c r="B486" s="90"/>
      <c r="C486" s="83" t="s">
        <v>721</v>
      </c>
      <c r="D486" s="90" t="e">
        <f aca="false">CONCATENATE($D$485,"_","HS")</f>
        <v>#VALUE!</v>
      </c>
      <c r="E486" s="77" t="e">
        <f aca="false">$E$485</f>
        <v>#VALUE!</v>
      </c>
      <c r="F486" s="78"/>
      <c r="G486" s="88" t="s">
        <v>59</v>
      </c>
      <c r="H486" s="82" t="s">
        <v>60</v>
      </c>
      <c r="I486" s="89" t="s">
        <v>722</v>
      </c>
      <c r="J486" s="87"/>
      <c r="K486" s="79"/>
      <c r="L486" s="93"/>
      <c r="M486" s="87" t="s">
        <v>62</v>
      </c>
      <c r="N486" s="82"/>
      <c r="O486" s="82"/>
      <c r="P486" s="82"/>
      <c r="Q486" s="82" t="n">
        <v>1</v>
      </c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93"/>
      <c r="AP486" s="93"/>
      <c r="AQ486" s="93"/>
      <c r="AR486" s="93"/>
      <c r="AS486" s="93"/>
      <c r="AT486" s="94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</row>
    <row r="487" customFormat="false" ht="22.5" hidden="false" customHeight="true" outlineLevel="0" collapsed="false">
      <c r="A487" s="90"/>
      <c r="B487" s="90"/>
      <c r="C487" s="83" t="s">
        <v>723</v>
      </c>
      <c r="D487" s="90" t="e">
        <f aca="false">CONCATENATE($D$485,"_","RDY")</f>
        <v>#VALUE!</v>
      </c>
      <c r="E487" s="77" t="e">
        <f aca="false">$E$485</f>
        <v>#VALUE!</v>
      </c>
      <c r="F487" s="78"/>
      <c r="G487" s="88" t="s">
        <v>64</v>
      </c>
      <c r="H487" s="82" t="s">
        <v>60</v>
      </c>
      <c r="I487" s="89" t="s">
        <v>724</v>
      </c>
      <c r="J487" s="87"/>
      <c r="K487" s="79"/>
      <c r="L487" s="93"/>
      <c r="M487" s="87" t="s">
        <v>62</v>
      </c>
      <c r="N487" s="82"/>
      <c r="O487" s="82"/>
      <c r="P487" s="82"/>
      <c r="Q487" s="82" t="n">
        <v>1</v>
      </c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93"/>
      <c r="AP487" s="93"/>
      <c r="AQ487" s="93"/>
      <c r="AR487" s="93"/>
      <c r="AS487" s="93"/>
      <c r="AT487" s="94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</row>
    <row r="488" customFormat="false" ht="22.5" hidden="false" customHeight="true" outlineLevel="0" collapsed="false">
      <c r="A488" s="90"/>
      <c r="B488" s="90"/>
      <c r="C488" s="83" t="s">
        <v>725</v>
      </c>
      <c r="D488" s="90" t="e">
        <f aca="false">CONCATENATE($D$485,"_","RUN")</f>
        <v>#VALUE!</v>
      </c>
      <c r="E488" s="77" t="e">
        <f aca="false">$E$485</f>
        <v>#VALUE!</v>
      </c>
      <c r="F488" s="78"/>
      <c r="G488" s="88" t="s">
        <v>95</v>
      </c>
      <c r="H488" s="82" t="s">
        <v>60</v>
      </c>
      <c r="I488" s="89" t="s">
        <v>726</v>
      </c>
      <c r="J488" s="87"/>
      <c r="K488" s="79"/>
      <c r="L488" s="93"/>
      <c r="M488" s="87" t="s">
        <v>62</v>
      </c>
      <c r="N488" s="82"/>
      <c r="O488" s="82"/>
      <c r="P488" s="82"/>
      <c r="Q488" s="82" t="n">
        <v>1</v>
      </c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93"/>
      <c r="AP488" s="93"/>
      <c r="AQ488" s="93"/>
      <c r="AR488" s="93"/>
      <c r="AS488" s="93"/>
      <c r="AT488" s="94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</row>
    <row r="489" customFormat="false" ht="22.5" hidden="false" customHeight="true" outlineLevel="0" collapsed="false">
      <c r="A489" s="90"/>
      <c r="B489" s="90"/>
      <c r="C489" s="83" t="s">
        <v>727</v>
      </c>
      <c r="D489" s="90" t="e">
        <f aca="false">CONCATENATE($D$485,"_","MD")</f>
        <v>#VALUE!</v>
      </c>
      <c r="E489" s="77" t="e">
        <f aca="false">$E$485</f>
        <v>#VALUE!</v>
      </c>
      <c r="F489" s="78"/>
      <c r="G489" s="88" t="s">
        <v>70</v>
      </c>
      <c r="H489" s="82" t="s">
        <v>60</v>
      </c>
      <c r="I489" s="89" t="s">
        <v>728</v>
      </c>
      <c r="J489" s="87"/>
      <c r="K489" s="79"/>
      <c r="L489" s="93"/>
      <c r="M489" s="87" t="s">
        <v>62</v>
      </c>
      <c r="N489" s="82"/>
      <c r="O489" s="82"/>
      <c r="P489" s="82"/>
      <c r="Q489" s="82" t="n">
        <v>1</v>
      </c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93"/>
      <c r="AP489" s="93"/>
      <c r="AQ489" s="93"/>
      <c r="AR489" s="93"/>
      <c r="AS489" s="93"/>
      <c r="AT489" s="94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</row>
    <row r="490" customFormat="false" ht="22.5" hidden="false" customHeight="true" outlineLevel="0" collapsed="false">
      <c r="A490" s="90"/>
      <c r="B490" s="90"/>
      <c r="C490" s="83" t="s">
        <v>729</v>
      </c>
      <c r="D490" s="90" t="e">
        <f aca="false">CONCATENATE($D$485,"_","CMD")</f>
        <v>#VALUE!</v>
      </c>
      <c r="E490" s="77" t="e">
        <f aca="false">$E$485</f>
        <v>#VALUE!</v>
      </c>
      <c r="F490" s="78"/>
      <c r="G490" s="88" t="s">
        <v>79</v>
      </c>
      <c r="H490" s="82" t="s">
        <v>60</v>
      </c>
      <c r="I490" s="89" t="s">
        <v>730</v>
      </c>
      <c r="J490" s="87"/>
      <c r="K490" s="79"/>
      <c r="L490" s="93"/>
      <c r="M490" s="87" t="s">
        <v>62</v>
      </c>
      <c r="N490" s="82"/>
      <c r="O490" s="82"/>
      <c r="P490" s="82"/>
      <c r="Q490" s="82"/>
      <c r="R490" s="82" t="n">
        <v>1</v>
      </c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93"/>
      <c r="AP490" s="93"/>
      <c r="AQ490" s="93"/>
      <c r="AR490" s="93"/>
      <c r="AS490" s="93"/>
      <c r="AT490" s="94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</row>
    <row r="491" customFormat="false" ht="22.5" hidden="false" customHeight="true" outlineLevel="0" collapsed="false">
      <c r="A491" s="90"/>
      <c r="B491" s="90"/>
      <c r="C491" s="83"/>
      <c r="D491" s="90"/>
      <c r="E491" s="77"/>
      <c r="F491" s="78"/>
      <c r="G491" s="76"/>
      <c r="H491" s="82"/>
      <c r="I491" s="89"/>
      <c r="J491" s="87"/>
      <c r="K491" s="79"/>
      <c r="L491" s="93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93"/>
      <c r="AP491" s="93"/>
      <c r="AQ491" s="93"/>
      <c r="AR491" s="93"/>
      <c r="AS491" s="93"/>
      <c r="AT491" s="94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</row>
    <row r="492" customFormat="false" ht="22.5" hidden="false" customHeight="true" outlineLevel="0" collapsed="false">
      <c r="A492" s="90"/>
      <c r="B492" s="90"/>
      <c r="C492" s="83"/>
      <c r="D492" s="90"/>
      <c r="E492" s="77"/>
      <c r="F492" s="78"/>
      <c r="G492" s="76"/>
      <c r="H492" s="82"/>
      <c r="I492" s="89"/>
      <c r="J492" s="87"/>
      <c r="K492" s="79"/>
      <c r="L492" s="93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93"/>
      <c r="AP492" s="93"/>
      <c r="AQ492" s="93"/>
      <c r="AR492" s="93"/>
      <c r="AS492" s="93"/>
      <c r="AT492" s="94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</row>
    <row r="493" customFormat="false" ht="22.5" hidden="false" customHeight="true" outlineLevel="0" collapsed="false">
      <c r="A493" s="90"/>
      <c r="B493" s="90"/>
      <c r="C493" s="83"/>
      <c r="D493" s="90"/>
      <c r="E493" s="77"/>
      <c r="F493" s="78"/>
      <c r="G493" s="76"/>
      <c r="H493" s="82"/>
      <c r="I493" s="89"/>
      <c r="J493" s="87"/>
      <c r="K493" s="79"/>
      <c r="L493" s="93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93"/>
      <c r="AP493" s="93"/>
      <c r="AQ493" s="93"/>
      <c r="AR493" s="93"/>
      <c r="AS493" s="93"/>
      <c r="AT493" s="94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</row>
    <row r="494" customFormat="false" ht="22.5" hidden="false" customHeight="true" outlineLevel="0" collapsed="false">
      <c r="A494" s="90"/>
      <c r="B494" s="90"/>
      <c r="C494" s="83"/>
      <c r="D494" s="113" t="e">
        <f aca="false">'codigos flow sheet' #REF!</f>
        <v>#VALUE!</v>
      </c>
      <c r="E494" s="97" t="e">
        <f aca="false">'codigos flow sheet' #REF!</f>
        <v>#VALUE!</v>
      </c>
      <c r="F494" s="78"/>
      <c r="G494" s="76"/>
      <c r="H494" s="82" t="s">
        <v>630</v>
      </c>
      <c r="I494" s="77"/>
      <c r="J494" s="87" t="s">
        <v>88</v>
      </c>
      <c r="K494" s="100" t="s">
        <v>89</v>
      </c>
      <c r="L494" s="93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93"/>
      <c r="AP494" s="93"/>
      <c r="AQ494" s="93"/>
      <c r="AR494" s="93"/>
      <c r="AS494" s="93"/>
      <c r="AT494" s="94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</row>
    <row r="495" customFormat="false" ht="22.5" hidden="false" customHeight="true" outlineLevel="0" collapsed="false">
      <c r="A495" s="90"/>
      <c r="B495" s="90"/>
      <c r="C495" s="83" t="s">
        <v>731</v>
      </c>
      <c r="D495" s="90" t="e">
        <f aca="false">CONCATENATE($D$494,"_","HS")</f>
        <v>#VALUE!</v>
      </c>
      <c r="E495" s="77" t="e">
        <f aca="false">$E$494</f>
        <v>#VALUE!</v>
      </c>
      <c r="F495" s="78"/>
      <c r="G495" s="88" t="s">
        <v>59</v>
      </c>
      <c r="H495" s="82" t="s">
        <v>60</v>
      </c>
      <c r="I495" s="89" t="s">
        <v>732</v>
      </c>
      <c r="J495" s="87"/>
      <c r="K495" s="79"/>
      <c r="L495" s="93"/>
      <c r="M495" s="87" t="s">
        <v>62</v>
      </c>
      <c r="N495" s="82"/>
      <c r="O495" s="82"/>
      <c r="P495" s="82"/>
      <c r="Q495" s="82" t="n">
        <v>1</v>
      </c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93"/>
      <c r="AP495" s="93"/>
      <c r="AQ495" s="93"/>
      <c r="AR495" s="93"/>
      <c r="AS495" s="93"/>
      <c r="AT495" s="94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</row>
    <row r="496" customFormat="false" ht="22.5" hidden="false" customHeight="true" outlineLevel="0" collapsed="false">
      <c r="A496" s="90"/>
      <c r="B496" s="90"/>
      <c r="C496" s="83" t="s">
        <v>733</v>
      </c>
      <c r="D496" s="90" t="e">
        <f aca="false">CONCATENATE($D$494,"_","RDY")</f>
        <v>#VALUE!</v>
      </c>
      <c r="E496" s="77" t="e">
        <f aca="false">$E$494</f>
        <v>#VALUE!</v>
      </c>
      <c r="F496" s="78"/>
      <c r="G496" s="76"/>
      <c r="H496" s="82" t="s">
        <v>60</v>
      </c>
      <c r="I496" s="89" t="s">
        <v>734</v>
      </c>
      <c r="J496" s="87"/>
      <c r="K496" s="79"/>
      <c r="L496" s="93"/>
      <c r="M496" s="87" t="s">
        <v>62</v>
      </c>
      <c r="N496" s="82"/>
      <c r="O496" s="82"/>
      <c r="P496" s="82"/>
      <c r="Q496" s="82" t="n">
        <v>1</v>
      </c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93"/>
      <c r="AP496" s="93"/>
      <c r="AQ496" s="93"/>
      <c r="AR496" s="93"/>
      <c r="AS496" s="93"/>
      <c r="AT496" s="94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</row>
    <row r="497" customFormat="false" ht="22.5" hidden="false" customHeight="true" outlineLevel="0" collapsed="false">
      <c r="A497" s="90"/>
      <c r="B497" s="90"/>
      <c r="C497" s="83" t="s">
        <v>735</v>
      </c>
      <c r="D497" s="90" t="e">
        <f aca="false">CONCATENATE($D$494,"_","RUN")</f>
        <v>#VALUE!</v>
      </c>
      <c r="E497" s="77" t="e">
        <f aca="false">$E$494</f>
        <v>#VALUE!</v>
      </c>
      <c r="F497" s="78"/>
      <c r="G497" s="88" t="s">
        <v>95</v>
      </c>
      <c r="H497" s="82" t="s">
        <v>60</v>
      </c>
      <c r="I497" s="89" t="s">
        <v>736</v>
      </c>
      <c r="J497" s="87"/>
      <c r="K497" s="79"/>
      <c r="L497" s="93"/>
      <c r="M497" s="87" t="s">
        <v>62</v>
      </c>
      <c r="N497" s="82"/>
      <c r="O497" s="82"/>
      <c r="P497" s="82"/>
      <c r="Q497" s="82" t="n">
        <v>1</v>
      </c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93"/>
      <c r="AP497" s="93"/>
      <c r="AQ497" s="93"/>
      <c r="AR497" s="93"/>
      <c r="AS497" s="93"/>
      <c r="AT497" s="94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</row>
    <row r="498" customFormat="false" ht="22.5" hidden="false" customHeight="true" outlineLevel="0" collapsed="false">
      <c r="A498" s="90"/>
      <c r="B498" s="90"/>
      <c r="C498" s="83" t="s">
        <v>737</v>
      </c>
      <c r="D498" s="90" t="e">
        <f aca="false">CONCATENATE($D$494,"_","MD")</f>
        <v>#VALUE!</v>
      </c>
      <c r="E498" s="77" t="e">
        <f aca="false">$E$494</f>
        <v>#VALUE!</v>
      </c>
      <c r="F498" s="78"/>
      <c r="G498" s="88" t="s">
        <v>70</v>
      </c>
      <c r="H498" s="82" t="s">
        <v>60</v>
      </c>
      <c r="I498" s="89" t="s">
        <v>738</v>
      </c>
      <c r="J498" s="87"/>
      <c r="K498" s="79"/>
      <c r="L498" s="93"/>
      <c r="M498" s="87" t="s">
        <v>62</v>
      </c>
      <c r="N498" s="82"/>
      <c r="O498" s="82"/>
      <c r="P498" s="82"/>
      <c r="Q498" s="82" t="n">
        <v>1</v>
      </c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93"/>
      <c r="AP498" s="93"/>
      <c r="AQ498" s="93"/>
      <c r="AR498" s="93"/>
      <c r="AS498" s="93"/>
      <c r="AT498" s="94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</row>
    <row r="499" customFormat="false" ht="22.5" hidden="false" customHeight="true" outlineLevel="0" collapsed="false">
      <c r="A499" s="90"/>
      <c r="B499" s="90"/>
      <c r="C499" s="83" t="s">
        <v>739</v>
      </c>
      <c r="D499" s="90" t="e">
        <f aca="false">CONCATENATE($D$494,"_","CMD")</f>
        <v>#VALUE!</v>
      </c>
      <c r="E499" s="77" t="e">
        <f aca="false">$E$494</f>
        <v>#VALUE!</v>
      </c>
      <c r="F499" s="78"/>
      <c r="G499" s="88" t="s">
        <v>79</v>
      </c>
      <c r="H499" s="82" t="s">
        <v>60</v>
      </c>
      <c r="I499" s="89" t="s">
        <v>740</v>
      </c>
      <c r="J499" s="87"/>
      <c r="K499" s="79"/>
      <c r="L499" s="93"/>
      <c r="M499" s="87" t="s">
        <v>62</v>
      </c>
      <c r="N499" s="82"/>
      <c r="O499" s="82"/>
      <c r="P499" s="82"/>
      <c r="Q499" s="82"/>
      <c r="R499" s="82" t="n">
        <v>1</v>
      </c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93"/>
      <c r="AP499" s="93"/>
      <c r="AQ499" s="93"/>
      <c r="AR499" s="93"/>
      <c r="AS499" s="93"/>
      <c r="AT499" s="94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</row>
    <row r="500" customFormat="false" ht="22.5" hidden="false" customHeight="true" outlineLevel="0" collapsed="false">
      <c r="A500" s="90"/>
      <c r="B500" s="90"/>
      <c r="C500" s="83"/>
      <c r="D500" s="90"/>
      <c r="E500" s="77"/>
      <c r="F500" s="78"/>
      <c r="G500" s="76"/>
      <c r="H500" s="82"/>
      <c r="I500" s="89"/>
      <c r="J500" s="87"/>
      <c r="K500" s="79"/>
      <c r="L500" s="93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93"/>
      <c r="AP500" s="93"/>
      <c r="AQ500" s="93"/>
      <c r="AR500" s="93"/>
      <c r="AS500" s="93"/>
      <c r="AT500" s="94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</row>
    <row r="501" customFormat="false" ht="22.5" hidden="false" customHeight="true" outlineLevel="0" collapsed="false">
      <c r="A501" s="90"/>
      <c r="B501" s="90"/>
      <c r="C501" s="83"/>
      <c r="D501" s="90"/>
      <c r="E501" s="77"/>
      <c r="F501" s="78"/>
      <c r="G501" s="76"/>
      <c r="H501" s="82"/>
      <c r="I501" s="89"/>
      <c r="J501" s="87"/>
      <c r="K501" s="79"/>
      <c r="L501" s="93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93"/>
      <c r="AP501" s="93"/>
      <c r="AQ501" s="93"/>
      <c r="AR501" s="93"/>
      <c r="AS501" s="93"/>
      <c r="AT501" s="94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</row>
    <row r="502" customFormat="false" ht="22.5" hidden="false" customHeight="true" outlineLevel="0" collapsed="false">
      <c r="A502" s="90"/>
      <c r="B502" s="90"/>
      <c r="C502" s="83"/>
      <c r="D502" s="90"/>
      <c r="E502" s="77"/>
      <c r="F502" s="78"/>
      <c r="G502" s="76"/>
      <c r="H502" s="82"/>
      <c r="I502" s="89"/>
      <c r="J502" s="87"/>
      <c r="K502" s="79"/>
      <c r="L502" s="93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93"/>
      <c r="AP502" s="93"/>
      <c r="AQ502" s="93"/>
      <c r="AR502" s="93"/>
      <c r="AS502" s="93"/>
      <c r="AT502" s="94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</row>
    <row r="503" customFormat="false" ht="22.5" hidden="false" customHeight="true" outlineLevel="0" collapsed="false">
      <c r="A503" s="90"/>
      <c r="B503" s="90"/>
      <c r="C503" s="83"/>
      <c r="D503" s="113" t="e">
        <f aca="false">'codigos flow sheet' #REF!</f>
        <v>#VALUE!</v>
      </c>
      <c r="E503" s="97" t="e">
        <f aca="false">'codigos flow sheet' #REF!</f>
        <v>#VALUE!</v>
      </c>
      <c r="F503" s="78"/>
      <c r="G503" s="76"/>
      <c r="H503" s="82" t="s">
        <v>630</v>
      </c>
      <c r="I503" s="77"/>
      <c r="J503" s="87" t="s">
        <v>88</v>
      </c>
      <c r="K503" s="100" t="s">
        <v>89</v>
      </c>
      <c r="L503" s="93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93"/>
      <c r="AP503" s="93"/>
      <c r="AQ503" s="93"/>
      <c r="AR503" s="93"/>
      <c r="AS503" s="93"/>
      <c r="AT503" s="94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</row>
    <row r="504" customFormat="false" ht="22.5" hidden="false" customHeight="true" outlineLevel="0" collapsed="false">
      <c r="A504" s="90"/>
      <c r="B504" s="90"/>
      <c r="C504" s="83" t="s">
        <v>741</v>
      </c>
      <c r="D504" s="90" t="e">
        <f aca="false">CONCATENATE($D$503,"_","HS")</f>
        <v>#VALUE!</v>
      </c>
      <c r="E504" s="77" t="e">
        <f aca="false">$E$503</f>
        <v>#VALUE!</v>
      </c>
      <c r="F504" s="78"/>
      <c r="G504" s="88" t="s">
        <v>59</v>
      </c>
      <c r="H504" s="82" t="s">
        <v>60</v>
      </c>
      <c r="I504" s="89" t="s">
        <v>742</v>
      </c>
      <c r="J504" s="87"/>
      <c r="K504" s="79"/>
      <c r="L504" s="93"/>
      <c r="M504" s="87" t="s">
        <v>62</v>
      </c>
      <c r="N504" s="82"/>
      <c r="O504" s="82"/>
      <c r="P504" s="82"/>
      <c r="Q504" s="82" t="n">
        <v>1</v>
      </c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93"/>
      <c r="AP504" s="93"/>
      <c r="AQ504" s="93"/>
      <c r="AR504" s="93"/>
      <c r="AS504" s="93"/>
      <c r="AT504" s="94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</row>
    <row r="505" customFormat="false" ht="22.5" hidden="false" customHeight="true" outlineLevel="0" collapsed="false">
      <c r="A505" s="90"/>
      <c r="B505" s="90"/>
      <c r="C505" s="83" t="s">
        <v>743</v>
      </c>
      <c r="D505" s="90" t="e">
        <f aca="false">CONCATENATE($D$503,"_","RDY")</f>
        <v>#VALUE!</v>
      </c>
      <c r="E505" s="77" t="e">
        <f aca="false">$E$503</f>
        <v>#VALUE!</v>
      </c>
      <c r="F505" s="78"/>
      <c r="G505" s="88" t="s">
        <v>64</v>
      </c>
      <c r="H505" s="82" t="s">
        <v>60</v>
      </c>
      <c r="I505" s="89" t="s">
        <v>744</v>
      </c>
      <c r="J505" s="87"/>
      <c r="K505" s="79"/>
      <c r="L505" s="93"/>
      <c r="M505" s="87" t="s">
        <v>62</v>
      </c>
      <c r="N505" s="82"/>
      <c r="O505" s="82"/>
      <c r="P505" s="82"/>
      <c r="Q505" s="82" t="n">
        <v>1</v>
      </c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93"/>
      <c r="AP505" s="93"/>
      <c r="AQ505" s="93"/>
      <c r="AR505" s="93"/>
      <c r="AS505" s="93"/>
      <c r="AT505" s="94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</row>
    <row r="506" customFormat="false" ht="22.5" hidden="false" customHeight="true" outlineLevel="0" collapsed="false">
      <c r="A506" s="90"/>
      <c r="B506" s="90"/>
      <c r="C506" s="83" t="s">
        <v>745</v>
      </c>
      <c r="D506" s="90" t="e">
        <f aca="false">CONCATENATE($D$503,"_","RUN")</f>
        <v>#VALUE!</v>
      </c>
      <c r="E506" s="77" t="e">
        <f aca="false">$E$503</f>
        <v>#VALUE!</v>
      </c>
      <c r="F506" s="78"/>
      <c r="G506" s="88" t="s">
        <v>95</v>
      </c>
      <c r="H506" s="82" t="s">
        <v>60</v>
      </c>
      <c r="I506" s="89" t="s">
        <v>746</v>
      </c>
      <c r="J506" s="87"/>
      <c r="K506" s="79"/>
      <c r="L506" s="93"/>
      <c r="M506" s="87" t="s">
        <v>62</v>
      </c>
      <c r="N506" s="82"/>
      <c r="O506" s="82"/>
      <c r="P506" s="82"/>
      <c r="Q506" s="82" t="n">
        <v>1</v>
      </c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93"/>
      <c r="AP506" s="93"/>
      <c r="AQ506" s="93"/>
      <c r="AR506" s="93"/>
      <c r="AS506" s="93"/>
      <c r="AT506" s="94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</row>
    <row r="507" customFormat="false" ht="22.5" hidden="false" customHeight="true" outlineLevel="0" collapsed="false">
      <c r="A507" s="90"/>
      <c r="B507" s="90"/>
      <c r="C507" s="83" t="s">
        <v>747</v>
      </c>
      <c r="D507" s="90" t="e">
        <f aca="false">CONCATENATE($D$503,"_","MD")</f>
        <v>#VALUE!</v>
      </c>
      <c r="E507" s="77" t="e">
        <f aca="false">$E$503</f>
        <v>#VALUE!</v>
      </c>
      <c r="F507" s="78"/>
      <c r="G507" s="88" t="s">
        <v>70</v>
      </c>
      <c r="H507" s="82" t="s">
        <v>60</v>
      </c>
      <c r="I507" s="89" t="s">
        <v>748</v>
      </c>
      <c r="J507" s="87"/>
      <c r="K507" s="79"/>
      <c r="L507" s="93"/>
      <c r="M507" s="87" t="s">
        <v>62</v>
      </c>
      <c r="N507" s="82"/>
      <c r="O507" s="82"/>
      <c r="P507" s="82"/>
      <c r="Q507" s="82" t="n">
        <v>1</v>
      </c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93"/>
      <c r="AP507" s="93"/>
      <c r="AQ507" s="93"/>
      <c r="AR507" s="93"/>
      <c r="AS507" s="93"/>
      <c r="AT507" s="94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</row>
    <row r="508" customFormat="false" ht="22.5" hidden="false" customHeight="true" outlineLevel="0" collapsed="false">
      <c r="A508" s="90"/>
      <c r="B508" s="90"/>
      <c r="C508" s="83" t="s">
        <v>749</v>
      </c>
      <c r="D508" s="90" t="e">
        <f aca="false">CONCATENATE($D$503,"_","CMD")</f>
        <v>#VALUE!</v>
      </c>
      <c r="E508" s="77" t="e">
        <f aca="false">$E$503</f>
        <v>#VALUE!</v>
      </c>
      <c r="F508" s="78"/>
      <c r="G508" s="88" t="s">
        <v>79</v>
      </c>
      <c r="H508" s="82" t="s">
        <v>60</v>
      </c>
      <c r="I508" s="89" t="s">
        <v>750</v>
      </c>
      <c r="J508" s="87"/>
      <c r="K508" s="79"/>
      <c r="L508" s="93"/>
      <c r="M508" s="87" t="s">
        <v>62</v>
      </c>
      <c r="N508" s="82"/>
      <c r="O508" s="82"/>
      <c r="P508" s="82"/>
      <c r="Q508" s="82"/>
      <c r="R508" s="82" t="n">
        <v>1</v>
      </c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93"/>
      <c r="AP508" s="93"/>
      <c r="AQ508" s="93"/>
      <c r="AR508" s="93"/>
      <c r="AS508" s="93"/>
      <c r="AT508" s="94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</row>
    <row r="509" customFormat="false" ht="22.5" hidden="false" customHeight="true" outlineLevel="0" collapsed="false">
      <c r="A509" s="90"/>
      <c r="B509" s="83"/>
      <c r="C509" s="83"/>
      <c r="D509" s="91"/>
      <c r="E509" s="92"/>
      <c r="F509" s="78"/>
      <c r="G509" s="76"/>
      <c r="H509" s="82"/>
      <c r="I509" s="76"/>
      <c r="J509" s="87"/>
      <c r="K509" s="87"/>
      <c r="L509" s="93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93"/>
      <c r="AP509" s="93"/>
      <c r="AQ509" s="93"/>
      <c r="AR509" s="93"/>
      <c r="AS509" s="93"/>
      <c r="AT509" s="94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</row>
    <row r="510" customFormat="false" ht="22.5" hidden="false" customHeight="true" outlineLevel="0" collapsed="false">
      <c r="A510" s="90"/>
      <c r="B510" s="83"/>
      <c r="C510" s="83"/>
      <c r="D510" s="91"/>
      <c r="E510" s="92"/>
      <c r="F510" s="78"/>
      <c r="G510" s="76"/>
      <c r="H510" s="82"/>
      <c r="I510" s="76"/>
      <c r="J510" s="87"/>
      <c r="K510" s="87"/>
      <c r="L510" s="93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93"/>
      <c r="AP510" s="93"/>
      <c r="AQ510" s="93"/>
      <c r="AR510" s="93"/>
      <c r="AS510" s="93"/>
      <c r="AT510" s="94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</row>
    <row r="511" customFormat="false" ht="22.5" hidden="false" customHeight="true" outlineLevel="0" collapsed="false">
      <c r="A511" s="90"/>
      <c r="B511" s="83"/>
      <c r="C511" s="83"/>
      <c r="D511" s="91"/>
      <c r="E511" s="92"/>
      <c r="F511" s="78"/>
      <c r="G511" s="76"/>
      <c r="H511" s="82"/>
      <c r="I511" s="76"/>
      <c r="J511" s="87"/>
      <c r="K511" s="87"/>
      <c r="L511" s="93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93"/>
      <c r="AP511" s="93"/>
      <c r="AQ511" s="93"/>
      <c r="AR511" s="93"/>
      <c r="AS511" s="93"/>
      <c r="AT511" s="94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</row>
    <row r="512" customFormat="false" ht="22.5" hidden="false" customHeight="true" outlineLevel="0" collapsed="false">
      <c r="A512" s="108"/>
      <c r="B512" s="117"/>
      <c r="C512" s="83"/>
      <c r="D512" s="85" t="e">
        <f aca="false">'codigos flow sheet' #REF!</f>
        <v>#VALUE!</v>
      </c>
      <c r="E512" s="86" t="e">
        <f aca="false">'codigos flow sheet' #REF!</f>
        <v>#VALUE!</v>
      </c>
      <c r="F512" s="78"/>
      <c r="G512" s="76"/>
      <c r="H512" s="82"/>
      <c r="I512" s="77"/>
      <c r="J512" s="87"/>
      <c r="K512" s="100" t="s">
        <v>89</v>
      </c>
      <c r="L512" s="82"/>
      <c r="M512" s="82"/>
      <c r="N512" s="77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77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</row>
    <row r="513" customFormat="false" ht="22.5" hidden="false" customHeight="true" outlineLevel="0" collapsed="false">
      <c r="A513" s="108"/>
      <c r="B513" s="117"/>
      <c r="C513" s="83" t="s">
        <v>751</v>
      </c>
      <c r="D513" s="76" t="e">
        <f aca="false">CONCATENATE($D$512,"_","SV")</f>
        <v>#VALUE!</v>
      </c>
      <c r="E513" s="76" t="e">
        <f aca="false">$E$512</f>
        <v>#VALUE!</v>
      </c>
      <c r="F513" s="78"/>
      <c r="G513" s="88" t="s">
        <v>752</v>
      </c>
      <c r="H513" s="82" t="s">
        <v>60</v>
      </c>
      <c r="I513" s="77" t="s">
        <v>753</v>
      </c>
      <c r="J513" s="82"/>
      <c r="K513" s="82"/>
      <c r="L513" s="82"/>
      <c r="M513" s="87" t="s">
        <v>62</v>
      </c>
      <c r="N513" s="77"/>
      <c r="O513" s="82"/>
      <c r="P513" s="82"/>
      <c r="Q513" s="82"/>
      <c r="R513" s="82" t="n">
        <v>1</v>
      </c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77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</row>
    <row r="514" customFormat="false" ht="22.5" hidden="false" customHeight="true" outlineLevel="0" collapsed="false">
      <c r="A514" s="108"/>
      <c r="B514" s="117"/>
      <c r="C514" s="83"/>
      <c r="D514" s="76"/>
      <c r="E514" s="76"/>
      <c r="F514" s="78"/>
      <c r="G514" s="76"/>
      <c r="H514" s="82"/>
      <c r="I514" s="77"/>
      <c r="J514" s="82"/>
      <c r="K514" s="82"/>
      <c r="L514" s="82"/>
      <c r="M514" s="82"/>
      <c r="N514" s="77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77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</row>
    <row r="515" customFormat="false" ht="22.5" hidden="false" customHeight="true" outlineLevel="0" collapsed="false">
      <c r="A515" s="108"/>
      <c r="B515" s="117"/>
      <c r="C515" s="83"/>
      <c r="D515" s="76"/>
      <c r="E515" s="76"/>
      <c r="F515" s="78"/>
      <c r="G515" s="76"/>
      <c r="H515" s="82"/>
      <c r="I515" s="77"/>
      <c r="J515" s="82"/>
      <c r="K515" s="82"/>
      <c r="L515" s="82"/>
      <c r="M515" s="82"/>
      <c r="N515" s="77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77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</row>
    <row r="516" customFormat="false" ht="22.5" hidden="false" customHeight="true" outlineLevel="0" collapsed="false">
      <c r="A516" s="108"/>
      <c r="B516" s="117"/>
      <c r="C516" s="83"/>
      <c r="D516" s="76"/>
      <c r="E516" s="76"/>
      <c r="F516" s="78"/>
      <c r="G516" s="76"/>
      <c r="H516" s="82"/>
      <c r="I516" s="77"/>
      <c r="J516" s="82"/>
      <c r="K516" s="82"/>
      <c r="L516" s="82"/>
      <c r="M516" s="82"/>
      <c r="N516" s="77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77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</row>
    <row r="517" customFormat="false" ht="22.5" hidden="false" customHeight="true" outlineLevel="0" collapsed="false">
      <c r="A517" s="108"/>
      <c r="B517" s="117"/>
      <c r="C517" s="83"/>
      <c r="D517" s="85" t="e">
        <f aca="false">'codigos flow sheet' #REF!</f>
        <v>#VALUE!</v>
      </c>
      <c r="E517" s="86" t="e">
        <f aca="false">'codigos flow sheet' #REF!</f>
        <v>#VALUE!</v>
      </c>
      <c r="F517" s="78"/>
      <c r="G517" s="76"/>
      <c r="H517" s="82"/>
      <c r="I517" s="77"/>
      <c r="J517" s="87"/>
      <c r="K517" s="100" t="s">
        <v>89</v>
      </c>
      <c r="L517" s="82"/>
      <c r="M517" s="82"/>
      <c r="N517" s="77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77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</row>
    <row r="518" customFormat="false" ht="22.5" hidden="false" customHeight="true" outlineLevel="0" collapsed="false">
      <c r="A518" s="108"/>
      <c r="B518" s="117"/>
      <c r="C518" s="83" t="s">
        <v>754</v>
      </c>
      <c r="D518" s="76" t="e">
        <f aca="false">CONCATENATE($D$517,"_","SV")</f>
        <v>#VALUE!</v>
      </c>
      <c r="E518" s="76" t="e">
        <f aca="false">$E$517</f>
        <v>#VALUE!</v>
      </c>
      <c r="F518" s="78"/>
      <c r="G518" s="88" t="s">
        <v>752</v>
      </c>
      <c r="H518" s="82" t="s">
        <v>60</v>
      </c>
      <c r="I518" s="77" t="s">
        <v>755</v>
      </c>
      <c r="J518" s="82"/>
      <c r="K518" s="82"/>
      <c r="L518" s="82"/>
      <c r="M518" s="87" t="s">
        <v>62</v>
      </c>
      <c r="N518" s="77"/>
      <c r="O518" s="82"/>
      <c r="P518" s="82"/>
      <c r="Q518" s="82"/>
      <c r="R518" s="82" t="n">
        <v>1</v>
      </c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77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</row>
    <row r="519" customFormat="false" ht="22.5" hidden="false" customHeight="true" outlineLevel="0" collapsed="false">
      <c r="A519" s="108"/>
      <c r="B519" s="117"/>
      <c r="C519" s="83"/>
      <c r="D519" s="76"/>
      <c r="E519" s="76"/>
      <c r="F519" s="78"/>
      <c r="G519" s="76"/>
      <c r="H519" s="82"/>
      <c r="I519" s="77"/>
      <c r="J519" s="82"/>
      <c r="K519" s="82"/>
      <c r="L519" s="82"/>
      <c r="M519" s="82"/>
      <c r="N519" s="77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77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</row>
    <row r="520" customFormat="false" ht="22.5" hidden="false" customHeight="true" outlineLevel="0" collapsed="false">
      <c r="A520" s="108"/>
      <c r="B520" s="117"/>
      <c r="C520" s="83"/>
      <c r="D520" s="76"/>
      <c r="E520" s="76"/>
      <c r="F520" s="78"/>
      <c r="G520" s="76"/>
      <c r="H520" s="82"/>
      <c r="I520" s="77"/>
      <c r="J520" s="82"/>
      <c r="K520" s="82"/>
      <c r="L520" s="82"/>
      <c r="M520" s="82"/>
      <c r="N520" s="77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77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</row>
    <row r="521" customFormat="false" ht="22.5" hidden="false" customHeight="true" outlineLevel="0" collapsed="false">
      <c r="A521" s="108"/>
      <c r="B521" s="117"/>
      <c r="C521" s="83"/>
      <c r="D521" s="76"/>
      <c r="E521" s="76"/>
      <c r="F521" s="78"/>
      <c r="G521" s="76"/>
      <c r="H521" s="82"/>
      <c r="I521" s="77"/>
      <c r="J521" s="82"/>
      <c r="K521" s="82"/>
      <c r="L521" s="82"/>
      <c r="M521" s="82"/>
      <c r="N521" s="77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77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</row>
    <row r="522" customFormat="false" ht="22.5" hidden="false" customHeight="true" outlineLevel="0" collapsed="false">
      <c r="A522" s="108"/>
      <c r="B522" s="117"/>
      <c r="C522" s="83"/>
      <c r="D522" s="85" t="e">
        <f aca="false">'codigos flow sheet' #REF!</f>
        <v>#VALUE!</v>
      </c>
      <c r="E522" s="86" t="e">
        <f aca="false">'codigos flow sheet' #REF!</f>
        <v>#VALUE!</v>
      </c>
      <c r="F522" s="78"/>
      <c r="G522" s="76"/>
      <c r="H522" s="82"/>
      <c r="I522" s="77"/>
      <c r="J522" s="87"/>
      <c r="K522" s="100" t="s">
        <v>89</v>
      </c>
      <c r="L522" s="82"/>
      <c r="M522" s="82"/>
      <c r="N522" s="77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77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</row>
    <row r="523" customFormat="false" ht="22.5" hidden="false" customHeight="true" outlineLevel="0" collapsed="false">
      <c r="A523" s="108"/>
      <c r="B523" s="117"/>
      <c r="C523" s="83" t="s">
        <v>756</v>
      </c>
      <c r="D523" s="76" t="e">
        <f aca="false">CONCATENATE($D$522,"_","SV")</f>
        <v>#VALUE!</v>
      </c>
      <c r="E523" s="76" t="e">
        <f aca="false">$E$522</f>
        <v>#VALUE!</v>
      </c>
      <c r="F523" s="78"/>
      <c r="G523" s="88" t="s">
        <v>752</v>
      </c>
      <c r="H523" s="82" t="s">
        <v>60</v>
      </c>
      <c r="I523" s="77" t="s">
        <v>757</v>
      </c>
      <c r="J523" s="82"/>
      <c r="K523" s="82"/>
      <c r="L523" s="82"/>
      <c r="M523" s="87" t="s">
        <v>62</v>
      </c>
      <c r="N523" s="77"/>
      <c r="O523" s="82"/>
      <c r="P523" s="82"/>
      <c r="Q523" s="82"/>
      <c r="R523" s="82" t="n">
        <v>1</v>
      </c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77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</row>
    <row r="524" customFormat="false" ht="22.5" hidden="false" customHeight="true" outlineLevel="0" collapsed="false">
      <c r="A524" s="108"/>
      <c r="B524" s="117"/>
      <c r="C524" s="83"/>
      <c r="D524" s="76"/>
      <c r="E524" s="76"/>
      <c r="F524" s="78"/>
      <c r="G524" s="76"/>
      <c r="H524" s="82"/>
      <c r="I524" s="77"/>
      <c r="J524" s="82"/>
      <c r="K524" s="82"/>
      <c r="L524" s="82"/>
      <c r="M524" s="82"/>
      <c r="N524" s="77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77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</row>
    <row r="525" customFormat="false" ht="22.5" hidden="false" customHeight="true" outlineLevel="0" collapsed="false">
      <c r="A525" s="108"/>
      <c r="B525" s="117"/>
      <c r="C525" s="83"/>
      <c r="D525" s="76"/>
      <c r="E525" s="76"/>
      <c r="F525" s="78"/>
      <c r="G525" s="76"/>
      <c r="H525" s="82"/>
      <c r="I525" s="77"/>
      <c r="J525" s="82"/>
      <c r="K525" s="82"/>
      <c r="L525" s="82"/>
      <c r="M525" s="82"/>
      <c r="N525" s="77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77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</row>
    <row r="526" customFormat="false" ht="22.5" hidden="false" customHeight="true" outlineLevel="0" collapsed="false">
      <c r="A526" s="108"/>
      <c r="B526" s="117"/>
      <c r="C526" s="83"/>
      <c r="D526" s="76"/>
      <c r="E526" s="76"/>
      <c r="F526" s="78"/>
      <c r="G526" s="76"/>
      <c r="H526" s="82"/>
      <c r="I526" s="77"/>
      <c r="J526" s="82"/>
      <c r="K526" s="82"/>
      <c r="L526" s="82"/>
      <c r="M526" s="82"/>
      <c r="N526" s="77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77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</row>
    <row r="527" customFormat="false" ht="22.5" hidden="false" customHeight="true" outlineLevel="0" collapsed="false">
      <c r="A527" s="108"/>
      <c r="B527" s="117"/>
      <c r="C527" s="83"/>
      <c r="D527" s="85" t="e">
        <f aca="false">'codigos flow sheet' #REF!</f>
        <v>#VALUE!</v>
      </c>
      <c r="E527" s="86" t="e">
        <f aca="false">'codigos flow sheet' #REF!</f>
        <v>#VALUE!</v>
      </c>
      <c r="F527" s="78"/>
      <c r="G527" s="76"/>
      <c r="H527" s="82"/>
      <c r="I527" s="77"/>
      <c r="J527" s="87"/>
      <c r="K527" s="100" t="s">
        <v>89</v>
      </c>
      <c r="L527" s="82"/>
      <c r="M527" s="82"/>
      <c r="N527" s="77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77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</row>
    <row r="528" customFormat="false" ht="22.5" hidden="false" customHeight="true" outlineLevel="0" collapsed="false">
      <c r="A528" s="108"/>
      <c r="B528" s="117"/>
      <c r="C528" s="83" t="s">
        <v>758</v>
      </c>
      <c r="D528" s="76" t="e">
        <f aca="false">CONCATENATE($D$527,"_","SV")</f>
        <v>#VALUE!</v>
      </c>
      <c r="E528" s="119" t="e">
        <f aca="false">$E$527</f>
        <v>#VALUE!</v>
      </c>
      <c r="F528" s="78"/>
      <c r="G528" s="88" t="s">
        <v>752</v>
      </c>
      <c r="H528" s="82" t="s">
        <v>60</v>
      </c>
      <c r="I528" s="77" t="s">
        <v>759</v>
      </c>
      <c r="J528" s="82"/>
      <c r="K528" s="82"/>
      <c r="L528" s="82"/>
      <c r="M528" s="87" t="s">
        <v>62</v>
      </c>
      <c r="N528" s="77"/>
      <c r="O528" s="82"/>
      <c r="P528" s="82"/>
      <c r="Q528" s="82"/>
      <c r="R528" s="82" t="n">
        <v>1</v>
      </c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77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</row>
    <row r="529" customFormat="false" ht="22.5" hidden="false" customHeight="true" outlineLevel="0" collapsed="false">
      <c r="A529" s="108"/>
      <c r="B529" s="117"/>
      <c r="C529" s="83"/>
      <c r="D529" s="76"/>
      <c r="E529" s="76"/>
      <c r="F529" s="78"/>
      <c r="G529" s="76"/>
      <c r="H529" s="82"/>
      <c r="I529" s="77"/>
      <c r="J529" s="82"/>
      <c r="K529" s="82"/>
      <c r="L529" s="82"/>
      <c r="M529" s="82"/>
      <c r="N529" s="77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77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</row>
    <row r="530" customFormat="false" ht="22.5" hidden="false" customHeight="true" outlineLevel="0" collapsed="false">
      <c r="A530" s="108"/>
      <c r="B530" s="117"/>
      <c r="C530" s="83"/>
      <c r="D530" s="76"/>
      <c r="E530" s="76"/>
      <c r="F530" s="78"/>
      <c r="G530" s="76"/>
      <c r="H530" s="82"/>
      <c r="I530" s="77"/>
      <c r="J530" s="82"/>
      <c r="K530" s="82"/>
      <c r="L530" s="82"/>
      <c r="M530" s="82"/>
      <c r="N530" s="77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77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</row>
    <row r="531" customFormat="false" ht="22.5" hidden="false" customHeight="true" outlineLevel="0" collapsed="false">
      <c r="A531" s="108"/>
      <c r="B531" s="117"/>
      <c r="C531" s="83"/>
      <c r="D531" s="76"/>
      <c r="E531" s="76"/>
      <c r="F531" s="78"/>
      <c r="G531" s="76"/>
      <c r="H531" s="82"/>
      <c r="I531" s="77"/>
      <c r="J531" s="82"/>
      <c r="K531" s="82"/>
      <c r="L531" s="82"/>
      <c r="M531" s="82"/>
      <c r="N531" s="77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77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</row>
    <row r="532" customFormat="false" ht="22.5" hidden="false" customHeight="true" outlineLevel="0" collapsed="false">
      <c r="A532" s="108"/>
      <c r="B532" s="117"/>
      <c r="C532" s="83"/>
      <c r="D532" s="85" t="e">
        <f aca="false">'codigos flow sheet' #REF!</f>
        <v>#VALUE!</v>
      </c>
      <c r="E532" s="86" t="e">
        <f aca="false">'codigos flow sheet' #REF!</f>
        <v>#VALUE!</v>
      </c>
      <c r="F532" s="78"/>
      <c r="G532" s="76"/>
      <c r="H532" s="82"/>
      <c r="I532" s="77"/>
      <c r="J532" s="87"/>
      <c r="K532" s="100" t="s">
        <v>89</v>
      </c>
      <c r="L532" s="82"/>
      <c r="M532" s="82"/>
      <c r="N532" s="77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77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</row>
    <row r="533" customFormat="false" ht="22.5" hidden="false" customHeight="true" outlineLevel="0" collapsed="false">
      <c r="A533" s="108"/>
      <c r="B533" s="117"/>
      <c r="C533" s="83" t="s">
        <v>760</v>
      </c>
      <c r="D533" s="76" t="e">
        <f aca="false">CONCATENATE($D$532,"_","SV")</f>
        <v>#VALUE!</v>
      </c>
      <c r="E533" s="76" t="e">
        <f aca="false">$E$532</f>
        <v>#VALUE!</v>
      </c>
      <c r="F533" s="78"/>
      <c r="G533" s="88" t="s">
        <v>752</v>
      </c>
      <c r="H533" s="82" t="s">
        <v>60</v>
      </c>
      <c r="I533" s="77" t="s">
        <v>761</v>
      </c>
      <c r="J533" s="82"/>
      <c r="K533" s="82"/>
      <c r="L533" s="82"/>
      <c r="M533" s="87" t="s">
        <v>62</v>
      </c>
      <c r="N533" s="77"/>
      <c r="O533" s="82"/>
      <c r="P533" s="82"/>
      <c r="Q533" s="82"/>
      <c r="R533" s="82" t="n">
        <v>1</v>
      </c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77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</row>
    <row r="534" customFormat="false" ht="22.5" hidden="false" customHeight="true" outlineLevel="0" collapsed="false">
      <c r="A534" s="108"/>
      <c r="B534" s="117"/>
      <c r="C534" s="83"/>
      <c r="D534" s="76"/>
      <c r="E534" s="76"/>
      <c r="F534" s="78"/>
      <c r="G534" s="76"/>
      <c r="H534" s="82"/>
      <c r="I534" s="77"/>
      <c r="J534" s="82"/>
      <c r="K534" s="82"/>
      <c r="L534" s="82"/>
      <c r="M534" s="82"/>
      <c r="N534" s="77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77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</row>
    <row r="535" customFormat="false" ht="22.5" hidden="false" customHeight="true" outlineLevel="0" collapsed="false">
      <c r="A535" s="108"/>
      <c r="B535" s="117"/>
      <c r="C535" s="83"/>
      <c r="D535" s="76"/>
      <c r="E535" s="76"/>
      <c r="F535" s="78"/>
      <c r="G535" s="76"/>
      <c r="H535" s="82"/>
      <c r="I535" s="77"/>
      <c r="J535" s="82"/>
      <c r="K535" s="82"/>
      <c r="L535" s="82"/>
      <c r="M535" s="82"/>
      <c r="N535" s="77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77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</row>
    <row r="536" customFormat="false" ht="22.5" hidden="false" customHeight="true" outlineLevel="0" collapsed="false">
      <c r="A536" s="108"/>
      <c r="B536" s="117"/>
      <c r="C536" s="83"/>
      <c r="D536" s="76"/>
      <c r="E536" s="76"/>
      <c r="F536" s="78"/>
      <c r="G536" s="76"/>
      <c r="H536" s="82"/>
      <c r="I536" s="77"/>
      <c r="J536" s="82"/>
      <c r="K536" s="82"/>
      <c r="L536" s="82"/>
      <c r="M536" s="82"/>
      <c r="N536" s="77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77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</row>
    <row r="537" customFormat="false" ht="22.5" hidden="false" customHeight="true" outlineLevel="0" collapsed="false">
      <c r="A537" s="108"/>
      <c r="B537" s="117"/>
      <c r="C537" s="83"/>
      <c r="D537" s="85" t="e">
        <f aca="false">'codigos flow sheet' #REF!</f>
        <v>#VALUE!</v>
      </c>
      <c r="E537" s="86" t="e">
        <f aca="false">'codigos flow sheet' #REF!</f>
        <v>#VALUE!</v>
      </c>
      <c r="F537" s="78"/>
      <c r="G537" s="76"/>
      <c r="H537" s="82"/>
      <c r="I537" s="77"/>
      <c r="J537" s="87"/>
      <c r="K537" s="100" t="s">
        <v>89</v>
      </c>
      <c r="L537" s="82"/>
      <c r="M537" s="82"/>
      <c r="N537" s="77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77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</row>
    <row r="538" customFormat="false" ht="22.5" hidden="false" customHeight="true" outlineLevel="0" collapsed="false">
      <c r="A538" s="108"/>
      <c r="B538" s="117"/>
      <c r="C538" s="83" t="s">
        <v>762</v>
      </c>
      <c r="D538" s="76" t="e">
        <f aca="false">CONCATENATE($D$537,"_","SV")</f>
        <v>#VALUE!</v>
      </c>
      <c r="E538" s="76" t="e">
        <f aca="false">$E$537</f>
        <v>#VALUE!</v>
      </c>
      <c r="F538" s="78"/>
      <c r="G538" s="88" t="s">
        <v>752</v>
      </c>
      <c r="H538" s="82" t="s">
        <v>60</v>
      </c>
      <c r="I538" s="77" t="s">
        <v>763</v>
      </c>
      <c r="J538" s="82"/>
      <c r="K538" s="82"/>
      <c r="L538" s="82"/>
      <c r="M538" s="87" t="s">
        <v>62</v>
      </c>
      <c r="N538" s="77"/>
      <c r="O538" s="82"/>
      <c r="P538" s="82"/>
      <c r="Q538" s="82"/>
      <c r="R538" s="82" t="n">
        <v>1</v>
      </c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77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</row>
    <row r="539" customFormat="false" ht="22.5" hidden="false" customHeight="true" outlineLevel="0" collapsed="false">
      <c r="A539" s="108"/>
      <c r="B539" s="117"/>
      <c r="C539" s="83"/>
      <c r="D539" s="76"/>
      <c r="E539" s="76"/>
      <c r="F539" s="78"/>
      <c r="G539" s="76"/>
      <c r="H539" s="82"/>
      <c r="I539" s="77"/>
      <c r="J539" s="82"/>
      <c r="K539" s="82"/>
      <c r="L539" s="82"/>
      <c r="M539" s="82"/>
      <c r="N539" s="77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77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</row>
    <row r="540" customFormat="false" ht="22.5" hidden="false" customHeight="true" outlineLevel="0" collapsed="false">
      <c r="A540" s="108"/>
      <c r="B540" s="117"/>
      <c r="C540" s="83"/>
      <c r="D540" s="76"/>
      <c r="E540" s="76"/>
      <c r="F540" s="78"/>
      <c r="G540" s="76"/>
      <c r="H540" s="82"/>
      <c r="I540" s="77"/>
      <c r="J540" s="82"/>
      <c r="K540" s="82"/>
      <c r="L540" s="82"/>
      <c r="M540" s="82"/>
      <c r="N540" s="77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77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</row>
    <row r="541" customFormat="false" ht="22.5" hidden="false" customHeight="true" outlineLevel="0" collapsed="false">
      <c r="A541" s="108"/>
      <c r="B541" s="117"/>
      <c r="C541" s="83"/>
      <c r="D541" s="76"/>
      <c r="E541" s="76"/>
      <c r="F541" s="78"/>
      <c r="G541" s="76"/>
      <c r="H541" s="82"/>
      <c r="I541" s="77"/>
      <c r="J541" s="82"/>
      <c r="K541" s="82"/>
      <c r="L541" s="82"/>
      <c r="M541" s="82"/>
      <c r="N541" s="77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77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</row>
    <row r="542" customFormat="false" ht="22.5" hidden="false" customHeight="true" outlineLevel="0" collapsed="false">
      <c r="A542" s="108"/>
      <c r="B542" s="117"/>
      <c r="C542" s="83"/>
      <c r="D542" s="85" t="e">
        <f aca="false">'codigos flow sheet' #REF!</f>
        <v>#VALUE!</v>
      </c>
      <c r="E542" s="86" t="e">
        <f aca="false">'codigos flow sheet' #REF!</f>
        <v>#VALUE!</v>
      </c>
      <c r="F542" s="78"/>
      <c r="G542" s="76"/>
      <c r="H542" s="82"/>
      <c r="I542" s="77"/>
      <c r="J542" s="87"/>
      <c r="K542" s="100" t="s">
        <v>89</v>
      </c>
      <c r="L542" s="82"/>
      <c r="M542" s="82"/>
      <c r="N542" s="77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77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</row>
    <row r="543" customFormat="false" ht="22.5" hidden="false" customHeight="true" outlineLevel="0" collapsed="false">
      <c r="A543" s="108"/>
      <c r="B543" s="117"/>
      <c r="C543" s="83" t="s">
        <v>764</v>
      </c>
      <c r="D543" s="76" t="e">
        <f aca="false">CONCATENATE($D$542,"_","SV")</f>
        <v>#VALUE!</v>
      </c>
      <c r="E543" s="76" t="e">
        <f aca="false">$E$542</f>
        <v>#VALUE!</v>
      </c>
      <c r="F543" s="78"/>
      <c r="G543" s="88" t="s">
        <v>752</v>
      </c>
      <c r="H543" s="82" t="s">
        <v>60</v>
      </c>
      <c r="I543" s="77" t="s">
        <v>765</v>
      </c>
      <c r="J543" s="82"/>
      <c r="K543" s="82"/>
      <c r="L543" s="82"/>
      <c r="M543" s="87" t="s">
        <v>62</v>
      </c>
      <c r="N543" s="77"/>
      <c r="O543" s="82"/>
      <c r="P543" s="82"/>
      <c r="Q543" s="82"/>
      <c r="R543" s="82" t="n">
        <v>1</v>
      </c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77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</row>
    <row r="544" customFormat="false" ht="22.5" hidden="false" customHeight="true" outlineLevel="0" collapsed="false">
      <c r="A544" s="108"/>
      <c r="B544" s="117"/>
      <c r="C544" s="83"/>
      <c r="D544" s="76"/>
      <c r="E544" s="76"/>
      <c r="F544" s="78"/>
      <c r="G544" s="76"/>
      <c r="H544" s="82"/>
      <c r="I544" s="77"/>
      <c r="J544" s="82"/>
      <c r="K544" s="82"/>
      <c r="L544" s="82"/>
      <c r="M544" s="82"/>
      <c r="N544" s="77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77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</row>
    <row r="545" customFormat="false" ht="22.5" hidden="false" customHeight="true" outlineLevel="0" collapsed="false">
      <c r="A545" s="108"/>
      <c r="B545" s="117"/>
      <c r="C545" s="83"/>
      <c r="D545" s="76"/>
      <c r="E545" s="76"/>
      <c r="F545" s="78"/>
      <c r="G545" s="76"/>
      <c r="H545" s="82"/>
      <c r="I545" s="77"/>
      <c r="J545" s="82"/>
      <c r="K545" s="82"/>
      <c r="L545" s="82"/>
      <c r="M545" s="82"/>
      <c r="N545" s="77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77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</row>
    <row r="546" customFormat="false" ht="22.5" hidden="false" customHeight="true" outlineLevel="0" collapsed="false">
      <c r="A546" s="108"/>
      <c r="B546" s="117"/>
      <c r="C546" s="83"/>
      <c r="D546" s="76"/>
      <c r="E546" s="76"/>
      <c r="F546" s="78"/>
      <c r="G546" s="76"/>
      <c r="H546" s="82"/>
      <c r="I546" s="77"/>
      <c r="J546" s="82"/>
      <c r="K546" s="82"/>
      <c r="L546" s="82"/>
      <c r="M546" s="82"/>
      <c r="N546" s="77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77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</row>
    <row r="547" customFormat="false" ht="22.5" hidden="false" customHeight="true" outlineLevel="0" collapsed="false">
      <c r="A547" s="108"/>
      <c r="B547" s="117"/>
      <c r="C547" s="83"/>
      <c r="D547" s="85" t="e">
        <f aca="false">'codigos flow sheet' #REF!</f>
        <v>#VALUE!</v>
      </c>
      <c r="E547" s="86" t="e">
        <f aca="false">'codigos flow sheet' #REF!</f>
        <v>#VALUE!</v>
      </c>
      <c r="F547" s="78"/>
      <c r="G547" s="76"/>
      <c r="H547" s="82"/>
      <c r="I547" s="77"/>
      <c r="J547" s="87"/>
      <c r="K547" s="100" t="s">
        <v>89</v>
      </c>
      <c r="L547" s="82"/>
      <c r="M547" s="82"/>
      <c r="N547" s="77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77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</row>
    <row r="548" customFormat="false" ht="22.5" hidden="false" customHeight="true" outlineLevel="0" collapsed="false">
      <c r="A548" s="108"/>
      <c r="B548" s="117"/>
      <c r="C548" s="83" t="s">
        <v>766</v>
      </c>
      <c r="D548" s="76" t="e">
        <f aca="false">CONCATENATE($D$547,"_","SV")</f>
        <v>#VALUE!</v>
      </c>
      <c r="E548" s="76" t="e">
        <f aca="false">$E$547</f>
        <v>#VALUE!</v>
      </c>
      <c r="F548" s="78"/>
      <c r="G548" s="88" t="s">
        <v>752</v>
      </c>
      <c r="H548" s="82" t="s">
        <v>60</v>
      </c>
      <c r="I548" s="77" t="s">
        <v>767</v>
      </c>
      <c r="J548" s="82"/>
      <c r="K548" s="82"/>
      <c r="L548" s="82"/>
      <c r="M548" s="87" t="s">
        <v>62</v>
      </c>
      <c r="N548" s="77"/>
      <c r="O548" s="82"/>
      <c r="P548" s="82"/>
      <c r="Q548" s="82"/>
      <c r="R548" s="82" t="n">
        <v>1</v>
      </c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77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</row>
    <row r="549" customFormat="false" ht="22.5" hidden="false" customHeight="true" outlineLevel="0" collapsed="false">
      <c r="A549" s="108"/>
      <c r="B549" s="117"/>
      <c r="C549" s="83"/>
      <c r="D549" s="76"/>
      <c r="E549" s="76"/>
      <c r="F549" s="78"/>
      <c r="G549" s="76"/>
      <c r="H549" s="82"/>
      <c r="I549" s="77"/>
      <c r="J549" s="82"/>
      <c r="K549" s="82"/>
      <c r="L549" s="82"/>
      <c r="M549" s="82"/>
      <c r="N549" s="77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77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</row>
    <row r="550" customFormat="false" ht="22.5" hidden="false" customHeight="true" outlineLevel="0" collapsed="false">
      <c r="A550" s="108"/>
      <c r="B550" s="117"/>
      <c r="C550" s="83"/>
      <c r="D550" s="76"/>
      <c r="E550" s="76"/>
      <c r="F550" s="78"/>
      <c r="G550" s="76"/>
      <c r="H550" s="82"/>
      <c r="I550" s="77"/>
      <c r="J550" s="82"/>
      <c r="K550" s="82"/>
      <c r="L550" s="82"/>
      <c r="M550" s="82"/>
      <c r="N550" s="77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77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</row>
    <row r="551" customFormat="false" ht="22.5" hidden="false" customHeight="true" outlineLevel="0" collapsed="false">
      <c r="A551" s="108"/>
      <c r="B551" s="117"/>
      <c r="C551" s="83"/>
      <c r="D551" s="76"/>
      <c r="E551" s="76"/>
      <c r="F551" s="78"/>
      <c r="G551" s="76"/>
      <c r="H551" s="82"/>
      <c r="I551" s="77"/>
      <c r="J551" s="82"/>
      <c r="K551" s="82"/>
      <c r="L551" s="82"/>
      <c r="M551" s="82"/>
      <c r="N551" s="77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77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</row>
    <row r="552" customFormat="false" ht="22.5" hidden="false" customHeight="true" outlineLevel="0" collapsed="false">
      <c r="A552" s="108"/>
      <c r="B552" s="117"/>
      <c r="C552" s="83"/>
      <c r="D552" s="85" t="e">
        <f aca="false">'codigos flow sheet' #REF!</f>
        <v>#VALUE!</v>
      </c>
      <c r="E552" s="86" t="e">
        <f aca="false">'codigos flow sheet' #REF!</f>
        <v>#VALUE!</v>
      </c>
      <c r="F552" s="78"/>
      <c r="G552" s="76"/>
      <c r="H552" s="82"/>
      <c r="I552" s="77"/>
      <c r="J552" s="87"/>
      <c r="K552" s="100" t="s">
        <v>89</v>
      </c>
      <c r="L552" s="82"/>
      <c r="M552" s="82"/>
      <c r="N552" s="77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77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</row>
    <row r="553" customFormat="false" ht="22.5" hidden="false" customHeight="true" outlineLevel="0" collapsed="false">
      <c r="A553" s="108"/>
      <c r="B553" s="117"/>
      <c r="C553" s="83" t="s">
        <v>768</v>
      </c>
      <c r="D553" s="76" t="e">
        <f aca="false">CONCATENATE($D$552,"_","SV")</f>
        <v>#VALUE!</v>
      </c>
      <c r="E553" s="76" t="e">
        <f aca="false">$E$552</f>
        <v>#VALUE!</v>
      </c>
      <c r="F553" s="78"/>
      <c r="G553" s="88" t="s">
        <v>752</v>
      </c>
      <c r="H553" s="82" t="s">
        <v>60</v>
      </c>
      <c r="I553" s="77" t="s">
        <v>769</v>
      </c>
      <c r="J553" s="82"/>
      <c r="K553" s="82"/>
      <c r="L553" s="82"/>
      <c r="M553" s="87" t="s">
        <v>62</v>
      </c>
      <c r="N553" s="77"/>
      <c r="O553" s="82"/>
      <c r="P553" s="82"/>
      <c r="Q553" s="82"/>
      <c r="R553" s="82" t="n">
        <v>1</v>
      </c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77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</row>
    <row r="554" customFormat="false" ht="22.5" hidden="false" customHeight="true" outlineLevel="0" collapsed="false">
      <c r="A554" s="108"/>
      <c r="B554" s="117"/>
      <c r="C554" s="83"/>
      <c r="D554" s="76"/>
      <c r="E554" s="76"/>
      <c r="F554" s="78"/>
      <c r="G554" s="76"/>
      <c r="H554" s="82"/>
      <c r="I554" s="77"/>
      <c r="J554" s="82"/>
      <c r="K554" s="82"/>
      <c r="L554" s="82"/>
      <c r="M554" s="82"/>
      <c r="N554" s="77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77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</row>
    <row r="555" customFormat="false" ht="22.5" hidden="false" customHeight="true" outlineLevel="0" collapsed="false">
      <c r="A555" s="108"/>
      <c r="B555" s="117"/>
      <c r="C555" s="83"/>
      <c r="D555" s="76"/>
      <c r="E555" s="76"/>
      <c r="F555" s="78"/>
      <c r="G555" s="76"/>
      <c r="H555" s="82"/>
      <c r="I555" s="77"/>
      <c r="J555" s="82"/>
      <c r="K555" s="82"/>
      <c r="L555" s="82"/>
      <c r="M555" s="82"/>
      <c r="N555" s="77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77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</row>
    <row r="556" customFormat="false" ht="22.5" hidden="false" customHeight="true" outlineLevel="0" collapsed="false">
      <c r="A556" s="108"/>
      <c r="B556" s="117"/>
      <c r="C556" s="83"/>
      <c r="D556" s="76"/>
      <c r="E556" s="76"/>
      <c r="F556" s="78"/>
      <c r="G556" s="76"/>
      <c r="H556" s="82"/>
      <c r="I556" s="77"/>
      <c r="J556" s="82"/>
      <c r="K556" s="82"/>
      <c r="L556" s="82"/>
      <c r="M556" s="82"/>
      <c r="N556" s="77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77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</row>
    <row r="557" customFormat="false" ht="22.5" hidden="false" customHeight="true" outlineLevel="0" collapsed="false">
      <c r="A557" s="108"/>
      <c r="B557" s="117"/>
      <c r="C557" s="83"/>
      <c r="D557" s="85" t="e">
        <f aca="false">'codigos flow sheet' #REF!</f>
        <v>#VALUE!</v>
      </c>
      <c r="E557" s="86" t="e">
        <f aca="false">'codigos flow sheet' #REF!</f>
        <v>#VALUE!</v>
      </c>
      <c r="F557" s="78"/>
      <c r="G557" s="76"/>
      <c r="H557" s="82"/>
      <c r="I557" s="77"/>
      <c r="J557" s="87"/>
      <c r="K557" s="100" t="s">
        <v>89</v>
      </c>
      <c r="L557" s="82"/>
      <c r="M557" s="82"/>
      <c r="N557" s="77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77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</row>
    <row r="558" customFormat="false" ht="22.5" hidden="false" customHeight="true" outlineLevel="0" collapsed="false">
      <c r="A558" s="108"/>
      <c r="B558" s="117"/>
      <c r="C558" s="83" t="s">
        <v>770</v>
      </c>
      <c r="D558" s="76" t="e">
        <f aca="false">CONCATENATE($D$557,"_","SV")</f>
        <v>#VALUE!</v>
      </c>
      <c r="E558" s="76" t="e">
        <f aca="false">$E$557</f>
        <v>#VALUE!</v>
      </c>
      <c r="F558" s="78"/>
      <c r="G558" s="88" t="s">
        <v>752</v>
      </c>
      <c r="H558" s="82" t="s">
        <v>60</v>
      </c>
      <c r="I558" s="77" t="s">
        <v>771</v>
      </c>
      <c r="J558" s="82"/>
      <c r="K558" s="82"/>
      <c r="L558" s="82"/>
      <c r="M558" s="87" t="s">
        <v>62</v>
      </c>
      <c r="N558" s="77"/>
      <c r="O558" s="82"/>
      <c r="P558" s="82"/>
      <c r="Q558" s="82"/>
      <c r="R558" s="82" t="n">
        <v>1</v>
      </c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77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</row>
    <row r="559" customFormat="false" ht="22.5" hidden="false" customHeight="true" outlineLevel="0" collapsed="false">
      <c r="A559" s="108"/>
      <c r="B559" s="117"/>
      <c r="C559" s="83"/>
      <c r="D559" s="76"/>
      <c r="E559" s="76"/>
      <c r="F559" s="78"/>
      <c r="G559" s="76"/>
      <c r="H559" s="82"/>
      <c r="I559" s="77"/>
      <c r="J559" s="82"/>
      <c r="K559" s="82"/>
      <c r="L559" s="82"/>
      <c r="M559" s="82"/>
      <c r="N559" s="77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77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</row>
    <row r="560" customFormat="false" ht="22.5" hidden="false" customHeight="true" outlineLevel="0" collapsed="false">
      <c r="A560" s="108"/>
      <c r="B560" s="117"/>
      <c r="C560" s="83"/>
      <c r="D560" s="76"/>
      <c r="E560" s="76"/>
      <c r="F560" s="78"/>
      <c r="G560" s="76"/>
      <c r="H560" s="82"/>
      <c r="I560" s="77"/>
      <c r="J560" s="82"/>
      <c r="K560" s="82"/>
      <c r="L560" s="82"/>
      <c r="M560" s="82"/>
      <c r="N560" s="77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77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</row>
    <row r="561" customFormat="false" ht="22.5" hidden="false" customHeight="true" outlineLevel="0" collapsed="false">
      <c r="A561" s="108"/>
      <c r="B561" s="117"/>
      <c r="C561" s="83"/>
      <c r="D561" s="76"/>
      <c r="E561" s="76"/>
      <c r="F561" s="78"/>
      <c r="G561" s="76"/>
      <c r="H561" s="82"/>
      <c r="I561" s="77"/>
      <c r="J561" s="82"/>
      <c r="K561" s="82"/>
      <c r="L561" s="82"/>
      <c r="M561" s="82"/>
      <c r="N561" s="77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77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</row>
    <row r="562" customFormat="false" ht="22.5" hidden="false" customHeight="true" outlineLevel="0" collapsed="false">
      <c r="A562" s="108"/>
      <c r="B562" s="117"/>
      <c r="C562" s="83"/>
      <c r="D562" s="85" t="e">
        <f aca="false">'codigos flow sheet' #REF!</f>
        <v>#VALUE!</v>
      </c>
      <c r="E562" s="86" t="e">
        <f aca="false">'codigos flow sheet' #REF!</f>
        <v>#VALUE!</v>
      </c>
      <c r="F562" s="78"/>
      <c r="G562" s="76"/>
      <c r="H562" s="82"/>
      <c r="I562" s="77"/>
      <c r="J562" s="87"/>
      <c r="K562" s="100" t="s">
        <v>89</v>
      </c>
      <c r="L562" s="82"/>
      <c r="M562" s="82"/>
      <c r="N562" s="77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77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</row>
    <row r="563" customFormat="false" ht="22.5" hidden="false" customHeight="true" outlineLevel="0" collapsed="false">
      <c r="A563" s="108"/>
      <c r="B563" s="117"/>
      <c r="C563" s="83" t="s">
        <v>772</v>
      </c>
      <c r="D563" s="76" t="e">
        <f aca="false">CONCATENATE($D$562,"_","SV")</f>
        <v>#VALUE!</v>
      </c>
      <c r="E563" s="76" t="e">
        <f aca="false">$E$562</f>
        <v>#VALUE!</v>
      </c>
      <c r="F563" s="78"/>
      <c r="G563" s="88" t="s">
        <v>752</v>
      </c>
      <c r="H563" s="82" t="s">
        <v>60</v>
      </c>
      <c r="I563" s="77" t="s">
        <v>773</v>
      </c>
      <c r="J563" s="82"/>
      <c r="K563" s="82"/>
      <c r="L563" s="82"/>
      <c r="M563" s="87" t="s">
        <v>62</v>
      </c>
      <c r="N563" s="77"/>
      <c r="O563" s="82"/>
      <c r="P563" s="82"/>
      <c r="Q563" s="82"/>
      <c r="R563" s="82" t="n">
        <v>1</v>
      </c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77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</row>
    <row r="564" customFormat="false" ht="22.5" hidden="false" customHeight="true" outlineLevel="0" collapsed="false">
      <c r="A564" s="108"/>
      <c r="B564" s="117"/>
      <c r="C564" s="83"/>
      <c r="D564" s="76"/>
      <c r="E564" s="76"/>
      <c r="F564" s="78"/>
      <c r="G564" s="76"/>
      <c r="H564" s="82"/>
      <c r="I564" s="77"/>
      <c r="J564" s="82"/>
      <c r="K564" s="82"/>
      <c r="L564" s="82"/>
      <c r="M564" s="82"/>
      <c r="N564" s="77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77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</row>
    <row r="565" customFormat="false" ht="22.5" hidden="false" customHeight="true" outlineLevel="0" collapsed="false">
      <c r="A565" s="108"/>
      <c r="B565" s="117"/>
      <c r="C565" s="83"/>
      <c r="D565" s="76"/>
      <c r="E565" s="76"/>
      <c r="F565" s="78"/>
      <c r="G565" s="76"/>
      <c r="H565" s="82"/>
      <c r="I565" s="77"/>
      <c r="J565" s="82"/>
      <c r="K565" s="82"/>
      <c r="L565" s="82"/>
      <c r="M565" s="82"/>
      <c r="N565" s="77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77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</row>
    <row r="566" customFormat="false" ht="22.5" hidden="false" customHeight="true" outlineLevel="0" collapsed="false">
      <c r="A566" s="108"/>
      <c r="B566" s="117"/>
      <c r="C566" s="83"/>
      <c r="D566" s="76"/>
      <c r="E566" s="76"/>
      <c r="F566" s="78"/>
      <c r="G566" s="76"/>
      <c r="H566" s="82"/>
      <c r="I566" s="77"/>
      <c r="J566" s="82"/>
      <c r="K566" s="82"/>
      <c r="L566" s="82"/>
      <c r="M566" s="82"/>
      <c r="N566" s="77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77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</row>
    <row r="567" customFormat="false" ht="22.5" hidden="false" customHeight="true" outlineLevel="0" collapsed="false">
      <c r="A567" s="108"/>
      <c r="B567" s="117"/>
      <c r="C567" s="83"/>
      <c r="D567" s="85" t="e">
        <f aca="false">'codigos flow sheet' #REF!</f>
        <v>#VALUE!</v>
      </c>
      <c r="E567" s="86" t="e">
        <f aca="false">'codigos flow sheet' #REF!</f>
        <v>#VALUE!</v>
      </c>
      <c r="F567" s="78"/>
      <c r="G567" s="76"/>
      <c r="H567" s="82"/>
      <c r="I567" s="77"/>
      <c r="J567" s="87"/>
      <c r="K567" s="100" t="s">
        <v>89</v>
      </c>
      <c r="L567" s="82"/>
      <c r="M567" s="82"/>
      <c r="N567" s="77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77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</row>
    <row r="568" customFormat="false" ht="22.5" hidden="false" customHeight="true" outlineLevel="0" collapsed="false">
      <c r="A568" s="108"/>
      <c r="B568" s="117"/>
      <c r="C568" s="83" t="s">
        <v>774</v>
      </c>
      <c r="D568" s="76" t="e">
        <f aca="false">CONCATENATE($D$567,"_","SV")</f>
        <v>#VALUE!</v>
      </c>
      <c r="E568" s="76" t="e">
        <f aca="false">$E$567</f>
        <v>#VALUE!</v>
      </c>
      <c r="F568" s="78"/>
      <c r="G568" s="88" t="s">
        <v>752</v>
      </c>
      <c r="H568" s="82" t="s">
        <v>60</v>
      </c>
      <c r="I568" s="77" t="s">
        <v>775</v>
      </c>
      <c r="J568" s="82"/>
      <c r="K568" s="82"/>
      <c r="L568" s="82"/>
      <c r="M568" s="87" t="s">
        <v>62</v>
      </c>
      <c r="N568" s="77"/>
      <c r="O568" s="82"/>
      <c r="P568" s="82"/>
      <c r="Q568" s="82"/>
      <c r="R568" s="82" t="n">
        <v>1</v>
      </c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77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</row>
    <row r="569" customFormat="false" ht="22.5" hidden="false" customHeight="true" outlineLevel="0" collapsed="false">
      <c r="A569" s="90"/>
      <c r="B569" s="83"/>
      <c r="C569" s="83"/>
      <c r="D569" s="91"/>
      <c r="E569" s="92"/>
      <c r="F569" s="78"/>
      <c r="G569" s="76"/>
      <c r="H569" s="82"/>
      <c r="I569" s="76"/>
      <c r="J569" s="87"/>
      <c r="K569" s="87"/>
      <c r="L569" s="93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93"/>
      <c r="AP569" s="93"/>
      <c r="AQ569" s="93"/>
      <c r="AR569" s="93"/>
      <c r="AS569" s="93"/>
      <c r="AT569" s="94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</row>
    <row r="570" customFormat="false" ht="22.5" hidden="false" customHeight="true" outlineLevel="0" collapsed="false">
      <c r="A570" s="90"/>
      <c r="B570" s="83"/>
      <c r="C570" s="83"/>
      <c r="D570" s="91"/>
      <c r="E570" s="92"/>
      <c r="F570" s="78"/>
      <c r="G570" s="76"/>
      <c r="H570" s="82"/>
      <c r="I570" s="76"/>
      <c r="J570" s="87"/>
      <c r="K570" s="87"/>
      <c r="L570" s="93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93"/>
      <c r="AP570" s="93"/>
      <c r="AQ570" s="93"/>
      <c r="AR570" s="93"/>
      <c r="AS570" s="93"/>
      <c r="AT570" s="94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</row>
    <row r="571" customFormat="false" ht="22.5" hidden="false" customHeight="true" outlineLevel="0" collapsed="false">
      <c r="A571" s="90"/>
      <c r="B571" s="83"/>
      <c r="C571" s="83"/>
      <c r="D571" s="91"/>
      <c r="E571" s="92"/>
      <c r="F571" s="78"/>
      <c r="G571" s="76"/>
      <c r="H571" s="82"/>
      <c r="I571" s="76"/>
      <c r="J571" s="87"/>
      <c r="K571" s="87"/>
      <c r="L571" s="93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93"/>
      <c r="AP571" s="93"/>
      <c r="AQ571" s="93"/>
      <c r="AR571" s="93"/>
      <c r="AS571" s="93"/>
      <c r="AT571" s="94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</row>
    <row r="572" customFormat="false" ht="22.5" hidden="false" customHeight="true" outlineLevel="0" collapsed="false">
      <c r="A572" s="108"/>
      <c r="B572" s="117"/>
      <c r="C572" s="83"/>
      <c r="D572" s="85" t="e">
        <f aca="false">'codigos flow sheet' #REF!</f>
        <v>#VALUE!</v>
      </c>
      <c r="E572" s="86" t="e">
        <f aca="false">'codigos flow sheet' #REF!</f>
        <v>#VALUE!</v>
      </c>
      <c r="F572" s="78"/>
      <c r="G572" s="76"/>
      <c r="H572" s="82"/>
      <c r="I572" s="77"/>
      <c r="J572" s="87"/>
      <c r="K572" s="100" t="s">
        <v>89</v>
      </c>
      <c r="L572" s="82"/>
      <c r="M572" s="82"/>
      <c r="N572" s="77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77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</row>
    <row r="573" customFormat="false" ht="22.5" hidden="false" customHeight="true" outlineLevel="0" collapsed="false">
      <c r="A573" s="108"/>
      <c r="B573" s="117"/>
      <c r="C573" s="83" t="s">
        <v>776</v>
      </c>
      <c r="D573" s="76" t="e">
        <f aca="false">CONCATENATE($D$572,"_","SV")</f>
        <v>#VALUE!</v>
      </c>
      <c r="E573" s="76" t="e">
        <f aca="false">$E$572</f>
        <v>#VALUE!</v>
      </c>
      <c r="F573" s="78"/>
      <c r="G573" s="88" t="s">
        <v>752</v>
      </c>
      <c r="H573" s="82" t="s">
        <v>60</v>
      </c>
      <c r="I573" s="77" t="s">
        <v>777</v>
      </c>
      <c r="J573" s="82"/>
      <c r="K573" s="82"/>
      <c r="L573" s="82"/>
      <c r="M573" s="87" t="s">
        <v>62</v>
      </c>
      <c r="N573" s="77"/>
      <c r="O573" s="82"/>
      <c r="P573" s="82"/>
      <c r="Q573" s="82"/>
      <c r="R573" s="82" t="n">
        <v>1</v>
      </c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77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</row>
    <row r="574" customFormat="false" ht="22.5" hidden="false" customHeight="true" outlineLevel="0" collapsed="false">
      <c r="A574" s="108"/>
      <c r="B574" s="117"/>
      <c r="C574" s="83"/>
      <c r="D574" s="76"/>
      <c r="E574" s="76"/>
      <c r="F574" s="78"/>
      <c r="G574" s="76"/>
      <c r="H574" s="82"/>
      <c r="I574" s="77"/>
      <c r="J574" s="82"/>
      <c r="K574" s="82"/>
      <c r="L574" s="82"/>
      <c r="M574" s="82"/>
      <c r="N574" s="77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77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</row>
    <row r="575" customFormat="false" ht="22.5" hidden="false" customHeight="true" outlineLevel="0" collapsed="false">
      <c r="A575" s="108"/>
      <c r="B575" s="117"/>
      <c r="C575" s="83"/>
      <c r="D575" s="76"/>
      <c r="E575" s="76"/>
      <c r="F575" s="78"/>
      <c r="G575" s="76"/>
      <c r="H575" s="82"/>
      <c r="I575" s="77"/>
      <c r="J575" s="82"/>
      <c r="K575" s="82"/>
      <c r="L575" s="82"/>
      <c r="M575" s="82"/>
      <c r="N575" s="77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77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</row>
    <row r="576" customFormat="false" ht="22.5" hidden="false" customHeight="true" outlineLevel="0" collapsed="false">
      <c r="A576" s="108"/>
      <c r="B576" s="117"/>
      <c r="C576" s="83"/>
      <c r="D576" s="76"/>
      <c r="E576" s="76"/>
      <c r="F576" s="78"/>
      <c r="G576" s="76"/>
      <c r="H576" s="82"/>
      <c r="I576" s="77"/>
      <c r="J576" s="82"/>
      <c r="K576" s="82"/>
      <c r="L576" s="82"/>
      <c r="M576" s="82"/>
      <c r="N576" s="77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77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</row>
    <row r="577" customFormat="false" ht="22.5" hidden="false" customHeight="true" outlineLevel="0" collapsed="false">
      <c r="A577" s="108"/>
      <c r="B577" s="117"/>
      <c r="C577" s="83"/>
      <c r="D577" s="85" t="e">
        <f aca="false">'codigos flow sheet' #REF!</f>
        <v>#VALUE!</v>
      </c>
      <c r="E577" s="86" t="e">
        <f aca="false">'codigos flow sheet' #REF!</f>
        <v>#VALUE!</v>
      </c>
      <c r="F577" s="78"/>
      <c r="G577" s="76"/>
      <c r="H577" s="82"/>
      <c r="I577" s="77"/>
      <c r="J577" s="87"/>
      <c r="K577" s="100" t="s">
        <v>89</v>
      </c>
      <c r="L577" s="82"/>
      <c r="M577" s="82"/>
      <c r="N577" s="77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77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</row>
    <row r="578" customFormat="false" ht="22.5" hidden="false" customHeight="true" outlineLevel="0" collapsed="false">
      <c r="A578" s="108"/>
      <c r="B578" s="117"/>
      <c r="C578" s="83" t="s">
        <v>778</v>
      </c>
      <c r="D578" s="76" t="e">
        <f aca="false">CONCATENATE($D$577,"_","SV")</f>
        <v>#VALUE!</v>
      </c>
      <c r="E578" s="76" t="e">
        <f aca="false">$E$577</f>
        <v>#VALUE!</v>
      </c>
      <c r="F578" s="78"/>
      <c r="G578" s="88" t="s">
        <v>752</v>
      </c>
      <c r="H578" s="82" t="s">
        <v>60</v>
      </c>
      <c r="I578" s="77" t="s">
        <v>779</v>
      </c>
      <c r="J578" s="82"/>
      <c r="K578" s="82"/>
      <c r="L578" s="82"/>
      <c r="M578" s="87" t="s">
        <v>62</v>
      </c>
      <c r="N578" s="77"/>
      <c r="O578" s="82"/>
      <c r="P578" s="82"/>
      <c r="Q578" s="82"/>
      <c r="R578" s="82" t="n">
        <v>1</v>
      </c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77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</row>
    <row r="579" customFormat="false" ht="22.5" hidden="false" customHeight="true" outlineLevel="0" collapsed="false">
      <c r="A579" s="108"/>
      <c r="B579" s="117"/>
      <c r="C579" s="83"/>
      <c r="D579" s="76"/>
      <c r="E579" s="76"/>
      <c r="F579" s="78"/>
      <c r="G579" s="76"/>
      <c r="H579" s="82"/>
      <c r="I579" s="77"/>
      <c r="J579" s="82"/>
      <c r="K579" s="82"/>
      <c r="L579" s="82"/>
      <c r="M579" s="82"/>
      <c r="N579" s="77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77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</row>
    <row r="580" customFormat="false" ht="22.5" hidden="false" customHeight="true" outlineLevel="0" collapsed="false">
      <c r="A580" s="108"/>
      <c r="B580" s="117"/>
      <c r="C580" s="83"/>
      <c r="D580" s="76"/>
      <c r="E580" s="76"/>
      <c r="F580" s="78"/>
      <c r="G580" s="76"/>
      <c r="H580" s="82"/>
      <c r="I580" s="77"/>
      <c r="J580" s="82"/>
      <c r="K580" s="82"/>
      <c r="L580" s="82"/>
      <c r="M580" s="82"/>
      <c r="N580" s="77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77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</row>
    <row r="581" customFormat="false" ht="22.5" hidden="false" customHeight="true" outlineLevel="0" collapsed="false">
      <c r="A581" s="108"/>
      <c r="B581" s="117"/>
      <c r="C581" s="83"/>
      <c r="D581" s="76"/>
      <c r="E581" s="76"/>
      <c r="F581" s="78"/>
      <c r="G581" s="76"/>
      <c r="H581" s="82"/>
      <c r="I581" s="77"/>
      <c r="J581" s="82"/>
      <c r="K581" s="82"/>
      <c r="L581" s="82"/>
      <c r="M581" s="82"/>
      <c r="N581" s="77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77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</row>
    <row r="582" customFormat="false" ht="22.5" hidden="false" customHeight="true" outlineLevel="0" collapsed="false">
      <c r="A582" s="108"/>
      <c r="B582" s="117"/>
      <c r="C582" s="83"/>
      <c r="D582" s="85" t="e">
        <f aca="false">'codigos flow sheet' #REF!</f>
        <v>#VALUE!</v>
      </c>
      <c r="E582" s="86" t="e">
        <f aca="false">'codigos flow sheet' #REF!</f>
        <v>#VALUE!</v>
      </c>
      <c r="F582" s="78"/>
      <c r="G582" s="76"/>
      <c r="H582" s="82"/>
      <c r="I582" s="77"/>
      <c r="J582" s="87"/>
      <c r="K582" s="100" t="s">
        <v>89</v>
      </c>
      <c r="L582" s="82"/>
      <c r="M582" s="82"/>
      <c r="N582" s="77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77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</row>
    <row r="583" customFormat="false" ht="22.5" hidden="false" customHeight="true" outlineLevel="0" collapsed="false">
      <c r="A583" s="108"/>
      <c r="B583" s="117"/>
      <c r="C583" s="83" t="s">
        <v>780</v>
      </c>
      <c r="D583" s="76" t="e">
        <f aca="false">CONCATENATE($D$582,"_","SV")</f>
        <v>#VALUE!</v>
      </c>
      <c r="E583" s="76" t="e">
        <f aca="false">$E$582</f>
        <v>#VALUE!</v>
      </c>
      <c r="F583" s="78"/>
      <c r="G583" s="88" t="s">
        <v>752</v>
      </c>
      <c r="H583" s="82" t="s">
        <v>60</v>
      </c>
      <c r="I583" s="77" t="s">
        <v>781</v>
      </c>
      <c r="J583" s="82"/>
      <c r="K583" s="82"/>
      <c r="L583" s="82"/>
      <c r="M583" s="87" t="s">
        <v>62</v>
      </c>
      <c r="N583" s="77"/>
      <c r="O583" s="82"/>
      <c r="P583" s="82"/>
      <c r="Q583" s="82"/>
      <c r="R583" s="82" t="n">
        <v>1</v>
      </c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77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</row>
    <row r="584" customFormat="false" ht="22.5" hidden="false" customHeight="true" outlineLevel="0" collapsed="false">
      <c r="A584" s="108"/>
      <c r="B584" s="117"/>
      <c r="C584" s="83"/>
      <c r="D584" s="76"/>
      <c r="E584" s="76"/>
      <c r="F584" s="78"/>
      <c r="G584" s="76"/>
      <c r="H584" s="82"/>
      <c r="I584" s="77"/>
      <c r="J584" s="82"/>
      <c r="K584" s="82"/>
      <c r="L584" s="82"/>
      <c r="M584" s="82"/>
      <c r="N584" s="77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77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</row>
    <row r="585" customFormat="false" ht="22.5" hidden="false" customHeight="true" outlineLevel="0" collapsed="false">
      <c r="A585" s="108"/>
      <c r="B585" s="117"/>
      <c r="C585" s="83"/>
      <c r="D585" s="76"/>
      <c r="E585" s="76"/>
      <c r="F585" s="78"/>
      <c r="G585" s="76"/>
      <c r="H585" s="82"/>
      <c r="I585" s="77"/>
      <c r="J585" s="82"/>
      <c r="K585" s="82"/>
      <c r="L585" s="82"/>
      <c r="M585" s="82"/>
      <c r="N585" s="77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77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</row>
    <row r="586" customFormat="false" ht="22.5" hidden="false" customHeight="true" outlineLevel="0" collapsed="false">
      <c r="A586" s="108"/>
      <c r="B586" s="117"/>
      <c r="C586" s="83"/>
      <c r="D586" s="76"/>
      <c r="E586" s="76"/>
      <c r="F586" s="78"/>
      <c r="G586" s="76"/>
      <c r="H586" s="82"/>
      <c r="I586" s="77"/>
      <c r="J586" s="82"/>
      <c r="K586" s="82"/>
      <c r="L586" s="82"/>
      <c r="M586" s="82"/>
      <c r="N586" s="77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77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</row>
    <row r="587" customFormat="false" ht="22.5" hidden="false" customHeight="true" outlineLevel="0" collapsed="false">
      <c r="A587" s="108"/>
      <c r="B587" s="117"/>
      <c r="C587" s="83"/>
      <c r="D587" s="85" t="e">
        <f aca="false">'codigos flow sheet' #REF!</f>
        <v>#VALUE!</v>
      </c>
      <c r="E587" s="86" t="e">
        <f aca="false">'codigos flow sheet' #REF!</f>
        <v>#VALUE!</v>
      </c>
      <c r="F587" s="78"/>
      <c r="G587" s="76"/>
      <c r="H587" s="82"/>
      <c r="I587" s="77"/>
      <c r="J587" s="87"/>
      <c r="K587" s="100" t="s">
        <v>89</v>
      </c>
      <c r="L587" s="82"/>
      <c r="M587" s="82"/>
      <c r="N587" s="77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77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</row>
    <row r="588" customFormat="false" ht="22.5" hidden="false" customHeight="true" outlineLevel="0" collapsed="false">
      <c r="A588" s="108"/>
      <c r="B588" s="117"/>
      <c r="C588" s="83" t="s">
        <v>782</v>
      </c>
      <c r="D588" s="76" t="e">
        <f aca="false">CONCATENATE($D$587,"_","SV")</f>
        <v>#VALUE!</v>
      </c>
      <c r="E588" s="76" t="e">
        <f aca="false">$E$587</f>
        <v>#VALUE!</v>
      </c>
      <c r="F588" s="78"/>
      <c r="G588" s="88" t="s">
        <v>752</v>
      </c>
      <c r="H588" s="82" t="s">
        <v>60</v>
      </c>
      <c r="I588" s="77" t="s">
        <v>783</v>
      </c>
      <c r="J588" s="82"/>
      <c r="K588" s="82"/>
      <c r="L588" s="82"/>
      <c r="M588" s="87" t="s">
        <v>62</v>
      </c>
      <c r="N588" s="77"/>
      <c r="O588" s="82"/>
      <c r="P588" s="82"/>
      <c r="Q588" s="82"/>
      <c r="R588" s="82" t="n">
        <v>1</v>
      </c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77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</row>
    <row r="589" customFormat="false" ht="22.5" hidden="false" customHeight="true" outlineLevel="0" collapsed="false">
      <c r="A589" s="108"/>
      <c r="B589" s="117"/>
      <c r="C589" s="83"/>
      <c r="D589" s="76"/>
      <c r="E589" s="76"/>
      <c r="F589" s="78"/>
      <c r="G589" s="76"/>
      <c r="H589" s="82"/>
      <c r="I589" s="77"/>
      <c r="J589" s="82"/>
      <c r="K589" s="82"/>
      <c r="L589" s="82"/>
      <c r="M589" s="82"/>
      <c r="N589" s="77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77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</row>
    <row r="590" customFormat="false" ht="22.5" hidden="false" customHeight="true" outlineLevel="0" collapsed="false">
      <c r="A590" s="108"/>
      <c r="B590" s="117"/>
      <c r="C590" s="83"/>
      <c r="D590" s="76"/>
      <c r="E590" s="76"/>
      <c r="F590" s="78"/>
      <c r="G590" s="76"/>
      <c r="H590" s="82"/>
      <c r="I590" s="77"/>
      <c r="J590" s="82"/>
      <c r="K590" s="82"/>
      <c r="L590" s="82"/>
      <c r="M590" s="82"/>
      <c r="N590" s="77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77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</row>
    <row r="591" customFormat="false" ht="22.5" hidden="false" customHeight="true" outlineLevel="0" collapsed="false">
      <c r="A591" s="108"/>
      <c r="B591" s="117"/>
      <c r="C591" s="83"/>
      <c r="D591" s="76"/>
      <c r="E591" s="76"/>
      <c r="F591" s="78"/>
      <c r="G591" s="76"/>
      <c r="H591" s="82"/>
      <c r="I591" s="77"/>
      <c r="J591" s="82"/>
      <c r="K591" s="82"/>
      <c r="L591" s="82"/>
      <c r="M591" s="82"/>
      <c r="N591" s="77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77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</row>
    <row r="592" customFormat="false" ht="22.5" hidden="false" customHeight="true" outlineLevel="0" collapsed="false">
      <c r="A592" s="108"/>
      <c r="B592" s="117"/>
      <c r="C592" s="83"/>
      <c r="D592" s="85" t="e">
        <f aca="false">'codigos flow sheet' #REF!</f>
        <v>#VALUE!</v>
      </c>
      <c r="E592" s="86" t="e">
        <f aca="false">'codigos flow sheet' #REF!</f>
        <v>#VALUE!</v>
      </c>
      <c r="F592" s="78"/>
      <c r="G592" s="76"/>
      <c r="H592" s="82"/>
      <c r="I592" s="77"/>
      <c r="J592" s="87"/>
      <c r="K592" s="100" t="s">
        <v>89</v>
      </c>
      <c r="L592" s="82"/>
      <c r="M592" s="82"/>
      <c r="N592" s="77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77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</row>
    <row r="593" customFormat="false" ht="22.5" hidden="false" customHeight="true" outlineLevel="0" collapsed="false">
      <c r="A593" s="108"/>
      <c r="B593" s="117"/>
      <c r="C593" s="83" t="s">
        <v>784</v>
      </c>
      <c r="D593" s="76" t="e">
        <f aca="false">CONCATENATE($D$592,"_","SV")</f>
        <v>#VALUE!</v>
      </c>
      <c r="E593" s="76" t="e">
        <f aca="false">$E$592</f>
        <v>#VALUE!</v>
      </c>
      <c r="F593" s="78"/>
      <c r="G593" s="88" t="s">
        <v>752</v>
      </c>
      <c r="H593" s="82" t="s">
        <v>60</v>
      </c>
      <c r="I593" s="77" t="s">
        <v>785</v>
      </c>
      <c r="J593" s="82"/>
      <c r="K593" s="82"/>
      <c r="L593" s="82"/>
      <c r="M593" s="87" t="s">
        <v>62</v>
      </c>
      <c r="N593" s="77"/>
      <c r="O593" s="82"/>
      <c r="P593" s="82"/>
      <c r="Q593" s="82"/>
      <c r="R593" s="82" t="n">
        <v>1</v>
      </c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77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</row>
    <row r="594" customFormat="false" ht="22.5" hidden="false" customHeight="true" outlineLevel="0" collapsed="false">
      <c r="A594" s="108"/>
      <c r="B594" s="117"/>
      <c r="C594" s="83"/>
      <c r="D594" s="76"/>
      <c r="E594" s="76"/>
      <c r="F594" s="78"/>
      <c r="G594" s="76"/>
      <c r="H594" s="82"/>
      <c r="I594" s="77"/>
      <c r="J594" s="82"/>
      <c r="K594" s="82"/>
      <c r="L594" s="82"/>
      <c r="M594" s="82"/>
      <c r="N594" s="77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77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</row>
    <row r="595" customFormat="false" ht="22.5" hidden="false" customHeight="true" outlineLevel="0" collapsed="false">
      <c r="A595" s="108"/>
      <c r="B595" s="117"/>
      <c r="C595" s="83"/>
      <c r="D595" s="76"/>
      <c r="E595" s="76"/>
      <c r="F595" s="78"/>
      <c r="G595" s="76"/>
      <c r="H595" s="82"/>
      <c r="I595" s="77"/>
      <c r="J595" s="82"/>
      <c r="K595" s="82"/>
      <c r="L595" s="82"/>
      <c r="M595" s="82"/>
      <c r="N595" s="77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77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</row>
    <row r="596" customFormat="false" ht="22.5" hidden="false" customHeight="true" outlineLevel="0" collapsed="false">
      <c r="A596" s="108"/>
      <c r="B596" s="117"/>
      <c r="C596" s="83"/>
      <c r="D596" s="76"/>
      <c r="E596" s="76"/>
      <c r="F596" s="78"/>
      <c r="G596" s="76"/>
      <c r="H596" s="82"/>
      <c r="I596" s="77"/>
      <c r="J596" s="82"/>
      <c r="K596" s="82"/>
      <c r="L596" s="82"/>
      <c r="M596" s="82"/>
      <c r="N596" s="77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77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</row>
    <row r="597" customFormat="false" ht="22.5" hidden="false" customHeight="true" outlineLevel="0" collapsed="false">
      <c r="A597" s="108"/>
      <c r="B597" s="117"/>
      <c r="C597" s="83"/>
      <c r="D597" s="85" t="e">
        <f aca="false">'codigos flow sheet' #REF!</f>
        <v>#VALUE!</v>
      </c>
      <c r="E597" s="86" t="e">
        <f aca="false">'codigos flow sheet' #REF!</f>
        <v>#VALUE!</v>
      </c>
      <c r="F597" s="78"/>
      <c r="G597" s="76"/>
      <c r="H597" s="82"/>
      <c r="I597" s="77"/>
      <c r="J597" s="87"/>
      <c r="K597" s="100" t="s">
        <v>89</v>
      </c>
      <c r="L597" s="82"/>
      <c r="M597" s="82"/>
      <c r="N597" s="77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77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</row>
    <row r="598" customFormat="false" ht="22.5" hidden="false" customHeight="true" outlineLevel="0" collapsed="false">
      <c r="A598" s="108"/>
      <c r="B598" s="117"/>
      <c r="C598" s="83" t="s">
        <v>786</v>
      </c>
      <c r="D598" s="76" t="e">
        <f aca="false">CONCATENATE($D$597,"_","SV")</f>
        <v>#VALUE!</v>
      </c>
      <c r="E598" s="76" t="e">
        <f aca="false">$E$597</f>
        <v>#VALUE!</v>
      </c>
      <c r="F598" s="78"/>
      <c r="G598" s="88" t="s">
        <v>752</v>
      </c>
      <c r="H598" s="82" t="s">
        <v>60</v>
      </c>
      <c r="I598" s="77" t="s">
        <v>787</v>
      </c>
      <c r="J598" s="82"/>
      <c r="K598" s="82"/>
      <c r="L598" s="82"/>
      <c r="M598" s="87" t="s">
        <v>62</v>
      </c>
      <c r="N598" s="77"/>
      <c r="O598" s="82"/>
      <c r="P598" s="82"/>
      <c r="Q598" s="82"/>
      <c r="R598" s="82" t="n">
        <v>1</v>
      </c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77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</row>
    <row r="599" customFormat="false" ht="22.5" hidden="false" customHeight="true" outlineLevel="0" collapsed="false">
      <c r="A599" s="108"/>
      <c r="B599" s="117"/>
      <c r="C599" s="83"/>
      <c r="D599" s="76"/>
      <c r="E599" s="76"/>
      <c r="F599" s="78"/>
      <c r="G599" s="76"/>
      <c r="H599" s="82"/>
      <c r="I599" s="77"/>
      <c r="J599" s="82"/>
      <c r="K599" s="82"/>
      <c r="L599" s="82"/>
      <c r="M599" s="82"/>
      <c r="N599" s="77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77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</row>
    <row r="600" customFormat="false" ht="22.5" hidden="false" customHeight="true" outlineLevel="0" collapsed="false">
      <c r="A600" s="108"/>
      <c r="B600" s="117"/>
      <c r="C600" s="83"/>
      <c r="D600" s="76"/>
      <c r="E600" s="76"/>
      <c r="F600" s="78"/>
      <c r="G600" s="76"/>
      <c r="H600" s="82"/>
      <c r="I600" s="77"/>
      <c r="J600" s="82"/>
      <c r="K600" s="82"/>
      <c r="L600" s="82"/>
      <c r="M600" s="82"/>
      <c r="N600" s="77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77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</row>
    <row r="601" customFormat="false" ht="22.5" hidden="false" customHeight="true" outlineLevel="0" collapsed="false">
      <c r="A601" s="108"/>
      <c r="B601" s="117"/>
      <c r="C601" s="83"/>
      <c r="D601" s="76"/>
      <c r="E601" s="76"/>
      <c r="F601" s="78"/>
      <c r="G601" s="76"/>
      <c r="H601" s="82"/>
      <c r="I601" s="77"/>
      <c r="J601" s="82"/>
      <c r="K601" s="82"/>
      <c r="L601" s="82"/>
      <c r="M601" s="82"/>
      <c r="N601" s="77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77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</row>
    <row r="602" customFormat="false" ht="22.5" hidden="false" customHeight="true" outlineLevel="0" collapsed="false">
      <c r="A602" s="108"/>
      <c r="B602" s="117"/>
      <c r="C602" s="83"/>
      <c r="D602" s="85" t="e">
        <f aca="false">'codigos flow sheet' #REF!</f>
        <v>#VALUE!</v>
      </c>
      <c r="E602" s="86" t="e">
        <f aca="false">'codigos flow sheet' #REF!</f>
        <v>#VALUE!</v>
      </c>
      <c r="F602" s="78"/>
      <c r="G602" s="76"/>
      <c r="H602" s="82"/>
      <c r="I602" s="77"/>
      <c r="J602" s="87"/>
      <c r="K602" s="100" t="s">
        <v>89</v>
      </c>
      <c r="L602" s="82"/>
      <c r="M602" s="82"/>
      <c r="N602" s="77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77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</row>
    <row r="603" customFormat="false" ht="22.5" hidden="false" customHeight="true" outlineLevel="0" collapsed="false">
      <c r="A603" s="108"/>
      <c r="B603" s="117"/>
      <c r="C603" s="83" t="s">
        <v>788</v>
      </c>
      <c r="D603" s="76" t="e">
        <f aca="false">CONCATENATE($D$602,"_","SV")</f>
        <v>#VALUE!</v>
      </c>
      <c r="E603" s="76" t="e">
        <f aca="false">$E$602</f>
        <v>#VALUE!</v>
      </c>
      <c r="F603" s="78"/>
      <c r="G603" s="88" t="s">
        <v>752</v>
      </c>
      <c r="H603" s="82" t="s">
        <v>60</v>
      </c>
      <c r="I603" s="77" t="s">
        <v>789</v>
      </c>
      <c r="J603" s="82"/>
      <c r="K603" s="82"/>
      <c r="L603" s="82"/>
      <c r="M603" s="87" t="s">
        <v>62</v>
      </c>
      <c r="N603" s="77"/>
      <c r="O603" s="82"/>
      <c r="P603" s="82"/>
      <c r="Q603" s="82"/>
      <c r="R603" s="82" t="n">
        <v>1</v>
      </c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77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</row>
    <row r="604" customFormat="false" ht="22.5" hidden="false" customHeight="true" outlineLevel="0" collapsed="false">
      <c r="A604" s="108"/>
      <c r="B604" s="117"/>
      <c r="C604" s="83"/>
      <c r="D604" s="76"/>
      <c r="E604" s="76"/>
      <c r="F604" s="78"/>
      <c r="G604" s="76"/>
      <c r="H604" s="82"/>
      <c r="I604" s="77"/>
      <c r="J604" s="82"/>
      <c r="K604" s="82"/>
      <c r="L604" s="82"/>
      <c r="M604" s="82"/>
      <c r="N604" s="77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77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</row>
    <row r="605" customFormat="false" ht="22.5" hidden="false" customHeight="true" outlineLevel="0" collapsed="false">
      <c r="A605" s="108"/>
      <c r="B605" s="117"/>
      <c r="C605" s="83"/>
      <c r="D605" s="76"/>
      <c r="E605" s="76"/>
      <c r="F605" s="78"/>
      <c r="G605" s="76"/>
      <c r="H605" s="82"/>
      <c r="I605" s="77"/>
      <c r="J605" s="82"/>
      <c r="K605" s="82"/>
      <c r="L605" s="82"/>
      <c r="M605" s="82"/>
      <c r="N605" s="77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77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</row>
    <row r="606" customFormat="false" ht="22.5" hidden="false" customHeight="true" outlineLevel="0" collapsed="false">
      <c r="A606" s="108"/>
      <c r="B606" s="117"/>
      <c r="C606" s="83"/>
      <c r="D606" s="76"/>
      <c r="E606" s="76"/>
      <c r="F606" s="78"/>
      <c r="G606" s="76"/>
      <c r="H606" s="82"/>
      <c r="I606" s="77"/>
      <c r="J606" s="82"/>
      <c r="K606" s="82"/>
      <c r="L606" s="82"/>
      <c r="M606" s="82"/>
      <c r="N606" s="77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77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</row>
    <row r="607" customFormat="false" ht="22.5" hidden="false" customHeight="true" outlineLevel="0" collapsed="false">
      <c r="A607" s="108"/>
      <c r="B607" s="117"/>
      <c r="C607" s="83"/>
      <c r="D607" s="85" t="e">
        <f aca="false">'codigos flow sheet' #REF!</f>
        <v>#VALUE!</v>
      </c>
      <c r="E607" s="86" t="e">
        <f aca="false">'codigos flow sheet' #REF!</f>
        <v>#VALUE!</v>
      </c>
      <c r="F607" s="78"/>
      <c r="G607" s="76"/>
      <c r="H607" s="82"/>
      <c r="I607" s="77"/>
      <c r="J607" s="87"/>
      <c r="K607" s="100" t="s">
        <v>89</v>
      </c>
      <c r="L607" s="82"/>
      <c r="M607" s="82"/>
      <c r="N607" s="77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77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</row>
    <row r="608" customFormat="false" ht="22.5" hidden="false" customHeight="true" outlineLevel="0" collapsed="false">
      <c r="A608" s="108"/>
      <c r="B608" s="117"/>
      <c r="C608" s="83" t="s">
        <v>790</v>
      </c>
      <c r="D608" s="76" t="e">
        <f aca="false">CONCATENATE($D$607,"_","SV")</f>
        <v>#VALUE!</v>
      </c>
      <c r="E608" s="76" t="e">
        <f aca="false">$E$607</f>
        <v>#VALUE!</v>
      </c>
      <c r="F608" s="78"/>
      <c r="G608" s="88" t="s">
        <v>752</v>
      </c>
      <c r="H608" s="82" t="s">
        <v>60</v>
      </c>
      <c r="I608" s="77" t="s">
        <v>791</v>
      </c>
      <c r="J608" s="82"/>
      <c r="K608" s="82"/>
      <c r="L608" s="82"/>
      <c r="M608" s="87" t="s">
        <v>62</v>
      </c>
      <c r="N608" s="77"/>
      <c r="O608" s="82"/>
      <c r="P608" s="82"/>
      <c r="Q608" s="82"/>
      <c r="R608" s="82" t="n">
        <v>1</v>
      </c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77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</row>
    <row r="609" customFormat="false" ht="22.5" hidden="false" customHeight="true" outlineLevel="0" collapsed="false">
      <c r="A609" s="108"/>
      <c r="B609" s="117"/>
      <c r="C609" s="83"/>
      <c r="D609" s="76"/>
      <c r="E609" s="76"/>
      <c r="F609" s="78"/>
      <c r="G609" s="76"/>
      <c r="H609" s="82"/>
      <c r="I609" s="77"/>
      <c r="J609" s="82"/>
      <c r="K609" s="82"/>
      <c r="L609" s="82"/>
      <c r="M609" s="82"/>
      <c r="N609" s="77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77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</row>
    <row r="610" customFormat="false" ht="22.5" hidden="false" customHeight="true" outlineLevel="0" collapsed="false">
      <c r="A610" s="108"/>
      <c r="B610" s="117"/>
      <c r="C610" s="83"/>
      <c r="D610" s="76"/>
      <c r="E610" s="76"/>
      <c r="F610" s="78"/>
      <c r="G610" s="76"/>
      <c r="H610" s="82"/>
      <c r="I610" s="77"/>
      <c r="J610" s="82"/>
      <c r="K610" s="82"/>
      <c r="L610" s="82"/>
      <c r="M610" s="82"/>
      <c r="N610" s="77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77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</row>
    <row r="611" customFormat="false" ht="22.5" hidden="false" customHeight="true" outlineLevel="0" collapsed="false">
      <c r="A611" s="108"/>
      <c r="B611" s="117"/>
      <c r="C611" s="83"/>
      <c r="D611" s="76"/>
      <c r="E611" s="76"/>
      <c r="F611" s="78"/>
      <c r="G611" s="76"/>
      <c r="H611" s="82"/>
      <c r="I611" s="77"/>
      <c r="J611" s="82"/>
      <c r="K611" s="82"/>
      <c r="L611" s="82"/>
      <c r="M611" s="82"/>
      <c r="N611" s="77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77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</row>
    <row r="612" customFormat="false" ht="22.5" hidden="false" customHeight="true" outlineLevel="0" collapsed="false">
      <c r="A612" s="108"/>
      <c r="B612" s="117"/>
      <c r="C612" s="83"/>
      <c r="D612" s="85" t="e">
        <f aca="false">'codigos flow sheet' #REF!</f>
        <v>#VALUE!</v>
      </c>
      <c r="E612" s="86" t="e">
        <f aca="false">'codigos flow sheet' #REF!</f>
        <v>#VALUE!</v>
      </c>
      <c r="F612" s="78"/>
      <c r="G612" s="76"/>
      <c r="H612" s="82"/>
      <c r="I612" s="77"/>
      <c r="J612" s="87"/>
      <c r="K612" s="100" t="s">
        <v>89</v>
      </c>
      <c r="L612" s="82"/>
      <c r="M612" s="82"/>
      <c r="N612" s="77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77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</row>
    <row r="613" customFormat="false" ht="22.5" hidden="false" customHeight="true" outlineLevel="0" collapsed="false">
      <c r="A613" s="108"/>
      <c r="B613" s="117"/>
      <c r="C613" s="83" t="s">
        <v>792</v>
      </c>
      <c r="D613" s="76" t="e">
        <f aca="false">CONCATENATE($D$612,"_","SV")</f>
        <v>#VALUE!</v>
      </c>
      <c r="E613" s="76" t="e">
        <f aca="false">$E$612</f>
        <v>#VALUE!</v>
      </c>
      <c r="F613" s="78"/>
      <c r="G613" s="88" t="s">
        <v>752</v>
      </c>
      <c r="H613" s="82" t="s">
        <v>60</v>
      </c>
      <c r="I613" s="77" t="s">
        <v>793</v>
      </c>
      <c r="J613" s="82"/>
      <c r="K613" s="82"/>
      <c r="L613" s="82"/>
      <c r="M613" s="87" t="s">
        <v>62</v>
      </c>
      <c r="N613" s="77"/>
      <c r="O613" s="82"/>
      <c r="P613" s="82"/>
      <c r="Q613" s="82"/>
      <c r="R613" s="82" t="n">
        <v>1</v>
      </c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77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</row>
    <row r="614" customFormat="false" ht="22.5" hidden="false" customHeight="true" outlineLevel="0" collapsed="false">
      <c r="A614" s="108"/>
      <c r="B614" s="117"/>
      <c r="C614" s="83"/>
      <c r="D614" s="76"/>
      <c r="E614" s="76"/>
      <c r="F614" s="78"/>
      <c r="G614" s="76"/>
      <c r="H614" s="82"/>
      <c r="I614" s="77"/>
      <c r="J614" s="82"/>
      <c r="K614" s="82"/>
      <c r="L614" s="82"/>
      <c r="M614" s="82"/>
      <c r="N614" s="77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77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</row>
    <row r="615" customFormat="false" ht="22.5" hidden="false" customHeight="true" outlineLevel="0" collapsed="false">
      <c r="A615" s="108"/>
      <c r="B615" s="117"/>
      <c r="C615" s="83"/>
      <c r="D615" s="76"/>
      <c r="E615" s="76"/>
      <c r="F615" s="78"/>
      <c r="G615" s="76"/>
      <c r="H615" s="82"/>
      <c r="I615" s="77"/>
      <c r="J615" s="82"/>
      <c r="K615" s="82"/>
      <c r="L615" s="82"/>
      <c r="M615" s="82"/>
      <c r="N615" s="77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77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</row>
    <row r="616" customFormat="false" ht="22.5" hidden="false" customHeight="true" outlineLevel="0" collapsed="false">
      <c r="A616" s="108"/>
      <c r="B616" s="117"/>
      <c r="C616" s="83"/>
      <c r="D616" s="76"/>
      <c r="E616" s="76"/>
      <c r="F616" s="78"/>
      <c r="G616" s="76"/>
      <c r="H616" s="82"/>
      <c r="I616" s="77"/>
      <c r="J616" s="82"/>
      <c r="K616" s="82"/>
      <c r="L616" s="82"/>
      <c r="M616" s="82"/>
      <c r="N616" s="77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77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</row>
    <row r="617" customFormat="false" ht="22.5" hidden="false" customHeight="true" outlineLevel="0" collapsed="false">
      <c r="A617" s="108"/>
      <c r="B617" s="117"/>
      <c r="C617" s="83"/>
      <c r="D617" s="85" t="e">
        <f aca="false">'codigos flow sheet' #REF!</f>
        <v>#VALUE!</v>
      </c>
      <c r="E617" s="86" t="e">
        <f aca="false">'codigos flow sheet' #REF!</f>
        <v>#VALUE!</v>
      </c>
      <c r="F617" s="78"/>
      <c r="G617" s="76"/>
      <c r="H617" s="82"/>
      <c r="I617" s="77"/>
      <c r="J617" s="87"/>
      <c r="K617" s="100" t="s">
        <v>89</v>
      </c>
      <c r="L617" s="82"/>
      <c r="M617" s="82"/>
      <c r="N617" s="77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77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</row>
    <row r="618" customFormat="false" ht="22.5" hidden="false" customHeight="true" outlineLevel="0" collapsed="false">
      <c r="A618" s="108"/>
      <c r="B618" s="117"/>
      <c r="C618" s="83" t="s">
        <v>794</v>
      </c>
      <c r="D618" s="76" t="e">
        <f aca="false">CONCATENATE($D$617,"_","SV")</f>
        <v>#VALUE!</v>
      </c>
      <c r="E618" s="76" t="e">
        <f aca="false">$E$617</f>
        <v>#VALUE!</v>
      </c>
      <c r="F618" s="78"/>
      <c r="G618" s="88" t="s">
        <v>752</v>
      </c>
      <c r="H618" s="82" t="s">
        <v>60</v>
      </c>
      <c r="I618" s="77" t="s">
        <v>795</v>
      </c>
      <c r="J618" s="82"/>
      <c r="K618" s="82"/>
      <c r="L618" s="82"/>
      <c r="M618" s="87" t="s">
        <v>62</v>
      </c>
      <c r="N618" s="77"/>
      <c r="O618" s="82"/>
      <c r="P618" s="82"/>
      <c r="Q618" s="82"/>
      <c r="R618" s="82" t="n">
        <v>1</v>
      </c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77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</row>
    <row r="619" customFormat="false" ht="22.5" hidden="false" customHeight="true" outlineLevel="0" collapsed="false">
      <c r="A619" s="108"/>
      <c r="B619" s="117"/>
      <c r="C619" s="83"/>
      <c r="D619" s="76"/>
      <c r="E619" s="76"/>
      <c r="F619" s="78"/>
      <c r="G619" s="76"/>
      <c r="H619" s="82"/>
      <c r="I619" s="77"/>
      <c r="J619" s="82"/>
      <c r="K619" s="82"/>
      <c r="L619" s="82"/>
      <c r="M619" s="82"/>
      <c r="N619" s="77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77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</row>
    <row r="620" customFormat="false" ht="22.5" hidden="false" customHeight="true" outlineLevel="0" collapsed="false">
      <c r="A620" s="108"/>
      <c r="B620" s="117"/>
      <c r="C620" s="83"/>
      <c r="D620" s="76"/>
      <c r="E620" s="76"/>
      <c r="F620" s="78"/>
      <c r="G620" s="76"/>
      <c r="H620" s="82"/>
      <c r="I620" s="77"/>
      <c r="J620" s="82"/>
      <c r="K620" s="82"/>
      <c r="L620" s="82"/>
      <c r="M620" s="82"/>
      <c r="N620" s="77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77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</row>
    <row r="621" customFormat="false" ht="22.5" hidden="false" customHeight="true" outlineLevel="0" collapsed="false">
      <c r="A621" s="108"/>
      <c r="B621" s="117"/>
      <c r="C621" s="83"/>
      <c r="D621" s="76"/>
      <c r="E621" s="76"/>
      <c r="F621" s="78"/>
      <c r="G621" s="76"/>
      <c r="H621" s="82"/>
      <c r="I621" s="77"/>
      <c r="J621" s="82"/>
      <c r="K621" s="82"/>
      <c r="L621" s="82"/>
      <c r="M621" s="82"/>
      <c r="N621" s="77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77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</row>
    <row r="622" customFormat="false" ht="22.5" hidden="false" customHeight="true" outlineLevel="0" collapsed="false">
      <c r="A622" s="108"/>
      <c r="B622" s="117"/>
      <c r="C622" s="83"/>
      <c r="D622" s="85" t="e">
        <f aca="false">'codigos flow sheet' #REF!</f>
        <v>#VALUE!</v>
      </c>
      <c r="E622" s="86" t="e">
        <f aca="false">'codigos flow sheet' #REF!</f>
        <v>#VALUE!</v>
      </c>
      <c r="F622" s="78"/>
      <c r="G622" s="76"/>
      <c r="H622" s="82"/>
      <c r="I622" s="77"/>
      <c r="J622" s="87"/>
      <c r="K622" s="100" t="s">
        <v>89</v>
      </c>
      <c r="L622" s="82"/>
      <c r="M622" s="82"/>
      <c r="N622" s="77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77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</row>
    <row r="623" customFormat="false" ht="22.5" hidden="false" customHeight="true" outlineLevel="0" collapsed="false">
      <c r="A623" s="108"/>
      <c r="B623" s="117"/>
      <c r="C623" s="83" t="s">
        <v>796</v>
      </c>
      <c r="D623" s="76" t="e">
        <f aca="false">CONCATENATE($D$622,"_","SV")</f>
        <v>#VALUE!</v>
      </c>
      <c r="E623" s="76" t="e">
        <f aca="false">$E$622</f>
        <v>#VALUE!</v>
      </c>
      <c r="F623" s="78"/>
      <c r="G623" s="88" t="s">
        <v>752</v>
      </c>
      <c r="H623" s="82" t="s">
        <v>60</v>
      </c>
      <c r="I623" s="77" t="s">
        <v>797</v>
      </c>
      <c r="J623" s="82"/>
      <c r="K623" s="82"/>
      <c r="L623" s="82"/>
      <c r="M623" s="87" t="s">
        <v>62</v>
      </c>
      <c r="N623" s="77"/>
      <c r="O623" s="82"/>
      <c r="P623" s="82"/>
      <c r="Q623" s="82"/>
      <c r="R623" s="82" t="n">
        <v>1</v>
      </c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77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</row>
    <row r="624" customFormat="false" ht="22.5" hidden="false" customHeight="true" outlineLevel="0" collapsed="false">
      <c r="A624" s="108"/>
      <c r="B624" s="117"/>
      <c r="C624" s="83"/>
      <c r="D624" s="76"/>
      <c r="E624" s="76"/>
      <c r="F624" s="78"/>
      <c r="G624" s="76"/>
      <c r="H624" s="82"/>
      <c r="I624" s="77"/>
      <c r="J624" s="82"/>
      <c r="K624" s="82"/>
      <c r="L624" s="82"/>
      <c r="M624" s="82"/>
      <c r="N624" s="77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77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</row>
    <row r="625" customFormat="false" ht="22.5" hidden="false" customHeight="true" outlineLevel="0" collapsed="false">
      <c r="A625" s="108"/>
      <c r="B625" s="117"/>
      <c r="C625" s="83"/>
      <c r="D625" s="76"/>
      <c r="E625" s="76"/>
      <c r="F625" s="78"/>
      <c r="G625" s="76"/>
      <c r="H625" s="82"/>
      <c r="I625" s="77"/>
      <c r="J625" s="82"/>
      <c r="K625" s="82"/>
      <c r="L625" s="82"/>
      <c r="M625" s="82"/>
      <c r="N625" s="77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77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</row>
    <row r="626" customFormat="false" ht="22.5" hidden="false" customHeight="true" outlineLevel="0" collapsed="false">
      <c r="A626" s="108"/>
      <c r="B626" s="117"/>
      <c r="C626" s="83"/>
      <c r="D626" s="76"/>
      <c r="E626" s="76"/>
      <c r="F626" s="78"/>
      <c r="G626" s="76"/>
      <c r="H626" s="82"/>
      <c r="I626" s="77"/>
      <c r="J626" s="82"/>
      <c r="K626" s="82"/>
      <c r="L626" s="82"/>
      <c r="M626" s="82"/>
      <c r="N626" s="77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77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</row>
    <row r="627" customFormat="false" ht="22.5" hidden="false" customHeight="true" outlineLevel="0" collapsed="false">
      <c r="A627" s="108"/>
      <c r="B627" s="117"/>
      <c r="C627" s="83"/>
      <c r="D627" s="85" t="e">
        <f aca="false">'codigos flow sheet' #REF!</f>
        <v>#VALUE!</v>
      </c>
      <c r="E627" s="86" t="e">
        <f aca="false">'codigos flow sheet' #REF!</f>
        <v>#VALUE!</v>
      </c>
      <c r="F627" s="78"/>
      <c r="G627" s="76"/>
      <c r="H627" s="82"/>
      <c r="I627" s="77"/>
      <c r="J627" s="87"/>
      <c r="K627" s="100" t="s">
        <v>89</v>
      </c>
      <c r="L627" s="82"/>
      <c r="M627" s="82"/>
      <c r="N627" s="77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77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</row>
    <row r="628" customFormat="false" ht="22.5" hidden="false" customHeight="true" outlineLevel="0" collapsed="false">
      <c r="A628" s="108"/>
      <c r="B628" s="117"/>
      <c r="C628" s="83" t="s">
        <v>798</v>
      </c>
      <c r="D628" s="76" t="e">
        <f aca="false">CONCATENATE($D$627,"_","SV")</f>
        <v>#VALUE!</v>
      </c>
      <c r="E628" s="76" t="e">
        <f aca="false">$E$627</f>
        <v>#VALUE!</v>
      </c>
      <c r="F628" s="78"/>
      <c r="G628" s="88" t="s">
        <v>752</v>
      </c>
      <c r="H628" s="82" t="s">
        <v>60</v>
      </c>
      <c r="I628" s="77" t="s">
        <v>799</v>
      </c>
      <c r="J628" s="82"/>
      <c r="K628" s="82"/>
      <c r="L628" s="82"/>
      <c r="M628" s="87" t="s">
        <v>62</v>
      </c>
      <c r="N628" s="77"/>
      <c r="O628" s="82"/>
      <c r="P628" s="82"/>
      <c r="Q628" s="82"/>
      <c r="R628" s="82" t="n">
        <v>1</v>
      </c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77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</row>
    <row r="629" customFormat="false" ht="22.5" hidden="false" customHeight="true" outlineLevel="0" collapsed="false">
      <c r="A629" s="90"/>
      <c r="B629" s="83"/>
      <c r="C629" s="83"/>
      <c r="D629" s="91"/>
      <c r="E629" s="92"/>
      <c r="F629" s="78"/>
      <c r="G629" s="76"/>
      <c r="H629" s="82"/>
      <c r="I629" s="76"/>
      <c r="J629" s="87"/>
      <c r="K629" s="87"/>
      <c r="L629" s="93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93"/>
      <c r="AP629" s="93"/>
      <c r="AQ629" s="93"/>
      <c r="AR629" s="93"/>
      <c r="AS629" s="93"/>
      <c r="AT629" s="94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</row>
    <row r="630" customFormat="false" ht="22.5" hidden="false" customHeight="true" outlineLevel="0" collapsed="false">
      <c r="A630" s="90"/>
      <c r="B630" s="83"/>
      <c r="C630" s="83"/>
      <c r="D630" s="91"/>
      <c r="E630" s="92"/>
      <c r="F630" s="78"/>
      <c r="G630" s="76"/>
      <c r="H630" s="82"/>
      <c r="I630" s="76"/>
      <c r="J630" s="87"/>
      <c r="K630" s="87"/>
      <c r="L630" s="93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93"/>
      <c r="AP630" s="93"/>
      <c r="AQ630" s="93"/>
      <c r="AR630" s="93"/>
      <c r="AS630" s="93"/>
      <c r="AT630" s="94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</row>
    <row r="631" customFormat="false" ht="22.5" hidden="false" customHeight="true" outlineLevel="0" collapsed="false">
      <c r="A631" s="90"/>
      <c r="B631" s="83"/>
      <c r="C631" s="83"/>
      <c r="D631" s="91"/>
      <c r="E631" s="92"/>
      <c r="F631" s="78"/>
      <c r="G631" s="76"/>
      <c r="H631" s="82"/>
      <c r="I631" s="76"/>
      <c r="J631" s="87"/>
      <c r="K631" s="87"/>
      <c r="L631" s="93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93"/>
      <c r="AP631" s="93"/>
      <c r="AQ631" s="93"/>
      <c r="AR631" s="93"/>
      <c r="AS631" s="93"/>
      <c r="AT631" s="94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</row>
    <row r="632" customFormat="false" ht="22.5" hidden="false" customHeight="true" outlineLevel="0" collapsed="false">
      <c r="A632" s="108"/>
      <c r="B632" s="117"/>
      <c r="C632" s="83"/>
      <c r="D632" s="85" t="e">
        <f aca="false">'codigos flow sheet' #REF!</f>
        <v>#VALUE!</v>
      </c>
      <c r="E632" s="86" t="e">
        <f aca="false">'codigos flow sheet' #REF!</f>
        <v>#VALUE!</v>
      </c>
      <c r="F632" s="78"/>
      <c r="G632" s="76"/>
      <c r="H632" s="82"/>
      <c r="I632" s="77"/>
      <c r="J632" s="87"/>
      <c r="K632" s="100" t="s">
        <v>89</v>
      </c>
      <c r="L632" s="82"/>
      <c r="M632" s="82"/>
      <c r="N632" s="77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77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</row>
    <row r="633" customFormat="false" ht="22.5" hidden="false" customHeight="true" outlineLevel="0" collapsed="false">
      <c r="A633" s="108"/>
      <c r="B633" s="117"/>
      <c r="C633" s="83" t="s">
        <v>800</v>
      </c>
      <c r="D633" s="76" t="e">
        <f aca="false">CONCATENATE($D$632,"_","SV")</f>
        <v>#VALUE!</v>
      </c>
      <c r="E633" s="119" t="e">
        <f aca="false">$E$632</f>
        <v>#VALUE!</v>
      </c>
      <c r="F633" s="78"/>
      <c r="G633" s="88" t="s">
        <v>752</v>
      </c>
      <c r="H633" s="82" t="s">
        <v>60</v>
      </c>
      <c r="I633" s="77" t="s">
        <v>801</v>
      </c>
      <c r="J633" s="82"/>
      <c r="K633" s="82"/>
      <c r="L633" s="82"/>
      <c r="M633" s="87" t="s">
        <v>62</v>
      </c>
      <c r="N633" s="77"/>
      <c r="O633" s="82"/>
      <c r="P633" s="82"/>
      <c r="Q633" s="82"/>
      <c r="R633" s="82" t="n">
        <v>1</v>
      </c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77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</row>
    <row r="634" customFormat="false" ht="22.5" hidden="false" customHeight="true" outlineLevel="0" collapsed="false">
      <c r="A634" s="90"/>
      <c r="B634" s="83"/>
      <c r="C634" s="83"/>
      <c r="D634" s="91"/>
      <c r="E634" s="92"/>
      <c r="F634" s="78"/>
      <c r="G634" s="76"/>
      <c r="H634" s="82"/>
      <c r="I634" s="76"/>
      <c r="J634" s="87"/>
      <c r="K634" s="87"/>
      <c r="L634" s="93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93"/>
      <c r="AP634" s="93"/>
      <c r="AQ634" s="93"/>
      <c r="AR634" s="93"/>
      <c r="AS634" s="93"/>
      <c r="AT634" s="94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</row>
    <row r="635" customFormat="false" ht="22.5" hidden="false" customHeight="true" outlineLevel="0" collapsed="false">
      <c r="A635" s="90"/>
      <c r="B635" s="83"/>
      <c r="C635" s="83"/>
      <c r="D635" s="91"/>
      <c r="E635" s="92"/>
      <c r="F635" s="78"/>
      <c r="G635" s="76"/>
      <c r="H635" s="82"/>
      <c r="I635" s="76"/>
      <c r="J635" s="87"/>
      <c r="K635" s="87"/>
      <c r="L635" s="93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93"/>
      <c r="AP635" s="93"/>
      <c r="AQ635" s="93"/>
      <c r="AR635" s="93"/>
      <c r="AS635" s="93"/>
      <c r="AT635" s="94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</row>
    <row r="636" customFormat="false" ht="22.5" hidden="false" customHeight="true" outlineLevel="0" collapsed="false">
      <c r="A636" s="90"/>
      <c r="B636" s="83"/>
      <c r="C636" s="83"/>
      <c r="D636" s="91"/>
      <c r="E636" s="92"/>
      <c r="F636" s="78"/>
      <c r="G636" s="76"/>
      <c r="H636" s="82"/>
      <c r="I636" s="76"/>
      <c r="J636" s="87"/>
      <c r="K636" s="87"/>
      <c r="L636" s="93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93"/>
      <c r="AP636" s="93"/>
      <c r="AQ636" s="93"/>
      <c r="AR636" s="93"/>
      <c r="AS636" s="93"/>
      <c r="AT636" s="94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</row>
    <row r="637" customFormat="false" ht="22.5" hidden="false" customHeight="true" outlineLevel="0" collapsed="false">
      <c r="A637" s="90" t="s">
        <v>229</v>
      </c>
      <c r="B637" s="76" t="s">
        <v>802</v>
      </c>
      <c r="C637" s="83"/>
      <c r="D637" s="113" t="e">
        <f aca="false">'codigos flow sheet' #REF!</f>
        <v>#VALUE!</v>
      </c>
      <c r="E637" s="97" t="e">
        <f aca="false">'codigos flow sheet' #REF!</f>
        <v>#VALUE!</v>
      </c>
      <c r="F637" s="78"/>
      <c r="G637" s="76"/>
      <c r="H637" s="82" t="s">
        <v>803</v>
      </c>
      <c r="I637" s="76"/>
      <c r="J637" s="87" t="s">
        <v>88</v>
      </c>
      <c r="K637" s="100" t="s">
        <v>89</v>
      </c>
      <c r="L637" s="93" t="s">
        <v>229</v>
      </c>
      <c r="M637" s="82"/>
      <c r="N637" s="82" t="s">
        <v>229</v>
      </c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93"/>
      <c r="AP637" s="93"/>
      <c r="AQ637" s="93"/>
      <c r="AR637" s="93"/>
      <c r="AS637" s="93"/>
      <c r="AT637" s="94" t="s">
        <v>229</v>
      </c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</row>
    <row r="638" customFormat="false" ht="22.5" hidden="false" customHeight="true" outlineLevel="0" collapsed="false">
      <c r="A638" s="90"/>
      <c r="B638" s="90"/>
      <c r="C638" s="83" t="s">
        <v>804</v>
      </c>
      <c r="D638" s="90" t="e">
        <f aca="false">CONCATENATE($D$637,"_","HS")</f>
        <v>#VALUE!</v>
      </c>
      <c r="E638" s="77" t="e">
        <f aca="false">$E$637</f>
        <v>#VALUE!</v>
      </c>
      <c r="F638" s="78"/>
      <c r="G638" s="88" t="s">
        <v>59</v>
      </c>
      <c r="H638" s="82" t="s">
        <v>60</v>
      </c>
      <c r="I638" s="89" t="s">
        <v>805</v>
      </c>
      <c r="J638" s="87"/>
      <c r="K638" s="79"/>
      <c r="L638" s="93"/>
      <c r="M638" s="87" t="s">
        <v>62</v>
      </c>
      <c r="N638" s="82"/>
      <c r="O638" s="82"/>
      <c r="P638" s="82"/>
      <c r="Q638" s="82" t="n">
        <v>1</v>
      </c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93"/>
      <c r="AP638" s="93"/>
      <c r="AQ638" s="93"/>
      <c r="AR638" s="93"/>
      <c r="AS638" s="93"/>
      <c r="AT638" s="94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</row>
    <row r="639" customFormat="false" ht="22.5" hidden="false" customHeight="true" outlineLevel="0" collapsed="false">
      <c r="A639" s="90"/>
      <c r="B639" s="90"/>
      <c r="C639" s="83" t="s">
        <v>806</v>
      </c>
      <c r="D639" s="90" t="e">
        <f aca="false">CONCATENATE($D$637,"_","RDY")</f>
        <v>#VALUE!</v>
      </c>
      <c r="E639" s="77" t="e">
        <f aca="false">$E$637</f>
        <v>#VALUE!</v>
      </c>
      <c r="F639" s="78"/>
      <c r="G639" s="88" t="s">
        <v>64</v>
      </c>
      <c r="H639" s="82" t="s">
        <v>60</v>
      </c>
      <c r="I639" s="89" t="s">
        <v>807</v>
      </c>
      <c r="J639" s="87"/>
      <c r="K639" s="79"/>
      <c r="L639" s="93"/>
      <c r="M639" s="87" t="s">
        <v>62</v>
      </c>
      <c r="N639" s="82"/>
      <c r="O639" s="82"/>
      <c r="P639" s="82"/>
      <c r="Q639" s="82" t="n">
        <v>1</v>
      </c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93"/>
      <c r="AP639" s="93"/>
      <c r="AQ639" s="93"/>
      <c r="AR639" s="93"/>
      <c r="AS639" s="93"/>
      <c r="AT639" s="94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</row>
    <row r="640" customFormat="false" ht="22.5" hidden="false" customHeight="true" outlineLevel="0" collapsed="false">
      <c r="A640" s="90"/>
      <c r="B640" s="90"/>
      <c r="C640" s="83" t="s">
        <v>808</v>
      </c>
      <c r="D640" s="90" t="e">
        <f aca="false">CONCATENATE($D$637,"_","RUN")</f>
        <v>#VALUE!</v>
      </c>
      <c r="E640" s="77" t="e">
        <f aca="false">$E$637</f>
        <v>#VALUE!</v>
      </c>
      <c r="F640" s="78"/>
      <c r="G640" s="88" t="s">
        <v>95</v>
      </c>
      <c r="H640" s="82" t="s">
        <v>60</v>
      </c>
      <c r="I640" s="89" t="s">
        <v>809</v>
      </c>
      <c r="J640" s="87"/>
      <c r="K640" s="79"/>
      <c r="L640" s="93"/>
      <c r="M640" s="87" t="s">
        <v>62</v>
      </c>
      <c r="N640" s="82"/>
      <c r="O640" s="82"/>
      <c r="P640" s="82"/>
      <c r="Q640" s="82" t="n">
        <v>1</v>
      </c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93"/>
      <c r="AP640" s="93"/>
      <c r="AQ640" s="93"/>
      <c r="AR640" s="93"/>
      <c r="AS640" s="93"/>
      <c r="AT640" s="94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</row>
    <row r="641" customFormat="false" ht="22.5" hidden="false" customHeight="true" outlineLevel="0" collapsed="false">
      <c r="A641" s="90"/>
      <c r="B641" s="90"/>
      <c r="C641" s="83" t="s">
        <v>810</v>
      </c>
      <c r="D641" s="90" t="e">
        <f aca="false">CONCATENATE($D$637,"_","CMD")</f>
        <v>#VALUE!</v>
      </c>
      <c r="E641" s="77" t="e">
        <f aca="false">$E$637</f>
        <v>#VALUE!</v>
      </c>
      <c r="F641" s="78"/>
      <c r="G641" s="88" t="s">
        <v>106</v>
      </c>
      <c r="H641" s="82" t="s">
        <v>60</v>
      </c>
      <c r="I641" s="89" t="s">
        <v>811</v>
      </c>
      <c r="J641" s="87"/>
      <c r="K641" s="79"/>
      <c r="L641" s="93"/>
      <c r="M641" s="87" t="s">
        <v>62</v>
      </c>
      <c r="N641" s="82"/>
      <c r="O641" s="82"/>
      <c r="P641" s="82"/>
      <c r="Q641" s="82"/>
      <c r="R641" s="82" t="n">
        <v>1</v>
      </c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93"/>
      <c r="AP641" s="93"/>
      <c r="AQ641" s="93"/>
      <c r="AR641" s="93"/>
      <c r="AS641" s="93"/>
      <c r="AT641" s="94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</row>
    <row r="642" customFormat="false" ht="22.5" hidden="false" customHeight="true" outlineLevel="0" collapsed="false">
      <c r="A642" s="90"/>
      <c r="B642" s="90"/>
      <c r="C642" s="83" t="s">
        <v>812</v>
      </c>
      <c r="D642" s="90" t="e">
        <f aca="false">CONCATENATE($D$637,"_","IT")</f>
        <v>#VALUE!</v>
      </c>
      <c r="E642" s="77" t="e">
        <f aca="false">$E$637</f>
        <v>#VALUE!</v>
      </c>
      <c r="F642" s="78"/>
      <c r="G642" s="88" t="s">
        <v>82</v>
      </c>
      <c r="H642" s="82" t="s">
        <v>83</v>
      </c>
      <c r="I642" s="77" t="s">
        <v>813</v>
      </c>
      <c r="J642" s="87"/>
      <c r="K642" s="79"/>
      <c r="L642" s="93"/>
      <c r="M642" s="87" t="s">
        <v>85</v>
      </c>
      <c r="N642" s="82" t="s">
        <v>86</v>
      </c>
      <c r="O642" s="82"/>
      <c r="P642" s="82"/>
      <c r="Q642" s="82"/>
      <c r="R642" s="82"/>
      <c r="S642" s="82" t="n">
        <v>1</v>
      </c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93"/>
      <c r="AP642" s="93"/>
      <c r="AQ642" s="93"/>
      <c r="AR642" s="93"/>
      <c r="AS642" s="93"/>
      <c r="AT642" s="94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</row>
    <row r="643" customFormat="false" ht="22.5" hidden="false" customHeight="true" outlineLevel="0" collapsed="false">
      <c r="A643" s="90"/>
      <c r="B643" s="83"/>
      <c r="C643" s="83"/>
      <c r="D643" s="91"/>
      <c r="E643" s="92"/>
      <c r="F643" s="78"/>
      <c r="G643" s="76"/>
      <c r="H643" s="82"/>
      <c r="I643" s="76"/>
      <c r="J643" s="87"/>
      <c r="K643" s="87"/>
      <c r="L643" s="93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93"/>
      <c r="AP643" s="93"/>
      <c r="AQ643" s="93"/>
      <c r="AR643" s="93"/>
      <c r="AS643" s="93"/>
      <c r="AT643" s="94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</row>
    <row r="644" customFormat="false" ht="22.5" hidden="false" customHeight="true" outlineLevel="0" collapsed="false">
      <c r="A644" s="90"/>
      <c r="B644" s="83"/>
      <c r="C644" s="83"/>
      <c r="D644" s="91"/>
      <c r="E644" s="92"/>
      <c r="F644" s="78"/>
      <c r="G644" s="76"/>
      <c r="H644" s="82"/>
      <c r="I644" s="76"/>
      <c r="J644" s="87"/>
      <c r="K644" s="87"/>
      <c r="L644" s="93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93"/>
      <c r="AP644" s="93"/>
      <c r="AQ644" s="93"/>
      <c r="AR644" s="93"/>
      <c r="AS644" s="93"/>
      <c r="AT644" s="94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</row>
    <row r="645" customFormat="false" ht="22.5" hidden="false" customHeight="true" outlineLevel="0" collapsed="false">
      <c r="A645" s="90"/>
      <c r="B645" s="83"/>
      <c r="C645" s="83"/>
      <c r="D645" s="91"/>
      <c r="E645" s="92"/>
      <c r="F645" s="78"/>
      <c r="G645" s="76"/>
      <c r="H645" s="82"/>
      <c r="I645" s="76"/>
      <c r="J645" s="87"/>
      <c r="K645" s="87"/>
      <c r="L645" s="93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93"/>
      <c r="AP645" s="93"/>
      <c r="AQ645" s="93"/>
      <c r="AR645" s="93"/>
      <c r="AS645" s="93"/>
      <c r="AT645" s="94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</row>
    <row r="646" customFormat="false" ht="22.5" hidden="false" customHeight="true" outlineLevel="0" collapsed="false">
      <c r="A646" s="90"/>
      <c r="B646" s="90"/>
      <c r="C646" s="83"/>
      <c r="D646" s="113" t="e">
        <f aca="false">'codigos flow sheet' #REF!</f>
        <v>#VALUE!</v>
      </c>
      <c r="E646" s="97" t="e">
        <f aca="false">'codigos flow sheet' #REF!</f>
        <v>#VALUE!</v>
      </c>
      <c r="F646" s="78"/>
      <c r="G646" s="76"/>
      <c r="H646" s="82" t="s">
        <v>814</v>
      </c>
      <c r="I646" s="77"/>
      <c r="J646" s="87" t="s">
        <v>88</v>
      </c>
      <c r="K646" s="100" t="s">
        <v>89</v>
      </c>
      <c r="L646" s="93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93"/>
      <c r="AP646" s="93"/>
      <c r="AQ646" s="93"/>
      <c r="AR646" s="93"/>
      <c r="AS646" s="93"/>
      <c r="AT646" s="94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</row>
    <row r="647" customFormat="false" ht="22.5" hidden="false" customHeight="true" outlineLevel="0" collapsed="false">
      <c r="A647" s="90"/>
      <c r="B647" s="90"/>
      <c r="C647" s="83" t="s">
        <v>815</v>
      </c>
      <c r="D647" s="90" t="e">
        <f aca="false">CONCATENATE($D$646,"_","HS")</f>
        <v>#VALUE!</v>
      </c>
      <c r="E647" s="77" t="e">
        <f aca="false">$E$646</f>
        <v>#VALUE!</v>
      </c>
      <c r="F647" s="78"/>
      <c r="G647" s="88" t="s">
        <v>59</v>
      </c>
      <c r="H647" s="82" t="s">
        <v>60</v>
      </c>
      <c r="I647" s="89" t="s">
        <v>816</v>
      </c>
      <c r="J647" s="87"/>
      <c r="K647" s="79"/>
      <c r="L647" s="93"/>
      <c r="M647" s="87" t="s">
        <v>62</v>
      </c>
      <c r="N647" s="82"/>
      <c r="O647" s="82"/>
      <c r="P647" s="82"/>
      <c r="Q647" s="82" t="n">
        <v>1</v>
      </c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93"/>
      <c r="AP647" s="93"/>
      <c r="AQ647" s="93"/>
      <c r="AR647" s="93"/>
      <c r="AS647" s="93"/>
      <c r="AT647" s="94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</row>
    <row r="648" customFormat="false" ht="22.5" hidden="false" customHeight="true" outlineLevel="0" collapsed="false">
      <c r="A648" s="90"/>
      <c r="B648" s="90"/>
      <c r="C648" s="83" t="s">
        <v>817</v>
      </c>
      <c r="D648" s="90" t="e">
        <f aca="false">CONCATENATE($D$646,"_","RDY")</f>
        <v>#VALUE!</v>
      </c>
      <c r="E648" s="77" t="e">
        <f aca="false">$E$646</f>
        <v>#VALUE!</v>
      </c>
      <c r="F648" s="78"/>
      <c r="G648" s="88" t="s">
        <v>64</v>
      </c>
      <c r="H648" s="82" t="s">
        <v>60</v>
      </c>
      <c r="I648" s="89" t="s">
        <v>818</v>
      </c>
      <c r="J648" s="87"/>
      <c r="K648" s="79"/>
      <c r="L648" s="93"/>
      <c r="M648" s="87" t="s">
        <v>62</v>
      </c>
      <c r="N648" s="82"/>
      <c r="O648" s="82"/>
      <c r="P648" s="82"/>
      <c r="Q648" s="82" t="n">
        <v>1</v>
      </c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93"/>
      <c r="AP648" s="93"/>
      <c r="AQ648" s="93"/>
      <c r="AR648" s="93"/>
      <c r="AS648" s="93"/>
      <c r="AT648" s="94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</row>
    <row r="649" customFormat="false" ht="22.5" hidden="false" customHeight="true" outlineLevel="0" collapsed="false">
      <c r="A649" s="90"/>
      <c r="B649" s="90"/>
      <c r="C649" s="83" t="s">
        <v>819</v>
      </c>
      <c r="D649" s="90" t="e">
        <f aca="false">CONCATENATE($D$646,"_","RUN")</f>
        <v>#VALUE!</v>
      </c>
      <c r="E649" s="77" t="e">
        <f aca="false">$E$646</f>
        <v>#VALUE!</v>
      </c>
      <c r="F649" s="78"/>
      <c r="G649" s="88" t="s">
        <v>95</v>
      </c>
      <c r="H649" s="82" t="s">
        <v>60</v>
      </c>
      <c r="I649" s="89" t="s">
        <v>820</v>
      </c>
      <c r="J649" s="87"/>
      <c r="K649" s="79"/>
      <c r="L649" s="93"/>
      <c r="M649" s="87" t="s">
        <v>62</v>
      </c>
      <c r="N649" s="82"/>
      <c r="O649" s="82"/>
      <c r="P649" s="82"/>
      <c r="Q649" s="82" t="n">
        <v>1</v>
      </c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93"/>
      <c r="AP649" s="93"/>
      <c r="AQ649" s="93"/>
      <c r="AR649" s="93"/>
      <c r="AS649" s="93"/>
      <c r="AT649" s="94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</row>
    <row r="650" customFormat="false" ht="22.5" hidden="false" customHeight="true" outlineLevel="0" collapsed="false">
      <c r="A650" s="90"/>
      <c r="B650" s="90"/>
      <c r="C650" s="83" t="s">
        <v>821</v>
      </c>
      <c r="D650" s="90" t="e">
        <f aca="false">CONCATENATE($D$646,"_","MD")</f>
        <v>#VALUE!</v>
      </c>
      <c r="E650" s="77" t="e">
        <f aca="false">$E$646</f>
        <v>#VALUE!</v>
      </c>
      <c r="F650" s="78"/>
      <c r="G650" s="88" t="s">
        <v>70</v>
      </c>
      <c r="H650" s="82" t="s">
        <v>60</v>
      </c>
      <c r="I650" s="89" t="s">
        <v>822</v>
      </c>
      <c r="J650" s="87"/>
      <c r="K650" s="79"/>
      <c r="L650" s="93"/>
      <c r="M650" s="87" t="s">
        <v>62</v>
      </c>
      <c r="N650" s="82"/>
      <c r="O650" s="82"/>
      <c r="P650" s="82"/>
      <c r="Q650" s="82" t="n">
        <v>1</v>
      </c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93"/>
      <c r="AP650" s="93"/>
      <c r="AQ650" s="93"/>
      <c r="AR650" s="93"/>
      <c r="AS650" s="93"/>
      <c r="AT650" s="94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</row>
    <row r="651" customFormat="false" ht="22.5" hidden="false" customHeight="true" outlineLevel="0" collapsed="false">
      <c r="A651" s="90"/>
      <c r="B651" s="90"/>
      <c r="C651" s="83" t="s">
        <v>823</v>
      </c>
      <c r="D651" s="90" t="e">
        <f aca="false">CONCATENATE($D$646,"_","CMD")</f>
        <v>#VALUE!</v>
      </c>
      <c r="E651" s="77" t="e">
        <f aca="false">$E$646</f>
        <v>#VALUE!</v>
      </c>
      <c r="F651" s="78"/>
      <c r="G651" s="88" t="s">
        <v>79</v>
      </c>
      <c r="H651" s="82" t="s">
        <v>60</v>
      </c>
      <c r="I651" s="89" t="s">
        <v>824</v>
      </c>
      <c r="J651" s="87"/>
      <c r="K651" s="79"/>
      <c r="L651" s="93"/>
      <c r="M651" s="87" t="s">
        <v>62</v>
      </c>
      <c r="N651" s="82"/>
      <c r="O651" s="82"/>
      <c r="P651" s="82"/>
      <c r="Q651" s="82"/>
      <c r="R651" s="82" t="n">
        <v>1</v>
      </c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93"/>
      <c r="AP651" s="93"/>
      <c r="AQ651" s="93"/>
      <c r="AR651" s="93"/>
      <c r="AS651" s="93"/>
      <c r="AT651" s="94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</row>
    <row r="652" customFormat="false" ht="22.5" hidden="false" customHeight="true" outlineLevel="0" collapsed="false">
      <c r="A652" s="90"/>
      <c r="B652" s="83"/>
      <c r="C652" s="83"/>
      <c r="D652" s="91"/>
      <c r="E652" s="92"/>
      <c r="F652" s="78"/>
      <c r="G652" s="76"/>
      <c r="H652" s="82"/>
      <c r="I652" s="76"/>
      <c r="J652" s="87"/>
      <c r="K652" s="87"/>
      <c r="L652" s="93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93"/>
      <c r="AP652" s="93"/>
      <c r="AQ652" s="93"/>
      <c r="AR652" s="93"/>
      <c r="AS652" s="93"/>
      <c r="AT652" s="94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</row>
    <row r="653" customFormat="false" ht="22.5" hidden="false" customHeight="true" outlineLevel="0" collapsed="false">
      <c r="A653" s="90"/>
      <c r="B653" s="83"/>
      <c r="C653" s="83"/>
      <c r="D653" s="91"/>
      <c r="E653" s="92"/>
      <c r="F653" s="78"/>
      <c r="G653" s="76"/>
      <c r="H653" s="82"/>
      <c r="I653" s="76"/>
      <c r="J653" s="87"/>
      <c r="K653" s="87"/>
      <c r="L653" s="93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93"/>
      <c r="AP653" s="93"/>
      <c r="AQ653" s="93"/>
      <c r="AR653" s="93"/>
      <c r="AS653" s="93"/>
      <c r="AT653" s="94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</row>
    <row r="654" customFormat="false" ht="22.5" hidden="false" customHeight="true" outlineLevel="0" collapsed="false">
      <c r="A654" s="90"/>
      <c r="B654" s="83"/>
      <c r="C654" s="83"/>
      <c r="D654" s="91"/>
      <c r="E654" s="92"/>
      <c r="F654" s="78"/>
      <c r="G654" s="76"/>
      <c r="H654" s="82"/>
      <c r="I654" s="76"/>
      <c r="J654" s="87"/>
      <c r="K654" s="87"/>
      <c r="L654" s="93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93"/>
      <c r="AP654" s="93"/>
      <c r="AQ654" s="93"/>
      <c r="AR654" s="93"/>
      <c r="AS654" s="93"/>
      <c r="AT654" s="94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</row>
    <row r="655" customFormat="false" ht="22.5" hidden="false" customHeight="true" outlineLevel="0" collapsed="false">
      <c r="A655" s="90"/>
      <c r="B655" s="90"/>
      <c r="C655" s="83"/>
      <c r="D655" s="113" t="e">
        <f aca="false">'codigos flow sheet' #REF!</f>
        <v>#VALUE!</v>
      </c>
      <c r="E655" s="97" t="e">
        <f aca="false">'codigos flow sheet' #REF!</f>
        <v>#VALUE!</v>
      </c>
      <c r="F655" s="78"/>
      <c r="G655" s="76"/>
      <c r="H655" s="82" t="s">
        <v>814</v>
      </c>
      <c r="I655" s="77"/>
      <c r="J655" s="87" t="s">
        <v>88</v>
      </c>
      <c r="K655" s="100" t="s">
        <v>89</v>
      </c>
      <c r="L655" s="93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93"/>
      <c r="AP655" s="93"/>
      <c r="AQ655" s="93"/>
      <c r="AR655" s="93"/>
      <c r="AS655" s="93"/>
      <c r="AT655" s="94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</row>
    <row r="656" customFormat="false" ht="22.5" hidden="false" customHeight="true" outlineLevel="0" collapsed="false">
      <c r="A656" s="90"/>
      <c r="B656" s="90"/>
      <c r="C656" s="83" t="s">
        <v>825</v>
      </c>
      <c r="D656" s="90" t="e">
        <f aca="false">CONCATENATE($D$655,"_","HS")</f>
        <v>#VALUE!</v>
      </c>
      <c r="E656" s="77" t="e">
        <f aca="false">$E$655</f>
        <v>#VALUE!</v>
      </c>
      <c r="F656" s="78"/>
      <c r="G656" s="88" t="s">
        <v>59</v>
      </c>
      <c r="H656" s="82" t="s">
        <v>60</v>
      </c>
      <c r="I656" s="89" t="s">
        <v>826</v>
      </c>
      <c r="J656" s="87"/>
      <c r="K656" s="79"/>
      <c r="L656" s="93"/>
      <c r="M656" s="87" t="s">
        <v>62</v>
      </c>
      <c r="N656" s="82"/>
      <c r="O656" s="82"/>
      <c r="P656" s="82"/>
      <c r="Q656" s="82" t="n">
        <v>1</v>
      </c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93"/>
      <c r="AP656" s="93"/>
      <c r="AQ656" s="93"/>
      <c r="AR656" s="93"/>
      <c r="AS656" s="93"/>
      <c r="AT656" s="94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</row>
    <row r="657" customFormat="false" ht="22.5" hidden="false" customHeight="true" outlineLevel="0" collapsed="false">
      <c r="A657" s="90"/>
      <c r="B657" s="90"/>
      <c r="C657" s="83" t="s">
        <v>827</v>
      </c>
      <c r="D657" s="90" t="e">
        <f aca="false">CONCATENATE($D$655,"_","RDY")</f>
        <v>#VALUE!</v>
      </c>
      <c r="E657" s="77" t="e">
        <f aca="false">$E$655</f>
        <v>#VALUE!</v>
      </c>
      <c r="F657" s="78"/>
      <c r="G657" s="88" t="s">
        <v>64</v>
      </c>
      <c r="H657" s="82" t="s">
        <v>60</v>
      </c>
      <c r="I657" s="89" t="s">
        <v>828</v>
      </c>
      <c r="J657" s="87"/>
      <c r="K657" s="79"/>
      <c r="L657" s="93"/>
      <c r="M657" s="87" t="s">
        <v>62</v>
      </c>
      <c r="N657" s="82"/>
      <c r="O657" s="82"/>
      <c r="P657" s="82"/>
      <c r="Q657" s="82" t="n">
        <v>1</v>
      </c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93"/>
      <c r="AP657" s="93"/>
      <c r="AQ657" s="93"/>
      <c r="AR657" s="93"/>
      <c r="AS657" s="93"/>
      <c r="AT657" s="94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</row>
    <row r="658" customFormat="false" ht="22.5" hidden="false" customHeight="true" outlineLevel="0" collapsed="false">
      <c r="A658" s="90"/>
      <c r="B658" s="90"/>
      <c r="C658" s="83" t="s">
        <v>829</v>
      </c>
      <c r="D658" s="90" t="e">
        <f aca="false">CONCATENATE($D$655,"_","RUN")</f>
        <v>#VALUE!</v>
      </c>
      <c r="E658" s="77" t="e">
        <f aca="false">$E$655</f>
        <v>#VALUE!</v>
      </c>
      <c r="F658" s="78"/>
      <c r="G658" s="88" t="s">
        <v>95</v>
      </c>
      <c r="H658" s="82" t="s">
        <v>60</v>
      </c>
      <c r="I658" s="89" t="s">
        <v>830</v>
      </c>
      <c r="J658" s="87"/>
      <c r="K658" s="79"/>
      <c r="L658" s="93"/>
      <c r="M658" s="87" t="s">
        <v>62</v>
      </c>
      <c r="N658" s="82"/>
      <c r="O658" s="82"/>
      <c r="P658" s="82"/>
      <c r="Q658" s="82" t="n">
        <v>1</v>
      </c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93"/>
      <c r="AP658" s="93"/>
      <c r="AQ658" s="93"/>
      <c r="AR658" s="93"/>
      <c r="AS658" s="93"/>
      <c r="AT658" s="94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</row>
    <row r="659" customFormat="false" ht="22.5" hidden="false" customHeight="true" outlineLevel="0" collapsed="false">
      <c r="A659" s="90"/>
      <c r="B659" s="90"/>
      <c r="C659" s="83" t="s">
        <v>831</v>
      </c>
      <c r="D659" s="90" t="e">
        <f aca="false">CONCATENATE($D$655,"_","MD")</f>
        <v>#VALUE!</v>
      </c>
      <c r="E659" s="77" t="e">
        <f aca="false">$E$655</f>
        <v>#VALUE!</v>
      </c>
      <c r="F659" s="78"/>
      <c r="G659" s="88" t="s">
        <v>70</v>
      </c>
      <c r="H659" s="82" t="s">
        <v>60</v>
      </c>
      <c r="I659" s="89" t="s">
        <v>832</v>
      </c>
      <c r="J659" s="87"/>
      <c r="K659" s="79"/>
      <c r="L659" s="93"/>
      <c r="M659" s="87" t="s">
        <v>62</v>
      </c>
      <c r="N659" s="82"/>
      <c r="O659" s="82"/>
      <c r="P659" s="82"/>
      <c r="Q659" s="82" t="n">
        <v>1</v>
      </c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93"/>
      <c r="AP659" s="93"/>
      <c r="AQ659" s="93"/>
      <c r="AR659" s="93"/>
      <c r="AS659" s="93"/>
      <c r="AT659" s="94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</row>
    <row r="660" customFormat="false" ht="22.5" hidden="false" customHeight="true" outlineLevel="0" collapsed="false">
      <c r="A660" s="90"/>
      <c r="B660" s="90"/>
      <c r="C660" s="83" t="s">
        <v>833</v>
      </c>
      <c r="D660" s="90" t="e">
        <f aca="false">CONCATENATE($D$655,"_","CMD")</f>
        <v>#VALUE!</v>
      </c>
      <c r="E660" s="77" t="e">
        <f aca="false">$E$655</f>
        <v>#VALUE!</v>
      </c>
      <c r="F660" s="78"/>
      <c r="G660" s="88" t="s">
        <v>79</v>
      </c>
      <c r="H660" s="82" t="s">
        <v>60</v>
      </c>
      <c r="I660" s="89" t="s">
        <v>834</v>
      </c>
      <c r="J660" s="87"/>
      <c r="K660" s="79"/>
      <c r="L660" s="93"/>
      <c r="M660" s="87" t="s">
        <v>62</v>
      </c>
      <c r="N660" s="82"/>
      <c r="O660" s="82"/>
      <c r="P660" s="82"/>
      <c r="Q660" s="82"/>
      <c r="R660" s="82" t="n">
        <v>1</v>
      </c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93"/>
      <c r="AP660" s="93"/>
      <c r="AQ660" s="93"/>
      <c r="AR660" s="93"/>
      <c r="AS660" s="93"/>
      <c r="AT660" s="94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</row>
    <row r="661" customFormat="false" ht="22.5" hidden="false" customHeight="true" outlineLevel="0" collapsed="false">
      <c r="A661" s="90"/>
      <c r="B661" s="83"/>
      <c r="C661" s="83"/>
      <c r="D661" s="91"/>
      <c r="E661" s="92"/>
      <c r="F661" s="78"/>
      <c r="G661" s="76"/>
      <c r="H661" s="82"/>
      <c r="I661" s="76"/>
      <c r="J661" s="87"/>
      <c r="K661" s="87"/>
      <c r="L661" s="93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93"/>
      <c r="AP661" s="93"/>
      <c r="AQ661" s="93"/>
      <c r="AR661" s="93"/>
      <c r="AS661" s="93"/>
      <c r="AT661" s="94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</row>
    <row r="662" customFormat="false" ht="22.5" hidden="false" customHeight="true" outlineLevel="0" collapsed="false">
      <c r="A662" s="90"/>
      <c r="B662" s="83"/>
      <c r="C662" s="83"/>
      <c r="D662" s="91"/>
      <c r="E662" s="92"/>
      <c r="F662" s="78"/>
      <c r="G662" s="76"/>
      <c r="H662" s="82"/>
      <c r="I662" s="76"/>
      <c r="J662" s="87"/>
      <c r="K662" s="87"/>
      <c r="L662" s="93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93"/>
      <c r="AP662" s="93"/>
      <c r="AQ662" s="93"/>
      <c r="AR662" s="93"/>
      <c r="AS662" s="93"/>
      <c r="AT662" s="94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</row>
    <row r="663" customFormat="false" ht="22.5" hidden="false" customHeight="true" outlineLevel="0" collapsed="false">
      <c r="A663" s="90"/>
      <c r="B663" s="83"/>
      <c r="C663" s="83"/>
      <c r="D663" s="91"/>
      <c r="E663" s="92"/>
      <c r="F663" s="78"/>
      <c r="G663" s="76"/>
      <c r="H663" s="82"/>
      <c r="I663" s="76"/>
      <c r="J663" s="87"/>
      <c r="K663" s="87"/>
      <c r="L663" s="93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93"/>
      <c r="AP663" s="93"/>
      <c r="AQ663" s="93"/>
      <c r="AR663" s="93"/>
      <c r="AS663" s="93"/>
      <c r="AT663" s="94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</row>
    <row r="664" customFormat="false" ht="22.5" hidden="false" customHeight="true" outlineLevel="0" collapsed="false">
      <c r="A664" s="90"/>
      <c r="B664" s="90"/>
      <c r="C664" s="83"/>
      <c r="D664" s="113" t="e">
        <f aca="false">'codigos flow sheet' #REF!</f>
        <v>#VALUE!</v>
      </c>
      <c r="E664" s="97" t="e">
        <f aca="false">'codigos flow sheet' #REF!</f>
        <v>#VALUE!</v>
      </c>
      <c r="F664" s="78"/>
      <c r="G664" s="76"/>
      <c r="H664" s="82"/>
      <c r="I664" s="77"/>
      <c r="J664" s="87" t="s">
        <v>88</v>
      </c>
      <c r="K664" s="100" t="s">
        <v>89</v>
      </c>
      <c r="L664" s="93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93"/>
      <c r="AP664" s="93"/>
      <c r="AQ664" s="93"/>
      <c r="AR664" s="93"/>
      <c r="AS664" s="93"/>
      <c r="AT664" s="94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</row>
    <row r="665" customFormat="false" ht="22.5" hidden="false" customHeight="true" outlineLevel="0" collapsed="false">
      <c r="A665" s="90"/>
      <c r="B665" s="90"/>
      <c r="C665" s="83" t="s">
        <v>835</v>
      </c>
      <c r="D665" s="90" t="e">
        <f aca="false">CONCATENATE($D$664,"_","HS")</f>
        <v>#VALUE!</v>
      </c>
      <c r="E665" s="77" t="e">
        <f aca="false">$E$664</f>
        <v>#VALUE!</v>
      </c>
      <c r="F665" s="78"/>
      <c r="G665" s="88" t="s">
        <v>59</v>
      </c>
      <c r="H665" s="82" t="s">
        <v>60</v>
      </c>
      <c r="I665" s="89" t="s">
        <v>836</v>
      </c>
      <c r="J665" s="87"/>
      <c r="K665" s="79"/>
      <c r="L665" s="93"/>
      <c r="M665" s="87" t="s">
        <v>62</v>
      </c>
      <c r="N665" s="82"/>
      <c r="O665" s="82"/>
      <c r="P665" s="82"/>
      <c r="Q665" s="82" t="n">
        <v>1</v>
      </c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93"/>
      <c r="AP665" s="93"/>
      <c r="AQ665" s="93"/>
      <c r="AR665" s="93"/>
      <c r="AS665" s="93"/>
      <c r="AT665" s="94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</row>
    <row r="666" customFormat="false" ht="22.5" hidden="false" customHeight="true" outlineLevel="0" collapsed="false">
      <c r="A666" s="90"/>
      <c r="B666" s="90"/>
      <c r="C666" s="83" t="s">
        <v>837</v>
      </c>
      <c r="D666" s="90" t="e">
        <f aca="false">CONCATENATE($D$664,"_","RDY")</f>
        <v>#VALUE!</v>
      </c>
      <c r="E666" s="77" t="e">
        <f aca="false">$E$664</f>
        <v>#VALUE!</v>
      </c>
      <c r="F666" s="78"/>
      <c r="G666" s="88" t="s">
        <v>64</v>
      </c>
      <c r="H666" s="82" t="s">
        <v>60</v>
      </c>
      <c r="I666" s="89" t="s">
        <v>838</v>
      </c>
      <c r="J666" s="87"/>
      <c r="K666" s="79"/>
      <c r="L666" s="93"/>
      <c r="M666" s="87" t="s">
        <v>62</v>
      </c>
      <c r="N666" s="82"/>
      <c r="O666" s="82"/>
      <c r="P666" s="82"/>
      <c r="Q666" s="82" t="n">
        <v>1</v>
      </c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93"/>
      <c r="AP666" s="93"/>
      <c r="AQ666" s="93"/>
      <c r="AR666" s="93"/>
      <c r="AS666" s="93"/>
      <c r="AT666" s="94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</row>
    <row r="667" customFormat="false" ht="22.5" hidden="false" customHeight="true" outlineLevel="0" collapsed="false">
      <c r="A667" s="90"/>
      <c r="B667" s="90"/>
      <c r="C667" s="83" t="s">
        <v>839</v>
      </c>
      <c r="D667" s="90" t="e">
        <f aca="false">CONCATENATE($D$664,"_","RUN")</f>
        <v>#VALUE!</v>
      </c>
      <c r="E667" s="77" t="e">
        <f aca="false">$E$664</f>
        <v>#VALUE!</v>
      </c>
      <c r="F667" s="78"/>
      <c r="G667" s="88" t="s">
        <v>95</v>
      </c>
      <c r="H667" s="82" t="s">
        <v>60</v>
      </c>
      <c r="I667" s="89" t="s">
        <v>840</v>
      </c>
      <c r="J667" s="87"/>
      <c r="K667" s="79"/>
      <c r="L667" s="93"/>
      <c r="M667" s="87" t="s">
        <v>62</v>
      </c>
      <c r="N667" s="82"/>
      <c r="O667" s="82"/>
      <c r="P667" s="82"/>
      <c r="Q667" s="82" t="n">
        <v>1</v>
      </c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93"/>
      <c r="AP667" s="93"/>
      <c r="AQ667" s="93"/>
      <c r="AR667" s="93"/>
      <c r="AS667" s="93"/>
      <c r="AT667" s="94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</row>
    <row r="668" customFormat="false" ht="22.5" hidden="false" customHeight="true" outlineLevel="0" collapsed="false">
      <c r="A668" s="90"/>
      <c r="B668" s="90"/>
      <c r="C668" s="83" t="s">
        <v>841</v>
      </c>
      <c r="D668" s="90" t="e">
        <f aca="false">CONCATENATE($D$664,"_","MD")</f>
        <v>#VALUE!</v>
      </c>
      <c r="E668" s="77" t="e">
        <f aca="false">$E$664</f>
        <v>#VALUE!</v>
      </c>
      <c r="F668" s="78"/>
      <c r="G668" s="88" t="s">
        <v>44</v>
      </c>
      <c r="H668" s="82" t="s">
        <v>60</v>
      </c>
      <c r="I668" s="77" t="s">
        <v>842</v>
      </c>
      <c r="J668" s="87"/>
      <c r="K668" s="79"/>
      <c r="L668" s="93"/>
      <c r="M668" s="87" t="s">
        <v>62</v>
      </c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93"/>
      <c r="AP668" s="93"/>
      <c r="AQ668" s="93"/>
      <c r="AR668" s="93"/>
      <c r="AS668" s="93"/>
      <c r="AT668" s="94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</row>
    <row r="669" customFormat="false" ht="22.5" hidden="false" customHeight="true" outlineLevel="0" collapsed="false">
      <c r="A669" s="90"/>
      <c r="B669" s="90"/>
      <c r="C669" s="83" t="s">
        <v>843</v>
      </c>
      <c r="D669" s="90" t="e">
        <f aca="false">CONCATENATE($D$664,"_","CMD")</f>
        <v>#VALUE!</v>
      </c>
      <c r="E669" s="77" t="e">
        <f aca="false">$E$664</f>
        <v>#VALUE!</v>
      </c>
      <c r="F669" s="78"/>
      <c r="G669" s="88" t="s">
        <v>79</v>
      </c>
      <c r="H669" s="82" t="s">
        <v>60</v>
      </c>
      <c r="I669" s="89" t="s">
        <v>844</v>
      </c>
      <c r="J669" s="87"/>
      <c r="K669" s="79"/>
      <c r="L669" s="93"/>
      <c r="M669" s="87" t="s">
        <v>62</v>
      </c>
      <c r="N669" s="82"/>
      <c r="O669" s="82"/>
      <c r="P669" s="82"/>
      <c r="Q669" s="82"/>
      <c r="R669" s="82" t="n">
        <v>1</v>
      </c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93"/>
      <c r="AP669" s="93"/>
      <c r="AQ669" s="93"/>
      <c r="AR669" s="93"/>
      <c r="AS669" s="93"/>
      <c r="AT669" s="94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</row>
    <row r="670" customFormat="false" ht="22.5" hidden="false" customHeight="true" outlineLevel="0" collapsed="false">
      <c r="A670" s="90"/>
      <c r="B670" s="83"/>
      <c r="C670" s="83"/>
      <c r="D670" s="92"/>
      <c r="E670" s="92"/>
      <c r="F670" s="78"/>
      <c r="G670" s="76"/>
      <c r="H670" s="82"/>
      <c r="I670" s="76"/>
      <c r="J670" s="87"/>
      <c r="K670" s="87"/>
      <c r="L670" s="93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93"/>
      <c r="AP670" s="93"/>
      <c r="AQ670" s="93"/>
      <c r="AR670" s="93"/>
      <c r="AS670" s="93"/>
      <c r="AT670" s="94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</row>
    <row r="671" customFormat="false" ht="22.5" hidden="false" customHeight="true" outlineLevel="0" collapsed="false">
      <c r="A671" s="90"/>
      <c r="B671" s="83"/>
      <c r="C671" s="83"/>
      <c r="D671" s="92"/>
      <c r="E671" s="92"/>
      <c r="F671" s="78"/>
      <c r="G671" s="76"/>
      <c r="H671" s="82"/>
      <c r="I671" s="76"/>
      <c r="J671" s="87"/>
      <c r="K671" s="87"/>
      <c r="L671" s="93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93"/>
      <c r="AP671" s="93"/>
      <c r="AQ671" s="93"/>
      <c r="AR671" s="93"/>
      <c r="AS671" s="93"/>
      <c r="AT671" s="94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</row>
    <row r="672" customFormat="false" ht="22.5" hidden="false" customHeight="true" outlineLevel="0" collapsed="false">
      <c r="A672" s="90"/>
      <c r="B672" s="83"/>
      <c r="C672" s="83"/>
      <c r="D672" s="92"/>
      <c r="E672" s="92"/>
      <c r="F672" s="78"/>
      <c r="G672" s="76"/>
      <c r="H672" s="82"/>
      <c r="I672" s="76"/>
      <c r="J672" s="87"/>
      <c r="K672" s="87"/>
      <c r="L672" s="93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93"/>
      <c r="AP672" s="93"/>
      <c r="AQ672" s="93"/>
      <c r="AR672" s="93"/>
      <c r="AS672" s="93"/>
      <c r="AT672" s="94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</row>
    <row r="673" customFormat="false" ht="22.5" hidden="false" customHeight="true" outlineLevel="0" collapsed="false">
      <c r="A673" s="90"/>
      <c r="B673" s="83"/>
      <c r="C673" s="83"/>
      <c r="D673" s="91"/>
      <c r="E673" s="92"/>
      <c r="F673" s="78"/>
      <c r="G673" s="76"/>
      <c r="H673" s="82"/>
      <c r="I673" s="76"/>
      <c r="J673" s="87"/>
      <c r="K673" s="87"/>
      <c r="L673" s="93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93"/>
      <c r="AP673" s="93"/>
      <c r="AQ673" s="93"/>
      <c r="AR673" s="93"/>
      <c r="AS673" s="93"/>
      <c r="AT673" s="94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</row>
    <row r="674" customFormat="false" ht="22.5" hidden="false" customHeight="true" outlineLevel="0" collapsed="false">
      <c r="A674" s="90"/>
      <c r="B674" s="83"/>
      <c r="C674" s="83"/>
      <c r="D674" s="91"/>
      <c r="E674" s="92"/>
      <c r="F674" s="78"/>
      <c r="G674" s="76"/>
      <c r="H674" s="82"/>
      <c r="I674" s="76"/>
      <c r="J674" s="87"/>
      <c r="K674" s="87"/>
      <c r="L674" s="93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93"/>
      <c r="AP674" s="93"/>
      <c r="AQ674" s="93"/>
      <c r="AR674" s="93"/>
      <c r="AS674" s="93"/>
      <c r="AT674" s="94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</row>
    <row r="675" customFormat="false" ht="22.5" hidden="false" customHeight="true" outlineLevel="0" collapsed="false">
      <c r="A675" s="90"/>
      <c r="B675" s="83"/>
      <c r="C675" s="83"/>
      <c r="D675" s="91"/>
      <c r="E675" s="92"/>
      <c r="F675" s="78"/>
      <c r="G675" s="76"/>
      <c r="H675" s="82"/>
      <c r="I675" s="76"/>
      <c r="J675" s="87"/>
      <c r="K675" s="87"/>
      <c r="L675" s="93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93"/>
      <c r="AP675" s="93"/>
      <c r="AQ675" s="93"/>
      <c r="AR675" s="93"/>
      <c r="AS675" s="93"/>
      <c r="AT675" s="94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</row>
    <row r="676" customFormat="false" ht="22.5" hidden="false" customHeight="true" outlineLevel="0" collapsed="false">
      <c r="A676" s="90"/>
      <c r="B676" s="90"/>
      <c r="C676" s="83"/>
      <c r="D676" s="113" t="e">
        <f aca="false">'codigos flow sheet' #REF!</f>
        <v>#VALUE!</v>
      </c>
      <c r="E676" s="97" t="e">
        <f aca="false">'codigos flow sheet' #REF!</f>
        <v>#VALUE!</v>
      </c>
      <c r="F676" s="78"/>
      <c r="G676" s="76"/>
      <c r="H676" s="82"/>
      <c r="I676" s="89"/>
      <c r="J676" s="87" t="s">
        <v>845</v>
      </c>
      <c r="K676" s="100" t="s">
        <v>845</v>
      </c>
      <c r="L676" s="93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93"/>
      <c r="AP676" s="93"/>
      <c r="AQ676" s="93"/>
      <c r="AR676" s="93"/>
      <c r="AS676" s="93"/>
      <c r="AT676" s="94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</row>
    <row r="677" customFormat="false" ht="22.5" hidden="false" customHeight="true" outlineLevel="0" collapsed="false">
      <c r="A677" s="90"/>
      <c r="B677" s="90"/>
      <c r="C677" s="109" t="s">
        <v>846</v>
      </c>
      <c r="D677" s="90" t="e">
        <f aca="false">CONCATENATE($D$676,"_","INTLCK")</f>
        <v>#VALUE!</v>
      </c>
      <c r="E677" s="77" t="e">
        <f aca="false">$E$676</f>
        <v>#VALUE!</v>
      </c>
      <c r="F677" s="78"/>
      <c r="G677" s="88" t="s">
        <v>213</v>
      </c>
      <c r="H677" s="82" t="s">
        <v>60</v>
      </c>
      <c r="I677" s="77" t="s">
        <v>847</v>
      </c>
      <c r="J677" s="87"/>
      <c r="K677" s="79"/>
      <c r="L677" s="93"/>
      <c r="M677" s="87" t="s">
        <v>62</v>
      </c>
      <c r="N677" s="82"/>
      <c r="O677" s="82"/>
      <c r="P677" s="82"/>
      <c r="Q677" s="82"/>
      <c r="R677" s="82" t="n">
        <v>1</v>
      </c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93"/>
      <c r="AP677" s="93"/>
      <c r="AQ677" s="93"/>
      <c r="AR677" s="93"/>
      <c r="AS677" s="93"/>
      <c r="AT677" s="94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</row>
    <row r="678" customFormat="false" ht="22.5" hidden="false" customHeight="true" outlineLevel="0" collapsed="false">
      <c r="A678" s="90"/>
      <c r="B678" s="90"/>
      <c r="C678" s="83" t="s">
        <v>848</v>
      </c>
      <c r="D678" s="90" t="e">
        <f aca="false">CONCATENATE($D$676,"_","TE-1")</f>
        <v>#VALUE!</v>
      </c>
      <c r="E678" s="77" t="e">
        <f aca="false">$E$676</f>
        <v>#VALUE!</v>
      </c>
      <c r="F678" s="78"/>
      <c r="G678" s="88" t="s">
        <v>849</v>
      </c>
      <c r="H678" s="82" t="s">
        <v>83</v>
      </c>
      <c r="I678" s="89" t="s">
        <v>850</v>
      </c>
      <c r="J678" s="87"/>
      <c r="K678" s="79"/>
      <c r="L678" s="93"/>
      <c r="M678" s="87" t="s">
        <v>85</v>
      </c>
      <c r="N678" s="82" t="s">
        <v>851</v>
      </c>
      <c r="O678" s="82"/>
      <c r="P678" s="82"/>
      <c r="Q678" s="82"/>
      <c r="R678" s="82"/>
      <c r="S678" s="82"/>
      <c r="T678" s="82" t="n">
        <v>1</v>
      </c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93"/>
      <c r="AP678" s="93"/>
      <c r="AQ678" s="93"/>
      <c r="AR678" s="93"/>
      <c r="AS678" s="93"/>
      <c r="AT678" s="94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</row>
    <row r="679" customFormat="false" ht="22.5" hidden="false" customHeight="true" outlineLevel="0" collapsed="false">
      <c r="A679" s="90"/>
      <c r="B679" s="90"/>
      <c r="C679" s="83" t="s">
        <v>852</v>
      </c>
      <c r="D679" s="90" t="e">
        <f aca="false">CONCATENATE($D$676,"_","TE-3")</f>
        <v>#VALUE!</v>
      </c>
      <c r="E679" s="77" t="e">
        <f aca="false">$E$676</f>
        <v>#VALUE!</v>
      </c>
      <c r="F679" s="78"/>
      <c r="G679" s="88" t="s">
        <v>853</v>
      </c>
      <c r="H679" s="82" t="s">
        <v>83</v>
      </c>
      <c r="I679" s="89" t="s">
        <v>854</v>
      </c>
      <c r="J679" s="87"/>
      <c r="K679" s="79"/>
      <c r="L679" s="93"/>
      <c r="M679" s="87" t="s">
        <v>85</v>
      </c>
      <c r="N679" s="82" t="s">
        <v>851</v>
      </c>
      <c r="O679" s="82"/>
      <c r="P679" s="82"/>
      <c r="Q679" s="82"/>
      <c r="R679" s="82"/>
      <c r="S679" s="82"/>
      <c r="T679" s="82" t="n">
        <v>1</v>
      </c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93"/>
      <c r="AP679" s="93"/>
      <c r="AQ679" s="93"/>
      <c r="AR679" s="93"/>
      <c r="AS679" s="93"/>
      <c r="AT679" s="94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</row>
    <row r="680" customFormat="false" ht="22.5" hidden="false" customHeight="true" outlineLevel="0" collapsed="false">
      <c r="A680" s="90"/>
      <c r="B680" s="90"/>
      <c r="C680" s="83" t="s">
        <v>855</v>
      </c>
      <c r="D680" s="90" t="e">
        <f aca="false">CONCATENATE($D$676,"_","TE-5")</f>
        <v>#VALUE!</v>
      </c>
      <c r="E680" s="77" t="e">
        <f aca="false">$E$676</f>
        <v>#VALUE!</v>
      </c>
      <c r="F680" s="78"/>
      <c r="G680" s="88" t="s">
        <v>856</v>
      </c>
      <c r="H680" s="82" t="s">
        <v>83</v>
      </c>
      <c r="I680" s="89" t="s">
        <v>857</v>
      </c>
      <c r="J680" s="87"/>
      <c r="K680" s="79"/>
      <c r="L680" s="93"/>
      <c r="M680" s="87" t="s">
        <v>85</v>
      </c>
      <c r="N680" s="82" t="s">
        <v>851</v>
      </c>
      <c r="O680" s="82"/>
      <c r="P680" s="82"/>
      <c r="Q680" s="82"/>
      <c r="R680" s="82"/>
      <c r="S680" s="82"/>
      <c r="T680" s="82" t="n">
        <v>1</v>
      </c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93"/>
      <c r="AP680" s="93"/>
      <c r="AQ680" s="93"/>
      <c r="AR680" s="93"/>
      <c r="AS680" s="93"/>
      <c r="AT680" s="94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</row>
    <row r="681" customFormat="false" ht="22.5" hidden="false" customHeight="true" outlineLevel="0" collapsed="false">
      <c r="A681" s="90"/>
      <c r="B681" s="90"/>
      <c r="C681" s="83" t="s">
        <v>858</v>
      </c>
      <c r="D681" s="90" t="e">
        <f aca="false">CONCATENATE($D$676,"_","TE-7")</f>
        <v>#VALUE!</v>
      </c>
      <c r="E681" s="77" t="e">
        <f aca="false">$E$676</f>
        <v>#VALUE!</v>
      </c>
      <c r="F681" s="78"/>
      <c r="G681" s="88" t="s">
        <v>859</v>
      </c>
      <c r="H681" s="82" t="s">
        <v>83</v>
      </c>
      <c r="I681" s="89" t="s">
        <v>860</v>
      </c>
      <c r="J681" s="87"/>
      <c r="K681" s="79"/>
      <c r="L681" s="93"/>
      <c r="M681" s="87" t="s">
        <v>85</v>
      </c>
      <c r="N681" s="82" t="s">
        <v>851</v>
      </c>
      <c r="O681" s="82"/>
      <c r="P681" s="82"/>
      <c r="Q681" s="82"/>
      <c r="R681" s="82"/>
      <c r="S681" s="82"/>
      <c r="T681" s="82" t="n">
        <v>1</v>
      </c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93"/>
      <c r="AP681" s="93"/>
      <c r="AQ681" s="93"/>
      <c r="AR681" s="93"/>
      <c r="AS681" s="93"/>
      <c r="AT681" s="94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</row>
    <row r="682" customFormat="false" ht="22.5" hidden="false" customHeight="true" outlineLevel="0" collapsed="false">
      <c r="A682" s="90"/>
      <c r="B682" s="90"/>
      <c r="C682" s="83" t="s">
        <v>861</v>
      </c>
      <c r="D682" s="90" t="e">
        <f aca="false">CONCATENATE($D$676,"_","TE-8")</f>
        <v>#VALUE!</v>
      </c>
      <c r="E682" s="77" t="e">
        <f aca="false">$E$676</f>
        <v>#VALUE!</v>
      </c>
      <c r="F682" s="78"/>
      <c r="G682" s="88" t="s">
        <v>862</v>
      </c>
      <c r="H682" s="82" t="s">
        <v>83</v>
      </c>
      <c r="I682" s="89" t="s">
        <v>863</v>
      </c>
      <c r="J682" s="87"/>
      <c r="K682" s="79"/>
      <c r="L682" s="93"/>
      <c r="M682" s="87" t="s">
        <v>85</v>
      </c>
      <c r="N682" s="82" t="s">
        <v>851</v>
      </c>
      <c r="O682" s="82"/>
      <c r="P682" s="82"/>
      <c r="Q682" s="82"/>
      <c r="R682" s="82"/>
      <c r="S682" s="82"/>
      <c r="T682" s="82" t="n">
        <v>1</v>
      </c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93"/>
      <c r="AP682" s="93"/>
      <c r="AQ682" s="93"/>
      <c r="AR682" s="93"/>
      <c r="AS682" s="93"/>
      <c r="AT682" s="94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</row>
    <row r="683" customFormat="false" ht="22.5" hidden="false" customHeight="true" outlineLevel="0" collapsed="false">
      <c r="A683" s="90"/>
      <c r="B683" s="90"/>
      <c r="C683" s="83" t="s">
        <v>864</v>
      </c>
      <c r="D683" s="90" t="e">
        <f aca="false">CONCATENATE($D$676,"_","JI")</f>
        <v>#VALUE!</v>
      </c>
      <c r="E683" s="77" t="e">
        <f aca="false">$E$676</f>
        <v>#VALUE!</v>
      </c>
      <c r="F683" s="78"/>
      <c r="G683" s="88" t="s">
        <v>865</v>
      </c>
      <c r="H683" s="82" t="s">
        <v>83</v>
      </c>
      <c r="I683" s="77" t="s">
        <v>866</v>
      </c>
      <c r="J683" s="87"/>
      <c r="K683" s="79"/>
      <c r="L683" s="93"/>
      <c r="M683" s="87" t="s">
        <v>85</v>
      </c>
      <c r="N683" s="82" t="s">
        <v>89</v>
      </c>
      <c r="O683" s="82"/>
      <c r="P683" s="82"/>
      <c r="Q683" s="82"/>
      <c r="R683" s="82"/>
      <c r="S683" s="82" t="n">
        <v>1</v>
      </c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93"/>
      <c r="AP683" s="93"/>
      <c r="AQ683" s="93"/>
      <c r="AR683" s="93"/>
      <c r="AS683" s="93"/>
      <c r="AT683" s="94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</row>
    <row r="684" customFormat="false" ht="22.5" hidden="false" customHeight="true" outlineLevel="0" collapsed="false">
      <c r="A684" s="90"/>
      <c r="B684" s="90"/>
      <c r="C684" s="83" t="s">
        <v>867</v>
      </c>
      <c r="D684" s="90" t="e">
        <f aca="false">CONCATENATE($D$676,"_","VT-1")</f>
        <v>#VALUE!</v>
      </c>
      <c r="E684" s="77" t="e">
        <f aca="false">$E$676</f>
        <v>#VALUE!</v>
      </c>
      <c r="F684" s="78"/>
      <c r="G684" s="88" t="s">
        <v>868</v>
      </c>
      <c r="H684" s="82" t="s">
        <v>83</v>
      </c>
      <c r="I684" s="77" t="s">
        <v>869</v>
      </c>
      <c r="J684" s="87"/>
      <c r="K684" s="79"/>
      <c r="L684" s="93"/>
      <c r="M684" s="87" t="s">
        <v>85</v>
      </c>
      <c r="N684" s="82" t="s">
        <v>870</v>
      </c>
      <c r="O684" s="82"/>
      <c r="P684" s="82"/>
      <c r="Q684" s="82"/>
      <c r="R684" s="82"/>
      <c r="S684" s="82" t="n">
        <v>1</v>
      </c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93"/>
      <c r="AP684" s="93"/>
      <c r="AQ684" s="93"/>
      <c r="AR684" s="93"/>
      <c r="AS684" s="93"/>
      <c r="AT684" s="94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</row>
    <row r="685" customFormat="false" ht="22.5" hidden="false" customHeight="true" outlineLevel="0" collapsed="false">
      <c r="A685" s="90"/>
      <c r="B685" s="90"/>
      <c r="C685" s="83" t="s">
        <v>871</v>
      </c>
      <c r="D685" s="90" t="e">
        <f aca="false">CONCATENATE($D$676,"_","VT-2")</f>
        <v>#VALUE!</v>
      </c>
      <c r="E685" s="77" t="e">
        <f aca="false">$E$676</f>
        <v>#VALUE!</v>
      </c>
      <c r="F685" s="78"/>
      <c r="G685" s="88" t="s">
        <v>872</v>
      </c>
      <c r="H685" s="82" t="s">
        <v>83</v>
      </c>
      <c r="I685" s="77" t="s">
        <v>873</v>
      </c>
      <c r="J685" s="87"/>
      <c r="K685" s="79"/>
      <c r="L685" s="93"/>
      <c r="M685" s="87" t="s">
        <v>85</v>
      </c>
      <c r="N685" s="82" t="s">
        <v>870</v>
      </c>
      <c r="O685" s="82"/>
      <c r="P685" s="82"/>
      <c r="Q685" s="82"/>
      <c r="R685" s="82"/>
      <c r="S685" s="82" t="n">
        <v>1</v>
      </c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93"/>
      <c r="AP685" s="93"/>
      <c r="AQ685" s="93"/>
      <c r="AR685" s="93"/>
      <c r="AS685" s="93"/>
      <c r="AT685" s="94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</row>
    <row r="686" customFormat="false" ht="22.5" hidden="false" customHeight="true" outlineLevel="0" collapsed="false">
      <c r="A686" s="90"/>
      <c r="B686" s="90"/>
      <c r="C686" s="83" t="s">
        <v>874</v>
      </c>
      <c r="D686" s="90" t="e">
        <f aca="false">CONCATENATE($D$676,"_","II")</f>
        <v>#VALUE!</v>
      </c>
      <c r="E686" s="77" t="e">
        <f aca="false">$E$676</f>
        <v>#VALUE!</v>
      </c>
      <c r="F686" s="78"/>
      <c r="G686" s="88" t="s">
        <v>82</v>
      </c>
      <c r="H686" s="82" t="s">
        <v>83</v>
      </c>
      <c r="I686" s="77" t="s">
        <v>875</v>
      </c>
      <c r="J686" s="87"/>
      <c r="K686" s="79"/>
      <c r="L686" s="93"/>
      <c r="M686" s="87" t="s">
        <v>85</v>
      </c>
      <c r="N686" s="82" t="s">
        <v>89</v>
      </c>
      <c r="O686" s="82"/>
      <c r="P686" s="82"/>
      <c r="Q686" s="82"/>
      <c r="R686" s="82"/>
      <c r="S686" s="82" t="n">
        <v>1</v>
      </c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93"/>
      <c r="AP686" s="93"/>
      <c r="AQ686" s="93"/>
      <c r="AR686" s="93"/>
      <c r="AS686" s="93"/>
      <c r="AT686" s="94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</row>
    <row r="687" customFormat="false" ht="22.5" hidden="false" customHeight="true" outlineLevel="0" collapsed="false">
      <c r="A687" s="90"/>
      <c r="B687" s="83"/>
      <c r="C687" s="83"/>
      <c r="D687" s="92"/>
      <c r="E687" s="92"/>
      <c r="F687" s="78"/>
      <c r="G687" s="76"/>
      <c r="H687" s="82"/>
      <c r="I687" s="76"/>
      <c r="J687" s="87"/>
      <c r="K687" s="87"/>
      <c r="L687" s="93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93"/>
      <c r="AP687" s="93"/>
      <c r="AQ687" s="93"/>
      <c r="AR687" s="93"/>
      <c r="AS687" s="93"/>
      <c r="AT687" s="94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</row>
    <row r="688" customFormat="false" ht="22.5" hidden="false" customHeight="true" outlineLevel="0" collapsed="false">
      <c r="A688" s="90"/>
      <c r="B688" s="83"/>
      <c r="C688" s="83"/>
      <c r="D688" s="92"/>
      <c r="E688" s="92"/>
      <c r="F688" s="78"/>
      <c r="G688" s="76"/>
      <c r="H688" s="82"/>
      <c r="I688" s="76"/>
      <c r="J688" s="87"/>
      <c r="K688" s="87"/>
      <c r="L688" s="93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93"/>
      <c r="AP688" s="93"/>
      <c r="AQ688" s="93"/>
      <c r="AR688" s="93"/>
      <c r="AS688" s="93"/>
      <c r="AT688" s="94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</row>
    <row r="689" customFormat="false" ht="22.5" hidden="false" customHeight="true" outlineLevel="0" collapsed="false">
      <c r="A689" s="90"/>
      <c r="B689" s="83"/>
      <c r="C689" s="83"/>
      <c r="D689" s="92"/>
      <c r="E689" s="92"/>
      <c r="F689" s="78"/>
      <c r="G689" s="76"/>
      <c r="H689" s="82"/>
      <c r="I689" s="76"/>
      <c r="J689" s="87"/>
      <c r="K689" s="87"/>
      <c r="L689" s="93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93"/>
      <c r="AP689" s="93"/>
      <c r="AQ689" s="93"/>
      <c r="AR689" s="93"/>
      <c r="AS689" s="93"/>
      <c r="AT689" s="94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</row>
    <row r="690" customFormat="false" ht="22.5" hidden="false" customHeight="true" outlineLevel="0" collapsed="false">
      <c r="A690" s="90"/>
      <c r="B690" s="90"/>
      <c r="C690" s="83"/>
      <c r="D690" s="113" t="e">
        <f aca="false">'codigos flow sheet' #REF!</f>
        <v>#VALUE!</v>
      </c>
      <c r="E690" s="97" t="e">
        <f aca="false">'codigos flow sheet' #REF!</f>
        <v>#VALUE!</v>
      </c>
      <c r="F690" s="78"/>
      <c r="G690" s="76"/>
      <c r="H690" s="82"/>
      <c r="I690" s="77"/>
      <c r="J690" s="87"/>
      <c r="K690" s="79"/>
      <c r="L690" s="93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93"/>
      <c r="AP690" s="93"/>
      <c r="AQ690" s="93"/>
      <c r="AR690" s="93"/>
      <c r="AS690" s="93"/>
      <c r="AT690" s="94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</row>
    <row r="691" customFormat="false" ht="22.5" hidden="false" customHeight="true" outlineLevel="0" collapsed="false">
      <c r="A691" s="90"/>
      <c r="B691" s="90"/>
      <c r="C691" s="83" t="s">
        <v>876</v>
      </c>
      <c r="D691" s="90" t="e">
        <f aca="false">CONCATENATE($D$690,"_","HS")</f>
        <v>#VALUE!</v>
      </c>
      <c r="E691" s="77" t="e">
        <f aca="false">$E$690</f>
        <v>#VALUE!</v>
      </c>
      <c r="F691" s="78"/>
      <c r="G691" s="88" t="s">
        <v>402</v>
      </c>
      <c r="H691" s="82" t="s">
        <v>60</v>
      </c>
      <c r="I691" s="89" t="s">
        <v>877</v>
      </c>
      <c r="J691" s="87"/>
      <c r="K691" s="79"/>
      <c r="L691" s="93"/>
      <c r="M691" s="87" t="s">
        <v>62</v>
      </c>
      <c r="N691" s="82"/>
      <c r="O691" s="82"/>
      <c r="P691" s="82"/>
      <c r="Q691" s="82" t="n">
        <v>1</v>
      </c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93"/>
      <c r="AP691" s="93"/>
      <c r="AQ691" s="93"/>
      <c r="AR691" s="93"/>
      <c r="AS691" s="93"/>
      <c r="AT691" s="94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</row>
    <row r="692" customFormat="false" ht="22.5" hidden="false" customHeight="true" outlineLevel="0" collapsed="false">
      <c r="A692" s="90"/>
      <c r="B692" s="90"/>
      <c r="C692" s="83" t="s">
        <v>878</v>
      </c>
      <c r="D692" s="90" t="e">
        <f aca="false">CONCATENATE($D$690,"_","RDY1")</f>
        <v>#VALUE!</v>
      </c>
      <c r="E692" s="77" t="e">
        <f aca="false">$E$690</f>
        <v>#VALUE!</v>
      </c>
      <c r="F692" s="98"/>
      <c r="G692" s="88" t="s">
        <v>879</v>
      </c>
      <c r="H692" s="82" t="s">
        <v>60</v>
      </c>
      <c r="I692" s="89" t="s">
        <v>880</v>
      </c>
      <c r="J692" s="87"/>
      <c r="K692" s="79"/>
      <c r="L692" s="93"/>
      <c r="M692" s="87" t="s">
        <v>62</v>
      </c>
      <c r="N692" s="82"/>
      <c r="O692" s="82"/>
      <c r="P692" s="82"/>
      <c r="Q692" s="82" t="n">
        <v>1</v>
      </c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93"/>
      <c r="AP692" s="93"/>
      <c r="AQ692" s="93"/>
      <c r="AR692" s="93"/>
      <c r="AS692" s="93"/>
      <c r="AT692" s="94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</row>
    <row r="693" customFormat="false" ht="22.5" hidden="false" customHeight="true" outlineLevel="0" collapsed="false">
      <c r="A693" s="90"/>
      <c r="B693" s="90"/>
      <c r="C693" s="83" t="s">
        <v>881</v>
      </c>
      <c r="D693" s="90" t="e">
        <f aca="false">CONCATENATE($D$690,"_","RUN1")</f>
        <v>#VALUE!</v>
      </c>
      <c r="E693" s="77" t="e">
        <f aca="false">$E$690</f>
        <v>#VALUE!</v>
      </c>
      <c r="F693" s="98"/>
      <c r="G693" s="88" t="s">
        <v>882</v>
      </c>
      <c r="H693" s="82" t="s">
        <v>60</v>
      </c>
      <c r="I693" s="89" t="s">
        <v>883</v>
      </c>
      <c r="J693" s="87"/>
      <c r="K693" s="79"/>
      <c r="L693" s="93"/>
      <c r="M693" s="87" t="s">
        <v>62</v>
      </c>
      <c r="N693" s="82"/>
      <c r="O693" s="82"/>
      <c r="P693" s="82"/>
      <c r="Q693" s="82" t="n">
        <v>1</v>
      </c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93"/>
      <c r="AP693" s="93"/>
      <c r="AQ693" s="93"/>
      <c r="AR693" s="93"/>
      <c r="AS693" s="93"/>
      <c r="AT693" s="94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</row>
    <row r="694" customFormat="false" ht="22.5" hidden="false" customHeight="true" outlineLevel="0" collapsed="false">
      <c r="A694" s="90"/>
      <c r="B694" s="90"/>
      <c r="C694" s="83" t="s">
        <v>884</v>
      </c>
      <c r="D694" s="90" t="e">
        <f aca="false">CONCATENATE($D$690,"_","RUN2")</f>
        <v>#VALUE!</v>
      </c>
      <c r="E694" s="77" t="e">
        <f aca="false">$E$690</f>
        <v>#VALUE!</v>
      </c>
      <c r="F694" s="98"/>
      <c r="G694" s="88" t="s">
        <v>885</v>
      </c>
      <c r="H694" s="82" t="s">
        <v>60</v>
      </c>
      <c r="I694" s="89" t="s">
        <v>886</v>
      </c>
      <c r="J694" s="87"/>
      <c r="K694" s="79"/>
      <c r="L694" s="93"/>
      <c r="M694" s="87" t="s">
        <v>62</v>
      </c>
      <c r="N694" s="82"/>
      <c r="O694" s="82"/>
      <c r="P694" s="82"/>
      <c r="Q694" s="82" t="n">
        <v>1</v>
      </c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93"/>
      <c r="AP694" s="93"/>
      <c r="AQ694" s="93"/>
      <c r="AR694" s="93"/>
      <c r="AS694" s="93"/>
      <c r="AT694" s="94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</row>
    <row r="695" customFormat="false" ht="22.5" hidden="false" customHeight="true" outlineLevel="0" collapsed="false">
      <c r="A695" s="90"/>
      <c r="B695" s="90"/>
      <c r="C695" s="83" t="s">
        <v>887</v>
      </c>
      <c r="D695" s="90" t="e">
        <f aca="false">CONCATENATE($D$690,"_","ALR1")</f>
        <v>#VALUE!</v>
      </c>
      <c r="E695" s="77" t="e">
        <f aca="false">$E$690</f>
        <v>#VALUE!</v>
      </c>
      <c r="F695" s="98"/>
      <c r="G695" s="88" t="s">
        <v>338</v>
      </c>
      <c r="H695" s="82" t="s">
        <v>60</v>
      </c>
      <c r="I695" s="89" t="s">
        <v>888</v>
      </c>
      <c r="J695" s="87"/>
      <c r="K695" s="79"/>
      <c r="L695" s="93"/>
      <c r="M695" s="87" t="s">
        <v>62</v>
      </c>
      <c r="N695" s="82"/>
      <c r="O695" s="82"/>
      <c r="P695" s="82"/>
      <c r="Q695" s="82" t="n">
        <v>1</v>
      </c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93"/>
      <c r="AP695" s="93"/>
      <c r="AQ695" s="93"/>
      <c r="AR695" s="93"/>
      <c r="AS695" s="93"/>
      <c r="AT695" s="94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</row>
    <row r="696" customFormat="false" ht="22.5" hidden="false" customHeight="true" outlineLevel="0" collapsed="false">
      <c r="A696" s="90"/>
      <c r="B696" s="90"/>
      <c r="C696" s="83" t="s">
        <v>889</v>
      </c>
      <c r="D696" s="90" t="e">
        <f aca="false">CONCATENATE($D$690,"_","FLT1")</f>
        <v>#VALUE!</v>
      </c>
      <c r="E696" s="77" t="e">
        <f aca="false">$E$690</f>
        <v>#VALUE!</v>
      </c>
      <c r="F696" s="98"/>
      <c r="G696" s="88" t="s">
        <v>890</v>
      </c>
      <c r="H696" s="82" t="s">
        <v>60</v>
      </c>
      <c r="I696" s="89" t="s">
        <v>891</v>
      </c>
      <c r="J696" s="87"/>
      <c r="K696" s="79"/>
      <c r="L696" s="93"/>
      <c r="M696" s="87" t="s">
        <v>62</v>
      </c>
      <c r="N696" s="82"/>
      <c r="O696" s="82"/>
      <c r="P696" s="82"/>
      <c r="Q696" s="82" t="n">
        <v>1</v>
      </c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93"/>
      <c r="AP696" s="93"/>
      <c r="AQ696" s="93"/>
      <c r="AR696" s="93"/>
      <c r="AS696" s="93"/>
      <c r="AT696" s="94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</row>
    <row r="697" customFormat="false" ht="22.5" hidden="false" customHeight="true" outlineLevel="0" collapsed="false">
      <c r="A697" s="90"/>
      <c r="B697" s="90"/>
      <c r="C697" s="83" t="s">
        <v>892</v>
      </c>
      <c r="D697" s="90" t="e">
        <f aca="false">CONCATENATE($D$690,"_","FLT2")</f>
        <v>#VALUE!</v>
      </c>
      <c r="E697" s="77" t="e">
        <f aca="false">$E$690</f>
        <v>#VALUE!</v>
      </c>
      <c r="F697" s="98"/>
      <c r="G697" s="88" t="s">
        <v>893</v>
      </c>
      <c r="H697" s="82" t="s">
        <v>60</v>
      </c>
      <c r="I697" s="89" t="s">
        <v>894</v>
      </c>
      <c r="J697" s="87"/>
      <c r="K697" s="79"/>
      <c r="L697" s="93"/>
      <c r="M697" s="87" t="s">
        <v>62</v>
      </c>
      <c r="N697" s="82"/>
      <c r="O697" s="82"/>
      <c r="P697" s="82"/>
      <c r="Q697" s="82" t="n">
        <v>1</v>
      </c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93"/>
      <c r="AP697" s="93"/>
      <c r="AQ697" s="93"/>
      <c r="AR697" s="93"/>
      <c r="AS697" s="93"/>
      <c r="AT697" s="94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</row>
    <row r="698" customFormat="false" ht="22.5" hidden="false" customHeight="true" outlineLevel="0" collapsed="false">
      <c r="A698" s="90"/>
      <c r="B698" s="90"/>
      <c r="C698" s="83" t="s">
        <v>895</v>
      </c>
      <c r="D698" s="90" t="e">
        <f aca="false">CONCATENATE($D$690,"_","RDY2")</f>
        <v>#VALUE!</v>
      </c>
      <c r="E698" s="77" t="e">
        <f aca="false">$E$690</f>
        <v>#VALUE!</v>
      </c>
      <c r="F698" s="98"/>
      <c r="G698" s="88" t="s">
        <v>896</v>
      </c>
      <c r="H698" s="82" t="s">
        <v>60</v>
      </c>
      <c r="I698" s="89" t="s">
        <v>897</v>
      </c>
      <c r="J698" s="87"/>
      <c r="K698" s="79"/>
      <c r="L698" s="93"/>
      <c r="M698" s="87" t="s">
        <v>62</v>
      </c>
      <c r="N698" s="82"/>
      <c r="O698" s="82"/>
      <c r="P698" s="82"/>
      <c r="Q698" s="82" t="n">
        <v>1</v>
      </c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93"/>
      <c r="AP698" s="93"/>
      <c r="AQ698" s="93"/>
      <c r="AR698" s="93"/>
      <c r="AS698" s="93"/>
      <c r="AT698" s="94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</row>
    <row r="699" customFormat="false" ht="22.5" hidden="false" customHeight="true" outlineLevel="0" collapsed="false">
      <c r="A699" s="90"/>
      <c r="B699" s="90"/>
      <c r="C699" s="83" t="s">
        <v>898</v>
      </c>
      <c r="D699" s="90" t="e">
        <f aca="false">CONCATENATE($D$690,"_","ALR2")</f>
        <v>#VALUE!</v>
      </c>
      <c r="E699" s="77" t="e">
        <f aca="false">$E$690</f>
        <v>#VALUE!</v>
      </c>
      <c r="F699" s="98"/>
      <c r="G699" s="88" t="s">
        <v>341</v>
      </c>
      <c r="H699" s="82" t="s">
        <v>60</v>
      </c>
      <c r="I699" s="89" t="s">
        <v>899</v>
      </c>
      <c r="J699" s="87"/>
      <c r="K699" s="79"/>
      <c r="L699" s="93"/>
      <c r="M699" s="87" t="s">
        <v>62</v>
      </c>
      <c r="N699" s="82"/>
      <c r="O699" s="82"/>
      <c r="P699" s="82"/>
      <c r="Q699" s="82" t="n">
        <v>1</v>
      </c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93"/>
      <c r="AP699" s="93"/>
      <c r="AQ699" s="93"/>
      <c r="AR699" s="93"/>
      <c r="AS699" s="93"/>
      <c r="AT699" s="94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</row>
    <row r="700" customFormat="false" ht="22.5" hidden="false" customHeight="true" outlineLevel="0" collapsed="false">
      <c r="A700" s="90"/>
      <c r="B700" s="90"/>
      <c r="C700" s="83" t="s">
        <v>900</v>
      </c>
      <c r="D700" s="90" t="e">
        <f aca="false">CONCATENATE($D$690,"_","ALR3")</f>
        <v>#VALUE!</v>
      </c>
      <c r="E700" s="77" t="e">
        <f aca="false">$E$690</f>
        <v>#VALUE!</v>
      </c>
      <c r="F700" s="98"/>
      <c r="G700" s="88" t="s">
        <v>371</v>
      </c>
      <c r="H700" s="82" t="s">
        <v>60</v>
      </c>
      <c r="I700" s="89" t="s">
        <v>901</v>
      </c>
      <c r="J700" s="87"/>
      <c r="K700" s="79"/>
      <c r="L700" s="93"/>
      <c r="M700" s="87" t="s">
        <v>62</v>
      </c>
      <c r="N700" s="82"/>
      <c r="O700" s="82"/>
      <c r="P700" s="82"/>
      <c r="Q700" s="82" t="n">
        <v>1</v>
      </c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93"/>
      <c r="AP700" s="93"/>
      <c r="AQ700" s="93"/>
      <c r="AR700" s="93"/>
      <c r="AS700" s="93"/>
      <c r="AT700" s="94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</row>
    <row r="701" customFormat="false" ht="22.5" hidden="false" customHeight="true" outlineLevel="0" collapsed="false">
      <c r="A701" s="90"/>
      <c r="B701" s="90"/>
      <c r="C701" s="83" t="s">
        <v>902</v>
      </c>
      <c r="D701" s="90" t="e">
        <f aca="false">CONCATENATE($D$690,"_","STR1")</f>
        <v>#VALUE!</v>
      </c>
      <c r="E701" s="77" t="e">
        <f aca="false">$E$690</f>
        <v>#VALUE!</v>
      </c>
      <c r="F701" s="98"/>
      <c r="G701" s="88" t="s">
        <v>903</v>
      </c>
      <c r="H701" s="82" t="s">
        <v>60</v>
      </c>
      <c r="I701" s="77" t="s">
        <v>904</v>
      </c>
      <c r="J701" s="87"/>
      <c r="K701" s="79"/>
      <c r="L701" s="93"/>
      <c r="M701" s="87" t="s">
        <v>62</v>
      </c>
      <c r="N701" s="82"/>
      <c r="O701" s="82"/>
      <c r="P701" s="82"/>
      <c r="Q701" s="82"/>
      <c r="R701" s="82" t="n">
        <v>1</v>
      </c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93"/>
      <c r="AP701" s="93"/>
      <c r="AQ701" s="93"/>
      <c r="AR701" s="93"/>
      <c r="AS701" s="93"/>
      <c r="AT701" s="94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</row>
    <row r="702" customFormat="false" ht="22.5" hidden="false" customHeight="true" outlineLevel="0" collapsed="false">
      <c r="A702" s="90"/>
      <c r="B702" s="90"/>
      <c r="C702" s="83" t="s">
        <v>905</v>
      </c>
      <c r="D702" s="90" t="e">
        <f aca="false">CONCATENATE($D$690,"_","CMD1")</f>
        <v>#VALUE!</v>
      </c>
      <c r="E702" s="77" t="e">
        <f aca="false">$E$690</f>
        <v>#VALUE!</v>
      </c>
      <c r="F702" s="98"/>
      <c r="G702" s="88" t="s">
        <v>498</v>
      </c>
      <c r="H702" s="82" t="s">
        <v>60</v>
      </c>
      <c r="I702" s="77" t="s">
        <v>906</v>
      </c>
      <c r="J702" s="87"/>
      <c r="K702" s="79"/>
      <c r="L702" s="93"/>
      <c r="M702" s="87" t="s">
        <v>62</v>
      </c>
      <c r="N702" s="82"/>
      <c r="O702" s="82"/>
      <c r="P702" s="82"/>
      <c r="Q702" s="82"/>
      <c r="R702" s="82" t="n">
        <v>1</v>
      </c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93"/>
      <c r="AP702" s="93"/>
      <c r="AQ702" s="93"/>
      <c r="AR702" s="93"/>
      <c r="AS702" s="93"/>
      <c r="AT702" s="94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</row>
    <row r="703" customFormat="false" ht="22.5" hidden="false" customHeight="true" outlineLevel="0" collapsed="false">
      <c r="A703" s="90"/>
      <c r="B703" s="90"/>
      <c r="C703" s="83" t="s">
        <v>907</v>
      </c>
      <c r="D703" s="90" t="e">
        <f aca="false">CONCATENATE($D$690,"_","CMD2")</f>
        <v>#VALUE!</v>
      </c>
      <c r="E703" s="77" t="e">
        <f aca="false">$E$690</f>
        <v>#VALUE!</v>
      </c>
      <c r="F703" s="98"/>
      <c r="G703" s="88" t="s">
        <v>501</v>
      </c>
      <c r="H703" s="82" t="s">
        <v>60</v>
      </c>
      <c r="I703" s="89" t="s">
        <v>908</v>
      </c>
      <c r="J703" s="87"/>
      <c r="K703" s="79"/>
      <c r="L703" s="93"/>
      <c r="M703" s="87" t="s">
        <v>62</v>
      </c>
      <c r="N703" s="82"/>
      <c r="O703" s="82"/>
      <c r="P703" s="82"/>
      <c r="Q703" s="82"/>
      <c r="R703" s="82" t="n">
        <v>1</v>
      </c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93"/>
      <c r="AP703" s="93"/>
      <c r="AQ703" s="93"/>
      <c r="AR703" s="93"/>
      <c r="AS703" s="93"/>
      <c r="AT703" s="94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</row>
    <row r="704" customFormat="false" ht="22.5" hidden="false" customHeight="true" outlineLevel="0" collapsed="false">
      <c r="A704" s="90"/>
      <c r="B704" s="90"/>
      <c r="C704" s="83" t="s">
        <v>909</v>
      </c>
      <c r="D704" s="90" t="e">
        <f aca="false">CONCATENATE($D$690,"_","CMD3")</f>
        <v>#VALUE!</v>
      </c>
      <c r="E704" s="77" t="e">
        <f aca="false">$E$690</f>
        <v>#VALUE!</v>
      </c>
      <c r="F704" s="120"/>
      <c r="G704" s="88" t="s">
        <v>910</v>
      </c>
      <c r="H704" s="76" t="s">
        <v>60</v>
      </c>
      <c r="I704" s="108" t="s">
        <v>911</v>
      </c>
      <c r="J704" s="87"/>
      <c r="K704" s="79"/>
      <c r="L704" s="93"/>
      <c r="M704" s="87" t="s">
        <v>62</v>
      </c>
      <c r="N704" s="82"/>
      <c r="O704" s="82"/>
      <c r="P704" s="82"/>
      <c r="Q704" s="82"/>
      <c r="R704" s="82" t="n">
        <v>1</v>
      </c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93"/>
      <c r="AP704" s="93"/>
      <c r="AQ704" s="93"/>
      <c r="AR704" s="93"/>
      <c r="AS704" s="93"/>
      <c r="AT704" s="94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</row>
    <row r="705" customFormat="false" ht="22.5" hidden="false" customHeight="true" outlineLevel="0" collapsed="false">
      <c r="A705" s="90"/>
      <c r="B705" s="90"/>
      <c r="C705" s="83" t="s">
        <v>912</v>
      </c>
      <c r="D705" s="90" t="e">
        <f aca="false">CONCATENATE($D$690,"_","CMD4")</f>
        <v>#VALUE!</v>
      </c>
      <c r="E705" s="77" t="e">
        <f aca="false">$E$690</f>
        <v>#VALUE!</v>
      </c>
      <c r="F705" s="98"/>
      <c r="G705" s="88" t="s">
        <v>913</v>
      </c>
      <c r="H705" s="82" t="s">
        <v>60</v>
      </c>
      <c r="I705" s="89" t="s">
        <v>914</v>
      </c>
      <c r="J705" s="87"/>
      <c r="K705" s="79"/>
      <c r="L705" s="93"/>
      <c r="M705" s="87" t="s">
        <v>62</v>
      </c>
      <c r="N705" s="82"/>
      <c r="O705" s="82"/>
      <c r="P705" s="82"/>
      <c r="Q705" s="82"/>
      <c r="R705" s="82" t="n">
        <v>1</v>
      </c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93"/>
      <c r="AP705" s="93"/>
      <c r="AQ705" s="93"/>
      <c r="AR705" s="93"/>
      <c r="AS705" s="93"/>
      <c r="AT705" s="94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</row>
    <row r="706" customFormat="false" ht="22.5" hidden="false" customHeight="true" outlineLevel="0" collapsed="false">
      <c r="A706" s="90"/>
      <c r="B706" s="90"/>
      <c r="C706" s="83" t="s">
        <v>915</v>
      </c>
      <c r="D706" s="90" t="e">
        <f aca="false">CONCATENATE($D$690,"_","STR2")</f>
        <v>#VALUE!</v>
      </c>
      <c r="E706" s="77" t="e">
        <f aca="false">$E$690</f>
        <v>#VALUE!</v>
      </c>
      <c r="F706" s="98"/>
      <c r="G706" s="88" t="s">
        <v>916</v>
      </c>
      <c r="H706" s="82" t="s">
        <v>60</v>
      </c>
      <c r="I706" s="77" t="s">
        <v>917</v>
      </c>
      <c r="J706" s="87"/>
      <c r="K706" s="79"/>
      <c r="L706" s="93"/>
      <c r="M706" s="87" t="s">
        <v>62</v>
      </c>
      <c r="N706" s="82"/>
      <c r="O706" s="82"/>
      <c r="P706" s="82"/>
      <c r="Q706" s="82"/>
      <c r="R706" s="82" t="n">
        <v>1</v>
      </c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93"/>
      <c r="AP706" s="93"/>
      <c r="AQ706" s="93"/>
      <c r="AR706" s="93"/>
      <c r="AS706" s="93"/>
      <c r="AT706" s="94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</row>
    <row r="707" customFormat="false" ht="22.5" hidden="false" customHeight="true" outlineLevel="0" collapsed="false">
      <c r="A707" s="90"/>
      <c r="B707" s="90"/>
      <c r="C707" s="83" t="s">
        <v>918</v>
      </c>
      <c r="D707" s="90" t="e">
        <f aca="false">CONCATENATE($D$690,"_","STP")</f>
        <v>#VALUE!</v>
      </c>
      <c r="E707" s="77" t="e">
        <f aca="false">$E$690</f>
        <v>#VALUE!</v>
      </c>
      <c r="F707" s="98"/>
      <c r="G707" s="88" t="s">
        <v>919</v>
      </c>
      <c r="H707" s="82" t="s">
        <v>60</v>
      </c>
      <c r="I707" s="108" t="s">
        <v>920</v>
      </c>
      <c r="J707" s="87"/>
      <c r="K707" s="79"/>
      <c r="L707" s="93"/>
      <c r="M707" s="87" t="s">
        <v>62</v>
      </c>
      <c r="N707" s="82"/>
      <c r="O707" s="82"/>
      <c r="P707" s="82"/>
      <c r="Q707" s="82"/>
      <c r="R707" s="82" t="n">
        <v>1</v>
      </c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93"/>
      <c r="AP707" s="93"/>
      <c r="AQ707" s="93"/>
      <c r="AR707" s="93"/>
      <c r="AS707" s="93"/>
      <c r="AT707" s="94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</row>
    <row r="708" customFormat="false" ht="22.5" hidden="false" customHeight="true" outlineLevel="0" collapsed="false">
      <c r="A708" s="90"/>
      <c r="B708" s="90"/>
      <c r="C708" s="83" t="s">
        <v>921</v>
      </c>
      <c r="D708" s="90" t="e">
        <f aca="false">CONCATENATE($D$690,"_","INTLCK")</f>
        <v>#VALUE!</v>
      </c>
      <c r="E708" s="77" t="e">
        <f aca="false">$E$690</f>
        <v>#VALUE!</v>
      </c>
      <c r="F708" s="121"/>
      <c r="G708" s="88" t="s">
        <v>922</v>
      </c>
      <c r="H708" s="82" t="s">
        <v>60</v>
      </c>
      <c r="I708" s="89" t="s">
        <v>923</v>
      </c>
      <c r="J708" s="87"/>
      <c r="K708" s="79"/>
      <c r="L708" s="93"/>
      <c r="M708" s="87" t="s">
        <v>62</v>
      </c>
      <c r="N708" s="82"/>
      <c r="O708" s="82"/>
      <c r="P708" s="82"/>
      <c r="Q708" s="82"/>
      <c r="R708" s="82" t="n">
        <v>1</v>
      </c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93"/>
      <c r="AP708" s="93"/>
      <c r="AQ708" s="93"/>
      <c r="AR708" s="93"/>
      <c r="AS708" s="93"/>
      <c r="AT708" s="94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</row>
    <row r="709" customFormat="false" ht="22.5" hidden="false" customHeight="true" outlineLevel="0" collapsed="false">
      <c r="A709" s="90"/>
      <c r="B709" s="90"/>
      <c r="C709" s="83" t="s">
        <v>924</v>
      </c>
      <c r="D709" s="90" t="e">
        <f aca="false">CONCATENATE($D$690,"_","RST")</f>
        <v>#VALUE!</v>
      </c>
      <c r="E709" s="77" t="e">
        <f aca="false">$E$690</f>
        <v>#VALUE!</v>
      </c>
      <c r="F709" s="122"/>
      <c r="G709" s="88" t="s">
        <v>925</v>
      </c>
      <c r="H709" s="82" t="s">
        <v>60</v>
      </c>
      <c r="I709" s="89" t="s">
        <v>926</v>
      </c>
      <c r="J709" s="87"/>
      <c r="K709" s="79"/>
      <c r="L709" s="93"/>
      <c r="M709" s="87" t="s">
        <v>62</v>
      </c>
      <c r="N709" s="82"/>
      <c r="O709" s="82"/>
      <c r="P709" s="82"/>
      <c r="Q709" s="82"/>
      <c r="R709" s="82" t="n">
        <v>1</v>
      </c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93"/>
      <c r="AP709" s="93"/>
      <c r="AQ709" s="93"/>
      <c r="AR709" s="93"/>
      <c r="AS709" s="93"/>
      <c r="AT709" s="94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</row>
    <row r="710" customFormat="false" ht="22.5" hidden="false" customHeight="true" outlineLevel="0" collapsed="false">
      <c r="A710" s="90"/>
      <c r="B710" s="90"/>
      <c r="C710" s="83" t="s">
        <v>927</v>
      </c>
      <c r="D710" s="90" t="e">
        <f aca="false">CONCATENATE($D$690,"_","HEAT")</f>
        <v>#VALUE!</v>
      </c>
      <c r="E710" s="77" t="e">
        <f aca="false">$E$676</f>
        <v>#VALUE!</v>
      </c>
      <c r="F710" s="122"/>
      <c r="G710" s="88" t="s">
        <v>928</v>
      </c>
      <c r="H710" s="82" t="s">
        <v>60</v>
      </c>
      <c r="I710" s="89" t="s">
        <v>929</v>
      </c>
      <c r="J710" s="87"/>
      <c r="K710" s="79"/>
      <c r="L710" s="93"/>
      <c r="M710" s="87" t="s">
        <v>62</v>
      </c>
      <c r="N710" s="82"/>
      <c r="O710" s="82"/>
      <c r="P710" s="82"/>
      <c r="Q710" s="82"/>
      <c r="R710" s="82" t="n">
        <v>1</v>
      </c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93"/>
      <c r="AP710" s="93"/>
      <c r="AQ710" s="93"/>
      <c r="AR710" s="93"/>
      <c r="AS710" s="93"/>
      <c r="AT710" s="94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</row>
    <row r="711" customFormat="false" ht="22.5" hidden="false" customHeight="true" outlineLevel="0" collapsed="false">
      <c r="A711" s="90"/>
      <c r="B711" s="90"/>
      <c r="C711" s="83" t="s">
        <v>930</v>
      </c>
      <c r="D711" s="90" t="e">
        <f aca="false">CONCATENATE($D$690,"_","SI")</f>
        <v>#VALUE!</v>
      </c>
      <c r="E711" s="77" t="e">
        <f aca="false">$E$690</f>
        <v>#VALUE!</v>
      </c>
      <c r="F711" s="78"/>
      <c r="G711" s="88" t="s">
        <v>931</v>
      </c>
      <c r="H711" s="82" t="s">
        <v>83</v>
      </c>
      <c r="I711" s="77" t="s">
        <v>932</v>
      </c>
      <c r="J711" s="87"/>
      <c r="K711" s="79"/>
      <c r="L711" s="93"/>
      <c r="M711" s="87" t="s">
        <v>85</v>
      </c>
      <c r="N711" s="82" t="s">
        <v>933</v>
      </c>
      <c r="O711" s="82"/>
      <c r="P711" s="82"/>
      <c r="Q711" s="82"/>
      <c r="R711" s="82"/>
      <c r="S711" s="82" t="n">
        <v>1</v>
      </c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93"/>
      <c r="AP711" s="93"/>
      <c r="AQ711" s="93"/>
      <c r="AR711" s="93"/>
      <c r="AS711" s="93"/>
      <c r="AT711" s="94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</row>
    <row r="712" customFormat="false" ht="22.5" hidden="false" customHeight="true" outlineLevel="0" collapsed="false">
      <c r="A712" s="90"/>
      <c r="B712" s="90"/>
      <c r="C712" s="83" t="s">
        <v>934</v>
      </c>
      <c r="D712" s="90" t="e">
        <f aca="false">CONCATENATE($D$690,"_","SP")</f>
        <v>#VALUE!</v>
      </c>
      <c r="E712" s="77" t="e">
        <f aca="false">$E$690</f>
        <v>#VALUE!</v>
      </c>
      <c r="F712" s="78"/>
      <c r="G712" s="88" t="s">
        <v>935</v>
      </c>
      <c r="H712" s="82" t="s">
        <v>83</v>
      </c>
      <c r="I712" s="77" t="s">
        <v>936</v>
      </c>
      <c r="J712" s="87"/>
      <c r="K712" s="79"/>
      <c r="L712" s="93"/>
      <c r="M712" s="87" t="s">
        <v>85</v>
      </c>
      <c r="N712" s="82"/>
      <c r="O712" s="82"/>
      <c r="P712" s="82"/>
      <c r="Q712" s="82"/>
      <c r="R712" s="82"/>
      <c r="S712" s="82"/>
      <c r="T712" s="82"/>
      <c r="U712" s="82" t="n">
        <v>1</v>
      </c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93"/>
      <c r="AP712" s="93"/>
      <c r="AQ712" s="93"/>
      <c r="AR712" s="93"/>
      <c r="AS712" s="93"/>
      <c r="AT712" s="94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</row>
    <row r="713" customFormat="false" ht="22.5" hidden="false" customHeight="true" outlineLevel="0" collapsed="false">
      <c r="A713" s="90"/>
      <c r="B713" s="83"/>
      <c r="C713" s="83"/>
      <c r="D713" s="91"/>
      <c r="E713" s="92"/>
      <c r="F713" s="78"/>
      <c r="G713" s="76"/>
      <c r="H713" s="82"/>
      <c r="I713" s="76"/>
      <c r="J713" s="87"/>
      <c r="K713" s="87"/>
      <c r="L713" s="93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93"/>
      <c r="AP713" s="93"/>
      <c r="AQ713" s="93"/>
      <c r="AR713" s="93"/>
      <c r="AS713" s="93"/>
      <c r="AT713" s="94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</row>
    <row r="714" customFormat="false" ht="22.5" hidden="false" customHeight="true" outlineLevel="0" collapsed="false">
      <c r="A714" s="90"/>
      <c r="B714" s="83"/>
      <c r="C714" s="83"/>
      <c r="D714" s="91"/>
      <c r="E714" s="92"/>
      <c r="F714" s="78"/>
      <c r="G714" s="76"/>
      <c r="H714" s="82"/>
      <c r="I714" s="76"/>
      <c r="J714" s="87"/>
      <c r="K714" s="87"/>
      <c r="L714" s="93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93"/>
      <c r="AP714" s="93"/>
      <c r="AQ714" s="93"/>
      <c r="AR714" s="93"/>
      <c r="AS714" s="93"/>
      <c r="AT714" s="94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</row>
    <row r="715" customFormat="false" ht="22.5" hidden="false" customHeight="true" outlineLevel="0" collapsed="false">
      <c r="A715" s="90"/>
      <c r="B715" s="83"/>
      <c r="C715" s="83"/>
      <c r="D715" s="91"/>
      <c r="E715" s="92"/>
      <c r="F715" s="78"/>
      <c r="G715" s="76"/>
      <c r="H715" s="82"/>
      <c r="I715" s="76"/>
      <c r="J715" s="87"/>
      <c r="K715" s="87"/>
      <c r="L715" s="93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93"/>
      <c r="AP715" s="93"/>
      <c r="AQ715" s="93"/>
      <c r="AR715" s="93"/>
      <c r="AS715" s="93"/>
      <c r="AT715" s="94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</row>
    <row r="716" customFormat="false" ht="22.5" hidden="false" customHeight="true" outlineLevel="0" collapsed="false">
      <c r="A716" s="90"/>
      <c r="B716" s="83"/>
      <c r="C716" s="83"/>
      <c r="D716" s="91"/>
      <c r="E716" s="92"/>
      <c r="F716" s="78"/>
      <c r="G716" s="76"/>
      <c r="H716" s="82"/>
      <c r="I716" s="76"/>
      <c r="J716" s="87"/>
      <c r="K716" s="87"/>
      <c r="L716" s="93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93"/>
      <c r="AP716" s="93"/>
      <c r="AQ716" s="93"/>
      <c r="AR716" s="93"/>
      <c r="AS716" s="93"/>
      <c r="AT716" s="94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</row>
    <row r="717" customFormat="false" ht="22.5" hidden="false" customHeight="true" outlineLevel="0" collapsed="false">
      <c r="A717" s="90"/>
      <c r="B717" s="90"/>
      <c r="C717" s="83"/>
      <c r="D717" s="113" t="e">
        <f aca="false">'codigos flow sheet' #REF!</f>
        <v>#VALUE!</v>
      </c>
      <c r="E717" s="97" t="e">
        <f aca="false">'codigos flow sheet' #REF!</f>
        <v>#VALUE!</v>
      </c>
      <c r="F717" s="78"/>
      <c r="G717" s="76"/>
      <c r="H717" s="82"/>
      <c r="I717" s="77"/>
      <c r="J717" s="87"/>
      <c r="K717" s="79"/>
      <c r="L717" s="93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93"/>
      <c r="AP717" s="93"/>
      <c r="AQ717" s="93"/>
      <c r="AR717" s="93"/>
      <c r="AS717" s="93"/>
      <c r="AT717" s="94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</row>
    <row r="718" customFormat="false" ht="22.5" hidden="false" customHeight="true" outlineLevel="0" collapsed="false">
      <c r="A718" s="90"/>
      <c r="B718" s="90"/>
      <c r="C718" s="83" t="s">
        <v>937</v>
      </c>
      <c r="D718" s="90" t="e">
        <f aca="false">CONCATENATE($D$717,"_","RUN")</f>
        <v>#VALUE!</v>
      </c>
      <c r="E718" s="77" t="e">
        <f aca="false">$E$717</f>
        <v>#VALUE!</v>
      </c>
      <c r="F718" s="78"/>
      <c r="G718" s="88" t="s">
        <v>95</v>
      </c>
      <c r="H718" s="82" t="s">
        <v>60</v>
      </c>
      <c r="I718" s="77" t="s">
        <v>938</v>
      </c>
      <c r="J718" s="87"/>
      <c r="K718" s="79"/>
      <c r="L718" s="93"/>
      <c r="M718" s="87" t="s">
        <v>62</v>
      </c>
      <c r="N718" s="82"/>
      <c r="O718" s="82"/>
      <c r="P718" s="82"/>
      <c r="Q718" s="82" t="n">
        <v>1</v>
      </c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93"/>
      <c r="AP718" s="93"/>
      <c r="AQ718" s="93"/>
      <c r="AR718" s="93"/>
      <c r="AS718" s="93"/>
      <c r="AT718" s="94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</row>
    <row r="719" customFormat="false" ht="22.5" hidden="false" customHeight="true" outlineLevel="0" collapsed="false">
      <c r="A719" s="90"/>
      <c r="B719" s="90"/>
      <c r="C719" s="83" t="s">
        <v>939</v>
      </c>
      <c r="D719" s="90" t="e">
        <f aca="false">CONCATENATE($D$717,"_","POS1")</f>
        <v>#VALUE!</v>
      </c>
      <c r="E719" s="77" t="e">
        <f aca="false">$E$717</f>
        <v>#VALUE!</v>
      </c>
      <c r="F719" s="78"/>
      <c r="G719" s="88" t="s">
        <v>940</v>
      </c>
      <c r="H719" s="82" t="s">
        <v>60</v>
      </c>
      <c r="I719" s="77" t="s">
        <v>941</v>
      </c>
      <c r="J719" s="87"/>
      <c r="K719" s="79"/>
      <c r="L719" s="93"/>
      <c r="M719" s="87" t="s">
        <v>62</v>
      </c>
      <c r="N719" s="82"/>
      <c r="O719" s="82"/>
      <c r="P719" s="82"/>
      <c r="Q719" s="82" t="n">
        <v>1</v>
      </c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93"/>
      <c r="AP719" s="93"/>
      <c r="AQ719" s="93"/>
      <c r="AR719" s="93"/>
      <c r="AS719" s="93"/>
      <c r="AT719" s="94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</row>
    <row r="720" customFormat="false" ht="22.5" hidden="false" customHeight="true" outlineLevel="0" collapsed="false">
      <c r="A720" s="90"/>
      <c r="B720" s="90"/>
      <c r="C720" s="83" t="s">
        <v>942</v>
      </c>
      <c r="D720" s="90" t="e">
        <f aca="false">CONCATENATE($D$717,"_","POS2")</f>
        <v>#VALUE!</v>
      </c>
      <c r="E720" s="77" t="e">
        <f aca="false">$E$717</f>
        <v>#VALUE!</v>
      </c>
      <c r="F720" s="78"/>
      <c r="G720" s="88" t="s">
        <v>943</v>
      </c>
      <c r="H720" s="82" t="s">
        <v>60</v>
      </c>
      <c r="I720" s="77" t="s">
        <v>944</v>
      </c>
      <c r="J720" s="87"/>
      <c r="K720" s="79"/>
      <c r="L720" s="93"/>
      <c r="M720" s="87" t="s">
        <v>62</v>
      </c>
      <c r="N720" s="82"/>
      <c r="O720" s="82"/>
      <c r="P720" s="82"/>
      <c r="Q720" s="82" t="n">
        <v>1</v>
      </c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93"/>
      <c r="AP720" s="93"/>
      <c r="AQ720" s="93"/>
      <c r="AR720" s="93"/>
      <c r="AS720" s="93"/>
      <c r="AT720" s="94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</row>
    <row r="721" customFormat="false" ht="22.5" hidden="false" customHeight="true" outlineLevel="0" collapsed="false">
      <c r="A721" s="90"/>
      <c r="B721" s="90"/>
      <c r="C721" s="83" t="s">
        <v>945</v>
      </c>
      <c r="D721" s="90" t="e">
        <f aca="false">CONCATENATE($D$717,"_","LSL")</f>
        <v>#VALUE!</v>
      </c>
      <c r="E721" s="77" t="e">
        <f aca="false">$E$717</f>
        <v>#VALUE!</v>
      </c>
      <c r="F721" s="78"/>
      <c r="G721" s="88" t="s">
        <v>946</v>
      </c>
      <c r="H721" s="82" t="s">
        <v>60</v>
      </c>
      <c r="I721" s="77" t="s">
        <v>947</v>
      </c>
      <c r="J721" s="87"/>
      <c r="K721" s="79"/>
      <c r="L721" s="93"/>
      <c r="M721" s="87" t="s">
        <v>62</v>
      </c>
      <c r="N721" s="82"/>
      <c r="O721" s="82"/>
      <c r="P721" s="82"/>
      <c r="Q721" s="82" t="n">
        <v>1</v>
      </c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93"/>
      <c r="AP721" s="93"/>
      <c r="AQ721" s="93"/>
      <c r="AR721" s="93"/>
      <c r="AS721" s="93"/>
      <c r="AT721" s="94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</row>
    <row r="722" customFormat="false" ht="22.5" hidden="false" customHeight="true" outlineLevel="0" collapsed="false">
      <c r="A722" s="90"/>
      <c r="B722" s="90"/>
      <c r="C722" s="83" t="s">
        <v>948</v>
      </c>
      <c r="D722" s="90" t="e">
        <f aca="false">CONCATENATE($D$717,"_","CMD1")</f>
        <v>#VALUE!</v>
      </c>
      <c r="E722" s="77" t="e">
        <f aca="false">$E$717</f>
        <v>#VALUE!</v>
      </c>
      <c r="F722" s="78"/>
      <c r="G722" s="88" t="s">
        <v>949</v>
      </c>
      <c r="H722" s="82" t="s">
        <v>60</v>
      </c>
      <c r="I722" s="77" t="s">
        <v>950</v>
      </c>
      <c r="J722" s="87"/>
      <c r="K722" s="79"/>
      <c r="L722" s="93"/>
      <c r="M722" s="87" t="s">
        <v>62</v>
      </c>
      <c r="N722" s="82"/>
      <c r="O722" s="82"/>
      <c r="P722" s="82"/>
      <c r="Q722" s="82"/>
      <c r="R722" s="82" t="n">
        <v>1</v>
      </c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93"/>
      <c r="AP722" s="93"/>
      <c r="AQ722" s="93"/>
      <c r="AR722" s="93"/>
      <c r="AS722" s="93"/>
      <c r="AT722" s="94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</row>
    <row r="723" customFormat="false" ht="22.5" hidden="false" customHeight="true" outlineLevel="0" collapsed="false">
      <c r="A723" s="90"/>
      <c r="B723" s="90"/>
      <c r="C723" s="83" t="s">
        <v>951</v>
      </c>
      <c r="D723" s="90" t="e">
        <f aca="false">CONCATENATE($D$717,"_","CMD2")</f>
        <v>#VALUE!</v>
      </c>
      <c r="E723" s="77" t="e">
        <f aca="false">$E$717</f>
        <v>#VALUE!</v>
      </c>
      <c r="F723" s="78"/>
      <c r="G723" s="88" t="s">
        <v>952</v>
      </c>
      <c r="H723" s="82" t="s">
        <v>60</v>
      </c>
      <c r="I723" s="77" t="s">
        <v>953</v>
      </c>
      <c r="J723" s="87"/>
      <c r="K723" s="79"/>
      <c r="L723" s="93"/>
      <c r="M723" s="87" t="s">
        <v>62</v>
      </c>
      <c r="N723" s="82"/>
      <c r="O723" s="82"/>
      <c r="P723" s="82"/>
      <c r="Q723" s="82"/>
      <c r="R723" s="82" t="n">
        <v>1</v>
      </c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93"/>
      <c r="AP723" s="93"/>
      <c r="AQ723" s="93"/>
      <c r="AR723" s="93"/>
      <c r="AS723" s="93"/>
      <c r="AT723" s="94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</row>
    <row r="724" customFormat="false" ht="22.5" hidden="false" customHeight="true" outlineLevel="0" collapsed="false">
      <c r="A724" s="90"/>
      <c r="B724" s="83"/>
      <c r="C724" s="83"/>
      <c r="D724" s="91"/>
      <c r="E724" s="92"/>
      <c r="F724" s="78"/>
      <c r="G724" s="76"/>
      <c r="H724" s="82"/>
      <c r="I724" s="76"/>
      <c r="J724" s="87"/>
      <c r="K724" s="87"/>
      <c r="L724" s="93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93"/>
      <c r="AP724" s="93"/>
      <c r="AQ724" s="93"/>
      <c r="AR724" s="93"/>
      <c r="AS724" s="93"/>
      <c r="AT724" s="94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</row>
    <row r="725" customFormat="false" ht="22.5" hidden="false" customHeight="true" outlineLevel="0" collapsed="false">
      <c r="A725" s="90"/>
      <c r="B725" s="83"/>
      <c r="C725" s="83"/>
      <c r="D725" s="91"/>
      <c r="E725" s="92"/>
      <c r="F725" s="78"/>
      <c r="G725" s="76"/>
      <c r="H725" s="82"/>
      <c r="I725" s="76"/>
      <c r="J725" s="87"/>
      <c r="K725" s="87"/>
      <c r="L725" s="93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93"/>
      <c r="AP725" s="93"/>
      <c r="AQ725" s="93"/>
      <c r="AR725" s="93"/>
      <c r="AS725" s="93"/>
      <c r="AT725" s="94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</row>
    <row r="726" customFormat="false" ht="22.5" hidden="false" customHeight="true" outlineLevel="0" collapsed="false">
      <c r="A726" s="90"/>
      <c r="B726" s="83"/>
      <c r="C726" s="83"/>
      <c r="D726" s="91"/>
      <c r="E726" s="92"/>
      <c r="F726" s="78"/>
      <c r="G726" s="76"/>
      <c r="H726" s="82"/>
      <c r="I726" s="76"/>
      <c r="J726" s="87"/>
      <c r="K726" s="87"/>
      <c r="L726" s="93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93"/>
      <c r="AP726" s="93"/>
      <c r="AQ726" s="93"/>
      <c r="AR726" s="93"/>
      <c r="AS726" s="93"/>
      <c r="AT726" s="94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</row>
    <row r="727" customFormat="false" ht="22.5" hidden="false" customHeight="true" outlineLevel="0" collapsed="false">
      <c r="A727" s="90"/>
      <c r="B727" s="83"/>
      <c r="C727" s="83"/>
      <c r="D727" s="123" t="e">
        <f aca="false">'codigos flow sheet' #REF!</f>
        <v>#VALUE!</v>
      </c>
      <c r="E727" s="91" t="e">
        <f aca="false">'codigos flow sheet' #REF!</f>
        <v>#VALUE!</v>
      </c>
      <c r="F727" s="78"/>
      <c r="G727" s="76"/>
      <c r="H727" s="82"/>
      <c r="I727" s="76"/>
      <c r="J727" s="87"/>
      <c r="K727" s="87" t="s">
        <v>89</v>
      </c>
      <c r="L727" s="93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93"/>
      <c r="AP727" s="93"/>
      <c r="AQ727" s="93"/>
      <c r="AR727" s="93"/>
      <c r="AS727" s="93"/>
      <c r="AT727" s="94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</row>
    <row r="728" customFormat="false" ht="22.5" hidden="false" customHeight="true" outlineLevel="0" collapsed="false">
      <c r="A728" s="90"/>
      <c r="B728" s="90"/>
      <c r="C728" s="83" t="s">
        <v>954</v>
      </c>
      <c r="D728" s="90" t="e">
        <f aca="false">CONCATENATE($D$727,"_","FIT")</f>
        <v>#VALUE!</v>
      </c>
      <c r="E728" s="77" t="e">
        <f aca="false">$E$727</f>
        <v>#VALUE!</v>
      </c>
      <c r="F728" s="77"/>
      <c r="G728" s="88" t="s">
        <v>955</v>
      </c>
      <c r="H728" s="82" t="s">
        <v>83</v>
      </c>
      <c r="I728" s="77" t="s">
        <v>956</v>
      </c>
      <c r="J728" s="87"/>
      <c r="K728" s="79"/>
      <c r="L728" s="93"/>
      <c r="M728" s="87" t="s">
        <v>85</v>
      </c>
      <c r="N728" s="82" t="s">
        <v>957</v>
      </c>
      <c r="O728" s="82"/>
      <c r="P728" s="82"/>
      <c r="Q728" s="82"/>
      <c r="R728" s="82"/>
      <c r="S728" s="82" t="n">
        <v>1</v>
      </c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93"/>
      <c r="AP728" s="93"/>
      <c r="AQ728" s="93"/>
      <c r="AR728" s="93"/>
      <c r="AS728" s="93"/>
      <c r="AT728" s="94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</row>
    <row r="729" customFormat="false" ht="22.5" hidden="false" customHeight="true" outlineLevel="0" collapsed="false">
      <c r="A729" s="90"/>
      <c r="B729" s="83"/>
      <c r="C729" s="83"/>
      <c r="D729" s="92"/>
      <c r="E729" s="92"/>
      <c r="F729" s="78"/>
      <c r="G729" s="76"/>
      <c r="H729" s="82"/>
      <c r="I729" s="76"/>
      <c r="J729" s="87"/>
      <c r="K729" s="87"/>
      <c r="L729" s="93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93"/>
      <c r="AP729" s="93"/>
      <c r="AQ729" s="93"/>
      <c r="AR729" s="93"/>
      <c r="AS729" s="93"/>
      <c r="AT729" s="94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</row>
    <row r="730" customFormat="false" ht="22.5" hidden="false" customHeight="true" outlineLevel="0" collapsed="false">
      <c r="A730" s="90"/>
      <c r="B730" s="83"/>
      <c r="C730" s="83"/>
      <c r="D730" s="92"/>
      <c r="E730" s="92"/>
      <c r="F730" s="78"/>
      <c r="G730" s="76"/>
      <c r="H730" s="82"/>
      <c r="I730" s="76"/>
      <c r="J730" s="87"/>
      <c r="K730" s="87"/>
      <c r="L730" s="93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93"/>
      <c r="AP730" s="93"/>
      <c r="AQ730" s="93"/>
      <c r="AR730" s="93"/>
      <c r="AS730" s="93"/>
      <c r="AT730" s="94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</row>
    <row r="731" customFormat="false" ht="22.5" hidden="false" customHeight="true" outlineLevel="0" collapsed="false">
      <c r="A731" s="90"/>
      <c r="B731" s="83"/>
      <c r="C731" s="83"/>
      <c r="D731" s="92"/>
      <c r="E731" s="92"/>
      <c r="F731" s="78"/>
      <c r="G731" s="76"/>
      <c r="H731" s="82"/>
      <c r="I731" s="76"/>
      <c r="J731" s="87"/>
      <c r="K731" s="87"/>
      <c r="L731" s="93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93"/>
      <c r="AP731" s="93"/>
      <c r="AQ731" s="93"/>
      <c r="AR731" s="93"/>
      <c r="AS731" s="93"/>
      <c r="AT731" s="94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</row>
    <row r="732" customFormat="false" ht="22.5" hidden="false" customHeight="true" outlineLevel="0" collapsed="false">
      <c r="A732" s="90" t="s">
        <v>229</v>
      </c>
      <c r="B732" s="90" t="s">
        <v>229</v>
      </c>
      <c r="C732" s="83"/>
      <c r="D732" s="95" t="e">
        <f aca="false">'codigos flow sheet' #REF!</f>
        <v>#VALUE!</v>
      </c>
      <c r="E732" s="97" t="e">
        <f aca="false">'codigos flow sheet' #REF!</f>
        <v>#VALUE!</v>
      </c>
      <c r="F732" s="78"/>
      <c r="G732" s="76"/>
      <c r="H732" s="82"/>
      <c r="I732" s="76"/>
      <c r="J732" s="87"/>
      <c r="K732" s="100" t="s">
        <v>89</v>
      </c>
      <c r="L732" s="93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93"/>
      <c r="AP732" s="93"/>
      <c r="AQ732" s="93"/>
      <c r="AR732" s="93"/>
      <c r="AS732" s="93"/>
      <c r="AT732" s="94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</row>
    <row r="733" customFormat="false" ht="22.5" hidden="false" customHeight="true" outlineLevel="0" collapsed="false">
      <c r="A733" s="90" t="s">
        <v>229</v>
      </c>
      <c r="B733" s="90" t="s">
        <v>229</v>
      </c>
      <c r="C733" s="83" t="s">
        <v>958</v>
      </c>
      <c r="D733" s="76" t="e">
        <f aca="false">CONCATENATE($D$732,"_","RDY")</f>
        <v>#VALUE!</v>
      </c>
      <c r="E733" s="77" t="e">
        <f aca="false">$E$732</f>
        <v>#VALUE!</v>
      </c>
      <c r="F733" s="78"/>
      <c r="G733" s="88" t="s">
        <v>64</v>
      </c>
      <c r="H733" s="82" t="s">
        <v>60</v>
      </c>
      <c r="I733" s="89" t="s">
        <v>959</v>
      </c>
      <c r="J733" s="87"/>
      <c r="K733" s="79"/>
      <c r="L733" s="93"/>
      <c r="M733" s="87" t="s">
        <v>62</v>
      </c>
      <c r="N733" s="82"/>
      <c r="O733" s="82"/>
      <c r="P733" s="82"/>
      <c r="Q733" s="82" t="n">
        <v>1</v>
      </c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93"/>
      <c r="AP733" s="93"/>
      <c r="AQ733" s="93"/>
      <c r="AR733" s="93"/>
      <c r="AS733" s="93"/>
      <c r="AT733" s="94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</row>
    <row r="734" customFormat="false" ht="22.5" hidden="false" customHeight="true" outlineLevel="0" collapsed="false">
      <c r="A734" s="124" t="s">
        <v>229</v>
      </c>
      <c r="B734" s="124" t="s">
        <v>229</v>
      </c>
      <c r="C734" s="83" t="s">
        <v>960</v>
      </c>
      <c r="D734" s="76" t="e">
        <f aca="false">CONCATENATE($D$732,"_","POS2")</f>
        <v>#VALUE!</v>
      </c>
      <c r="E734" s="77" t="e">
        <f aca="false">$E$732</f>
        <v>#VALUE!</v>
      </c>
      <c r="F734" s="98"/>
      <c r="G734" s="88" t="s">
        <v>258</v>
      </c>
      <c r="H734" s="82" t="s">
        <v>60</v>
      </c>
      <c r="I734" s="89" t="s">
        <v>961</v>
      </c>
      <c r="J734" s="87"/>
      <c r="K734" s="79"/>
      <c r="L734" s="93"/>
      <c r="M734" s="87" t="s">
        <v>62</v>
      </c>
      <c r="N734" s="82"/>
      <c r="O734" s="82"/>
      <c r="P734" s="125"/>
      <c r="Q734" s="82" t="n">
        <v>1</v>
      </c>
      <c r="R734" s="125"/>
      <c r="S734" s="125"/>
      <c r="T734" s="125"/>
      <c r="U734" s="125"/>
      <c r="V734" s="125"/>
      <c r="W734" s="125"/>
      <c r="X734" s="125"/>
      <c r="Y734" s="125"/>
      <c r="Z734" s="125"/>
      <c r="AA734" s="125"/>
      <c r="AB734" s="125"/>
      <c r="AC734" s="125"/>
      <c r="AD734" s="125"/>
      <c r="AE734" s="125"/>
      <c r="AF734" s="125"/>
      <c r="AG734" s="125"/>
      <c r="AH734" s="125"/>
      <c r="AI734" s="125"/>
      <c r="AJ734" s="125"/>
      <c r="AK734" s="125"/>
      <c r="AL734" s="125"/>
      <c r="AM734" s="125"/>
      <c r="AN734" s="125"/>
      <c r="AO734" s="126"/>
      <c r="AP734" s="126"/>
      <c r="AQ734" s="126"/>
      <c r="AR734" s="126"/>
      <c r="AS734" s="126"/>
      <c r="AT734" s="127"/>
      <c r="AU734" s="128"/>
      <c r="AV734" s="128"/>
      <c r="AW734" s="128"/>
      <c r="AX734" s="128"/>
      <c r="AY734" s="128"/>
      <c r="AZ734" s="128"/>
      <c r="BA734" s="128"/>
      <c r="BB734" s="128"/>
      <c r="BC734" s="128"/>
      <c r="BD734" s="128"/>
      <c r="BE734" s="128"/>
      <c r="BF734" s="128"/>
      <c r="BG734" s="128"/>
      <c r="BH734" s="128"/>
      <c r="BI734" s="128"/>
      <c r="BJ734" s="128"/>
      <c r="BK734" s="128"/>
      <c r="BL734" s="128"/>
      <c r="BM734" s="128"/>
      <c r="BN734" s="128"/>
    </row>
    <row r="735" customFormat="false" ht="22.5" hidden="false" customHeight="true" outlineLevel="0" collapsed="false">
      <c r="A735" s="76" t="s">
        <v>229</v>
      </c>
      <c r="B735" s="76" t="s">
        <v>229</v>
      </c>
      <c r="C735" s="83" t="s">
        <v>962</v>
      </c>
      <c r="D735" s="76" t="e">
        <f aca="false">CONCATENATE($D$732,"_","POS1")</f>
        <v>#VALUE!</v>
      </c>
      <c r="E735" s="77" t="e">
        <f aca="false">$E$732</f>
        <v>#VALUE!</v>
      </c>
      <c r="F735" s="98"/>
      <c r="G735" s="88" t="s">
        <v>261</v>
      </c>
      <c r="H735" s="82" t="s">
        <v>60</v>
      </c>
      <c r="I735" s="89" t="s">
        <v>963</v>
      </c>
      <c r="J735" s="87"/>
      <c r="K735" s="79"/>
      <c r="L735" s="93"/>
      <c r="M735" s="87" t="s">
        <v>62</v>
      </c>
      <c r="N735" s="82"/>
      <c r="O735" s="82"/>
      <c r="P735" s="82"/>
      <c r="Q735" s="82" t="n">
        <v>1</v>
      </c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93"/>
      <c r="AP735" s="93"/>
      <c r="AQ735" s="93"/>
      <c r="AR735" s="93"/>
      <c r="AS735" s="93"/>
      <c r="AT735" s="94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</row>
    <row r="736" customFormat="false" ht="22.5" hidden="false" customHeight="true" outlineLevel="0" collapsed="false">
      <c r="A736" s="75"/>
      <c r="B736" s="75"/>
      <c r="C736" s="83" t="s">
        <v>964</v>
      </c>
      <c r="D736" s="76" t="e">
        <f aca="false">CONCATENATE($D$732,"_","INTLCK")</f>
        <v>#VALUE!</v>
      </c>
      <c r="E736" s="77" t="e">
        <f aca="false">$E$732</f>
        <v>#VALUE!</v>
      </c>
      <c r="F736" s="78"/>
      <c r="G736" s="88" t="s">
        <v>213</v>
      </c>
      <c r="H736" s="82" t="s">
        <v>60</v>
      </c>
      <c r="I736" s="77" t="s">
        <v>965</v>
      </c>
      <c r="J736" s="77"/>
      <c r="K736" s="79"/>
      <c r="L736" s="81"/>
      <c r="M736" s="87" t="s">
        <v>62</v>
      </c>
      <c r="N736" s="82"/>
      <c r="O736" s="82"/>
      <c r="P736" s="81"/>
      <c r="Q736" s="79"/>
      <c r="R736" s="79" t="n">
        <v>1</v>
      </c>
      <c r="S736" s="79"/>
      <c r="T736" s="79"/>
      <c r="U736" s="79"/>
      <c r="V736" s="79"/>
      <c r="W736" s="79"/>
      <c r="X736" s="79"/>
      <c r="Y736" s="79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1"/>
      <c r="AO736" s="81"/>
      <c r="AP736" s="81"/>
      <c r="AQ736" s="81"/>
      <c r="AR736" s="81"/>
      <c r="AS736" s="81"/>
      <c r="AT736" s="8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</row>
    <row r="737" customFormat="false" ht="22.5" hidden="false" customHeight="true" outlineLevel="0" collapsed="false">
      <c r="A737" s="76"/>
      <c r="B737" s="76"/>
      <c r="C737" s="83" t="s">
        <v>966</v>
      </c>
      <c r="D737" s="76" t="e">
        <f aca="false">CONCATENATE($D$732,"_","ZT")</f>
        <v>#VALUE!</v>
      </c>
      <c r="E737" s="77" t="e">
        <f aca="false">$E$732</f>
        <v>#VALUE!</v>
      </c>
      <c r="F737" s="78"/>
      <c r="G737" s="88" t="s">
        <v>267</v>
      </c>
      <c r="H737" s="82" t="s">
        <v>83</v>
      </c>
      <c r="I737" s="77" t="s">
        <v>967</v>
      </c>
      <c r="J737" s="87"/>
      <c r="K737" s="79"/>
      <c r="L737" s="93"/>
      <c r="M737" s="87" t="s">
        <v>85</v>
      </c>
      <c r="N737" s="82" t="s">
        <v>968</v>
      </c>
      <c r="O737" s="82"/>
      <c r="P737" s="82"/>
      <c r="Q737" s="82"/>
      <c r="R737" s="82"/>
      <c r="S737" s="82" t="n">
        <v>1</v>
      </c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93"/>
      <c r="AP737" s="93"/>
      <c r="AQ737" s="93"/>
      <c r="AR737" s="93"/>
      <c r="AS737" s="93"/>
      <c r="AT737" s="94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</row>
    <row r="738" customFormat="false" ht="22.5" hidden="false" customHeight="true" outlineLevel="0" collapsed="false">
      <c r="A738" s="75"/>
      <c r="B738" s="75"/>
      <c r="C738" s="83" t="s">
        <v>969</v>
      </c>
      <c r="D738" s="76" t="e">
        <f aca="false">CONCATENATE($D$732,"_","SP")</f>
        <v>#VALUE!</v>
      </c>
      <c r="E738" s="77" t="e">
        <f aca="false">$E$732</f>
        <v>#VALUE!</v>
      </c>
      <c r="F738" s="77"/>
      <c r="G738" s="88" t="s">
        <v>270</v>
      </c>
      <c r="H738" s="82" t="s">
        <v>83</v>
      </c>
      <c r="I738" s="77" t="s">
        <v>970</v>
      </c>
      <c r="J738" s="77"/>
      <c r="K738" s="79"/>
      <c r="L738" s="129"/>
      <c r="M738" s="87" t="s">
        <v>85</v>
      </c>
      <c r="N738" s="82"/>
      <c r="O738" s="82"/>
      <c r="P738" s="81"/>
      <c r="Q738" s="79"/>
      <c r="R738" s="79"/>
      <c r="S738" s="79"/>
      <c r="T738" s="79"/>
      <c r="U738" s="79" t="n">
        <v>1</v>
      </c>
      <c r="V738" s="79"/>
      <c r="W738" s="79"/>
      <c r="X738" s="79"/>
      <c r="Y738" s="79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1"/>
      <c r="AO738" s="129"/>
      <c r="AP738" s="129"/>
      <c r="AQ738" s="129"/>
      <c r="AR738" s="129"/>
      <c r="AS738" s="129"/>
      <c r="AT738" s="129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</row>
    <row r="739" customFormat="false" ht="22.5" hidden="false" customHeight="true" outlineLevel="0" collapsed="false">
      <c r="A739" s="90"/>
      <c r="B739" s="83"/>
      <c r="C739" s="83"/>
      <c r="D739" s="91"/>
      <c r="E739" s="92"/>
      <c r="F739" s="78"/>
      <c r="G739" s="76"/>
      <c r="H739" s="82"/>
      <c r="I739" s="76"/>
      <c r="J739" s="87"/>
      <c r="K739" s="87"/>
      <c r="L739" s="93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93"/>
      <c r="AP739" s="93"/>
      <c r="AQ739" s="93"/>
      <c r="AR739" s="93"/>
      <c r="AS739" s="93"/>
      <c r="AT739" s="94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</row>
    <row r="740" customFormat="false" ht="22.5" hidden="false" customHeight="true" outlineLevel="0" collapsed="false">
      <c r="A740" s="90"/>
      <c r="B740" s="83"/>
      <c r="C740" s="83"/>
      <c r="D740" s="91"/>
      <c r="E740" s="92"/>
      <c r="F740" s="78"/>
      <c r="G740" s="76"/>
      <c r="H740" s="82"/>
      <c r="I740" s="76"/>
      <c r="J740" s="87"/>
      <c r="K740" s="87"/>
      <c r="L740" s="93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93"/>
      <c r="AP740" s="93"/>
      <c r="AQ740" s="93"/>
      <c r="AR740" s="93"/>
      <c r="AS740" s="93"/>
      <c r="AT740" s="94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</row>
    <row r="741" customFormat="false" ht="22.5" hidden="false" customHeight="true" outlineLevel="0" collapsed="false">
      <c r="A741" s="90"/>
      <c r="B741" s="83"/>
      <c r="C741" s="83"/>
      <c r="D741" s="91"/>
      <c r="E741" s="92"/>
      <c r="F741" s="78"/>
      <c r="G741" s="76"/>
      <c r="H741" s="82"/>
      <c r="I741" s="76"/>
      <c r="J741" s="87"/>
      <c r="K741" s="87"/>
      <c r="L741" s="93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93"/>
      <c r="AP741" s="93"/>
      <c r="AQ741" s="93"/>
      <c r="AR741" s="93"/>
      <c r="AS741" s="93"/>
      <c r="AT741" s="94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</row>
    <row r="742" customFormat="false" ht="22.5" hidden="false" customHeight="true" outlineLevel="0" collapsed="false">
      <c r="A742" s="76"/>
      <c r="B742" s="76"/>
      <c r="C742" s="83"/>
      <c r="D742" s="95" t="s">
        <v>971</v>
      </c>
      <c r="E742" s="97" t="s">
        <v>972</v>
      </c>
      <c r="F742" s="78"/>
      <c r="G742" s="76"/>
      <c r="H742" s="82"/>
      <c r="I742" s="89"/>
      <c r="J742" s="87"/>
      <c r="K742" s="100" t="s">
        <v>89</v>
      </c>
      <c r="L742" s="93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93"/>
      <c r="AP742" s="93"/>
      <c r="AQ742" s="93"/>
      <c r="AR742" s="93"/>
      <c r="AS742" s="93"/>
      <c r="AT742" s="94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</row>
    <row r="743" customFormat="false" ht="22.5" hidden="false" customHeight="true" outlineLevel="0" collapsed="false">
      <c r="A743" s="76"/>
      <c r="B743" s="76"/>
      <c r="C743" s="109" t="s">
        <v>973</v>
      </c>
      <c r="D743" s="90" t="s">
        <v>974</v>
      </c>
      <c r="E743" s="109" t="s">
        <v>972</v>
      </c>
      <c r="F743" s="78"/>
      <c r="G743" s="88" t="s">
        <v>261</v>
      </c>
      <c r="H743" s="82" t="s">
        <v>60</v>
      </c>
      <c r="I743" s="89" t="s">
        <v>975</v>
      </c>
      <c r="J743" s="87"/>
      <c r="K743" s="79"/>
      <c r="L743" s="93"/>
      <c r="M743" s="87" t="s">
        <v>62</v>
      </c>
      <c r="N743" s="82"/>
      <c r="O743" s="82"/>
      <c r="P743" s="82"/>
      <c r="Q743" s="82" t="n">
        <v>1</v>
      </c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93"/>
      <c r="AP743" s="93"/>
      <c r="AQ743" s="93"/>
      <c r="AR743" s="93"/>
      <c r="AS743" s="93"/>
      <c r="AT743" s="94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</row>
    <row r="744" customFormat="false" ht="22.5" hidden="false" customHeight="true" outlineLevel="0" collapsed="false">
      <c r="A744" s="76"/>
      <c r="B744" s="76"/>
      <c r="C744" s="109" t="s">
        <v>976</v>
      </c>
      <c r="D744" s="90" t="s">
        <v>977</v>
      </c>
      <c r="E744" s="109" t="s">
        <v>972</v>
      </c>
      <c r="F744" s="78"/>
      <c r="G744" s="88" t="s">
        <v>258</v>
      </c>
      <c r="H744" s="82" t="s">
        <v>60</v>
      </c>
      <c r="I744" s="89" t="s">
        <v>978</v>
      </c>
      <c r="J744" s="87"/>
      <c r="K744" s="79"/>
      <c r="L744" s="93"/>
      <c r="M744" s="87" t="s">
        <v>62</v>
      </c>
      <c r="N744" s="82"/>
      <c r="O744" s="82"/>
      <c r="P744" s="82"/>
      <c r="Q744" s="82" t="n">
        <v>1</v>
      </c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93"/>
      <c r="AP744" s="93"/>
      <c r="AQ744" s="93"/>
      <c r="AR744" s="93"/>
      <c r="AS744" s="93"/>
      <c r="AT744" s="94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</row>
    <row r="745" customFormat="false" ht="22.5" hidden="false" customHeight="true" outlineLevel="0" collapsed="false">
      <c r="A745" s="76"/>
      <c r="B745" s="76"/>
      <c r="C745" s="83" t="s">
        <v>979</v>
      </c>
      <c r="D745" s="90" t="s">
        <v>980</v>
      </c>
      <c r="E745" s="109" t="s">
        <v>972</v>
      </c>
      <c r="F745" s="78"/>
      <c r="G745" s="88" t="s">
        <v>267</v>
      </c>
      <c r="H745" s="82" t="s">
        <v>981</v>
      </c>
      <c r="I745" s="89" t="s">
        <v>982</v>
      </c>
      <c r="J745" s="87"/>
      <c r="K745" s="79"/>
      <c r="L745" s="93"/>
      <c r="M745" s="87" t="s">
        <v>85</v>
      </c>
      <c r="N745" s="82" t="s">
        <v>983</v>
      </c>
      <c r="O745" s="82"/>
      <c r="P745" s="82"/>
      <c r="Q745" s="82"/>
      <c r="R745" s="82"/>
      <c r="S745" s="82" t="n">
        <v>1</v>
      </c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93"/>
      <c r="AP745" s="93"/>
      <c r="AQ745" s="93"/>
      <c r="AR745" s="93"/>
      <c r="AS745" s="93"/>
      <c r="AT745" s="94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</row>
    <row r="746" customFormat="false" ht="22.5" hidden="false" customHeight="true" outlineLevel="0" collapsed="false">
      <c r="A746" s="76"/>
      <c r="B746" s="76"/>
      <c r="C746" s="83" t="s">
        <v>984</v>
      </c>
      <c r="D746" s="90" t="s">
        <v>985</v>
      </c>
      <c r="E746" s="109" t="s">
        <v>972</v>
      </c>
      <c r="F746" s="78"/>
      <c r="G746" s="88" t="s">
        <v>986</v>
      </c>
      <c r="H746" s="82" t="s">
        <v>981</v>
      </c>
      <c r="I746" s="89" t="s">
        <v>987</v>
      </c>
      <c r="J746" s="87"/>
      <c r="K746" s="79"/>
      <c r="L746" s="93"/>
      <c r="M746" s="87" t="s">
        <v>85</v>
      </c>
      <c r="N746" s="82"/>
      <c r="O746" s="82"/>
      <c r="P746" s="82"/>
      <c r="Q746" s="82"/>
      <c r="R746" s="82"/>
      <c r="S746" s="82"/>
      <c r="T746" s="82"/>
      <c r="U746" s="82" t="n">
        <v>1</v>
      </c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93"/>
      <c r="AP746" s="93"/>
      <c r="AQ746" s="93"/>
      <c r="AR746" s="93"/>
      <c r="AS746" s="93"/>
      <c r="AT746" s="94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</row>
    <row r="747" customFormat="false" ht="22.5" hidden="false" customHeight="true" outlineLevel="0" collapsed="false">
      <c r="A747" s="90"/>
      <c r="B747" s="83"/>
      <c r="C747" s="83"/>
      <c r="D747" s="91"/>
      <c r="E747" s="92"/>
      <c r="F747" s="78"/>
      <c r="G747" s="76"/>
      <c r="H747" s="82"/>
      <c r="I747" s="76"/>
      <c r="J747" s="87"/>
      <c r="K747" s="87"/>
      <c r="L747" s="93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93"/>
      <c r="AP747" s="93"/>
      <c r="AQ747" s="93"/>
      <c r="AR747" s="93"/>
      <c r="AS747" s="93"/>
      <c r="AT747" s="94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</row>
    <row r="748" customFormat="false" ht="22.5" hidden="false" customHeight="true" outlineLevel="0" collapsed="false">
      <c r="A748" s="90"/>
      <c r="B748" s="83"/>
      <c r="C748" s="83"/>
      <c r="D748" s="91"/>
      <c r="E748" s="92"/>
      <c r="F748" s="78"/>
      <c r="G748" s="76"/>
      <c r="H748" s="82"/>
      <c r="I748" s="76"/>
      <c r="J748" s="87"/>
      <c r="K748" s="87"/>
      <c r="L748" s="93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93"/>
      <c r="AP748" s="93"/>
      <c r="AQ748" s="93"/>
      <c r="AR748" s="93"/>
      <c r="AS748" s="93"/>
      <c r="AT748" s="94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</row>
    <row r="749" customFormat="false" ht="22.5" hidden="false" customHeight="true" outlineLevel="0" collapsed="false">
      <c r="A749" s="90"/>
      <c r="B749" s="83"/>
      <c r="C749" s="83"/>
      <c r="D749" s="91"/>
      <c r="E749" s="92"/>
      <c r="F749" s="78"/>
      <c r="G749" s="76"/>
      <c r="H749" s="82"/>
      <c r="I749" s="76"/>
      <c r="J749" s="87"/>
      <c r="K749" s="87"/>
      <c r="L749" s="93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93"/>
      <c r="AP749" s="93"/>
      <c r="AQ749" s="93"/>
      <c r="AR749" s="93"/>
      <c r="AS749" s="93"/>
      <c r="AT749" s="94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</row>
    <row r="750" customFormat="false" ht="22.5" hidden="false" customHeight="true" outlineLevel="0" collapsed="false">
      <c r="A750" s="112"/>
      <c r="B750" s="112"/>
      <c r="C750" s="83"/>
      <c r="D750" s="95" t="e">
        <f aca="false">'codigos flow sheet' #REF!</f>
        <v>#VALUE!</v>
      </c>
      <c r="E750" s="97" t="e">
        <f aca="false">'codigos flow sheet' #REF!</f>
        <v>#VALUE!</v>
      </c>
      <c r="F750" s="78"/>
      <c r="G750" s="76"/>
      <c r="H750" s="82"/>
      <c r="I750" s="77"/>
      <c r="J750" s="87"/>
      <c r="K750" s="100" t="s">
        <v>89</v>
      </c>
      <c r="L750" s="93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93"/>
      <c r="AP750" s="93"/>
      <c r="AQ750" s="93"/>
      <c r="AR750" s="93"/>
      <c r="AS750" s="93"/>
      <c r="AT750" s="94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</row>
    <row r="751" customFormat="false" ht="22.5" hidden="false" customHeight="true" outlineLevel="0" collapsed="false">
      <c r="A751" s="112"/>
      <c r="B751" s="112"/>
      <c r="C751" s="83" t="s">
        <v>988</v>
      </c>
      <c r="D751" s="90" t="e">
        <f aca="false">CONCATENATE($D$750,"_","SV1")</f>
        <v>#VALUE!</v>
      </c>
      <c r="E751" s="77" t="e">
        <f aca="false">$E$750</f>
        <v>#VALUE!</v>
      </c>
      <c r="F751" s="78"/>
      <c r="G751" s="88" t="s">
        <v>989</v>
      </c>
      <c r="H751" s="82" t="s">
        <v>60</v>
      </c>
      <c r="I751" s="89" t="s">
        <v>990</v>
      </c>
      <c r="J751" s="87"/>
      <c r="K751" s="79"/>
      <c r="L751" s="93"/>
      <c r="M751" s="87" t="s">
        <v>62</v>
      </c>
      <c r="N751" s="82"/>
      <c r="O751" s="82"/>
      <c r="P751" s="82"/>
      <c r="Q751" s="82"/>
      <c r="R751" s="82" t="n">
        <v>1</v>
      </c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93"/>
      <c r="AP751" s="93"/>
      <c r="AQ751" s="93"/>
      <c r="AR751" s="93"/>
      <c r="AS751" s="93"/>
      <c r="AT751" s="94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</row>
    <row r="752" customFormat="false" ht="22.5" hidden="false" customHeight="true" outlineLevel="0" collapsed="false">
      <c r="A752" s="112"/>
      <c r="B752" s="112"/>
      <c r="C752" s="83" t="s">
        <v>991</v>
      </c>
      <c r="D752" s="90" t="e">
        <f aca="false">CONCATENATE($D$750,"_","SV2")</f>
        <v>#VALUE!</v>
      </c>
      <c r="E752" s="77" t="e">
        <f aca="false">$E$750</f>
        <v>#VALUE!</v>
      </c>
      <c r="F752" s="78"/>
      <c r="G752" s="88" t="s">
        <v>992</v>
      </c>
      <c r="H752" s="82" t="s">
        <v>60</v>
      </c>
      <c r="I752" s="89" t="s">
        <v>993</v>
      </c>
      <c r="J752" s="87"/>
      <c r="K752" s="79"/>
      <c r="L752" s="93"/>
      <c r="M752" s="87" t="s">
        <v>62</v>
      </c>
      <c r="N752" s="82"/>
      <c r="O752" s="82"/>
      <c r="P752" s="82"/>
      <c r="Q752" s="82"/>
      <c r="R752" s="82" t="n">
        <v>1</v>
      </c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93"/>
      <c r="AP752" s="93"/>
      <c r="AQ752" s="93"/>
      <c r="AR752" s="93"/>
      <c r="AS752" s="93"/>
      <c r="AT752" s="94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</row>
    <row r="753" customFormat="false" ht="22.5" hidden="false" customHeight="true" outlineLevel="0" collapsed="false">
      <c r="A753" s="112"/>
      <c r="B753" s="112"/>
      <c r="C753" s="83" t="s">
        <v>994</v>
      </c>
      <c r="D753" s="90" t="e">
        <f aca="false">CONCATENATE($D$750,"_","CMD")</f>
        <v>#VALUE!</v>
      </c>
      <c r="E753" s="77" t="e">
        <f aca="false">$E$750</f>
        <v>#VALUE!</v>
      </c>
      <c r="F753" s="98"/>
      <c r="G753" s="88" t="s">
        <v>122</v>
      </c>
      <c r="H753" s="82" t="s">
        <v>60</v>
      </c>
      <c r="I753" s="89" t="s">
        <v>995</v>
      </c>
      <c r="J753" s="87"/>
      <c r="K753" s="79"/>
      <c r="L753" s="93"/>
      <c r="M753" s="87" t="s">
        <v>62</v>
      </c>
      <c r="N753" s="82"/>
      <c r="O753" s="82"/>
      <c r="P753" s="82"/>
      <c r="Q753" s="82"/>
      <c r="R753" s="82" t="n">
        <v>1</v>
      </c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93"/>
      <c r="AP753" s="93"/>
      <c r="AQ753" s="93"/>
      <c r="AR753" s="93"/>
      <c r="AS753" s="93"/>
      <c r="AT753" s="94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</row>
    <row r="754" customFormat="false" ht="22.5" hidden="false" customHeight="true" outlineLevel="0" collapsed="false">
      <c r="A754" s="112"/>
      <c r="B754" s="112"/>
      <c r="C754" s="83" t="s">
        <v>996</v>
      </c>
      <c r="D754" s="90" t="e">
        <f aca="false">CONCATENATE($D$750,"_","PT-1")</f>
        <v>#VALUE!</v>
      </c>
      <c r="E754" s="77" t="e">
        <f aca="false">$E$750</f>
        <v>#VALUE!</v>
      </c>
      <c r="F754" s="78"/>
      <c r="G754" s="88" t="s">
        <v>997</v>
      </c>
      <c r="H754" s="82" t="s">
        <v>83</v>
      </c>
      <c r="I754" s="77" t="s">
        <v>998</v>
      </c>
      <c r="J754" s="87"/>
      <c r="K754" s="79"/>
      <c r="L754" s="93"/>
      <c r="M754" s="87" t="s">
        <v>85</v>
      </c>
      <c r="N754" s="82" t="s">
        <v>999</v>
      </c>
      <c r="O754" s="82"/>
      <c r="P754" s="82"/>
      <c r="Q754" s="82"/>
      <c r="R754" s="82"/>
      <c r="S754" s="82" t="n">
        <v>1</v>
      </c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93"/>
      <c r="AP754" s="93"/>
      <c r="AQ754" s="93"/>
      <c r="AR754" s="93"/>
      <c r="AS754" s="93"/>
      <c r="AT754" s="94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</row>
    <row r="755" customFormat="false" ht="22.5" hidden="false" customHeight="true" outlineLevel="0" collapsed="false">
      <c r="A755" s="112"/>
      <c r="B755" s="112"/>
      <c r="C755" s="83" t="s">
        <v>1000</v>
      </c>
      <c r="D755" s="90" t="e">
        <f aca="false">CONCATENATE($D$750,"_","PT-2")</f>
        <v>#VALUE!</v>
      </c>
      <c r="E755" s="77" t="e">
        <f aca="false">$E$750</f>
        <v>#VALUE!</v>
      </c>
      <c r="F755" s="78"/>
      <c r="G755" s="88" t="s">
        <v>1001</v>
      </c>
      <c r="H755" s="82" t="s">
        <v>83</v>
      </c>
      <c r="I755" s="77" t="s">
        <v>1002</v>
      </c>
      <c r="J755" s="87"/>
      <c r="K755" s="79"/>
      <c r="L755" s="93"/>
      <c r="M755" s="87" t="s">
        <v>85</v>
      </c>
      <c r="N755" s="82" t="s">
        <v>1003</v>
      </c>
      <c r="O755" s="82"/>
      <c r="P755" s="82"/>
      <c r="Q755" s="82"/>
      <c r="R755" s="82"/>
      <c r="S755" s="82" t="n">
        <v>1</v>
      </c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93"/>
      <c r="AP755" s="93"/>
      <c r="AQ755" s="93"/>
      <c r="AR755" s="93"/>
      <c r="AS755" s="93"/>
      <c r="AT755" s="94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</row>
    <row r="756" customFormat="false" ht="22.5" hidden="false" customHeight="true" outlineLevel="0" collapsed="false">
      <c r="A756" s="112"/>
      <c r="B756" s="112"/>
      <c r="C756" s="83" t="s">
        <v>1004</v>
      </c>
      <c r="D756" s="90" t="e">
        <f aca="false">CONCATENATE($D$750,"_","PT-3")</f>
        <v>#VALUE!</v>
      </c>
      <c r="E756" s="77" t="e">
        <f aca="false">$E$750</f>
        <v>#VALUE!</v>
      </c>
      <c r="F756" s="78"/>
      <c r="G756" s="88" t="s">
        <v>1005</v>
      </c>
      <c r="H756" s="82" t="s">
        <v>83</v>
      </c>
      <c r="I756" s="77" t="s">
        <v>1006</v>
      </c>
      <c r="J756" s="87"/>
      <c r="K756" s="79"/>
      <c r="L756" s="93"/>
      <c r="M756" s="87" t="s">
        <v>85</v>
      </c>
      <c r="N756" s="82" t="s">
        <v>1007</v>
      </c>
      <c r="O756" s="82"/>
      <c r="P756" s="82"/>
      <c r="Q756" s="82"/>
      <c r="R756" s="82"/>
      <c r="S756" s="82" t="n">
        <v>1</v>
      </c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93"/>
      <c r="AP756" s="93"/>
      <c r="AQ756" s="93"/>
      <c r="AR756" s="93"/>
      <c r="AS756" s="93"/>
      <c r="AT756" s="94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</row>
    <row r="757" customFormat="false" ht="22.5" hidden="false" customHeight="true" outlineLevel="0" collapsed="false">
      <c r="A757" s="112"/>
      <c r="B757" s="112"/>
      <c r="C757" s="83" t="s">
        <v>1008</v>
      </c>
      <c r="D757" s="90" t="e">
        <f aca="false">CONCATENATE($D$750,"_","PT-4")</f>
        <v>#VALUE!</v>
      </c>
      <c r="E757" s="77" t="e">
        <f aca="false">$E$750</f>
        <v>#VALUE!</v>
      </c>
      <c r="F757" s="78"/>
      <c r="G757" s="88" t="s">
        <v>1009</v>
      </c>
      <c r="H757" s="82" t="s">
        <v>83</v>
      </c>
      <c r="I757" s="77" t="s">
        <v>1010</v>
      </c>
      <c r="J757" s="87"/>
      <c r="K757" s="79"/>
      <c r="L757" s="93"/>
      <c r="M757" s="87" t="s">
        <v>85</v>
      </c>
      <c r="N757" s="82" t="s">
        <v>1007</v>
      </c>
      <c r="O757" s="82"/>
      <c r="P757" s="82"/>
      <c r="Q757" s="82"/>
      <c r="R757" s="82"/>
      <c r="S757" s="82" t="n">
        <v>1</v>
      </c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93"/>
      <c r="AP757" s="93"/>
      <c r="AQ757" s="93"/>
      <c r="AR757" s="93"/>
      <c r="AS757" s="93"/>
      <c r="AT757" s="94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</row>
    <row r="758" customFormat="false" ht="22.5" hidden="false" customHeight="true" outlineLevel="0" collapsed="false">
      <c r="A758" s="112"/>
      <c r="B758" s="112"/>
      <c r="C758" s="83" t="s">
        <v>1011</v>
      </c>
      <c r="D758" s="90" t="e">
        <f aca="false">CONCATENATE($D$750,"_","TIT-1")</f>
        <v>#VALUE!</v>
      </c>
      <c r="E758" s="77" t="e">
        <f aca="false">$E$750</f>
        <v>#VALUE!</v>
      </c>
      <c r="F758" s="78"/>
      <c r="G758" s="88" t="s">
        <v>1012</v>
      </c>
      <c r="H758" s="82" t="s">
        <v>83</v>
      </c>
      <c r="I758" s="77" t="s">
        <v>1013</v>
      </c>
      <c r="J758" s="87"/>
      <c r="K758" s="79"/>
      <c r="L758" s="93"/>
      <c r="M758" s="87" t="s">
        <v>85</v>
      </c>
      <c r="N758" s="82" t="s">
        <v>1014</v>
      </c>
      <c r="O758" s="82"/>
      <c r="P758" s="82"/>
      <c r="Q758" s="82"/>
      <c r="R758" s="82"/>
      <c r="S758" s="82" t="n">
        <v>1</v>
      </c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93"/>
      <c r="AP758" s="93"/>
      <c r="AQ758" s="93"/>
      <c r="AR758" s="93"/>
      <c r="AS758" s="93"/>
      <c r="AT758" s="94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</row>
    <row r="759" customFormat="false" ht="22.5" hidden="false" customHeight="true" outlineLevel="0" collapsed="false">
      <c r="A759" s="112"/>
      <c r="B759" s="112"/>
      <c r="C759" s="83" t="s">
        <v>1015</v>
      </c>
      <c r="D759" s="90" t="e">
        <f aca="false">CONCATENATE($D$750,"_","TIT-2")</f>
        <v>#VALUE!</v>
      </c>
      <c r="E759" s="77" t="e">
        <f aca="false">$E$750</f>
        <v>#VALUE!</v>
      </c>
      <c r="F759" s="98"/>
      <c r="G759" s="88" t="s">
        <v>1016</v>
      </c>
      <c r="H759" s="82" t="s">
        <v>83</v>
      </c>
      <c r="I759" s="77" t="s">
        <v>1017</v>
      </c>
      <c r="J759" s="87"/>
      <c r="K759" s="79"/>
      <c r="L759" s="93"/>
      <c r="M759" s="87" t="s">
        <v>85</v>
      </c>
      <c r="N759" s="82" t="s">
        <v>153</v>
      </c>
      <c r="O759" s="82"/>
      <c r="P759" s="82"/>
      <c r="Q759" s="82"/>
      <c r="R759" s="82"/>
      <c r="S759" s="82" t="n">
        <v>1</v>
      </c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93"/>
      <c r="AP759" s="93"/>
      <c r="AQ759" s="93"/>
      <c r="AR759" s="93"/>
      <c r="AS759" s="93"/>
      <c r="AT759" s="94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</row>
    <row r="760" customFormat="false" ht="22.5" hidden="false" customHeight="true" outlineLevel="0" collapsed="false">
      <c r="A760" s="112"/>
      <c r="B760" s="112"/>
      <c r="C760" s="83" t="s">
        <v>1018</v>
      </c>
      <c r="D760" s="90" t="e">
        <f aca="false">CONCATENATE($D$750,"_","FIT")</f>
        <v>#VALUE!</v>
      </c>
      <c r="E760" s="77" t="e">
        <f aca="false">$E$750</f>
        <v>#VALUE!</v>
      </c>
      <c r="F760" s="78"/>
      <c r="G760" s="88" t="s">
        <v>1019</v>
      </c>
      <c r="H760" s="82" t="s">
        <v>83</v>
      </c>
      <c r="I760" s="77" t="s">
        <v>1020</v>
      </c>
      <c r="J760" s="87"/>
      <c r="K760" s="79"/>
      <c r="L760" s="93"/>
      <c r="M760" s="87" t="s">
        <v>85</v>
      </c>
      <c r="N760" s="82" t="s">
        <v>1021</v>
      </c>
      <c r="O760" s="82"/>
      <c r="P760" s="82"/>
      <c r="Q760" s="82"/>
      <c r="R760" s="82"/>
      <c r="S760" s="82" t="n">
        <v>1</v>
      </c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93"/>
      <c r="AP760" s="93"/>
      <c r="AQ760" s="93"/>
      <c r="AR760" s="93"/>
      <c r="AS760" s="93"/>
      <c r="AT760" s="94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</row>
    <row r="761" customFormat="false" ht="22.5" hidden="false" customHeight="true" outlineLevel="0" collapsed="false">
      <c r="A761" s="112"/>
      <c r="B761" s="112"/>
      <c r="C761" s="83" t="s">
        <v>1022</v>
      </c>
      <c r="D761" s="90" t="e">
        <f aca="false">CONCATENATE($D$750,"_","CV")</f>
        <v>#VALUE!</v>
      </c>
      <c r="E761" s="77" t="e">
        <f aca="false">$E$750</f>
        <v>#VALUE!</v>
      </c>
      <c r="F761" s="78"/>
      <c r="G761" s="88" t="s">
        <v>986</v>
      </c>
      <c r="H761" s="82" t="s">
        <v>83</v>
      </c>
      <c r="I761" s="77" t="s">
        <v>1023</v>
      </c>
      <c r="J761" s="87"/>
      <c r="K761" s="79"/>
      <c r="L761" s="93"/>
      <c r="M761" s="87" t="s">
        <v>85</v>
      </c>
      <c r="N761" s="82" t="s">
        <v>224</v>
      </c>
      <c r="O761" s="82"/>
      <c r="P761" s="82"/>
      <c r="Q761" s="82"/>
      <c r="R761" s="82"/>
      <c r="S761" s="82"/>
      <c r="T761" s="82"/>
      <c r="U761" s="82" t="n">
        <v>1</v>
      </c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93"/>
      <c r="AP761" s="93"/>
      <c r="AQ761" s="93"/>
      <c r="AR761" s="93"/>
      <c r="AS761" s="93"/>
      <c r="AT761" s="94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</row>
    <row r="762" customFormat="false" ht="22.5" hidden="false" customHeight="true" outlineLevel="0" collapsed="false">
      <c r="A762" s="90"/>
      <c r="B762" s="83"/>
      <c r="C762" s="83"/>
      <c r="D762" s="91"/>
      <c r="E762" s="92"/>
      <c r="F762" s="78"/>
      <c r="G762" s="76"/>
      <c r="H762" s="82"/>
      <c r="I762" s="76"/>
      <c r="J762" s="87"/>
      <c r="K762" s="87"/>
      <c r="L762" s="93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93"/>
      <c r="AP762" s="93"/>
      <c r="AQ762" s="93"/>
      <c r="AR762" s="93"/>
      <c r="AS762" s="93"/>
      <c r="AT762" s="94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</row>
    <row r="763" customFormat="false" ht="22.5" hidden="false" customHeight="true" outlineLevel="0" collapsed="false">
      <c r="A763" s="90"/>
      <c r="B763" s="83"/>
      <c r="C763" s="83"/>
      <c r="D763" s="91"/>
      <c r="E763" s="92"/>
      <c r="F763" s="78"/>
      <c r="G763" s="76"/>
      <c r="H763" s="82"/>
      <c r="I763" s="76"/>
      <c r="J763" s="87"/>
      <c r="K763" s="87"/>
      <c r="L763" s="93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93"/>
      <c r="AP763" s="93"/>
      <c r="AQ763" s="93"/>
      <c r="AR763" s="93"/>
      <c r="AS763" s="93"/>
      <c r="AT763" s="94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</row>
    <row r="764" customFormat="false" ht="22.5" hidden="false" customHeight="true" outlineLevel="0" collapsed="false">
      <c r="A764" s="90"/>
      <c r="B764" s="83"/>
      <c r="C764" s="83"/>
      <c r="D764" s="91"/>
      <c r="E764" s="92"/>
      <c r="F764" s="78"/>
      <c r="G764" s="76"/>
      <c r="H764" s="82"/>
      <c r="I764" s="76"/>
      <c r="J764" s="87"/>
      <c r="K764" s="87"/>
      <c r="L764" s="93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93"/>
      <c r="AP764" s="93"/>
      <c r="AQ764" s="93"/>
      <c r="AR764" s="93"/>
      <c r="AS764" s="93"/>
      <c r="AT764" s="94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</row>
    <row r="765" customFormat="false" ht="22.5" hidden="false" customHeight="true" outlineLevel="0" collapsed="false">
      <c r="A765" s="90"/>
      <c r="B765" s="90"/>
      <c r="C765" s="83"/>
      <c r="D765" s="95" t="e">
        <f aca="false">'codigos flow sheet' #REF!</f>
        <v>#VALUE!</v>
      </c>
      <c r="E765" s="97" t="e">
        <f aca="false">'codigos flow sheet' #REF!</f>
        <v>#VALUE!</v>
      </c>
      <c r="F765" s="78"/>
      <c r="G765" s="76"/>
      <c r="H765" s="82"/>
      <c r="I765" s="77"/>
      <c r="J765" s="87"/>
      <c r="K765" s="87" t="s">
        <v>334</v>
      </c>
      <c r="L765" s="93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93"/>
      <c r="AP765" s="93"/>
      <c r="AQ765" s="93"/>
      <c r="AR765" s="93"/>
      <c r="AS765" s="93"/>
      <c r="AT765" s="94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</row>
    <row r="766" customFormat="false" ht="22.5" hidden="false" customHeight="true" outlineLevel="0" collapsed="false">
      <c r="A766" s="90"/>
      <c r="B766" s="90"/>
      <c r="C766" s="83" t="s">
        <v>1024</v>
      </c>
      <c r="D766" s="90" t="e">
        <f aca="false">CONCATENATE($D$765,"_","STR1")</f>
        <v>#VALUE!</v>
      </c>
      <c r="E766" s="77" t="e">
        <f aca="false">$E$765</f>
        <v>#VALUE!</v>
      </c>
      <c r="F766" s="98"/>
      <c r="G766" s="88" t="s">
        <v>1025</v>
      </c>
      <c r="H766" s="82" t="s">
        <v>60</v>
      </c>
      <c r="I766" s="77" t="s">
        <v>1026</v>
      </c>
      <c r="J766" s="87"/>
      <c r="K766" s="79"/>
      <c r="L766" s="93"/>
      <c r="M766" s="87" t="s">
        <v>62</v>
      </c>
      <c r="N766" s="82"/>
      <c r="O766" s="82"/>
      <c r="P766" s="82"/>
      <c r="Q766" s="82" t="n">
        <v>1</v>
      </c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93"/>
      <c r="AP766" s="93"/>
      <c r="AQ766" s="93"/>
      <c r="AR766" s="93"/>
      <c r="AS766" s="93"/>
      <c r="AT766" s="94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</row>
    <row r="767" customFormat="false" ht="22.5" hidden="false" customHeight="true" outlineLevel="0" collapsed="false">
      <c r="A767" s="90"/>
      <c r="B767" s="90"/>
      <c r="C767" s="83" t="s">
        <v>1027</v>
      </c>
      <c r="D767" s="90" t="e">
        <f aca="false">CONCATENATE($D$765,"_","FLT")</f>
        <v>#VALUE!</v>
      </c>
      <c r="E767" s="77" t="e">
        <f aca="false">$E$765</f>
        <v>#VALUE!</v>
      </c>
      <c r="F767" s="78"/>
      <c r="G767" s="88" t="s">
        <v>1028</v>
      </c>
      <c r="H767" s="82" t="s">
        <v>60</v>
      </c>
      <c r="I767" s="77" t="s">
        <v>1029</v>
      </c>
      <c r="J767" s="87"/>
      <c r="K767" s="79"/>
      <c r="L767" s="93"/>
      <c r="M767" s="87" t="s">
        <v>62</v>
      </c>
      <c r="N767" s="82"/>
      <c r="O767" s="82"/>
      <c r="P767" s="82"/>
      <c r="Q767" s="82" t="n">
        <v>1</v>
      </c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93"/>
      <c r="AP767" s="93"/>
      <c r="AQ767" s="93"/>
      <c r="AR767" s="93"/>
      <c r="AS767" s="93"/>
      <c r="AT767" s="94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</row>
    <row r="768" customFormat="false" ht="22.5" hidden="false" customHeight="true" outlineLevel="0" collapsed="false">
      <c r="A768" s="90"/>
      <c r="B768" s="90"/>
      <c r="C768" s="83" t="s">
        <v>1030</v>
      </c>
      <c r="D768" s="90" t="e">
        <f aca="false">CONCATENATE($D$765,"_","ALR1")</f>
        <v>#VALUE!</v>
      </c>
      <c r="E768" s="77" t="e">
        <f aca="false">$E$765</f>
        <v>#VALUE!</v>
      </c>
      <c r="F768" s="78"/>
      <c r="G768" s="88" t="s">
        <v>338</v>
      </c>
      <c r="H768" s="82" t="s">
        <v>60</v>
      </c>
      <c r="I768" s="77" t="s">
        <v>1031</v>
      </c>
      <c r="J768" s="87"/>
      <c r="K768" s="79"/>
      <c r="L768" s="93"/>
      <c r="M768" s="87" t="s">
        <v>62</v>
      </c>
      <c r="N768" s="82"/>
      <c r="O768" s="82"/>
      <c r="P768" s="82"/>
      <c r="Q768" s="82" t="n">
        <v>1</v>
      </c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93"/>
      <c r="AP768" s="93"/>
      <c r="AQ768" s="93"/>
      <c r="AR768" s="93"/>
      <c r="AS768" s="93"/>
      <c r="AT768" s="94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</row>
    <row r="769" customFormat="false" ht="22.5" hidden="false" customHeight="true" outlineLevel="0" collapsed="false">
      <c r="A769" s="90"/>
      <c r="B769" s="90"/>
      <c r="C769" s="83" t="s">
        <v>1032</v>
      </c>
      <c r="D769" s="90" t="e">
        <f aca="false">CONCATENATE($D$765,"_","ALR2")</f>
        <v>#VALUE!</v>
      </c>
      <c r="E769" s="77" t="e">
        <f aca="false">$E$765</f>
        <v>#VALUE!</v>
      </c>
      <c r="F769" s="78"/>
      <c r="G769" s="88" t="s">
        <v>341</v>
      </c>
      <c r="H769" s="82" t="s">
        <v>60</v>
      </c>
      <c r="I769" s="77" t="s">
        <v>1033</v>
      </c>
      <c r="J769" s="87"/>
      <c r="K769" s="79"/>
      <c r="L769" s="93"/>
      <c r="M769" s="87" t="s">
        <v>62</v>
      </c>
      <c r="N769" s="82"/>
      <c r="O769" s="82"/>
      <c r="P769" s="82"/>
      <c r="Q769" s="82" t="n">
        <v>1</v>
      </c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93"/>
      <c r="AP769" s="93"/>
      <c r="AQ769" s="93"/>
      <c r="AR769" s="93"/>
      <c r="AS769" s="93"/>
      <c r="AT769" s="94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</row>
    <row r="770" customFormat="false" ht="22.5" hidden="false" customHeight="true" outlineLevel="0" collapsed="false">
      <c r="A770" s="90"/>
      <c r="B770" s="90"/>
      <c r="C770" s="83" t="s">
        <v>1034</v>
      </c>
      <c r="D770" s="90" t="e">
        <f aca="false">CONCATENATE($D$765,"_","STR")</f>
        <v>#VALUE!</v>
      </c>
      <c r="E770" s="77" t="e">
        <f aca="false">$E$765</f>
        <v>#VALUE!</v>
      </c>
      <c r="F770" s="98"/>
      <c r="G770" s="88" t="s">
        <v>1035</v>
      </c>
      <c r="H770" s="82" t="s">
        <v>60</v>
      </c>
      <c r="I770" s="77" t="s">
        <v>1036</v>
      </c>
      <c r="J770" s="87"/>
      <c r="K770" s="79"/>
      <c r="L770" s="93"/>
      <c r="M770" s="87" t="s">
        <v>62</v>
      </c>
      <c r="N770" s="82"/>
      <c r="O770" s="82"/>
      <c r="P770" s="82"/>
      <c r="Q770" s="82"/>
      <c r="R770" s="82" t="n">
        <v>1</v>
      </c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93"/>
      <c r="AP770" s="93"/>
      <c r="AQ770" s="93"/>
      <c r="AR770" s="93"/>
      <c r="AS770" s="93"/>
      <c r="AT770" s="94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</row>
    <row r="771" customFormat="false" ht="22.5" hidden="false" customHeight="true" outlineLevel="0" collapsed="false">
      <c r="A771" s="90"/>
      <c r="B771" s="90"/>
      <c r="C771" s="83" t="s">
        <v>1037</v>
      </c>
      <c r="D771" s="90" t="e">
        <f aca="false">CONCATENATE($D$765,"_","STP")</f>
        <v>#VALUE!</v>
      </c>
      <c r="E771" s="77" t="e">
        <f aca="false">$E$765</f>
        <v>#VALUE!</v>
      </c>
      <c r="F771" s="98"/>
      <c r="G771" s="88" t="s">
        <v>919</v>
      </c>
      <c r="H771" s="82" t="s">
        <v>60</v>
      </c>
      <c r="I771" s="77" t="s">
        <v>1038</v>
      </c>
      <c r="J771" s="87"/>
      <c r="K771" s="79"/>
      <c r="L771" s="93"/>
      <c r="M771" s="87" t="s">
        <v>62</v>
      </c>
      <c r="N771" s="82"/>
      <c r="O771" s="82"/>
      <c r="P771" s="82"/>
      <c r="Q771" s="82"/>
      <c r="R771" s="82" t="n">
        <v>1</v>
      </c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93"/>
      <c r="AP771" s="93"/>
      <c r="AQ771" s="93"/>
      <c r="AR771" s="93"/>
      <c r="AS771" s="93"/>
      <c r="AT771" s="94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</row>
    <row r="772" customFormat="false" ht="22.5" hidden="false" customHeight="true" outlineLevel="0" collapsed="false">
      <c r="A772" s="90"/>
      <c r="B772" s="90"/>
      <c r="C772" s="83" t="s">
        <v>1039</v>
      </c>
      <c r="D772" s="90" t="e">
        <f aca="false">CONCATENATE($D$765,"_","AIT-1")</f>
        <v>#VALUE!</v>
      </c>
      <c r="E772" s="77" t="e">
        <f aca="false">$E$765</f>
        <v>#VALUE!</v>
      </c>
      <c r="F772" s="98"/>
      <c r="G772" s="88" t="s">
        <v>361</v>
      </c>
      <c r="H772" s="82" t="s">
        <v>83</v>
      </c>
      <c r="I772" s="77" t="s">
        <v>1040</v>
      </c>
      <c r="J772" s="87"/>
      <c r="K772" s="79"/>
      <c r="L772" s="93"/>
      <c r="M772" s="87" t="s">
        <v>85</v>
      </c>
      <c r="N772" s="82" t="s">
        <v>1041</v>
      </c>
      <c r="O772" s="82"/>
      <c r="P772" s="82"/>
      <c r="Q772" s="82"/>
      <c r="R772" s="82"/>
      <c r="S772" s="82" t="n">
        <v>1</v>
      </c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93"/>
      <c r="AP772" s="93"/>
      <c r="AQ772" s="93"/>
      <c r="AR772" s="93"/>
      <c r="AS772" s="93"/>
      <c r="AT772" s="94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</row>
    <row r="773" customFormat="false" ht="22.5" hidden="false" customHeight="true" outlineLevel="0" collapsed="false">
      <c r="A773" s="90"/>
      <c r="B773" s="90"/>
      <c r="C773" s="83" t="s">
        <v>1042</v>
      </c>
      <c r="D773" s="90" t="e">
        <f aca="false">CONCATENATE($D$765,"_","AIT-2")</f>
        <v>#VALUE!</v>
      </c>
      <c r="E773" s="77" t="e">
        <f aca="false">$E$765</f>
        <v>#VALUE!</v>
      </c>
      <c r="F773" s="98"/>
      <c r="G773" s="88" t="s">
        <v>364</v>
      </c>
      <c r="H773" s="82" t="s">
        <v>83</v>
      </c>
      <c r="I773" s="77" t="s">
        <v>1043</v>
      </c>
      <c r="J773" s="87"/>
      <c r="K773" s="79"/>
      <c r="L773" s="93"/>
      <c r="M773" s="87" t="s">
        <v>85</v>
      </c>
      <c r="N773" s="82" t="s">
        <v>1044</v>
      </c>
      <c r="O773" s="82"/>
      <c r="P773" s="82"/>
      <c r="Q773" s="82"/>
      <c r="R773" s="82"/>
      <c r="S773" s="82" t="n">
        <v>1</v>
      </c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93"/>
      <c r="AP773" s="93"/>
      <c r="AQ773" s="93"/>
      <c r="AR773" s="93"/>
      <c r="AS773" s="93"/>
      <c r="AT773" s="94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</row>
    <row r="774" customFormat="false" ht="22.5" hidden="false" customHeight="true" outlineLevel="0" collapsed="false">
      <c r="A774" s="90"/>
      <c r="B774" s="90"/>
      <c r="C774" s="83" t="s">
        <v>1045</v>
      </c>
      <c r="D774" s="90" t="e">
        <f aca="false">CONCATENATE($D$765,"_","AIT-3")</f>
        <v>#VALUE!</v>
      </c>
      <c r="E774" s="77" t="e">
        <f aca="false">$E$765</f>
        <v>#VALUE!</v>
      </c>
      <c r="F774" s="98"/>
      <c r="G774" s="88" t="s">
        <v>367</v>
      </c>
      <c r="H774" s="82" t="s">
        <v>83</v>
      </c>
      <c r="I774" s="77" t="s">
        <v>1046</v>
      </c>
      <c r="J774" s="87"/>
      <c r="K774" s="79"/>
      <c r="L774" s="93"/>
      <c r="M774" s="87" t="s">
        <v>85</v>
      </c>
      <c r="N774" s="82" t="s">
        <v>1047</v>
      </c>
      <c r="O774" s="82"/>
      <c r="P774" s="82"/>
      <c r="Q774" s="82"/>
      <c r="R774" s="82"/>
      <c r="S774" s="82" t="n">
        <v>1</v>
      </c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93"/>
      <c r="AP774" s="93"/>
      <c r="AQ774" s="93"/>
      <c r="AR774" s="93"/>
      <c r="AS774" s="93"/>
      <c r="AT774" s="94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</row>
    <row r="775" customFormat="false" ht="22.5" hidden="false" customHeight="true" outlineLevel="0" collapsed="false">
      <c r="A775" s="112"/>
      <c r="B775" s="112"/>
      <c r="C775" s="83"/>
      <c r="D775" s="92"/>
      <c r="E775" s="92"/>
      <c r="F775" s="78"/>
      <c r="G775" s="76"/>
      <c r="H775" s="82"/>
      <c r="I775" s="76"/>
      <c r="J775" s="87"/>
      <c r="K775" s="87"/>
      <c r="L775" s="93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93"/>
      <c r="AP775" s="93"/>
      <c r="AQ775" s="93"/>
      <c r="AR775" s="93"/>
      <c r="AS775" s="93"/>
      <c r="AT775" s="94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</row>
    <row r="776" customFormat="false" ht="22.5" hidden="false" customHeight="true" outlineLevel="0" collapsed="false">
      <c r="A776" s="112"/>
      <c r="B776" s="112"/>
      <c r="C776" s="83"/>
      <c r="D776" s="92"/>
      <c r="E776" s="92"/>
      <c r="F776" s="78"/>
      <c r="G776" s="76"/>
      <c r="H776" s="82"/>
      <c r="I776" s="76"/>
      <c r="J776" s="87"/>
      <c r="K776" s="87"/>
      <c r="L776" s="93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93"/>
      <c r="AP776" s="93"/>
      <c r="AQ776" s="93"/>
      <c r="AR776" s="93"/>
      <c r="AS776" s="93"/>
      <c r="AT776" s="94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</row>
    <row r="777" customFormat="false" ht="22.5" hidden="false" customHeight="true" outlineLevel="0" collapsed="false">
      <c r="A777" s="112"/>
      <c r="B777" s="112"/>
      <c r="C777" s="83"/>
      <c r="D777" s="92"/>
      <c r="E777" s="92"/>
      <c r="F777" s="78"/>
      <c r="G777" s="76"/>
      <c r="H777" s="82"/>
      <c r="I777" s="76"/>
      <c r="J777" s="87"/>
      <c r="K777" s="87"/>
      <c r="L777" s="93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93"/>
      <c r="AP777" s="93"/>
      <c r="AQ777" s="93"/>
      <c r="AR777" s="93"/>
      <c r="AS777" s="93"/>
      <c r="AT777" s="94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</row>
    <row r="778" customFormat="false" ht="22.5" hidden="false" customHeight="true" outlineLevel="0" collapsed="false">
      <c r="A778" s="112"/>
      <c r="B778" s="112"/>
      <c r="C778" s="83"/>
      <c r="D778" s="95" t="e">
        <f aca="false">'codigos flow sheet' #REF!</f>
        <v>#VALUE!</v>
      </c>
      <c r="E778" s="95" t="e">
        <f aca="false">'codigos flow sheet' #REF!</f>
        <v>#VALUE!</v>
      </c>
      <c r="F778" s="77"/>
      <c r="G778" s="76"/>
      <c r="H778" s="82"/>
      <c r="I778" s="77"/>
      <c r="J778" s="87" t="s">
        <v>88</v>
      </c>
      <c r="K778" s="100" t="s">
        <v>89</v>
      </c>
      <c r="L778" s="93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93"/>
      <c r="AP778" s="93"/>
      <c r="AQ778" s="93"/>
      <c r="AR778" s="93"/>
      <c r="AS778" s="93"/>
      <c r="AT778" s="94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</row>
    <row r="779" customFormat="false" ht="22.5" hidden="false" customHeight="true" outlineLevel="0" collapsed="false">
      <c r="A779" s="112"/>
      <c r="B779" s="112"/>
      <c r="C779" s="83" t="s">
        <v>1048</v>
      </c>
      <c r="D779" s="90" t="e">
        <f aca="false">CONCATENATE($D$778,"_","MAN")</f>
        <v>#VALUE!</v>
      </c>
      <c r="E779" s="77" t="e">
        <f aca="false">$E$778</f>
        <v>#VALUE!</v>
      </c>
      <c r="F779" s="78"/>
      <c r="G779" s="88" t="s">
        <v>1049</v>
      </c>
      <c r="H779" s="82" t="s">
        <v>60</v>
      </c>
      <c r="I779" s="89" t="s">
        <v>1050</v>
      </c>
      <c r="J779" s="87"/>
      <c r="K779" s="79"/>
      <c r="L779" s="93"/>
      <c r="M779" s="87" t="s">
        <v>62</v>
      </c>
      <c r="N779" s="82"/>
      <c r="O779" s="82"/>
      <c r="P779" s="82"/>
      <c r="Q779" s="82"/>
      <c r="R779" s="82" t="n">
        <v>1</v>
      </c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93"/>
      <c r="AP779" s="93"/>
      <c r="AQ779" s="93"/>
      <c r="AR779" s="93"/>
      <c r="AS779" s="93"/>
      <c r="AT779" s="94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</row>
    <row r="780" customFormat="false" ht="22.5" hidden="false" customHeight="true" outlineLevel="0" collapsed="false">
      <c r="A780" s="112"/>
      <c r="B780" s="112"/>
      <c r="C780" s="83" t="s">
        <v>1051</v>
      </c>
      <c r="D780" s="90" t="e">
        <f aca="false">CONCATENATE($D$778,"_","ZT")</f>
        <v>#VALUE!</v>
      </c>
      <c r="E780" s="77" t="e">
        <f aca="false">$E$778</f>
        <v>#VALUE!</v>
      </c>
      <c r="F780" s="78"/>
      <c r="G780" s="88" t="s">
        <v>267</v>
      </c>
      <c r="H780" s="82" t="s">
        <v>83</v>
      </c>
      <c r="I780" s="77" t="s">
        <v>1052</v>
      </c>
      <c r="J780" s="87"/>
      <c r="K780" s="79"/>
      <c r="L780" s="93"/>
      <c r="M780" s="87" t="s">
        <v>85</v>
      </c>
      <c r="N780" s="82" t="s">
        <v>1053</v>
      </c>
      <c r="O780" s="82"/>
      <c r="P780" s="82"/>
      <c r="Q780" s="82"/>
      <c r="R780" s="82"/>
      <c r="S780" s="82" t="n">
        <v>1</v>
      </c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93"/>
      <c r="AP780" s="93"/>
      <c r="AQ780" s="93"/>
      <c r="AR780" s="93"/>
      <c r="AS780" s="93"/>
      <c r="AT780" s="94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</row>
    <row r="781" customFormat="false" ht="22.5" hidden="false" customHeight="true" outlineLevel="0" collapsed="false">
      <c r="A781" s="112"/>
      <c r="B781" s="112"/>
      <c r="C781" s="83" t="s">
        <v>1054</v>
      </c>
      <c r="D781" s="90" t="e">
        <f aca="false">CONCATENATE($D$778,"_","TT")</f>
        <v>#VALUE!</v>
      </c>
      <c r="E781" s="77" t="e">
        <f aca="false">$E$778</f>
        <v>#VALUE!</v>
      </c>
      <c r="F781" s="78"/>
      <c r="G781" s="88" t="s">
        <v>332</v>
      </c>
      <c r="H781" s="82" t="s">
        <v>83</v>
      </c>
      <c r="I781" s="77" t="s">
        <v>1055</v>
      </c>
      <c r="J781" s="87"/>
      <c r="K781" s="79"/>
      <c r="L781" s="93"/>
      <c r="M781" s="87" t="s">
        <v>85</v>
      </c>
      <c r="N781" s="82" t="s">
        <v>1056</v>
      </c>
      <c r="O781" s="82"/>
      <c r="P781" s="82"/>
      <c r="Q781" s="82"/>
      <c r="R781" s="82"/>
      <c r="S781" s="82" t="n">
        <v>1</v>
      </c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93"/>
      <c r="AP781" s="93"/>
      <c r="AQ781" s="93"/>
      <c r="AR781" s="93"/>
      <c r="AS781" s="93"/>
      <c r="AT781" s="94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</row>
    <row r="782" customFormat="false" ht="22.5" hidden="false" customHeight="true" outlineLevel="0" collapsed="false">
      <c r="A782" s="112"/>
      <c r="B782" s="112"/>
      <c r="C782" s="83" t="s">
        <v>1057</v>
      </c>
      <c r="D782" s="90" t="e">
        <f aca="false">CONCATENATE($D$778,"_","CV")</f>
        <v>#VALUE!</v>
      </c>
      <c r="E782" s="77" t="e">
        <f aca="false">$E$778</f>
        <v>#VALUE!</v>
      </c>
      <c r="F782" s="78"/>
      <c r="G782" s="88" t="s">
        <v>1058</v>
      </c>
      <c r="H782" s="82" t="s">
        <v>60</v>
      </c>
      <c r="I782" s="77" t="s">
        <v>1059</v>
      </c>
      <c r="J782" s="87"/>
      <c r="K782" s="79"/>
      <c r="L782" s="93"/>
      <c r="M782" s="87" t="s">
        <v>85</v>
      </c>
      <c r="N782" s="82"/>
      <c r="O782" s="82"/>
      <c r="P782" s="82"/>
      <c r="Q782" s="82"/>
      <c r="R782" s="82"/>
      <c r="S782" s="82"/>
      <c r="T782" s="82"/>
      <c r="U782" s="82" t="n">
        <v>1</v>
      </c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93"/>
      <c r="AP782" s="93"/>
      <c r="AQ782" s="93"/>
      <c r="AR782" s="93"/>
      <c r="AS782" s="93"/>
      <c r="AT782" s="94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</row>
    <row r="783" customFormat="false" ht="22.5" hidden="false" customHeight="true" outlineLevel="0" collapsed="false">
      <c r="A783" s="112"/>
      <c r="B783" s="112"/>
      <c r="C783" s="83"/>
      <c r="D783" s="92"/>
      <c r="E783" s="92"/>
      <c r="F783" s="78"/>
      <c r="G783" s="76"/>
      <c r="H783" s="82"/>
      <c r="I783" s="76"/>
      <c r="J783" s="87"/>
      <c r="K783" s="87"/>
      <c r="L783" s="93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93"/>
      <c r="AP783" s="93"/>
      <c r="AQ783" s="93"/>
      <c r="AR783" s="93"/>
      <c r="AS783" s="93"/>
      <c r="AT783" s="94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</row>
    <row r="784" customFormat="false" ht="22.5" hidden="false" customHeight="true" outlineLevel="0" collapsed="false">
      <c r="A784" s="112"/>
      <c r="B784" s="112"/>
      <c r="C784" s="83"/>
      <c r="D784" s="92"/>
      <c r="E784" s="92"/>
      <c r="F784" s="78"/>
      <c r="G784" s="76"/>
      <c r="H784" s="82"/>
      <c r="I784" s="76"/>
      <c r="J784" s="87"/>
      <c r="K784" s="87"/>
      <c r="L784" s="93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93"/>
      <c r="AP784" s="93"/>
      <c r="AQ784" s="93"/>
      <c r="AR784" s="93"/>
      <c r="AS784" s="93"/>
      <c r="AT784" s="94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</row>
    <row r="785" customFormat="false" ht="22.5" hidden="false" customHeight="true" outlineLevel="0" collapsed="false">
      <c r="A785" s="112"/>
      <c r="B785" s="112"/>
      <c r="C785" s="83"/>
      <c r="D785" s="92"/>
      <c r="E785" s="92"/>
      <c r="F785" s="78"/>
      <c r="G785" s="76"/>
      <c r="H785" s="82"/>
      <c r="I785" s="76"/>
      <c r="J785" s="87"/>
      <c r="K785" s="87"/>
      <c r="L785" s="93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93"/>
      <c r="AP785" s="93"/>
      <c r="AQ785" s="93"/>
      <c r="AR785" s="93"/>
      <c r="AS785" s="93"/>
      <c r="AT785" s="94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</row>
    <row r="786" customFormat="false" ht="22.5" hidden="false" customHeight="true" outlineLevel="0" collapsed="false">
      <c r="A786" s="112"/>
      <c r="B786" s="112"/>
      <c r="C786" s="83"/>
      <c r="D786" s="113" t="e">
        <f aca="false">'codigos flow sheet' #REF!</f>
        <v>#VALUE!</v>
      </c>
      <c r="E786" s="97" t="e">
        <f aca="false">'codigos flow sheet' #REF!</f>
        <v>#VALUE!</v>
      </c>
      <c r="F786" s="78"/>
      <c r="G786" s="76"/>
      <c r="H786" s="82" t="s">
        <v>1060</v>
      </c>
      <c r="I786" s="77"/>
      <c r="J786" s="87" t="s">
        <v>88</v>
      </c>
      <c r="K786" s="100" t="s">
        <v>89</v>
      </c>
      <c r="L786" s="93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93"/>
      <c r="AP786" s="93"/>
      <c r="AQ786" s="93"/>
      <c r="AR786" s="93"/>
      <c r="AS786" s="93"/>
      <c r="AT786" s="94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</row>
    <row r="787" customFormat="false" ht="22.5" hidden="false" customHeight="true" outlineLevel="0" collapsed="false">
      <c r="A787" s="112"/>
      <c r="B787" s="112"/>
      <c r="C787" s="83" t="s">
        <v>1061</v>
      </c>
      <c r="D787" s="90" t="e">
        <f aca="false">CONCATENATE($D$786,"_","HS")</f>
        <v>#VALUE!</v>
      </c>
      <c r="E787" s="77" t="e">
        <f aca="false">$E$786</f>
        <v>#VALUE!</v>
      </c>
      <c r="F787" s="78"/>
      <c r="G787" s="88" t="s">
        <v>1062</v>
      </c>
      <c r="H787" s="82" t="s">
        <v>981</v>
      </c>
      <c r="I787" s="77" t="s">
        <v>1063</v>
      </c>
      <c r="J787" s="87"/>
      <c r="K787" s="79"/>
      <c r="L787" s="93"/>
      <c r="M787" s="87" t="s">
        <v>62</v>
      </c>
      <c r="N787" s="82"/>
      <c r="O787" s="82"/>
      <c r="P787" s="82"/>
      <c r="Q787" s="82" t="n">
        <v>1</v>
      </c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93"/>
      <c r="AP787" s="93"/>
      <c r="AQ787" s="93"/>
      <c r="AR787" s="93"/>
      <c r="AS787" s="93"/>
      <c r="AT787" s="94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</row>
    <row r="788" customFormat="false" ht="22.5" hidden="false" customHeight="true" outlineLevel="0" collapsed="false">
      <c r="A788" s="112"/>
      <c r="B788" s="112"/>
      <c r="C788" s="83" t="s">
        <v>1064</v>
      </c>
      <c r="D788" s="90" t="e">
        <f aca="false">CONCATENATE($D$786,"_","RDY")</f>
        <v>#VALUE!</v>
      </c>
      <c r="E788" s="77" t="e">
        <f aca="false">$E$786</f>
        <v>#VALUE!</v>
      </c>
      <c r="F788" s="78"/>
      <c r="G788" s="88" t="s">
        <v>64</v>
      </c>
      <c r="H788" s="82" t="s">
        <v>981</v>
      </c>
      <c r="I788" s="77" t="s">
        <v>1065</v>
      </c>
      <c r="J788" s="87"/>
      <c r="K788" s="79"/>
      <c r="L788" s="93"/>
      <c r="M788" s="87" t="s">
        <v>62</v>
      </c>
      <c r="N788" s="82"/>
      <c r="O788" s="82"/>
      <c r="P788" s="82"/>
      <c r="Q788" s="82" t="n">
        <v>1</v>
      </c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93"/>
      <c r="AP788" s="93"/>
      <c r="AQ788" s="93"/>
      <c r="AR788" s="93"/>
      <c r="AS788" s="93"/>
      <c r="AT788" s="94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</row>
    <row r="789" customFormat="false" ht="22.5" hidden="false" customHeight="true" outlineLevel="0" collapsed="false">
      <c r="A789" s="112"/>
      <c r="B789" s="112"/>
      <c r="C789" s="83" t="s">
        <v>1066</v>
      </c>
      <c r="D789" s="90" t="e">
        <f aca="false">CONCATENATE($D$786,"_","RUN")</f>
        <v>#VALUE!</v>
      </c>
      <c r="E789" s="77" t="e">
        <f aca="false">$E$786</f>
        <v>#VALUE!</v>
      </c>
      <c r="F789" s="78"/>
      <c r="G789" s="88" t="s">
        <v>382</v>
      </c>
      <c r="H789" s="82" t="s">
        <v>981</v>
      </c>
      <c r="I789" s="77" t="s">
        <v>1067</v>
      </c>
      <c r="J789" s="87"/>
      <c r="K789" s="79"/>
      <c r="L789" s="93"/>
      <c r="M789" s="87" t="s">
        <v>62</v>
      </c>
      <c r="N789" s="82"/>
      <c r="O789" s="82"/>
      <c r="P789" s="82"/>
      <c r="Q789" s="82" t="n">
        <v>1</v>
      </c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93"/>
      <c r="AP789" s="93"/>
      <c r="AQ789" s="93"/>
      <c r="AR789" s="93"/>
      <c r="AS789" s="93"/>
      <c r="AT789" s="94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</row>
    <row r="790" customFormat="false" ht="22.5" hidden="false" customHeight="true" outlineLevel="0" collapsed="false">
      <c r="A790" s="112"/>
      <c r="B790" s="112"/>
      <c r="C790" s="83" t="s">
        <v>1068</v>
      </c>
      <c r="D790" s="90" t="e">
        <f aca="false">CONCATENATE($D$786,"_","STR")</f>
        <v>#VALUE!</v>
      </c>
      <c r="E790" s="77" t="e">
        <f aca="false">$E$786</f>
        <v>#VALUE!</v>
      </c>
      <c r="F790" s="78"/>
      <c r="G790" s="88" t="s">
        <v>409</v>
      </c>
      <c r="H790" s="82" t="s">
        <v>981</v>
      </c>
      <c r="I790" s="77" t="s">
        <v>1069</v>
      </c>
      <c r="J790" s="87"/>
      <c r="K790" s="79"/>
      <c r="L790" s="93"/>
      <c r="M790" s="87" t="s">
        <v>62</v>
      </c>
      <c r="N790" s="82"/>
      <c r="O790" s="82"/>
      <c r="P790" s="82"/>
      <c r="Q790" s="82" t="n">
        <v>1</v>
      </c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93"/>
      <c r="AP790" s="93"/>
      <c r="AQ790" s="93"/>
      <c r="AR790" s="93"/>
      <c r="AS790" s="93"/>
      <c r="AT790" s="94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</row>
    <row r="791" customFormat="false" ht="22.5" hidden="false" customHeight="true" outlineLevel="0" collapsed="false">
      <c r="A791" s="112"/>
      <c r="B791" s="112"/>
      <c r="C791" s="83" t="s">
        <v>1070</v>
      </c>
      <c r="D791" s="90" t="e">
        <f aca="false">CONCATENATE($D$786,"_","CMD")</f>
        <v>#VALUE!</v>
      </c>
      <c r="E791" s="77" t="e">
        <f aca="false">$E$786</f>
        <v>#VALUE!</v>
      </c>
      <c r="F791" s="78"/>
      <c r="G791" s="88" t="s">
        <v>106</v>
      </c>
      <c r="H791" s="82" t="s">
        <v>981</v>
      </c>
      <c r="I791" s="77" t="s">
        <v>1071</v>
      </c>
      <c r="J791" s="87"/>
      <c r="K791" s="79"/>
      <c r="L791" s="93"/>
      <c r="M791" s="87" t="s">
        <v>62</v>
      </c>
      <c r="N791" s="82"/>
      <c r="O791" s="82"/>
      <c r="P791" s="82"/>
      <c r="Q791" s="82"/>
      <c r="R791" s="82" t="n">
        <v>1</v>
      </c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93"/>
      <c r="AP791" s="93"/>
      <c r="AQ791" s="93"/>
      <c r="AR791" s="93"/>
      <c r="AS791" s="93"/>
      <c r="AT791" s="94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</row>
    <row r="792" customFormat="false" ht="22.5" hidden="false" customHeight="true" outlineLevel="0" collapsed="false">
      <c r="A792" s="83"/>
      <c r="B792" s="83"/>
      <c r="C792" s="83"/>
      <c r="D792" s="76"/>
      <c r="E792" s="77"/>
      <c r="F792" s="77"/>
      <c r="G792" s="76"/>
      <c r="H792" s="82"/>
      <c r="I792" s="77"/>
      <c r="J792" s="87"/>
      <c r="K792" s="93"/>
      <c r="L792" s="93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93"/>
      <c r="AP792" s="93"/>
      <c r="AQ792" s="93"/>
      <c r="AR792" s="93"/>
      <c r="AS792" s="93"/>
      <c r="AT792" s="94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</row>
    <row r="793" customFormat="false" ht="22.5" hidden="false" customHeight="true" outlineLevel="0" collapsed="false">
      <c r="A793" s="112"/>
      <c r="B793" s="112"/>
      <c r="C793" s="83"/>
      <c r="D793" s="90"/>
      <c r="E793" s="77"/>
      <c r="F793" s="77"/>
      <c r="G793" s="76"/>
      <c r="H793" s="82"/>
      <c r="I793" s="77"/>
      <c r="J793" s="87"/>
      <c r="K793" s="93"/>
      <c r="L793" s="93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93"/>
      <c r="AP793" s="93"/>
      <c r="AQ793" s="93"/>
      <c r="AR793" s="93"/>
      <c r="AS793" s="93"/>
      <c r="AT793" s="94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</row>
    <row r="794" customFormat="false" ht="22.5" hidden="false" customHeight="true" outlineLevel="0" collapsed="false">
      <c r="A794" s="112"/>
      <c r="B794" s="112"/>
      <c r="C794" s="83"/>
      <c r="D794" s="90"/>
      <c r="E794" s="77"/>
      <c r="F794" s="77"/>
      <c r="G794" s="76"/>
      <c r="H794" s="82"/>
      <c r="I794" s="77"/>
      <c r="J794" s="87"/>
      <c r="K794" s="93"/>
      <c r="L794" s="93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93"/>
      <c r="AP794" s="93"/>
      <c r="AQ794" s="93"/>
      <c r="AR794" s="93"/>
      <c r="AS794" s="93"/>
      <c r="AT794" s="94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</row>
    <row r="795" customFormat="false" ht="22.5" hidden="false" customHeight="true" outlineLevel="0" collapsed="false">
      <c r="A795" s="112"/>
      <c r="B795" s="112"/>
      <c r="C795" s="83"/>
      <c r="D795" s="90"/>
      <c r="E795" s="77"/>
      <c r="F795" s="77"/>
      <c r="G795" s="76"/>
      <c r="H795" s="82"/>
      <c r="I795" s="77"/>
      <c r="J795" s="87"/>
      <c r="K795" s="93"/>
      <c r="L795" s="93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93"/>
      <c r="AP795" s="93"/>
      <c r="AQ795" s="93"/>
      <c r="AR795" s="93"/>
      <c r="AS795" s="93"/>
      <c r="AT795" s="94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</row>
    <row r="796" customFormat="false" ht="22.5" hidden="false" customHeight="true" outlineLevel="0" collapsed="false">
      <c r="A796" s="112"/>
      <c r="B796" s="112"/>
      <c r="C796" s="83"/>
      <c r="D796" s="113" t="e">
        <f aca="false">'codigos flow sheet' #REF!</f>
        <v>#VALUE!</v>
      </c>
      <c r="E796" s="97" t="e">
        <f aca="false">'codigos flow sheet' #REF!</f>
        <v>#VALUE!</v>
      </c>
      <c r="F796" s="78"/>
      <c r="G796" s="76"/>
      <c r="H796" s="82" t="s">
        <v>1060</v>
      </c>
      <c r="I796" s="77"/>
      <c r="J796" s="87" t="s">
        <v>88</v>
      </c>
      <c r="K796" s="100" t="s">
        <v>89</v>
      </c>
      <c r="L796" s="93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93"/>
      <c r="AP796" s="93"/>
      <c r="AQ796" s="93"/>
      <c r="AR796" s="93"/>
      <c r="AS796" s="93"/>
      <c r="AT796" s="94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</row>
    <row r="797" customFormat="false" ht="22.5" hidden="false" customHeight="true" outlineLevel="0" collapsed="false">
      <c r="A797" s="112"/>
      <c r="B797" s="112"/>
      <c r="C797" s="83" t="s">
        <v>1072</v>
      </c>
      <c r="D797" s="90" t="e">
        <f aca="false">CONCATENATE($D$796,"_","HS")</f>
        <v>#VALUE!</v>
      </c>
      <c r="E797" s="77" t="e">
        <f aca="false">$E$796</f>
        <v>#VALUE!</v>
      </c>
      <c r="F797" s="78"/>
      <c r="G797" s="88" t="s">
        <v>1062</v>
      </c>
      <c r="H797" s="82" t="s">
        <v>981</v>
      </c>
      <c r="I797" s="77" t="s">
        <v>1073</v>
      </c>
      <c r="J797" s="87"/>
      <c r="K797" s="79"/>
      <c r="L797" s="93"/>
      <c r="M797" s="87" t="s">
        <v>62</v>
      </c>
      <c r="N797" s="82"/>
      <c r="O797" s="82"/>
      <c r="P797" s="82"/>
      <c r="Q797" s="82" t="n">
        <v>1</v>
      </c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93"/>
      <c r="AP797" s="93"/>
      <c r="AQ797" s="93"/>
      <c r="AR797" s="93"/>
      <c r="AS797" s="93"/>
      <c r="AT797" s="94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</row>
    <row r="798" customFormat="false" ht="22.5" hidden="false" customHeight="true" outlineLevel="0" collapsed="false">
      <c r="A798" s="112"/>
      <c r="B798" s="112"/>
      <c r="C798" s="83" t="s">
        <v>1074</v>
      </c>
      <c r="D798" s="90" t="e">
        <f aca="false">CONCATENATE($D$796,"_","RDY")</f>
        <v>#VALUE!</v>
      </c>
      <c r="E798" s="77" t="e">
        <f aca="false">$E$796</f>
        <v>#VALUE!</v>
      </c>
      <c r="F798" s="78"/>
      <c r="G798" s="88" t="s">
        <v>64</v>
      </c>
      <c r="H798" s="82" t="s">
        <v>981</v>
      </c>
      <c r="I798" s="77" t="s">
        <v>1075</v>
      </c>
      <c r="J798" s="87"/>
      <c r="K798" s="79"/>
      <c r="L798" s="93"/>
      <c r="M798" s="87" t="s">
        <v>62</v>
      </c>
      <c r="N798" s="82"/>
      <c r="O798" s="82"/>
      <c r="P798" s="82"/>
      <c r="Q798" s="82" t="n">
        <v>1</v>
      </c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93"/>
      <c r="AP798" s="93"/>
      <c r="AQ798" s="93"/>
      <c r="AR798" s="93"/>
      <c r="AS798" s="93"/>
      <c r="AT798" s="94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</row>
    <row r="799" customFormat="false" ht="22.5" hidden="false" customHeight="true" outlineLevel="0" collapsed="false">
      <c r="A799" s="112"/>
      <c r="B799" s="112"/>
      <c r="C799" s="83" t="s">
        <v>1076</v>
      </c>
      <c r="D799" s="90" t="e">
        <f aca="false">CONCATENATE($D$796,"_","RUN")</f>
        <v>#VALUE!</v>
      </c>
      <c r="E799" s="77" t="e">
        <f aca="false">$E$796</f>
        <v>#VALUE!</v>
      </c>
      <c r="F799" s="78"/>
      <c r="G799" s="88" t="s">
        <v>382</v>
      </c>
      <c r="H799" s="82" t="s">
        <v>981</v>
      </c>
      <c r="I799" s="77" t="s">
        <v>1077</v>
      </c>
      <c r="J799" s="87"/>
      <c r="K799" s="79"/>
      <c r="L799" s="93"/>
      <c r="M799" s="87" t="s">
        <v>62</v>
      </c>
      <c r="N799" s="82"/>
      <c r="O799" s="82"/>
      <c r="P799" s="82"/>
      <c r="Q799" s="82" t="n">
        <v>1</v>
      </c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93"/>
      <c r="AP799" s="93"/>
      <c r="AQ799" s="93"/>
      <c r="AR799" s="93"/>
      <c r="AS799" s="93"/>
      <c r="AT799" s="94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</row>
    <row r="800" customFormat="false" ht="22.5" hidden="false" customHeight="true" outlineLevel="0" collapsed="false">
      <c r="A800" s="112"/>
      <c r="B800" s="112"/>
      <c r="C800" s="83" t="s">
        <v>1078</v>
      </c>
      <c r="D800" s="90" t="e">
        <f aca="false">CONCATENATE($D$796,"_","STR")</f>
        <v>#VALUE!</v>
      </c>
      <c r="E800" s="77" t="e">
        <f aca="false">$E$796</f>
        <v>#VALUE!</v>
      </c>
      <c r="F800" s="78"/>
      <c r="G800" s="88" t="s">
        <v>409</v>
      </c>
      <c r="H800" s="82" t="s">
        <v>981</v>
      </c>
      <c r="I800" s="77" t="s">
        <v>1079</v>
      </c>
      <c r="J800" s="87"/>
      <c r="K800" s="79"/>
      <c r="L800" s="93"/>
      <c r="M800" s="87" t="s">
        <v>62</v>
      </c>
      <c r="N800" s="82"/>
      <c r="O800" s="82"/>
      <c r="P800" s="82"/>
      <c r="Q800" s="82" t="n">
        <v>1</v>
      </c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93"/>
      <c r="AP800" s="93"/>
      <c r="AQ800" s="93"/>
      <c r="AR800" s="93"/>
      <c r="AS800" s="93"/>
      <c r="AT800" s="94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</row>
    <row r="801" customFormat="false" ht="22.5" hidden="false" customHeight="true" outlineLevel="0" collapsed="false">
      <c r="A801" s="112"/>
      <c r="B801" s="112"/>
      <c r="C801" s="83" t="s">
        <v>1080</v>
      </c>
      <c r="D801" s="90" t="e">
        <f aca="false">CONCATENATE($D$796,"_","CMD")</f>
        <v>#VALUE!</v>
      </c>
      <c r="E801" s="77" t="e">
        <f aca="false">$E$796</f>
        <v>#VALUE!</v>
      </c>
      <c r="F801" s="78"/>
      <c r="G801" s="88" t="s">
        <v>106</v>
      </c>
      <c r="H801" s="82" t="s">
        <v>981</v>
      </c>
      <c r="I801" s="77" t="s">
        <v>1081</v>
      </c>
      <c r="J801" s="87"/>
      <c r="K801" s="79"/>
      <c r="L801" s="93"/>
      <c r="M801" s="87" t="s">
        <v>62</v>
      </c>
      <c r="N801" s="82"/>
      <c r="O801" s="82"/>
      <c r="P801" s="82"/>
      <c r="Q801" s="82"/>
      <c r="R801" s="82" t="n">
        <v>1</v>
      </c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93"/>
      <c r="AP801" s="93"/>
      <c r="AQ801" s="93"/>
      <c r="AR801" s="93"/>
      <c r="AS801" s="93"/>
      <c r="AT801" s="94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</row>
    <row r="802" customFormat="false" ht="22.5" hidden="false" customHeight="true" outlineLevel="0" collapsed="false">
      <c r="A802" s="90"/>
      <c r="B802" s="83"/>
      <c r="C802" s="83"/>
      <c r="D802" s="91"/>
      <c r="E802" s="92"/>
      <c r="F802" s="78"/>
      <c r="G802" s="76"/>
      <c r="H802" s="82"/>
      <c r="I802" s="76"/>
      <c r="J802" s="87"/>
      <c r="K802" s="87"/>
      <c r="L802" s="93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93"/>
      <c r="AP802" s="93"/>
      <c r="AQ802" s="93"/>
      <c r="AR802" s="93"/>
      <c r="AS802" s="93"/>
      <c r="AT802" s="94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</row>
    <row r="803" customFormat="false" ht="22.5" hidden="false" customHeight="true" outlineLevel="0" collapsed="false">
      <c r="A803" s="90"/>
      <c r="B803" s="83"/>
      <c r="C803" s="83"/>
      <c r="D803" s="91"/>
      <c r="E803" s="92"/>
      <c r="F803" s="78"/>
      <c r="G803" s="76"/>
      <c r="H803" s="82"/>
      <c r="I803" s="76"/>
      <c r="J803" s="87"/>
      <c r="K803" s="87"/>
      <c r="L803" s="93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93"/>
      <c r="AP803" s="93"/>
      <c r="AQ803" s="93"/>
      <c r="AR803" s="93"/>
      <c r="AS803" s="93"/>
      <c r="AT803" s="94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</row>
    <row r="804" customFormat="false" ht="22.5" hidden="false" customHeight="true" outlineLevel="0" collapsed="false">
      <c r="A804" s="90"/>
      <c r="B804" s="83"/>
      <c r="C804" s="83"/>
      <c r="D804" s="91"/>
      <c r="E804" s="92"/>
      <c r="F804" s="78"/>
      <c r="G804" s="76"/>
      <c r="H804" s="82"/>
      <c r="I804" s="76"/>
      <c r="J804" s="87"/>
      <c r="K804" s="87"/>
      <c r="L804" s="93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93"/>
      <c r="AP804" s="93"/>
      <c r="AQ804" s="93"/>
      <c r="AR804" s="93"/>
      <c r="AS804" s="93"/>
      <c r="AT804" s="94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</row>
    <row r="805" customFormat="false" ht="22.5" hidden="false" customHeight="true" outlineLevel="0" collapsed="false">
      <c r="A805" s="130"/>
      <c r="B805" s="90"/>
      <c r="C805" s="83"/>
      <c r="D805" s="103" t="e">
        <f aca="false">'codigos flow sheet' #REF!</f>
        <v>#VALUE!</v>
      </c>
      <c r="E805" s="97" t="e">
        <f aca="false">'codigos flow sheet' #REF!</f>
        <v>#VALUE!</v>
      </c>
      <c r="F805" s="107"/>
      <c r="G805" s="76"/>
      <c r="H805" s="82"/>
      <c r="I805" s="89"/>
      <c r="J805" s="87" t="s">
        <v>1082</v>
      </c>
      <c r="K805" s="87" t="s">
        <v>89</v>
      </c>
      <c r="L805" s="93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101"/>
      <c r="AO805" s="102"/>
      <c r="AP805" s="102"/>
      <c r="AQ805" s="102"/>
      <c r="AR805" s="102"/>
      <c r="AS805" s="102"/>
      <c r="AT805" s="94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</row>
    <row r="806" customFormat="false" ht="22.5" hidden="false" customHeight="true" outlineLevel="0" collapsed="false">
      <c r="A806" s="130"/>
      <c r="B806" s="90"/>
      <c r="C806" s="83" t="s">
        <v>1083</v>
      </c>
      <c r="D806" s="130" t="e">
        <f aca="false">CONCATENATE($D$805,"_","INTLCK")</f>
        <v>#VALUE!</v>
      </c>
      <c r="E806" s="77" t="e">
        <f aca="false">$E$805</f>
        <v>#VALUE!</v>
      </c>
      <c r="F806" s="107"/>
      <c r="G806" s="88" t="s">
        <v>213</v>
      </c>
      <c r="H806" s="82" t="s">
        <v>60</v>
      </c>
      <c r="I806" s="77" t="s">
        <v>1084</v>
      </c>
      <c r="J806" s="87"/>
      <c r="K806" s="87"/>
      <c r="L806" s="93"/>
      <c r="M806" s="87" t="s">
        <v>62</v>
      </c>
      <c r="N806" s="82"/>
      <c r="O806" s="82"/>
      <c r="P806" s="82"/>
      <c r="Q806" s="82"/>
      <c r="R806" s="82" t="n">
        <v>1</v>
      </c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101"/>
      <c r="AO806" s="102"/>
      <c r="AP806" s="102"/>
      <c r="AQ806" s="102"/>
      <c r="AR806" s="102"/>
      <c r="AS806" s="102"/>
      <c r="AT806" s="94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</row>
    <row r="807" customFormat="false" ht="22.5" hidden="false" customHeight="true" outlineLevel="0" collapsed="false">
      <c r="A807" s="90"/>
      <c r="B807" s="83"/>
      <c r="C807" s="83"/>
      <c r="D807" s="91"/>
      <c r="E807" s="92"/>
      <c r="F807" s="78"/>
      <c r="G807" s="76"/>
      <c r="H807" s="82"/>
      <c r="I807" s="76"/>
      <c r="J807" s="87"/>
      <c r="K807" s="87"/>
      <c r="L807" s="93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93"/>
      <c r="AP807" s="93"/>
      <c r="AQ807" s="93"/>
      <c r="AR807" s="93"/>
      <c r="AS807" s="93"/>
      <c r="AT807" s="94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</row>
    <row r="808" customFormat="false" ht="22.5" hidden="false" customHeight="true" outlineLevel="0" collapsed="false">
      <c r="A808" s="90"/>
      <c r="B808" s="83"/>
      <c r="C808" s="83"/>
      <c r="D808" s="91"/>
      <c r="E808" s="92"/>
      <c r="F808" s="78"/>
      <c r="G808" s="76"/>
      <c r="H808" s="82"/>
      <c r="I808" s="76"/>
      <c r="J808" s="87"/>
      <c r="K808" s="87"/>
      <c r="L808" s="93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93"/>
      <c r="AP808" s="93"/>
      <c r="AQ808" s="93"/>
      <c r="AR808" s="93"/>
      <c r="AS808" s="93"/>
      <c r="AT808" s="94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</row>
    <row r="809" customFormat="false" ht="22.5" hidden="false" customHeight="true" outlineLevel="0" collapsed="false">
      <c r="A809" s="90"/>
      <c r="B809" s="83"/>
      <c r="C809" s="83"/>
      <c r="D809" s="91"/>
      <c r="E809" s="92"/>
      <c r="F809" s="78"/>
      <c r="G809" s="76"/>
      <c r="H809" s="82"/>
      <c r="I809" s="76"/>
      <c r="J809" s="87"/>
      <c r="K809" s="87"/>
      <c r="L809" s="93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93"/>
      <c r="AP809" s="93"/>
      <c r="AQ809" s="93"/>
      <c r="AR809" s="93"/>
      <c r="AS809" s="93"/>
      <c r="AT809" s="94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</row>
    <row r="810" customFormat="false" ht="22.5" hidden="false" customHeight="true" outlineLevel="0" collapsed="false">
      <c r="A810" s="90"/>
      <c r="B810" s="90" t="s">
        <v>229</v>
      </c>
      <c r="C810" s="83"/>
      <c r="D810" s="95" t="e">
        <f aca="false">'codigos flow sheet' #REF!</f>
        <v>#VALUE!</v>
      </c>
      <c r="E810" s="97" t="e">
        <f aca="false">'codigos flow sheet' #REF!</f>
        <v>#VALUE!</v>
      </c>
      <c r="F810" s="131"/>
      <c r="G810" s="76"/>
      <c r="H810" s="82"/>
      <c r="I810" s="76"/>
      <c r="J810" s="87" t="s">
        <v>1082</v>
      </c>
      <c r="K810" s="93" t="s">
        <v>1085</v>
      </c>
      <c r="L810" s="93" t="s">
        <v>229</v>
      </c>
      <c r="M810" s="82"/>
      <c r="N810" s="82" t="s">
        <v>229</v>
      </c>
      <c r="O810" s="82"/>
      <c r="P810" s="82" t="s">
        <v>229</v>
      </c>
      <c r="Q810" s="82" t="s">
        <v>229</v>
      </c>
      <c r="R810" s="82" t="s">
        <v>229</v>
      </c>
      <c r="S810" s="82" t="s">
        <v>229</v>
      </c>
      <c r="T810" s="82" t="s">
        <v>229</v>
      </c>
      <c r="U810" s="82" t="s">
        <v>229</v>
      </c>
      <c r="V810" s="82"/>
      <c r="W810" s="82" t="s">
        <v>229</v>
      </c>
      <c r="X810" s="82" t="s">
        <v>229</v>
      </c>
      <c r="Y810" s="82" t="s">
        <v>229</v>
      </c>
      <c r="Z810" s="82" t="s">
        <v>229</v>
      </c>
      <c r="AA810" s="82"/>
      <c r="AB810" s="82"/>
      <c r="AC810" s="82"/>
      <c r="AD810" s="82"/>
      <c r="AE810" s="82"/>
      <c r="AF810" s="82" t="s">
        <v>229</v>
      </c>
      <c r="AG810" s="82" t="s">
        <v>229</v>
      </c>
      <c r="AH810" s="82" t="s">
        <v>229</v>
      </c>
      <c r="AI810" s="82" t="s">
        <v>229</v>
      </c>
      <c r="AJ810" s="82" t="s">
        <v>229</v>
      </c>
      <c r="AK810" s="82"/>
      <c r="AL810" s="82" t="s">
        <v>229</v>
      </c>
      <c r="AM810" s="82" t="s">
        <v>229</v>
      </c>
      <c r="AN810" s="82"/>
      <c r="AO810" s="93"/>
      <c r="AP810" s="93"/>
      <c r="AQ810" s="93"/>
      <c r="AR810" s="93"/>
      <c r="AS810" s="93"/>
      <c r="AT810" s="94" t="s">
        <v>229</v>
      </c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</row>
    <row r="811" customFormat="false" ht="22.5" hidden="false" customHeight="true" outlineLevel="0" collapsed="false">
      <c r="A811" s="130"/>
      <c r="B811" s="90"/>
      <c r="C811" s="83" t="s">
        <v>1086</v>
      </c>
      <c r="D811" s="130" t="e">
        <f aca="false">CONCATENATE($D$810,"_","HS")</f>
        <v>#VALUE!</v>
      </c>
      <c r="E811" s="77" t="e">
        <f aca="false">$E$810</f>
        <v>#VALUE!</v>
      </c>
      <c r="F811" s="107"/>
      <c r="G811" s="88" t="s">
        <v>59</v>
      </c>
      <c r="H811" s="82" t="s">
        <v>60</v>
      </c>
      <c r="I811" s="89" t="s">
        <v>1087</v>
      </c>
      <c r="J811" s="87"/>
      <c r="K811" s="79"/>
      <c r="L811" s="93"/>
      <c r="M811" s="87" t="s">
        <v>62</v>
      </c>
      <c r="N811" s="82"/>
      <c r="O811" s="82"/>
      <c r="P811" s="82"/>
      <c r="Q811" s="82" t="n">
        <v>1</v>
      </c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101"/>
      <c r="AO811" s="102"/>
      <c r="AP811" s="102"/>
      <c r="AQ811" s="102"/>
      <c r="AR811" s="102"/>
      <c r="AS811" s="102"/>
      <c r="AT811" s="94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</row>
    <row r="812" customFormat="false" ht="22.5" hidden="false" customHeight="true" outlineLevel="0" collapsed="false">
      <c r="A812" s="130"/>
      <c r="B812" s="90"/>
      <c r="C812" s="83" t="s">
        <v>1088</v>
      </c>
      <c r="D812" s="130" t="e">
        <f aca="false">CONCATENATE($D$810,"_","RDY1")</f>
        <v>#VALUE!</v>
      </c>
      <c r="E812" s="77" t="e">
        <f aca="false">$E$810</f>
        <v>#VALUE!</v>
      </c>
      <c r="F812" s="132"/>
      <c r="G812" s="88" t="s">
        <v>879</v>
      </c>
      <c r="H812" s="82" t="s">
        <v>60</v>
      </c>
      <c r="I812" s="89" t="s">
        <v>1089</v>
      </c>
      <c r="J812" s="87"/>
      <c r="K812" s="79"/>
      <c r="L812" s="93"/>
      <c r="M812" s="87" t="s">
        <v>62</v>
      </c>
      <c r="N812" s="82"/>
      <c r="O812" s="82"/>
      <c r="P812" s="82"/>
      <c r="Q812" s="82" t="n">
        <v>1</v>
      </c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101"/>
      <c r="AO812" s="102"/>
      <c r="AP812" s="102"/>
      <c r="AQ812" s="102"/>
      <c r="AR812" s="102"/>
      <c r="AS812" s="102"/>
      <c r="AT812" s="94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</row>
    <row r="813" customFormat="false" ht="22.5" hidden="false" customHeight="true" outlineLevel="0" collapsed="false">
      <c r="A813" s="130"/>
      <c r="B813" s="90"/>
      <c r="C813" s="83" t="s">
        <v>1090</v>
      </c>
      <c r="D813" s="130" t="e">
        <f aca="false">CONCATENATE($D$810,"_","RDY2")</f>
        <v>#VALUE!</v>
      </c>
      <c r="E813" s="77" t="e">
        <f aca="false">$E$810</f>
        <v>#VALUE!</v>
      </c>
      <c r="F813" s="132"/>
      <c r="G813" s="88" t="s">
        <v>896</v>
      </c>
      <c r="H813" s="82" t="s">
        <v>60</v>
      </c>
      <c r="I813" s="89" t="s">
        <v>1091</v>
      </c>
      <c r="J813" s="87"/>
      <c r="K813" s="79"/>
      <c r="L813" s="93"/>
      <c r="M813" s="87" t="s">
        <v>62</v>
      </c>
      <c r="N813" s="82"/>
      <c r="O813" s="82"/>
      <c r="P813" s="82"/>
      <c r="Q813" s="82" t="n">
        <v>1</v>
      </c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101"/>
      <c r="AO813" s="102"/>
      <c r="AP813" s="102"/>
      <c r="AQ813" s="102"/>
      <c r="AR813" s="102"/>
      <c r="AS813" s="102"/>
      <c r="AT813" s="94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</row>
    <row r="814" customFormat="false" ht="22.5" hidden="false" customHeight="true" outlineLevel="0" collapsed="false">
      <c r="A814" s="130"/>
      <c r="B814" s="90"/>
      <c r="C814" s="83" t="s">
        <v>1092</v>
      </c>
      <c r="D814" s="130" t="e">
        <f aca="false">CONCATENATE($D$810,"_","RUN")</f>
        <v>#VALUE!</v>
      </c>
      <c r="E814" s="77" t="e">
        <f aca="false">$E$810</f>
        <v>#VALUE!</v>
      </c>
      <c r="F814" s="107"/>
      <c r="G814" s="88" t="s">
        <v>1093</v>
      </c>
      <c r="H814" s="82" t="s">
        <v>60</v>
      </c>
      <c r="I814" s="89" t="s">
        <v>1094</v>
      </c>
      <c r="J814" s="87"/>
      <c r="K814" s="79"/>
      <c r="L814" s="93"/>
      <c r="M814" s="87" t="s">
        <v>62</v>
      </c>
      <c r="N814" s="82"/>
      <c r="O814" s="82"/>
      <c r="P814" s="82"/>
      <c r="Q814" s="82" t="n">
        <v>1</v>
      </c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101"/>
      <c r="AO814" s="102"/>
      <c r="AP814" s="102"/>
      <c r="AQ814" s="102"/>
      <c r="AR814" s="102"/>
      <c r="AS814" s="102"/>
      <c r="AT814" s="94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</row>
    <row r="815" customFormat="false" ht="22.5" hidden="false" customHeight="true" outlineLevel="0" collapsed="false">
      <c r="A815" s="130"/>
      <c r="B815" s="90"/>
      <c r="C815" s="83" t="s">
        <v>1095</v>
      </c>
      <c r="D815" s="130" t="e">
        <f aca="false">CONCATENATE($D$810,"_","FLT")</f>
        <v>#VALUE!</v>
      </c>
      <c r="E815" s="77" t="e">
        <f aca="false">$E$810</f>
        <v>#VALUE!</v>
      </c>
      <c r="F815" s="107"/>
      <c r="G815" s="88" t="s">
        <v>1096</v>
      </c>
      <c r="H815" s="82" t="s">
        <v>60</v>
      </c>
      <c r="I815" s="89" t="s">
        <v>1097</v>
      </c>
      <c r="J815" s="87"/>
      <c r="K815" s="79"/>
      <c r="L815" s="93"/>
      <c r="M815" s="87" t="s">
        <v>62</v>
      </c>
      <c r="N815" s="82"/>
      <c r="O815" s="82"/>
      <c r="P815" s="82"/>
      <c r="Q815" s="82" t="n">
        <v>1</v>
      </c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101"/>
      <c r="AO815" s="102"/>
      <c r="AP815" s="102"/>
      <c r="AQ815" s="102"/>
      <c r="AR815" s="102"/>
      <c r="AS815" s="102"/>
      <c r="AT815" s="94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</row>
    <row r="816" customFormat="false" ht="22.5" hidden="false" customHeight="true" outlineLevel="0" collapsed="false">
      <c r="A816" s="130"/>
      <c r="B816" s="90"/>
      <c r="C816" s="83" t="s">
        <v>1098</v>
      </c>
      <c r="D816" s="130" t="e">
        <f aca="false">CONCATENATE($D$810,"_","ALR")</f>
        <v>#VALUE!</v>
      </c>
      <c r="E816" s="77" t="e">
        <f aca="false">$E$810</f>
        <v>#VALUE!</v>
      </c>
      <c r="F816" s="107"/>
      <c r="G816" s="88" t="s">
        <v>1099</v>
      </c>
      <c r="H816" s="82" t="s">
        <v>60</v>
      </c>
      <c r="I816" s="89" t="s">
        <v>1100</v>
      </c>
      <c r="J816" s="87"/>
      <c r="K816" s="79"/>
      <c r="L816" s="93"/>
      <c r="M816" s="87" t="s">
        <v>62</v>
      </c>
      <c r="N816" s="82"/>
      <c r="O816" s="82"/>
      <c r="P816" s="82"/>
      <c r="Q816" s="82" t="n">
        <v>1</v>
      </c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101"/>
      <c r="AO816" s="102"/>
      <c r="AP816" s="102"/>
      <c r="AQ816" s="102"/>
      <c r="AR816" s="102"/>
      <c r="AS816" s="102"/>
      <c r="AT816" s="94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</row>
    <row r="817" customFormat="false" ht="22.5" hidden="false" customHeight="true" outlineLevel="0" collapsed="false">
      <c r="A817" s="130"/>
      <c r="B817" s="90"/>
      <c r="C817" s="83" t="s">
        <v>1101</v>
      </c>
      <c r="D817" s="130" t="e">
        <f aca="false">CONCATENATE($D$810,"_","HEAT")</f>
        <v>#VALUE!</v>
      </c>
      <c r="E817" s="77" t="e">
        <f aca="false">$E$810</f>
        <v>#VALUE!</v>
      </c>
      <c r="F817" s="107"/>
      <c r="G817" s="88" t="s">
        <v>928</v>
      </c>
      <c r="H817" s="82" t="s">
        <v>60</v>
      </c>
      <c r="I817" s="89" t="s">
        <v>1102</v>
      </c>
      <c r="J817" s="87"/>
      <c r="K817" s="79"/>
      <c r="L817" s="93"/>
      <c r="M817" s="87" t="s">
        <v>62</v>
      </c>
      <c r="N817" s="82"/>
      <c r="O817" s="82"/>
      <c r="P817" s="82"/>
      <c r="Q817" s="82"/>
      <c r="R817" s="82" t="n">
        <v>1</v>
      </c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101"/>
      <c r="AO817" s="102"/>
      <c r="AP817" s="102"/>
      <c r="AQ817" s="102"/>
      <c r="AR817" s="102"/>
      <c r="AS817" s="102"/>
      <c r="AT817" s="94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</row>
    <row r="818" customFormat="false" ht="22.5" hidden="false" customHeight="true" outlineLevel="0" collapsed="false">
      <c r="A818" s="130"/>
      <c r="B818" s="90"/>
      <c r="C818" s="83" t="s">
        <v>1103</v>
      </c>
      <c r="D818" s="130" t="e">
        <f aca="false">CONCATENATE($D$810,"_","CMD1")</f>
        <v>#VALUE!</v>
      </c>
      <c r="E818" s="77" t="e">
        <f aca="false">$E$810</f>
        <v>#VALUE!</v>
      </c>
      <c r="F818" s="107"/>
      <c r="G818" s="88" t="s">
        <v>498</v>
      </c>
      <c r="H818" s="82" t="s">
        <v>60</v>
      </c>
      <c r="I818" s="89" t="s">
        <v>1104</v>
      </c>
      <c r="J818" s="87"/>
      <c r="K818" s="79"/>
      <c r="L818" s="93"/>
      <c r="M818" s="87" t="s">
        <v>62</v>
      </c>
      <c r="N818" s="82"/>
      <c r="O818" s="82"/>
      <c r="P818" s="82"/>
      <c r="Q818" s="82"/>
      <c r="R818" s="82" t="n">
        <v>1</v>
      </c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101"/>
      <c r="AO818" s="102"/>
      <c r="AP818" s="102"/>
      <c r="AQ818" s="102"/>
      <c r="AR818" s="102"/>
      <c r="AS818" s="102"/>
      <c r="AT818" s="94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</row>
    <row r="819" customFormat="false" ht="22.5" hidden="false" customHeight="true" outlineLevel="0" collapsed="false">
      <c r="A819" s="130"/>
      <c r="B819" s="90"/>
      <c r="C819" s="83" t="s">
        <v>1105</v>
      </c>
      <c r="D819" s="130" t="e">
        <f aca="false">CONCATENATE($D$810,"_","CMD2")</f>
        <v>#VALUE!</v>
      </c>
      <c r="E819" s="77" t="e">
        <f aca="false">$E$810</f>
        <v>#VALUE!</v>
      </c>
      <c r="F819" s="107"/>
      <c r="G819" s="88" t="s">
        <v>501</v>
      </c>
      <c r="H819" s="82" t="s">
        <v>60</v>
      </c>
      <c r="I819" s="89" t="s">
        <v>1106</v>
      </c>
      <c r="J819" s="87"/>
      <c r="K819" s="79"/>
      <c r="L819" s="93"/>
      <c r="M819" s="87" t="s">
        <v>62</v>
      </c>
      <c r="N819" s="82"/>
      <c r="O819" s="82"/>
      <c r="P819" s="82"/>
      <c r="Q819" s="82"/>
      <c r="R819" s="82" t="n">
        <v>1</v>
      </c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101"/>
      <c r="AO819" s="102"/>
      <c r="AP819" s="102"/>
      <c r="AQ819" s="102"/>
      <c r="AR819" s="102"/>
      <c r="AS819" s="102"/>
      <c r="AT819" s="94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</row>
    <row r="820" customFormat="false" ht="22.5" hidden="false" customHeight="true" outlineLevel="0" collapsed="false">
      <c r="A820" s="130"/>
      <c r="B820" s="90"/>
      <c r="C820" s="83" t="s">
        <v>1107</v>
      </c>
      <c r="D820" s="130" t="e">
        <f aca="false">CONCATENATE(D810,"_","SI")</f>
        <v>#VALUE!</v>
      </c>
      <c r="E820" s="77" t="e">
        <f aca="false">$E$810</f>
        <v>#VALUE!</v>
      </c>
      <c r="F820" s="107"/>
      <c r="G820" s="88" t="s">
        <v>931</v>
      </c>
      <c r="H820" s="82" t="s">
        <v>83</v>
      </c>
      <c r="I820" s="77" t="s">
        <v>1108</v>
      </c>
      <c r="J820" s="87"/>
      <c r="K820" s="79"/>
      <c r="L820" s="93"/>
      <c r="M820" s="87" t="s">
        <v>85</v>
      </c>
      <c r="N820" s="82" t="s">
        <v>1109</v>
      </c>
      <c r="O820" s="82"/>
      <c r="P820" s="82"/>
      <c r="Q820" s="82"/>
      <c r="R820" s="82"/>
      <c r="S820" s="82" t="n">
        <v>1</v>
      </c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101"/>
      <c r="AO820" s="102"/>
      <c r="AP820" s="102"/>
      <c r="AQ820" s="102"/>
      <c r="AR820" s="102"/>
      <c r="AS820" s="102"/>
      <c r="AT820" s="94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</row>
    <row r="821" customFormat="false" ht="22.5" hidden="false" customHeight="true" outlineLevel="0" collapsed="false">
      <c r="A821" s="130"/>
      <c r="B821" s="90"/>
      <c r="C821" s="83" t="s">
        <v>1110</v>
      </c>
      <c r="D821" s="130" t="e">
        <f aca="false">CONCATENATE($D$810,"_","EI")</f>
        <v>#VALUE!</v>
      </c>
      <c r="E821" s="77" t="e">
        <f aca="false">$E$810</f>
        <v>#VALUE!</v>
      </c>
      <c r="F821" s="132"/>
      <c r="G821" s="88" t="s">
        <v>1111</v>
      </c>
      <c r="H821" s="82" t="s">
        <v>83</v>
      </c>
      <c r="I821" s="77" t="s">
        <v>1112</v>
      </c>
      <c r="J821" s="87"/>
      <c r="K821" s="79"/>
      <c r="L821" s="93"/>
      <c r="M821" s="87" t="s">
        <v>85</v>
      </c>
      <c r="N821" s="82" t="s">
        <v>1113</v>
      </c>
      <c r="O821" s="82"/>
      <c r="P821" s="82"/>
      <c r="Q821" s="82"/>
      <c r="R821" s="82"/>
      <c r="S821" s="82" t="n">
        <v>1</v>
      </c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101"/>
      <c r="AO821" s="102"/>
      <c r="AP821" s="102"/>
      <c r="AQ821" s="102"/>
      <c r="AR821" s="102"/>
      <c r="AS821" s="102"/>
      <c r="AT821" s="94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</row>
    <row r="822" customFormat="false" ht="22.5" hidden="false" customHeight="true" outlineLevel="0" collapsed="false">
      <c r="A822" s="130"/>
      <c r="B822" s="90"/>
      <c r="C822" s="83" t="s">
        <v>1114</v>
      </c>
      <c r="D822" s="130" t="e">
        <f aca="false">CONCATENATE($D$810,"_","II")</f>
        <v>#VALUE!</v>
      </c>
      <c r="E822" s="77" t="e">
        <f aca="false">$E$810</f>
        <v>#VALUE!</v>
      </c>
      <c r="F822" s="132"/>
      <c r="G822" s="88" t="s">
        <v>82</v>
      </c>
      <c r="H822" s="82" t="s">
        <v>83</v>
      </c>
      <c r="I822" s="77" t="s">
        <v>1115</v>
      </c>
      <c r="J822" s="87"/>
      <c r="K822" s="79"/>
      <c r="L822" s="93"/>
      <c r="M822" s="87" t="s">
        <v>85</v>
      </c>
      <c r="N822" s="82" t="s">
        <v>1116</v>
      </c>
      <c r="O822" s="82"/>
      <c r="P822" s="82"/>
      <c r="Q822" s="82"/>
      <c r="R822" s="82"/>
      <c r="S822" s="82" t="n">
        <v>1</v>
      </c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101"/>
      <c r="AO822" s="102"/>
      <c r="AP822" s="102"/>
      <c r="AQ822" s="102"/>
      <c r="AR822" s="102"/>
      <c r="AS822" s="102"/>
      <c r="AT822" s="94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</row>
    <row r="823" customFormat="false" ht="22.5" hidden="false" customHeight="true" outlineLevel="0" collapsed="false">
      <c r="A823" s="130"/>
      <c r="B823" s="90"/>
      <c r="C823" s="83" t="s">
        <v>1117</v>
      </c>
      <c r="D823" s="130" t="e">
        <f aca="false">CONCATENATE($D$810,"_","SP")</f>
        <v>#VALUE!</v>
      </c>
      <c r="E823" s="77" t="e">
        <f aca="false">$E$810</f>
        <v>#VALUE!</v>
      </c>
      <c r="F823" s="107"/>
      <c r="G823" s="88" t="s">
        <v>935</v>
      </c>
      <c r="H823" s="82" t="s">
        <v>83</v>
      </c>
      <c r="I823" s="77" t="s">
        <v>1118</v>
      </c>
      <c r="J823" s="87"/>
      <c r="K823" s="79"/>
      <c r="L823" s="93"/>
      <c r="M823" s="87" t="s">
        <v>85</v>
      </c>
      <c r="N823" s="82"/>
      <c r="O823" s="82"/>
      <c r="P823" s="82"/>
      <c r="Q823" s="82"/>
      <c r="R823" s="82"/>
      <c r="S823" s="82"/>
      <c r="T823" s="82"/>
      <c r="U823" s="82" t="n">
        <v>1</v>
      </c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101"/>
      <c r="AO823" s="102"/>
      <c r="AP823" s="102"/>
      <c r="AQ823" s="102"/>
      <c r="AR823" s="102"/>
      <c r="AS823" s="102"/>
      <c r="AT823" s="94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</row>
    <row r="824" customFormat="false" ht="22.5" hidden="false" customHeight="true" outlineLevel="0" collapsed="false">
      <c r="A824" s="130"/>
      <c r="B824" s="83"/>
      <c r="C824" s="83"/>
      <c r="D824" s="133"/>
      <c r="E824" s="92"/>
      <c r="F824" s="107"/>
      <c r="G824" s="76"/>
      <c r="H824" s="82"/>
      <c r="I824" s="108"/>
      <c r="J824" s="87"/>
      <c r="K824" s="87"/>
      <c r="L824" s="93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101"/>
      <c r="AO824" s="102"/>
      <c r="AP824" s="102"/>
      <c r="AQ824" s="102"/>
      <c r="AR824" s="102"/>
      <c r="AS824" s="102"/>
      <c r="AT824" s="94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</row>
    <row r="825" customFormat="false" ht="22.5" hidden="false" customHeight="true" outlineLevel="0" collapsed="false">
      <c r="A825" s="130"/>
      <c r="B825" s="83"/>
      <c r="C825" s="83"/>
      <c r="D825" s="133"/>
      <c r="E825" s="92"/>
      <c r="F825" s="107"/>
      <c r="G825" s="76"/>
      <c r="H825" s="82"/>
      <c r="I825" s="108"/>
      <c r="J825" s="87"/>
      <c r="K825" s="87"/>
      <c r="L825" s="93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101"/>
      <c r="AO825" s="102"/>
      <c r="AP825" s="102"/>
      <c r="AQ825" s="102"/>
      <c r="AR825" s="102"/>
      <c r="AS825" s="102"/>
      <c r="AT825" s="94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</row>
    <row r="826" customFormat="false" ht="22.5" hidden="false" customHeight="true" outlineLevel="0" collapsed="false">
      <c r="A826" s="130"/>
      <c r="B826" s="83"/>
      <c r="C826" s="83"/>
      <c r="D826" s="133"/>
      <c r="E826" s="92"/>
      <c r="F826" s="107"/>
      <c r="G826" s="76"/>
      <c r="H826" s="82"/>
      <c r="I826" s="108"/>
      <c r="J826" s="87"/>
      <c r="K826" s="87"/>
      <c r="L826" s="93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101"/>
      <c r="AO826" s="102"/>
      <c r="AP826" s="102"/>
      <c r="AQ826" s="102"/>
      <c r="AR826" s="102"/>
      <c r="AS826" s="102"/>
      <c r="AT826" s="94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</row>
    <row r="827" customFormat="false" ht="22.5" hidden="false" customHeight="true" outlineLevel="0" collapsed="false">
      <c r="A827" s="130"/>
      <c r="B827" s="90"/>
      <c r="C827" s="83"/>
      <c r="D827" s="134" t="e">
        <f aca="false">$D$810</f>
        <v>#VALUE!</v>
      </c>
      <c r="E827" s="97" t="e">
        <f aca="false">$E$810</f>
        <v>#VALUE!</v>
      </c>
      <c r="F827" s="107"/>
      <c r="G827" s="76"/>
      <c r="H827" s="82"/>
      <c r="I827" s="89"/>
      <c r="J827" s="87" t="s">
        <v>1082</v>
      </c>
      <c r="K827" s="100" t="s">
        <v>89</v>
      </c>
      <c r="L827" s="93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101"/>
      <c r="AO827" s="102"/>
      <c r="AP827" s="102"/>
      <c r="AQ827" s="102"/>
      <c r="AR827" s="102"/>
      <c r="AS827" s="102"/>
      <c r="AT827" s="94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</row>
    <row r="828" customFormat="false" ht="22.5" hidden="false" customHeight="true" outlineLevel="0" collapsed="false">
      <c r="A828" s="130"/>
      <c r="B828" s="90"/>
      <c r="C828" s="83"/>
      <c r="D828" s="130" t="e">
        <f aca="false">CONCATENATE($D$827,"_DNET","_S")</f>
        <v>#VALUE!</v>
      </c>
      <c r="E828" s="77" t="e">
        <f aca="false">$E$810</f>
        <v>#VALUE!</v>
      </c>
      <c r="F828" s="107"/>
      <c r="G828" s="135" t="s">
        <v>931</v>
      </c>
      <c r="H828" s="82" t="s">
        <v>83</v>
      </c>
      <c r="I828" s="89"/>
      <c r="J828" s="87"/>
      <c r="K828" s="79"/>
      <c r="L828" s="93"/>
      <c r="M828" s="87" t="s">
        <v>1119</v>
      </c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 t="n">
        <v>1</v>
      </c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101"/>
      <c r="AO828" s="102"/>
      <c r="AP828" s="102"/>
      <c r="AQ828" s="102"/>
      <c r="AR828" s="102"/>
      <c r="AS828" s="102"/>
      <c r="AT828" s="94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</row>
    <row r="829" customFormat="false" ht="22.5" hidden="false" customHeight="true" outlineLevel="0" collapsed="false">
      <c r="A829" s="130"/>
      <c r="B829" s="90"/>
      <c r="C829" s="83"/>
      <c r="D829" s="130" t="e">
        <f aca="false">CONCATENATE($D$827,"_DNET","_U")</f>
        <v>#VALUE!</v>
      </c>
      <c r="E829" s="77" t="e">
        <f aca="false">$E$810</f>
        <v>#VALUE!</v>
      </c>
      <c r="F829" s="107"/>
      <c r="G829" s="77" t="s">
        <v>1120</v>
      </c>
      <c r="H829" s="82" t="s">
        <v>83</v>
      </c>
      <c r="I829" s="136"/>
      <c r="J829" s="87"/>
      <c r="K829" s="79"/>
      <c r="L829" s="93"/>
      <c r="M829" s="87" t="s">
        <v>1119</v>
      </c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 t="n">
        <v>1</v>
      </c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101"/>
      <c r="AO829" s="102"/>
      <c r="AP829" s="102"/>
      <c r="AQ829" s="102"/>
      <c r="AR829" s="102"/>
      <c r="AS829" s="102"/>
      <c r="AT829" s="94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</row>
    <row r="830" customFormat="false" ht="22.5" hidden="false" customHeight="true" outlineLevel="0" collapsed="false">
      <c r="A830" s="130"/>
      <c r="B830" s="90"/>
      <c r="C830" s="83"/>
      <c r="D830" s="130" t="e">
        <f aca="false">CONCATENATE($D$827,"_DNET","_I")</f>
        <v>#VALUE!</v>
      </c>
      <c r="E830" s="77" t="e">
        <f aca="false">$E$810</f>
        <v>#VALUE!</v>
      </c>
      <c r="F830" s="107"/>
      <c r="G830" s="77" t="s">
        <v>82</v>
      </c>
      <c r="H830" s="82" t="s">
        <v>83</v>
      </c>
      <c r="I830" s="136"/>
      <c r="J830" s="87"/>
      <c r="K830" s="79"/>
      <c r="L830" s="93"/>
      <c r="M830" s="87" t="s">
        <v>1119</v>
      </c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 t="n">
        <v>1</v>
      </c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101"/>
      <c r="AO830" s="102"/>
      <c r="AP830" s="102"/>
      <c r="AQ830" s="102"/>
      <c r="AR830" s="102"/>
      <c r="AS830" s="102"/>
      <c r="AT830" s="94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</row>
    <row r="831" customFormat="false" ht="22.5" hidden="false" customHeight="true" outlineLevel="0" collapsed="false">
      <c r="A831" s="130"/>
      <c r="B831" s="90"/>
      <c r="C831" s="83"/>
      <c r="D831" s="130" t="e">
        <f aca="false">CONCATENATE($D$827,"_DNET","_SP")</f>
        <v>#VALUE!</v>
      </c>
      <c r="E831" s="77" t="e">
        <f aca="false">$E$810</f>
        <v>#VALUE!</v>
      </c>
      <c r="F831" s="107"/>
      <c r="G831" s="135" t="s">
        <v>1121</v>
      </c>
      <c r="H831" s="82" t="s">
        <v>83</v>
      </c>
      <c r="I831" s="136"/>
      <c r="J831" s="87"/>
      <c r="K831" s="79"/>
      <c r="L831" s="93"/>
      <c r="M831" s="87" t="s">
        <v>1119</v>
      </c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 t="n">
        <v>1</v>
      </c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101"/>
      <c r="AO831" s="102"/>
      <c r="AP831" s="102"/>
      <c r="AQ831" s="102"/>
      <c r="AR831" s="102"/>
      <c r="AS831" s="102"/>
      <c r="AT831" s="94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</row>
    <row r="832" customFormat="false" ht="22.5" hidden="false" customHeight="true" outlineLevel="0" collapsed="false">
      <c r="A832" s="130"/>
      <c r="B832" s="90"/>
      <c r="C832" s="83"/>
      <c r="D832" s="130" t="e">
        <f aca="false">CONCATENATE($D$827,"_DNET","_HS")</f>
        <v>#VALUE!</v>
      </c>
      <c r="E832" s="77" t="e">
        <f aca="false">$E$810</f>
        <v>#VALUE!</v>
      </c>
      <c r="F832" s="107"/>
      <c r="G832" s="135" t="s">
        <v>64</v>
      </c>
      <c r="H832" s="82" t="s">
        <v>60</v>
      </c>
      <c r="I832" s="136"/>
      <c r="J832" s="87"/>
      <c r="K832" s="79"/>
      <c r="L832" s="93"/>
      <c r="M832" s="87" t="s">
        <v>1119</v>
      </c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 t="n">
        <v>1</v>
      </c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101"/>
      <c r="AO832" s="102"/>
      <c r="AP832" s="102"/>
      <c r="AQ832" s="102"/>
      <c r="AR832" s="102"/>
      <c r="AS832" s="102"/>
      <c r="AT832" s="94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</row>
    <row r="833" customFormat="false" ht="22.5" hidden="false" customHeight="true" outlineLevel="0" collapsed="false">
      <c r="A833" s="130"/>
      <c r="B833" s="90"/>
      <c r="C833" s="83"/>
      <c r="D833" s="130" t="e">
        <f aca="false">CONCATENATE($D$827,"_DNET","_RDY1")</f>
        <v>#VALUE!</v>
      </c>
      <c r="E833" s="77" t="e">
        <f aca="false">$E$810</f>
        <v>#VALUE!</v>
      </c>
      <c r="F833" s="107"/>
      <c r="G833" s="76" t="s">
        <v>1122</v>
      </c>
      <c r="H833" s="82" t="s">
        <v>60</v>
      </c>
      <c r="I833" s="136"/>
      <c r="J833" s="87"/>
      <c r="K833" s="79"/>
      <c r="L833" s="93"/>
      <c r="M833" s="87" t="s">
        <v>1119</v>
      </c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 t="n">
        <v>1</v>
      </c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101"/>
      <c r="AO833" s="102"/>
      <c r="AP833" s="102"/>
      <c r="AQ833" s="102"/>
      <c r="AR833" s="102"/>
      <c r="AS833" s="102"/>
      <c r="AT833" s="94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</row>
    <row r="834" customFormat="false" ht="22.5" hidden="false" customHeight="true" outlineLevel="0" collapsed="false">
      <c r="A834" s="130"/>
      <c r="B834" s="90"/>
      <c r="C834" s="83"/>
      <c r="D834" s="130" t="e">
        <f aca="false">CONCATENATE($D$827,"_DNET","_RDY2")</f>
        <v>#VALUE!</v>
      </c>
      <c r="E834" s="77" t="e">
        <f aca="false">$E$810</f>
        <v>#VALUE!</v>
      </c>
      <c r="F834" s="107"/>
      <c r="G834" s="76" t="s">
        <v>1123</v>
      </c>
      <c r="H834" s="82" t="s">
        <v>60</v>
      </c>
      <c r="I834" s="136"/>
      <c r="J834" s="87"/>
      <c r="K834" s="79"/>
      <c r="L834" s="93"/>
      <c r="M834" s="87" t="s">
        <v>1119</v>
      </c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 t="n">
        <v>1</v>
      </c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101"/>
      <c r="AO834" s="102"/>
      <c r="AP834" s="102"/>
      <c r="AQ834" s="102"/>
      <c r="AR834" s="102"/>
      <c r="AS834" s="102"/>
      <c r="AT834" s="94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</row>
    <row r="835" customFormat="false" ht="22.5" hidden="false" customHeight="true" outlineLevel="0" collapsed="false">
      <c r="A835" s="130"/>
      <c r="B835" s="90"/>
      <c r="C835" s="83"/>
      <c r="D835" s="130" t="e">
        <f aca="false">CONCATENATE($D$827,"_DNET","_RUN")</f>
        <v>#VALUE!</v>
      </c>
      <c r="E835" s="77" t="e">
        <f aca="false">$E$810</f>
        <v>#VALUE!</v>
      </c>
      <c r="F835" s="107"/>
      <c r="G835" s="135" t="s">
        <v>350</v>
      </c>
      <c r="H835" s="82" t="s">
        <v>60</v>
      </c>
      <c r="I835" s="136"/>
      <c r="J835" s="87"/>
      <c r="K835" s="79"/>
      <c r="L835" s="93"/>
      <c r="M835" s="87" t="s">
        <v>1119</v>
      </c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 t="n">
        <v>1</v>
      </c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101"/>
      <c r="AO835" s="102"/>
      <c r="AP835" s="102"/>
      <c r="AQ835" s="102"/>
      <c r="AR835" s="102"/>
      <c r="AS835" s="102"/>
      <c r="AT835" s="94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</row>
    <row r="836" customFormat="false" ht="22.5" hidden="false" customHeight="true" outlineLevel="0" collapsed="false">
      <c r="A836" s="130"/>
      <c r="B836" s="90"/>
      <c r="C836" s="83"/>
      <c r="D836" s="130" t="e">
        <f aca="false">CONCATENATE($D$827,"_DNET","_FLT")</f>
        <v>#VALUE!</v>
      </c>
      <c r="E836" s="77" t="e">
        <f aca="false">$E$810</f>
        <v>#VALUE!</v>
      </c>
      <c r="F836" s="107"/>
      <c r="G836" s="135" t="s">
        <v>1124</v>
      </c>
      <c r="H836" s="82" t="s">
        <v>60</v>
      </c>
      <c r="I836" s="136"/>
      <c r="J836" s="87"/>
      <c r="K836" s="79"/>
      <c r="L836" s="93"/>
      <c r="M836" s="87" t="s">
        <v>1119</v>
      </c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 t="n">
        <v>1</v>
      </c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101"/>
      <c r="AO836" s="102"/>
      <c r="AP836" s="102"/>
      <c r="AQ836" s="102"/>
      <c r="AR836" s="102"/>
      <c r="AS836" s="102"/>
      <c r="AT836" s="94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</row>
    <row r="837" customFormat="false" ht="22.5" hidden="false" customHeight="true" outlineLevel="0" collapsed="false">
      <c r="A837" s="130"/>
      <c r="B837" s="90"/>
      <c r="C837" s="83"/>
      <c r="D837" s="130" t="e">
        <f aca="false">CONCATENATE($D$827,"_DNET","_ALR")</f>
        <v>#VALUE!</v>
      </c>
      <c r="E837" s="77" t="e">
        <f aca="false">$E$810</f>
        <v>#VALUE!</v>
      </c>
      <c r="F837" s="107"/>
      <c r="G837" s="135" t="s">
        <v>1125</v>
      </c>
      <c r="H837" s="82" t="s">
        <v>60</v>
      </c>
      <c r="I837" s="136"/>
      <c r="J837" s="87"/>
      <c r="K837" s="79"/>
      <c r="L837" s="93"/>
      <c r="M837" s="87" t="s">
        <v>1119</v>
      </c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 t="n">
        <v>1</v>
      </c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101"/>
      <c r="AO837" s="102"/>
      <c r="AP837" s="102"/>
      <c r="AQ837" s="102"/>
      <c r="AR837" s="102"/>
      <c r="AS837" s="102"/>
      <c r="AT837" s="94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</row>
    <row r="838" customFormat="false" ht="22.5" hidden="false" customHeight="true" outlineLevel="0" collapsed="false">
      <c r="A838" s="130"/>
      <c r="B838" s="90"/>
      <c r="C838" s="83"/>
      <c r="D838" s="130" t="e">
        <f aca="false">CONCATENATE($D$827,"_DNET","_CMD1")</f>
        <v>#VALUE!</v>
      </c>
      <c r="E838" s="77" t="e">
        <f aca="false">$E$810</f>
        <v>#VALUE!</v>
      </c>
      <c r="F838" s="107"/>
      <c r="G838" s="135" t="s">
        <v>498</v>
      </c>
      <c r="H838" s="82" t="s">
        <v>60</v>
      </c>
      <c r="I838" s="136"/>
      <c r="J838" s="87"/>
      <c r="K838" s="79"/>
      <c r="L838" s="93"/>
      <c r="M838" s="87" t="s">
        <v>1119</v>
      </c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 t="n">
        <v>1</v>
      </c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101"/>
      <c r="AO838" s="102"/>
      <c r="AP838" s="102"/>
      <c r="AQ838" s="102"/>
      <c r="AR838" s="102"/>
      <c r="AS838" s="102"/>
      <c r="AT838" s="94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</row>
    <row r="839" customFormat="false" ht="22.5" hidden="false" customHeight="true" outlineLevel="0" collapsed="false">
      <c r="A839" s="130"/>
      <c r="B839" s="90"/>
      <c r="C839" s="83"/>
      <c r="D839" s="130" t="e">
        <f aca="false">CONCATENATE($D$827,"_DNET","_CMD2")</f>
        <v>#VALUE!</v>
      </c>
      <c r="E839" s="77" t="e">
        <f aca="false">$E$810</f>
        <v>#VALUE!</v>
      </c>
      <c r="F839" s="107"/>
      <c r="G839" s="135" t="s">
        <v>501</v>
      </c>
      <c r="H839" s="82" t="s">
        <v>60</v>
      </c>
      <c r="I839" s="136"/>
      <c r="J839" s="87"/>
      <c r="K839" s="79"/>
      <c r="L839" s="93"/>
      <c r="M839" s="87" t="s">
        <v>1119</v>
      </c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 t="n">
        <v>1</v>
      </c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101"/>
      <c r="AO839" s="102"/>
      <c r="AP839" s="102"/>
      <c r="AQ839" s="102"/>
      <c r="AR839" s="102"/>
      <c r="AS839" s="102"/>
      <c r="AT839" s="94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</row>
    <row r="840" customFormat="false" ht="22.5" hidden="false" customHeight="true" outlineLevel="0" collapsed="false">
      <c r="A840" s="130"/>
      <c r="B840" s="90"/>
      <c r="C840" s="83"/>
      <c r="D840" s="130" t="e">
        <f aca="false">CONCATENATE($D$827,"_DNET","_W")</f>
        <v>#VALUE!</v>
      </c>
      <c r="E840" s="77" t="e">
        <f aca="false">$E$810</f>
        <v>#VALUE!</v>
      </c>
      <c r="F840" s="107"/>
      <c r="G840" s="135" t="s">
        <v>865</v>
      </c>
      <c r="H840" s="82" t="s">
        <v>60</v>
      </c>
      <c r="I840" s="136"/>
      <c r="J840" s="87"/>
      <c r="K840" s="79"/>
      <c r="L840" s="93"/>
      <c r="M840" s="87" t="s">
        <v>1119</v>
      </c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 t="n">
        <v>1</v>
      </c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101"/>
      <c r="AO840" s="102"/>
      <c r="AP840" s="102"/>
      <c r="AQ840" s="102"/>
      <c r="AR840" s="102"/>
      <c r="AS840" s="102"/>
      <c r="AT840" s="94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</row>
    <row r="841" customFormat="false" ht="22.5" hidden="false" customHeight="true" outlineLevel="0" collapsed="false">
      <c r="A841" s="90"/>
      <c r="B841" s="83"/>
      <c r="C841" s="83"/>
      <c r="D841" s="92"/>
      <c r="E841" s="92"/>
      <c r="F841" s="78"/>
      <c r="G841" s="76"/>
      <c r="H841" s="82"/>
      <c r="I841" s="76"/>
      <c r="J841" s="87"/>
      <c r="K841" s="87"/>
      <c r="L841" s="93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93"/>
      <c r="AP841" s="93"/>
      <c r="AQ841" s="93"/>
      <c r="AR841" s="93"/>
      <c r="AS841" s="93"/>
      <c r="AT841" s="94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</row>
    <row r="842" customFormat="false" ht="22.5" hidden="false" customHeight="true" outlineLevel="0" collapsed="false">
      <c r="A842" s="90"/>
      <c r="B842" s="83"/>
      <c r="C842" s="83"/>
      <c r="D842" s="92"/>
      <c r="E842" s="92"/>
      <c r="F842" s="78"/>
      <c r="G842" s="76"/>
      <c r="H842" s="82"/>
      <c r="I842" s="76"/>
      <c r="J842" s="87"/>
      <c r="K842" s="87"/>
      <c r="L842" s="93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93"/>
      <c r="AP842" s="93"/>
      <c r="AQ842" s="93"/>
      <c r="AR842" s="93"/>
      <c r="AS842" s="93"/>
      <c r="AT842" s="94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</row>
    <row r="843" customFormat="false" ht="22.5" hidden="false" customHeight="true" outlineLevel="0" collapsed="false">
      <c r="A843" s="90"/>
      <c r="B843" s="83"/>
      <c r="C843" s="83"/>
      <c r="D843" s="92"/>
      <c r="E843" s="92"/>
      <c r="F843" s="78"/>
      <c r="G843" s="76"/>
      <c r="H843" s="82"/>
      <c r="I843" s="76"/>
      <c r="J843" s="87"/>
      <c r="K843" s="87"/>
      <c r="L843" s="93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93"/>
      <c r="AP843" s="93"/>
      <c r="AQ843" s="93"/>
      <c r="AR843" s="93"/>
      <c r="AS843" s="93"/>
      <c r="AT843" s="94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</row>
    <row r="844" customFormat="false" ht="22.5" hidden="false" customHeight="true" outlineLevel="0" collapsed="false">
      <c r="A844" s="90" t="s">
        <v>229</v>
      </c>
      <c r="B844" s="90" t="s">
        <v>1126</v>
      </c>
      <c r="C844" s="83"/>
      <c r="D844" s="95" t="e">
        <f aca="false">'codigos flow sheet' #REF!</f>
        <v>#VALUE!</v>
      </c>
      <c r="E844" s="97" t="e">
        <f aca="false">'codigos flow sheet' #REF!</f>
        <v>#VALUE!</v>
      </c>
      <c r="F844" s="78"/>
      <c r="G844" s="76"/>
      <c r="H844" s="82"/>
      <c r="I844" s="76"/>
      <c r="J844" s="87" t="s">
        <v>1082</v>
      </c>
      <c r="K844" s="93" t="s">
        <v>1085</v>
      </c>
      <c r="L844" s="93" t="s">
        <v>229</v>
      </c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93"/>
      <c r="AP844" s="93"/>
      <c r="AQ844" s="93"/>
      <c r="AR844" s="93"/>
      <c r="AS844" s="93"/>
      <c r="AT844" s="94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</row>
    <row r="845" customFormat="false" ht="22.5" hidden="false" customHeight="true" outlineLevel="0" collapsed="false">
      <c r="A845" s="130"/>
      <c r="B845" s="90"/>
      <c r="C845" s="83" t="s">
        <v>1127</v>
      </c>
      <c r="D845" s="130" t="e">
        <f aca="false">CONCATENATE($D$844,"_","HS")</f>
        <v>#VALUE!</v>
      </c>
      <c r="E845" s="77" t="e">
        <f aca="false">$E$844</f>
        <v>#VALUE!</v>
      </c>
      <c r="F845" s="107"/>
      <c r="G845" s="88" t="s">
        <v>59</v>
      </c>
      <c r="H845" s="82" t="s">
        <v>60</v>
      </c>
      <c r="I845" s="89" t="s">
        <v>1128</v>
      </c>
      <c r="J845" s="87"/>
      <c r="K845" s="79"/>
      <c r="L845" s="93"/>
      <c r="M845" s="87" t="s">
        <v>62</v>
      </c>
      <c r="N845" s="82"/>
      <c r="O845" s="82"/>
      <c r="P845" s="82"/>
      <c r="Q845" s="82" t="n">
        <v>1</v>
      </c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101"/>
      <c r="AO845" s="102"/>
      <c r="AP845" s="102"/>
      <c r="AQ845" s="102"/>
      <c r="AR845" s="102"/>
      <c r="AS845" s="102"/>
      <c r="AT845" s="94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</row>
    <row r="846" customFormat="false" ht="22.5" hidden="false" customHeight="true" outlineLevel="0" collapsed="false">
      <c r="A846" s="130"/>
      <c r="B846" s="90"/>
      <c r="C846" s="83" t="s">
        <v>1129</v>
      </c>
      <c r="D846" s="130" t="e">
        <f aca="false">CONCATENATE($D$844,"_","RDY")</f>
        <v>#VALUE!</v>
      </c>
      <c r="E846" s="77" t="e">
        <f aca="false">$E$844</f>
        <v>#VALUE!</v>
      </c>
      <c r="F846" s="107"/>
      <c r="G846" s="88" t="s">
        <v>64</v>
      </c>
      <c r="H846" s="82" t="s">
        <v>60</v>
      </c>
      <c r="I846" s="89" t="s">
        <v>1130</v>
      </c>
      <c r="J846" s="87"/>
      <c r="K846" s="79"/>
      <c r="L846" s="93"/>
      <c r="M846" s="87" t="s">
        <v>62</v>
      </c>
      <c r="N846" s="82"/>
      <c r="O846" s="82"/>
      <c r="P846" s="82"/>
      <c r="Q846" s="82" t="n">
        <v>1</v>
      </c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101"/>
      <c r="AO846" s="102"/>
      <c r="AP846" s="102"/>
      <c r="AQ846" s="102"/>
      <c r="AR846" s="102"/>
      <c r="AS846" s="102"/>
      <c r="AT846" s="94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</row>
    <row r="847" customFormat="false" ht="22.5" hidden="false" customHeight="true" outlineLevel="0" collapsed="false">
      <c r="A847" s="130"/>
      <c r="B847" s="90"/>
      <c r="C847" s="83" t="s">
        <v>1131</v>
      </c>
      <c r="D847" s="130" t="e">
        <f aca="false">CONCATENATE($D$844,"_","RUN1")</f>
        <v>#VALUE!</v>
      </c>
      <c r="E847" s="77" t="e">
        <f aca="false">$E$844</f>
        <v>#VALUE!</v>
      </c>
      <c r="F847" s="78"/>
      <c r="G847" s="88" t="s">
        <v>1132</v>
      </c>
      <c r="H847" s="82" t="s">
        <v>60</v>
      </c>
      <c r="I847" s="89" t="s">
        <v>1133</v>
      </c>
      <c r="J847" s="87"/>
      <c r="K847" s="79"/>
      <c r="L847" s="93"/>
      <c r="M847" s="87" t="s">
        <v>62</v>
      </c>
      <c r="N847" s="82"/>
      <c r="O847" s="82"/>
      <c r="P847" s="82"/>
      <c r="Q847" s="82" t="n">
        <v>1</v>
      </c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101"/>
      <c r="AO847" s="102"/>
      <c r="AP847" s="102"/>
      <c r="AQ847" s="102"/>
      <c r="AR847" s="102"/>
      <c r="AS847" s="102"/>
      <c r="AT847" s="94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</row>
    <row r="848" customFormat="false" ht="22.5" hidden="false" customHeight="true" outlineLevel="0" collapsed="false">
      <c r="A848" s="130"/>
      <c r="B848" s="90"/>
      <c r="C848" s="83" t="s">
        <v>1134</v>
      </c>
      <c r="D848" s="130" t="e">
        <f aca="false">CONCATENATE($D$844,"_","RUN2")</f>
        <v>#VALUE!</v>
      </c>
      <c r="E848" s="77" t="e">
        <f aca="false">$E$844</f>
        <v>#VALUE!</v>
      </c>
      <c r="F848" s="78"/>
      <c r="G848" s="88" t="s">
        <v>1135</v>
      </c>
      <c r="H848" s="82" t="s">
        <v>60</v>
      </c>
      <c r="I848" s="89" t="s">
        <v>1136</v>
      </c>
      <c r="J848" s="87"/>
      <c r="K848" s="79"/>
      <c r="L848" s="93"/>
      <c r="M848" s="87" t="s">
        <v>62</v>
      </c>
      <c r="N848" s="82"/>
      <c r="O848" s="82"/>
      <c r="P848" s="82"/>
      <c r="Q848" s="82" t="n">
        <v>1</v>
      </c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101"/>
      <c r="AO848" s="102"/>
      <c r="AP848" s="102"/>
      <c r="AQ848" s="102"/>
      <c r="AR848" s="102"/>
      <c r="AS848" s="102"/>
      <c r="AT848" s="94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</row>
    <row r="849" customFormat="false" ht="22.5" hidden="false" customHeight="true" outlineLevel="0" collapsed="false">
      <c r="A849" s="130"/>
      <c r="B849" s="90"/>
      <c r="C849" s="83" t="s">
        <v>1137</v>
      </c>
      <c r="D849" s="130" t="e">
        <f aca="false">CONCATENATE($D$844,"_","FLT")</f>
        <v>#VALUE!</v>
      </c>
      <c r="E849" s="77" t="e">
        <f aca="false">$E$844</f>
        <v>#VALUE!</v>
      </c>
      <c r="F849" s="78"/>
      <c r="G849" s="88" t="s">
        <v>1124</v>
      </c>
      <c r="H849" s="82" t="s">
        <v>60</v>
      </c>
      <c r="I849" s="89" t="s">
        <v>1138</v>
      </c>
      <c r="J849" s="87"/>
      <c r="K849" s="79"/>
      <c r="L849" s="93"/>
      <c r="M849" s="87" t="s">
        <v>62</v>
      </c>
      <c r="N849" s="82"/>
      <c r="O849" s="82"/>
      <c r="P849" s="82"/>
      <c r="Q849" s="82" t="n">
        <v>1</v>
      </c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101"/>
      <c r="AO849" s="102"/>
      <c r="AP849" s="102"/>
      <c r="AQ849" s="102"/>
      <c r="AR849" s="102"/>
      <c r="AS849" s="102"/>
      <c r="AT849" s="94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</row>
    <row r="850" customFormat="false" ht="22.5" hidden="false" customHeight="true" outlineLevel="0" collapsed="false">
      <c r="A850" s="130"/>
      <c r="B850" s="90"/>
      <c r="C850" s="83" t="s">
        <v>1139</v>
      </c>
      <c r="D850" s="130" t="e">
        <f aca="false">CONCATENATE($D$844,"_","CMD2")</f>
        <v>#VALUE!</v>
      </c>
      <c r="E850" s="77" t="e">
        <f aca="false">$E$844</f>
        <v>#VALUE!</v>
      </c>
      <c r="F850" s="98"/>
      <c r="G850" s="88" t="s">
        <v>501</v>
      </c>
      <c r="H850" s="82" t="s">
        <v>60</v>
      </c>
      <c r="I850" s="89" t="s">
        <v>1140</v>
      </c>
      <c r="J850" s="87"/>
      <c r="K850" s="79"/>
      <c r="L850" s="93"/>
      <c r="M850" s="87" t="s">
        <v>62</v>
      </c>
      <c r="N850" s="82"/>
      <c r="O850" s="82"/>
      <c r="P850" s="82"/>
      <c r="Q850" s="82"/>
      <c r="R850" s="82" t="n">
        <v>1</v>
      </c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101"/>
      <c r="AO850" s="102"/>
      <c r="AP850" s="102"/>
      <c r="AQ850" s="102"/>
      <c r="AR850" s="102"/>
      <c r="AS850" s="102"/>
      <c r="AT850" s="94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</row>
    <row r="851" customFormat="false" ht="22.5" hidden="false" customHeight="true" outlineLevel="0" collapsed="false">
      <c r="A851" s="130"/>
      <c r="B851" s="90"/>
      <c r="C851" s="83" t="s">
        <v>1141</v>
      </c>
      <c r="D851" s="130" t="e">
        <f aca="false">CONCATENATE($D$844,"_","RST")</f>
        <v>#VALUE!</v>
      </c>
      <c r="E851" s="77" t="e">
        <f aca="false">$E$844</f>
        <v>#VALUE!</v>
      </c>
      <c r="F851" s="78"/>
      <c r="G851" s="88" t="s">
        <v>925</v>
      </c>
      <c r="H851" s="82" t="s">
        <v>60</v>
      </c>
      <c r="I851" s="89" t="s">
        <v>1142</v>
      </c>
      <c r="J851" s="87"/>
      <c r="K851" s="79"/>
      <c r="L851" s="93"/>
      <c r="M851" s="87" t="s">
        <v>62</v>
      </c>
      <c r="N851" s="82"/>
      <c r="O851" s="82"/>
      <c r="P851" s="82"/>
      <c r="Q851" s="82"/>
      <c r="R851" s="82" t="n">
        <v>1</v>
      </c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101"/>
      <c r="AO851" s="102"/>
      <c r="AP851" s="102"/>
      <c r="AQ851" s="102"/>
      <c r="AR851" s="102"/>
      <c r="AS851" s="102"/>
      <c r="AT851" s="94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</row>
    <row r="852" customFormat="false" ht="22.5" hidden="false" customHeight="true" outlineLevel="0" collapsed="false">
      <c r="A852" s="130"/>
      <c r="B852" s="90"/>
      <c r="C852" s="83" t="s">
        <v>1143</v>
      </c>
      <c r="D852" s="130" t="e">
        <f aca="false">CONCATENATE($D$844,"_","CMD1")</f>
        <v>#VALUE!</v>
      </c>
      <c r="E852" s="77" t="e">
        <f aca="false">$E$844</f>
        <v>#VALUE!</v>
      </c>
      <c r="F852" s="78"/>
      <c r="G852" s="88" t="s">
        <v>498</v>
      </c>
      <c r="H852" s="82" t="s">
        <v>60</v>
      </c>
      <c r="I852" s="89" t="s">
        <v>1144</v>
      </c>
      <c r="J852" s="87"/>
      <c r="K852" s="79"/>
      <c r="L852" s="93"/>
      <c r="M852" s="87" t="s">
        <v>62</v>
      </c>
      <c r="N852" s="82"/>
      <c r="O852" s="82"/>
      <c r="P852" s="82"/>
      <c r="Q852" s="82"/>
      <c r="R852" s="82" t="n">
        <v>1</v>
      </c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101"/>
      <c r="AO852" s="102"/>
      <c r="AP852" s="102"/>
      <c r="AQ852" s="102"/>
      <c r="AR852" s="102"/>
      <c r="AS852" s="102"/>
      <c r="AT852" s="94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</row>
    <row r="853" customFormat="false" ht="22.5" hidden="false" customHeight="true" outlineLevel="0" collapsed="false">
      <c r="A853" s="130"/>
      <c r="B853" s="90"/>
      <c r="C853" s="83" t="s">
        <v>1145</v>
      </c>
      <c r="D853" s="130" t="e">
        <f aca="false">CONCATENATE($D$844,"_","II")</f>
        <v>#VALUE!</v>
      </c>
      <c r="E853" s="77" t="e">
        <f aca="false">$E$844</f>
        <v>#VALUE!</v>
      </c>
      <c r="F853" s="78"/>
      <c r="G853" s="88" t="s">
        <v>82</v>
      </c>
      <c r="H853" s="82" t="s">
        <v>83</v>
      </c>
      <c r="I853" s="136" t="s">
        <v>1146</v>
      </c>
      <c r="J853" s="87"/>
      <c r="K853" s="79"/>
      <c r="L853" s="93"/>
      <c r="M853" s="87" t="s">
        <v>85</v>
      </c>
      <c r="N853" s="82" t="s">
        <v>1147</v>
      </c>
      <c r="O853" s="82"/>
      <c r="P853" s="82"/>
      <c r="Q853" s="82"/>
      <c r="R853" s="82"/>
      <c r="S853" s="82" t="n">
        <v>1</v>
      </c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101"/>
      <c r="AO853" s="102"/>
      <c r="AP853" s="102"/>
      <c r="AQ853" s="102"/>
      <c r="AR853" s="102"/>
      <c r="AS853" s="102"/>
      <c r="AT853" s="94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</row>
    <row r="854" customFormat="false" ht="22.5" hidden="false" customHeight="true" outlineLevel="0" collapsed="false">
      <c r="A854" s="130"/>
      <c r="B854" s="90"/>
      <c r="C854" s="83" t="s">
        <v>1148</v>
      </c>
      <c r="D854" s="130" t="e">
        <f aca="false">CONCATENATE($D$844,"_","EI")</f>
        <v>#VALUE!</v>
      </c>
      <c r="E854" s="77" t="e">
        <f aca="false">$E$844</f>
        <v>#VALUE!</v>
      </c>
      <c r="F854" s="78"/>
      <c r="G854" s="88" t="s">
        <v>1111</v>
      </c>
      <c r="H854" s="82" t="s">
        <v>83</v>
      </c>
      <c r="I854" s="136" t="s">
        <v>1149</v>
      </c>
      <c r="J854" s="87"/>
      <c r="K854" s="79"/>
      <c r="L854" s="93"/>
      <c r="M854" s="87" t="s">
        <v>85</v>
      </c>
      <c r="N854" s="82" t="s">
        <v>1150</v>
      </c>
      <c r="O854" s="82"/>
      <c r="P854" s="82"/>
      <c r="Q854" s="82"/>
      <c r="R854" s="82"/>
      <c r="S854" s="82" t="n">
        <v>1</v>
      </c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101"/>
      <c r="AO854" s="102"/>
      <c r="AP854" s="102"/>
      <c r="AQ854" s="102"/>
      <c r="AR854" s="102"/>
      <c r="AS854" s="102"/>
      <c r="AT854" s="94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</row>
    <row r="855" customFormat="false" ht="22.5" hidden="false" customHeight="true" outlineLevel="0" collapsed="false">
      <c r="A855" s="130"/>
      <c r="B855" s="90"/>
      <c r="C855" s="83" t="s">
        <v>1151</v>
      </c>
      <c r="D855" s="130" t="e">
        <f aca="false">CONCATENATE($D$844,"_","SI")</f>
        <v>#VALUE!</v>
      </c>
      <c r="E855" s="77" t="e">
        <f aca="false">$E$844</f>
        <v>#VALUE!</v>
      </c>
      <c r="F855" s="78"/>
      <c r="G855" s="88" t="s">
        <v>931</v>
      </c>
      <c r="H855" s="82" t="s">
        <v>83</v>
      </c>
      <c r="I855" s="136" t="s">
        <v>1152</v>
      </c>
      <c r="J855" s="87"/>
      <c r="K855" s="79"/>
      <c r="L855" s="93"/>
      <c r="M855" s="87" t="s">
        <v>85</v>
      </c>
      <c r="N855" s="82" t="s">
        <v>1153</v>
      </c>
      <c r="O855" s="82"/>
      <c r="P855" s="82"/>
      <c r="Q855" s="82"/>
      <c r="R855" s="82"/>
      <c r="S855" s="82" t="n">
        <v>1</v>
      </c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101"/>
      <c r="AO855" s="102"/>
      <c r="AP855" s="102"/>
      <c r="AQ855" s="102"/>
      <c r="AR855" s="102"/>
      <c r="AS855" s="102"/>
      <c r="AT855" s="94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</row>
    <row r="856" customFormat="false" ht="22.5" hidden="false" customHeight="true" outlineLevel="0" collapsed="false">
      <c r="A856" s="90"/>
      <c r="B856" s="83"/>
      <c r="C856" s="83"/>
      <c r="D856" s="91"/>
      <c r="E856" s="92"/>
      <c r="F856" s="78"/>
      <c r="G856" s="76"/>
      <c r="H856" s="82"/>
      <c r="I856" s="76"/>
      <c r="J856" s="87"/>
      <c r="K856" s="87"/>
      <c r="L856" s="93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93"/>
      <c r="AP856" s="93"/>
      <c r="AQ856" s="93"/>
      <c r="AR856" s="93"/>
      <c r="AS856" s="93"/>
      <c r="AT856" s="94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</row>
    <row r="857" customFormat="false" ht="22.5" hidden="false" customHeight="true" outlineLevel="0" collapsed="false">
      <c r="A857" s="90"/>
      <c r="B857" s="83"/>
      <c r="C857" s="83"/>
      <c r="D857" s="91"/>
      <c r="E857" s="92"/>
      <c r="F857" s="78"/>
      <c r="G857" s="76"/>
      <c r="H857" s="82"/>
      <c r="I857" s="76"/>
      <c r="J857" s="87"/>
      <c r="K857" s="87"/>
      <c r="L857" s="93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93"/>
      <c r="AP857" s="93"/>
      <c r="AQ857" s="93"/>
      <c r="AR857" s="93"/>
      <c r="AS857" s="93"/>
      <c r="AT857" s="94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</row>
    <row r="858" customFormat="false" ht="22.5" hidden="false" customHeight="true" outlineLevel="0" collapsed="false">
      <c r="A858" s="90"/>
      <c r="B858" s="83"/>
      <c r="C858" s="83"/>
      <c r="D858" s="91"/>
      <c r="E858" s="92"/>
      <c r="F858" s="78"/>
      <c r="G858" s="76"/>
      <c r="H858" s="82"/>
      <c r="I858" s="76"/>
      <c r="J858" s="87"/>
      <c r="K858" s="87"/>
      <c r="L858" s="93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93"/>
      <c r="AP858" s="93"/>
      <c r="AQ858" s="93"/>
      <c r="AR858" s="93"/>
      <c r="AS858" s="93"/>
      <c r="AT858" s="94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</row>
    <row r="859" customFormat="false" ht="22.5" hidden="false" customHeight="true" outlineLevel="0" collapsed="false">
      <c r="A859" s="130"/>
      <c r="B859" s="90"/>
      <c r="C859" s="83"/>
      <c r="D859" s="134" t="e">
        <f aca="false">$D$844</f>
        <v>#VALUE!</v>
      </c>
      <c r="E859" s="104" t="e">
        <f aca="false">$E$844</f>
        <v>#VALUE!</v>
      </c>
      <c r="F859" s="107"/>
      <c r="G859" s="76"/>
      <c r="H859" s="82"/>
      <c r="I859" s="136"/>
      <c r="J859" s="87" t="s">
        <v>845</v>
      </c>
      <c r="K859" s="87" t="s">
        <v>89</v>
      </c>
      <c r="L859" s="93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101"/>
      <c r="AO859" s="102"/>
      <c r="AP859" s="102"/>
      <c r="AQ859" s="102"/>
      <c r="AR859" s="102"/>
      <c r="AS859" s="102"/>
      <c r="AT859" s="94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</row>
    <row r="860" customFormat="false" ht="22.5" hidden="false" customHeight="true" outlineLevel="0" collapsed="false">
      <c r="A860" s="130"/>
      <c r="B860" s="90"/>
      <c r="C860" s="83"/>
      <c r="D860" s="130" t="e">
        <f aca="false">CONCATENATE($D$859,"_PF","_RDY")</f>
        <v>#VALUE!</v>
      </c>
      <c r="E860" s="106" t="e">
        <f aca="false">$E$844</f>
        <v>#VALUE!</v>
      </c>
      <c r="F860" s="107"/>
      <c r="G860" s="135" t="s">
        <v>64</v>
      </c>
      <c r="H860" s="82" t="s">
        <v>60</v>
      </c>
      <c r="I860" s="136"/>
      <c r="J860" s="87"/>
      <c r="K860" s="87"/>
      <c r="L860" s="93"/>
      <c r="M860" s="87" t="s">
        <v>369</v>
      </c>
      <c r="N860" s="82"/>
      <c r="O860" s="82"/>
      <c r="P860" s="82"/>
      <c r="Q860" s="82"/>
      <c r="R860" s="82"/>
      <c r="S860" s="82"/>
      <c r="T860" s="82"/>
      <c r="U860" s="82"/>
      <c r="V860" s="82" t="n">
        <v>1</v>
      </c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101"/>
      <c r="AO860" s="102"/>
      <c r="AP860" s="102"/>
      <c r="AQ860" s="102"/>
      <c r="AR860" s="102"/>
      <c r="AS860" s="102"/>
      <c r="AT860" s="94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</row>
    <row r="861" customFormat="false" ht="22.5" hidden="false" customHeight="true" outlineLevel="0" collapsed="false">
      <c r="A861" s="130"/>
      <c r="B861" s="90"/>
      <c r="C861" s="83"/>
      <c r="D861" s="130" t="e">
        <f aca="false">CONCATENATE($D$859,"_PF","_RUN1")</f>
        <v>#VALUE!</v>
      </c>
      <c r="E861" s="106" t="e">
        <f aca="false">$E$844</f>
        <v>#VALUE!</v>
      </c>
      <c r="F861" s="107"/>
      <c r="G861" s="77" t="s">
        <v>350</v>
      </c>
      <c r="H861" s="82" t="s">
        <v>60</v>
      </c>
      <c r="I861" s="136"/>
      <c r="J861" s="87"/>
      <c r="K861" s="79"/>
      <c r="L861" s="93"/>
      <c r="M861" s="87" t="s">
        <v>369</v>
      </c>
      <c r="N861" s="82"/>
      <c r="O861" s="82"/>
      <c r="P861" s="82"/>
      <c r="Q861" s="82"/>
      <c r="R861" s="82"/>
      <c r="S861" s="82"/>
      <c r="T861" s="82"/>
      <c r="U861" s="82"/>
      <c r="V861" s="82" t="n">
        <v>1</v>
      </c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101"/>
      <c r="AO861" s="102"/>
      <c r="AP861" s="102"/>
      <c r="AQ861" s="102"/>
      <c r="AR861" s="102"/>
      <c r="AS861" s="102"/>
      <c r="AT861" s="94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</row>
    <row r="862" customFormat="false" ht="22.5" hidden="false" customHeight="true" outlineLevel="0" collapsed="false">
      <c r="A862" s="130"/>
      <c r="B862" s="90"/>
      <c r="C862" s="83"/>
      <c r="D862" s="130" t="e">
        <f aca="false">CONCATENATE($D$859,"_PF","_FLT")</f>
        <v>#VALUE!</v>
      </c>
      <c r="E862" s="106" t="e">
        <f aca="false">$E$844</f>
        <v>#VALUE!</v>
      </c>
      <c r="F862" s="107"/>
      <c r="G862" s="135" t="s">
        <v>1124</v>
      </c>
      <c r="H862" s="82" t="s">
        <v>60</v>
      </c>
      <c r="I862" s="136"/>
      <c r="J862" s="87"/>
      <c r="K862" s="79"/>
      <c r="L862" s="93"/>
      <c r="M862" s="87" t="s">
        <v>369</v>
      </c>
      <c r="N862" s="82"/>
      <c r="O862" s="82"/>
      <c r="P862" s="82"/>
      <c r="Q862" s="82"/>
      <c r="R862" s="82"/>
      <c r="S862" s="82"/>
      <c r="T862" s="82"/>
      <c r="U862" s="82"/>
      <c r="V862" s="82" t="n">
        <v>1</v>
      </c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101"/>
      <c r="AO862" s="102"/>
      <c r="AP862" s="102"/>
      <c r="AQ862" s="102"/>
      <c r="AR862" s="102"/>
      <c r="AS862" s="102"/>
      <c r="AT862" s="94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</row>
    <row r="863" customFormat="false" ht="22.5" hidden="false" customHeight="true" outlineLevel="0" collapsed="false">
      <c r="A863" s="130"/>
      <c r="B863" s="90"/>
      <c r="C863" s="83"/>
      <c r="D863" s="130" t="e">
        <f aca="false">CONCATENATE($D$859,"_PF","_RUN2")</f>
        <v>#VALUE!</v>
      </c>
      <c r="E863" s="106" t="e">
        <f aca="false">$E$844</f>
        <v>#VALUE!</v>
      </c>
      <c r="F863" s="107"/>
      <c r="G863" s="77" t="s">
        <v>1154</v>
      </c>
      <c r="H863" s="82" t="s">
        <v>60</v>
      </c>
      <c r="I863" s="136"/>
      <c r="J863" s="87"/>
      <c r="K863" s="79"/>
      <c r="L863" s="93"/>
      <c r="M863" s="87" t="s">
        <v>369</v>
      </c>
      <c r="N863" s="82"/>
      <c r="O863" s="82"/>
      <c r="P863" s="82"/>
      <c r="Q863" s="82"/>
      <c r="R863" s="82"/>
      <c r="S863" s="82"/>
      <c r="T863" s="82"/>
      <c r="U863" s="82"/>
      <c r="V863" s="82" t="n">
        <v>1</v>
      </c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101"/>
      <c r="AO863" s="102"/>
      <c r="AP863" s="102"/>
      <c r="AQ863" s="102"/>
      <c r="AR863" s="102"/>
      <c r="AS863" s="102"/>
      <c r="AT863" s="94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</row>
    <row r="864" customFormat="false" ht="22.5" hidden="false" customHeight="true" outlineLevel="0" collapsed="false">
      <c r="A864" s="130"/>
      <c r="B864" s="90"/>
      <c r="C864" s="83"/>
      <c r="D864" s="130" t="e">
        <f aca="false">CONCATENATE($D$859,"_PF","_CMD2")</f>
        <v>#VALUE!</v>
      </c>
      <c r="E864" s="106" t="e">
        <f aca="false">$E$844</f>
        <v>#VALUE!</v>
      </c>
      <c r="F864" s="107"/>
      <c r="G864" s="77" t="s">
        <v>501</v>
      </c>
      <c r="H864" s="82" t="s">
        <v>60</v>
      </c>
      <c r="I864" s="136"/>
      <c r="J864" s="87"/>
      <c r="K864" s="79"/>
      <c r="L864" s="93"/>
      <c r="M864" s="87" t="s">
        <v>369</v>
      </c>
      <c r="N864" s="82"/>
      <c r="O864" s="82"/>
      <c r="P864" s="82"/>
      <c r="Q864" s="82"/>
      <c r="R864" s="82"/>
      <c r="S864" s="82"/>
      <c r="T864" s="82"/>
      <c r="U864" s="82"/>
      <c r="V864" s="82" t="n">
        <v>1</v>
      </c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101"/>
      <c r="AO864" s="102"/>
      <c r="AP864" s="102"/>
      <c r="AQ864" s="102"/>
      <c r="AR864" s="102"/>
      <c r="AS864" s="102"/>
      <c r="AT864" s="94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</row>
    <row r="865" customFormat="false" ht="22.5" hidden="false" customHeight="true" outlineLevel="0" collapsed="false">
      <c r="A865" s="130"/>
      <c r="B865" s="90"/>
      <c r="C865" s="83"/>
      <c r="D865" s="130" t="e">
        <f aca="false">CONCATENATE($D$859,"_PF","_RST")</f>
        <v>#VALUE!</v>
      </c>
      <c r="E865" s="106" t="e">
        <f aca="false">$E$844</f>
        <v>#VALUE!</v>
      </c>
      <c r="F865" s="107"/>
      <c r="G865" s="77" t="s">
        <v>925</v>
      </c>
      <c r="H865" s="82" t="s">
        <v>60</v>
      </c>
      <c r="I865" s="136"/>
      <c r="J865" s="87"/>
      <c r="K865" s="79"/>
      <c r="L865" s="93"/>
      <c r="M865" s="87" t="s">
        <v>369</v>
      </c>
      <c r="N865" s="82"/>
      <c r="O865" s="82"/>
      <c r="P865" s="82"/>
      <c r="Q865" s="82"/>
      <c r="R865" s="82"/>
      <c r="S865" s="82"/>
      <c r="T865" s="82"/>
      <c r="U865" s="82"/>
      <c r="V865" s="82" t="n">
        <v>1</v>
      </c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101"/>
      <c r="AO865" s="102"/>
      <c r="AP865" s="102"/>
      <c r="AQ865" s="102"/>
      <c r="AR865" s="102"/>
      <c r="AS865" s="102"/>
      <c r="AT865" s="94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</row>
    <row r="866" customFormat="false" ht="22.5" hidden="false" customHeight="true" outlineLevel="0" collapsed="false">
      <c r="A866" s="130"/>
      <c r="B866" s="90"/>
      <c r="C866" s="83"/>
      <c r="D866" s="130" t="e">
        <f aca="false">CONCATENATE($D$859,"_PF","_CMD1")</f>
        <v>#VALUE!</v>
      </c>
      <c r="E866" s="106" t="e">
        <f aca="false">$E$844</f>
        <v>#VALUE!</v>
      </c>
      <c r="F866" s="107"/>
      <c r="G866" s="77" t="s">
        <v>498</v>
      </c>
      <c r="H866" s="82" t="s">
        <v>60</v>
      </c>
      <c r="I866" s="136"/>
      <c r="J866" s="87"/>
      <c r="K866" s="79"/>
      <c r="L866" s="93"/>
      <c r="M866" s="87" t="s">
        <v>369</v>
      </c>
      <c r="N866" s="82"/>
      <c r="O866" s="82"/>
      <c r="P866" s="82"/>
      <c r="Q866" s="82"/>
      <c r="R866" s="82"/>
      <c r="S866" s="82"/>
      <c r="T866" s="82"/>
      <c r="U866" s="82"/>
      <c r="V866" s="82" t="n">
        <v>1</v>
      </c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101"/>
      <c r="AO866" s="102"/>
      <c r="AP866" s="102"/>
      <c r="AQ866" s="102"/>
      <c r="AR866" s="102"/>
      <c r="AS866" s="102"/>
      <c r="AT866" s="94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</row>
    <row r="867" customFormat="false" ht="22.5" hidden="false" customHeight="true" outlineLevel="0" collapsed="false">
      <c r="A867" s="130"/>
      <c r="B867" s="90"/>
      <c r="C867" s="83"/>
      <c r="D867" s="130" t="e">
        <f aca="false">CONCATENATE($D$859,"_PF","_I")</f>
        <v>#VALUE!</v>
      </c>
      <c r="E867" s="106" t="e">
        <f aca="false">$E$844</f>
        <v>#VALUE!</v>
      </c>
      <c r="F867" s="107"/>
      <c r="G867" s="137" t="s">
        <v>82</v>
      </c>
      <c r="H867" s="82" t="s">
        <v>83</v>
      </c>
      <c r="I867" s="136"/>
      <c r="J867" s="87"/>
      <c r="K867" s="79"/>
      <c r="L867" s="93"/>
      <c r="M867" s="87" t="s">
        <v>369</v>
      </c>
      <c r="N867" s="82"/>
      <c r="O867" s="82"/>
      <c r="P867" s="82"/>
      <c r="Q867" s="82"/>
      <c r="R867" s="82"/>
      <c r="S867" s="82"/>
      <c r="T867" s="82"/>
      <c r="U867" s="82"/>
      <c r="V867" s="82" t="n">
        <v>1</v>
      </c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101"/>
      <c r="AO867" s="102"/>
      <c r="AP867" s="102"/>
      <c r="AQ867" s="102"/>
      <c r="AR867" s="102"/>
      <c r="AS867" s="102"/>
      <c r="AT867" s="94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</row>
    <row r="868" customFormat="false" ht="22.5" hidden="false" customHeight="true" outlineLevel="0" collapsed="false">
      <c r="A868" s="130"/>
      <c r="B868" s="90"/>
      <c r="C868" s="83"/>
      <c r="D868" s="130" t="e">
        <f aca="false">CONCATENATE($D$859,"_PF","_U")</f>
        <v>#VALUE!</v>
      </c>
      <c r="E868" s="106" t="e">
        <f aca="false">$E$844</f>
        <v>#VALUE!</v>
      </c>
      <c r="F868" s="107"/>
      <c r="G868" s="137" t="s">
        <v>1120</v>
      </c>
      <c r="H868" s="82" t="s">
        <v>83</v>
      </c>
      <c r="I868" s="136"/>
      <c r="J868" s="87"/>
      <c r="K868" s="79"/>
      <c r="L868" s="93"/>
      <c r="M868" s="87" t="s">
        <v>369</v>
      </c>
      <c r="N868" s="82"/>
      <c r="O868" s="82"/>
      <c r="P868" s="82"/>
      <c r="Q868" s="82"/>
      <c r="R868" s="82"/>
      <c r="S868" s="82"/>
      <c r="T868" s="82"/>
      <c r="U868" s="82"/>
      <c r="V868" s="82" t="n">
        <v>1</v>
      </c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101"/>
      <c r="AO868" s="102"/>
      <c r="AP868" s="102"/>
      <c r="AQ868" s="102"/>
      <c r="AR868" s="102"/>
      <c r="AS868" s="102"/>
      <c r="AT868" s="94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</row>
    <row r="869" customFormat="false" ht="22.5" hidden="false" customHeight="true" outlineLevel="0" collapsed="false">
      <c r="A869" s="130"/>
      <c r="B869" s="90"/>
      <c r="C869" s="83"/>
      <c r="D869" s="130" t="e">
        <f aca="false">CONCATENATE($D$859,"_PF","_S")</f>
        <v>#VALUE!</v>
      </c>
      <c r="E869" s="106" t="e">
        <f aca="false">$E$844</f>
        <v>#VALUE!</v>
      </c>
      <c r="F869" s="107"/>
      <c r="G869" s="137" t="s">
        <v>931</v>
      </c>
      <c r="H869" s="82" t="s">
        <v>83</v>
      </c>
      <c r="I869" s="136"/>
      <c r="J869" s="87"/>
      <c r="K869" s="79"/>
      <c r="L869" s="93"/>
      <c r="M869" s="87" t="s">
        <v>369</v>
      </c>
      <c r="N869" s="82"/>
      <c r="O869" s="82"/>
      <c r="P869" s="82"/>
      <c r="Q869" s="82"/>
      <c r="R869" s="82"/>
      <c r="S869" s="82"/>
      <c r="T869" s="82"/>
      <c r="U869" s="82"/>
      <c r="V869" s="82" t="n">
        <v>1</v>
      </c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101"/>
      <c r="AO869" s="102"/>
      <c r="AP869" s="102"/>
      <c r="AQ869" s="102"/>
      <c r="AR869" s="102"/>
      <c r="AS869" s="102"/>
      <c r="AT869" s="94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</row>
    <row r="870" customFormat="false" ht="22.5" hidden="false" customHeight="true" outlineLevel="0" collapsed="false">
      <c r="A870" s="112"/>
      <c r="B870" s="112"/>
      <c r="C870" s="83"/>
      <c r="D870" s="92"/>
      <c r="E870" s="92"/>
      <c r="F870" s="78"/>
      <c r="G870" s="76"/>
      <c r="H870" s="82"/>
      <c r="I870" s="76"/>
      <c r="J870" s="87"/>
      <c r="K870" s="87"/>
      <c r="L870" s="93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93"/>
      <c r="AP870" s="93"/>
      <c r="AQ870" s="93"/>
      <c r="AR870" s="93"/>
      <c r="AS870" s="93"/>
      <c r="AT870" s="94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</row>
    <row r="871" customFormat="false" ht="22.5" hidden="false" customHeight="true" outlineLevel="0" collapsed="false">
      <c r="A871" s="112"/>
      <c r="B871" s="112"/>
      <c r="C871" s="83"/>
      <c r="D871" s="92"/>
      <c r="E871" s="92"/>
      <c r="F871" s="78"/>
      <c r="G871" s="76"/>
      <c r="H871" s="82"/>
      <c r="I871" s="76"/>
      <c r="J871" s="87"/>
      <c r="K871" s="87"/>
      <c r="L871" s="93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93"/>
      <c r="AP871" s="93"/>
      <c r="AQ871" s="93"/>
      <c r="AR871" s="93"/>
      <c r="AS871" s="93"/>
      <c r="AT871" s="94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</row>
    <row r="872" customFormat="false" ht="22.5" hidden="false" customHeight="true" outlineLevel="0" collapsed="false">
      <c r="A872" s="112"/>
      <c r="B872" s="112"/>
      <c r="C872" s="83"/>
      <c r="D872" s="92"/>
      <c r="E872" s="92"/>
      <c r="F872" s="78"/>
      <c r="G872" s="76"/>
      <c r="H872" s="82"/>
      <c r="I872" s="76"/>
      <c r="J872" s="87"/>
      <c r="K872" s="87"/>
      <c r="L872" s="93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93"/>
      <c r="AP872" s="93"/>
      <c r="AQ872" s="93"/>
      <c r="AR872" s="93"/>
      <c r="AS872" s="93"/>
      <c r="AT872" s="94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</row>
    <row r="873" customFormat="false" ht="22.5" hidden="false" customHeight="true" outlineLevel="0" collapsed="false">
      <c r="A873" s="112"/>
      <c r="B873" s="112"/>
      <c r="C873" s="83"/>
      <c r="D873" s="92"/>
      <c r="E873" s="92"/>
      <c r="F873" s="78"/>
      <c r="G873" s="76"/>
      <c r="H873" s="82"/>
      <c r="I873" s="76"/>
      <c r="J873" s="87"/>
      <c r="K873" s="87"/>
      <c r="L873" s="93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93"/>
      <c r="AP873" s="93"/>
      <c r="AQ873" s="93"/>
      <c r="AR873" s="93"/>
      <c r="AS873" s="93"/>
      <c r="AT873" s="94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</row>
    <row r="874" customFormat="false" ht="22.5" hidden="false" customHeight="true" outlineLevel="0" collapsed="false">
      <c r="A874" s="112"/>
      <c r="B874" s="112"/>
      <c r="C874" s="83"/>
      <c r="D874" s="113" t="e">
        <f aca="false">'codigos flow sheet' #REF!</f>
        <v>#VALUE!</v>
      </c>
      <c r="E874" s="97" t="e">
        <f aca="false">'codigos flow sheet' #REF!</f>
        <v>#VALUE!</v>
      </c>
      <c r="F874" s="78"/>
      <c r="G874" s="76"/>
      <c r="H874" s="82" t="s">
        <v>1060</v>
      </c>
      <c r="I874" s="77"/>
      <c r="J874" s="87" t="s">
        <v>88</v>
      </c>
      <c r="K874" s="87" t="s">
        <v>89</v>
      </c>
      <c r="L874" s="93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93"/>
      <c r="AP874" s="93"/>
      <c r="AQ874" s="93"/>
      <c r="AR874" s="93"/>
      <c r="AS874" s="93"/>
      <c r="AT874" s="94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</row>
    <row r="875" customFormat="false" ht="22.5" hidden="false" customHeight="true" outlineLevel="0" collapsed="false">
      <c r="A875" s="112"/>
      <c r="B875" s="112"/>
      <c r="C875" s="83" t="s">
        <v>1155</v>
      </c>
      <c r="D875" s="90" t="e">
        <f aca="false">CONCATENATE($D$874,"_","HS")</f>
        <v>#VALUE!</v>
      </c>
      <c r="E875" s="77" t="e">
        <f aca="false">$E$874</f>
        <v>#VALUE!</v>
      </c>
      <c r="F875" s="78"/>
      <c r="G875" s="88" t="s">
        <v>1062</v>
      </c>
      <c r="H875" s="82" t="s">
        <v>981</v>
      </c>
      <c r="I875" s="77" t="s">
        <v>1156</v>
      </c>
      <c r="J875" s="87"/>
      <c r="K875" s="79"/>
      <c r="L875" s="93"/>
      <c r="M875" s="87" t="s">
        <v>62</v>
      </c>
      <c r="N875" s="82"/>
      <c r="O875" s="82"/>
      <c r="P875" s="82"/>
      <c r="Q875" s="82" t="n">
        <v>1</v>
      </c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93"/>
      <c r="AP875" s="93"/>
      <c r="AQ875" s="93"/>
      <c r="AR875" s="93"/>
      <c r="AS875" s="93"/>
      <c r="AT875" s="94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</row>
    <row r="876" customFormat="false" ht="22.5" hidden="false" customHeight="true" outlineLevel="0" collapsed="false">
      <c r="A876" s="112"/>
      <c r="B876" s="112"/>
      <c r="C876" s="83" t="s">
        <v>1157</v>
      </c>
      <c r="D876" s="90" t="e">
        <f aca="false">CONCATENATE($D$874,"_","RDY")</f>
        <v>#VALUE!</v>
      </c>
      <c r="E876" s="77" t="e">
        <f aca="false">$E$874</f>
        <v>#VALUE!</v>
      </c>
      <c r="F876" s="78"/>
      <c r="G876" s="88" t="s">
        <v>64</v>
      </c>
      <c r="H876" s="82" t="s">
        <v>981</v>
      </c>
      <c r="I876" s="77" t="s">
        <v>1158</v>
      </c>
      <c r="J876" s="87"/>
      <c r="K876" s="79"/>
      <c r="L876" s="93"/>
      <c r="M876" s="87" t="s">
        <v>62</v>
      </c>
      <c r="N876" s="82"/>
      <c r="O876" s="82"/>
      <c r="P876" s="82"/>
      <c r="Q876" s="82" t="n">
        <v>1</v>
      </c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93"/>
      <c r="AP876" s="93"/>
      <c r="AQ876" s="93"/>
      <c r="AR876" s="93"/>
      <c r="AS876" s="93"/>
      <c r="AT876" s="94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</row>
    <row r="877" customFormat="false" ht="22.5" hidden="false" customHeight="true" outlineLevel="0" collapsed="false">
      <c r="A877" s="112"/>
      <c r="B877" s="112"/>
      <c r="C877" s="83" t="s">
        <v>1159</v>
      </c>
      <c r="D877" s="90" t="e">
        <f aca="false">CONCATENATE($D$874,"_","RUN")</f>
        <v>#VALUE!</v>
      </c>
      <c r="E877" s="77" t="e">
        <f aca="false">$E$874</f>
        <v>#VALUE!</v>
      </c>
      <c r="F877" s="78"/>
      <c r="G877" s="88" t="s">
        <v>382</v>
      </c>
      <c r="H877" s="82" t="s">
        <v>981</v>
      </c>
      <c r="I877" s="77" t="s">
        <v>1160</v>
      </c>
      <c r="J877" s="87"/>
      <c r="K877" s="79"/>
      <c r="L877" s="93"/>
      <c r="M877" s="87" t="s">
        <v>62</v>
      </c>
      <c r="N877" s="82"/>
      <c r="O877" s="82"/>
      <c r="P877" s="82"/>
      <c r="Q877" s="82" t="n">
        <v>1</v>
      </c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93"/>
      <c r="AP877" s="93"/>
      <c r="AQ877" s="93"/>
      <c r="AR877" s="93"/>
      <c r="AS877" s="93"/>
      <c r="AT877" s="94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</row>
    <row r="878" customFormat="false" ht="22.5" hidden="false" customHeight="true" outlineLevel="0" collapsed="false">
      <c r="A878" s="112"/>
      <c r="B878" s="112"/>
      <c r="C878" s="83" t="s">
        <v>1161</v>
      </c>
      <c r="D878" s="90" t="e">
        <f aca="false">CONCATENATE($D$874,"_","STR")</f>
        <v>#VALUE!</v>
      </c>
      <c r="E878" s="77" t="e">
        <f aca="false">$E$874</f>
        <v>#VALUE!</v>
      </c>
      <c r="F878" s="78"/>
      <c r="G878" s="88" t="s">
        <v>409</v>
      </c>
      <c r="H878" s="82" t="s">
        <v>981</v>
      </c>
      <c r="I878" s="77" t="s">
        <v>1162</v>
      </c>
      <c r="J878" s="87"/>
      <c r="K878" s="79"/>
      <c r="L878" s="93"/>
      <c r="M878" s="87" t="s">
        <v>62</v>
      </c>
      <c r="N878" s="82"/>
      <c r="O878" s="82"/>
      <c r="P878" s="82"/>
      <c r="Q878" s="82" t="n">
        <v>1</v>
      </c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93"/>
      <c r="AP878" s="93"/>
      <c r="AQ878" s="93"/>
      <c r="AR878" s="93"/>
      <c r="AS878" s="93"/>
      <c r="AT878" s="94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</row>
    <row r="879" customFormat="false" ht="22.5" hidden="false" customHeight="true" outlineLevel="0" collapsed="false">
      <c r="A879" s="112"/>
      <c r="B879" s="112"/>
      <c r="C879" s="83" t="s">
        <v>1163</v>
      </c>
      <c r="D879" s="90" t="e">
        <f aca="false">CONCATENATE($D$874,"_","CMD")</f>
        <v>#VALUE!</v>
      </c>
      <c r="E879" s="77" t="e">
        <f aca="false">$E$874</f>
        <v>#VALUE!</v>
      </c>
      <c r="F879" s="78"/>
      <c r="G879" s="88" t="s">
        <v>106</v>
      </c>
      <c r="H879" s="82" t="s">
        <v>981</v>
      </c>
      <c r="I879" s="77" t="s">
        <v>1164</v>
      </c>
      <c r="J879" s="87"/>
      <c r="K879" s="79"/>
      <c r="L879" s="93"/>
      <c r="M879" s="87" t="s">
        <v>62</v>
      </c>
      <c r="N879" s="82"/>
      <c r="O879" s="82"/>
      <c r="P879" s="82"/>
      <c r="Q879" s="82"/>
      <c r="R879" s="82" t="n">
        <v>1</v>
      </c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93"/>
      <c r="AP879" s="93"/>
      <c r="AQ879" s="93"/>
      <c r="AR879" s="93"/>
      <c r="AS879" s="93"/>
      <c r="AT879" s="94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</row>
    <row r="880" customFormat="false" ht="22.5" hidden="false" customHeight="true" outlineLevel="0" collapsed="false">
      <c r="A880" s="90"/>
      <c r="B880" s="83"/>
      <c r="C880" s="83"/>
      <c r="D880" s="91"/>
      <c r="E880" s="92"/>
      <c r="F880" s="78"/>
      <c r="G880" s="76"/>
      <c r="H880" s="82"/>
      <c r="I880" s="76"/>
      <c r="J880" s="87"/>
      <c r="K880" s="87"/>
      <c r="L880" s="93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93"/>
      <c r="AP880" s="93"/>
      <c r="AQ880" s="93"/>
      <c r="AR880" s="93"/>
      <c r="AS880" s="93"/>
      <c r="AT880" s="94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</row>
    <row r="881" customFormat="false" ht="22.5" hidden="false" customHeight="true" outlineLevel="0" collapsed="false">
      <c r="A881" s="90"/>
      <c r="B881" s="83"/>
      <c r="C881" s="83"/>
      <c r="D881" s="91"/>
      <c r="E881" s="92"/>
      <c r="F881" s="78"/>
      <c r="G881" s="76"/>
      <c r="H881" s="82"/>
      <c r="I881" s="76"/>
      <c r="J881" s="87"/>
      <c r="K881" s="87"/>
      <c r="L881" s="93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93"/>
      <c r="AP881" s="93"/>
      <c r="AQ881" s="93"/>
      <c r="AR881" s="93"/>
      <c r="AS881" s="93"/>
      <c r="AT881" s="94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</row>
    <row r="882" customFormat="false" ht="22.5" hidden="false" customHeight="true" outlineLevel="0" collapsed="false">
      <c r="A882" s="90"/>
      <c r="B882" s="83"/>
      <c r="C882" s="83"/>
      <c r="D882" s="91"/>
      <c r="E882" s="92"/>
      <c r="F882" s="78"/>
      <c r="G882" s="76"/>
      <c r="H882" s="82"/>
      <c r="I882" s="76"/>
      <c r="J882" s="87"/>
      <c r="K882" s="87"/>
      <c r="L882" s="93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93"/>
      <c r="AP882" s="93"/>
      <c r="AQ882" s="93"/>
      <c r="AR882" s="93"/>
      <c r="AS882" s="93"/>
      <c r="AT882" s="94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</row>
    <row r="883" customFormat="false" ht="22.5" hidden="false" customHeight="true" outlineLevel="0" collapsed="false">
      <c r="A883" s="76" t="e">
        <f aca="false">'codigos flow sheet' #REF!</f>
        <v>#VALUE!</v>
      </c>
      <c r="B883" s="90" t="s">
        <v>229</v>
      </c>
      <c r="C883" s="83"/>
      <c r="D883" s="113" t="e">
        <f aca="false">'codigos flow sheet' #REF!</f>
        <v>#VALUE!</v>
      </c>
      <c r="E883" s="97" t="e">
        <f aca="false">'codigos flow sheet' #REF!</f>
        <v>#VALUE!</v>
      </c>
      <c r="F883" s="78"/>
      <c r="G883" s="76"/>
      <c r="H883" s="82" t="s">
        <v>1165</v>
      </c>
      <c r="I883" s="76"/>
      <c r="J883" s="87" t="s">
        <v>88</v>
      </c>
      <c r="K883" s="87" t="s">
        <v>89</v>
      </c>
      <c r="L883" s="93" t="s">
        <v>229</v>
      </c>
      <c r="M883" s="87" t="s">
        <v>229</v>
      </c>
      <c r="N883" s="82" t="s">
        <v>229</v>
      </c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77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</row>
    <row r="884" customFormat="false" ht="22.5" hidden="false" customHeight="true" outlineLevel="0" collapsed="false">
      <c r="A884" s="90" t="s">
        <v>229</v>
      </c>
      <c r="B884" s="90" t="s">
        <v>1166</v>
      </c>
      <c r="C884" s="83" t="s">
        <v>1167</v>
      </c>
      <c r="D884" s="90" t="e">
        <f aca="false">CONCATENATE(D883,"_","RUN")</f>
        <v>#VALUE!</v>
      </c>
      <c r="E884" s="77" t="e">
        <f aca="false">$E$883</f>
        <v>#VALUE!</v>
      </c>
      <c r="F884" s="78"/>
      <c r="G884" s="88" t="s">
        <v>95</v>
      </c>
      <c r="H884" s="82" t="s">
        <v>60</v>
      </c>
      <c r="I884" s="89" t="s">
        <v>1168</v>
      </c>
      <c r="J884" s="87"/>
      <c r="K884" s="79"/>
      <c r="L884" s="93" t="s">
        <v>229</v>
      </c>
      <c r="M884" s="87" t="s">
        <v>62</v>
      </c>
      <c r="N884" s="82" t="s">
        <v>229</v>
      </c>
      <c r="O884" s="82"/>
      <c r="P884" s="82"/>
      <c r="Q884" s="82" t="n">
        <v>1</v>
      </c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93"/>
      <c r="AP884" s="93"/>
      <c r="AQ884" s="93"/>
      <c r="AR884" s="93"/>
      <c r="AS884" s="93"/>
      <c r="AT884" s="94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</row>
    <row r="885" customFormat="false" ht="22.5" hidden="false" customHeight="true" outlineLevel="0" collapsed="false">
      <c r="A885" s="90" t="s">
        <v>229</v>
      </c>
      <c r="B885" s="90" t="s">
        <v>1166</v>
      </c>
      <c r="C885" s="83" t="s">
        <v>1169</v>
      </c>
      <c r="D885" s="90" t="e">
        <f aca="false">CONCATENATE(D883,"_","HEAT")</f>
        <v>#VALUE!</v>
      </c>
      <c r="E885" s="77" t="e">
        <f aca="false">$E$883</f>
        <v>#VALUE!</v>
      </c>
      <c r="F885" s="78"/>
      <c r="G885" s="88" t="s">
        <v>1170</v>
      </c>
      <c r="H885" s="82" t="s">
        <v>60</v>
      </c>
      <c r="I885" s="89" t="s">
        <v>1171</v>
      </c>
      <c r="J885" s="87"/>
      <c r="K885" s="79"/>
      <c r="L885" s="93" t="s">
        <v>229</v>
      </c>
      <c r="M885" s="87" t="s">
        <v>62</v>
      </c>
      <c r="N885" s="82" t="s">
        <v>229</v>
      </c>
      <c r="O885" s="82"/>
      <c r="P885" s="82"/>
      <c r="Q885" s="82"/>
      <c r="R885" s="82" t="n">
        <v>1</v>
      </c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93"/>
      <c r="AP885" s="93"/>
      <c r="AQ885" s="93"/>
      <c r="AR885" s="93"/>
      <c r="AS885" s="93"/>
      <c r="AT885" s="94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</row>
    <row r="886" customFormat="false" ht="22.5" hidden="false" customHeight="true" outlineLevel="0" collapsed="false">
      <c r="A886" s="90"/>
      <c r="B886" s="83"/>
      <c r="C886" s="83"/>
      <c r="D886" s="91"/>
      <c r="E886" s="92"/>
      <c r="F886" s="78"/>
      <c r="G886" s="76"/>
      <c r="H886" s="82"/>
      <c r="I886" s="76"/>
      <c r="J886" s="87"/>
      <c r="K886" s="87"/>
      <c r="L886" s="93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93"/>
      <c r="AP886" s="93"/>
      <c r="AQ886" s="93"/>
      <c r="AR886" s="93"/>
      <c r="AS886" s="93"/>
      <c r="AT886" s="94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</row>
    <row r="887" customFormat="false" ht="22.5" hidden="false" customHeight="true" outlineLevel="0" collapsed="false">
      <c r="A887" s="90"/>
      <c r="B887" s="83"/>
      <c r="C887" s="83"/>
      <c r="D887" s="91"/>
      <c r="E887" s="92"/>
      <c r="F887" s="78"/>
      <c r="G887" s="76"/>
      <c r="H887" s="82"/>
      <c r="I887" s="76"/>
      <c r="J887" s="87"/>
      <c r="K887" s="87"/>
      <c r="L887" s="93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93"/>
      <c r="AP887" s="93"/>
      <c r="AQ887" s="93"/>
      <c r="AR887" s="93"/>
      <c r="AS887" s="93"/>
      <c r="AT887" s="94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</row>
    <row r="888" customFormat="false" ht="22.5" hidden="false" customHeight="true" outlineLevel="0" collapsed="false">
      <c r="A888" s="90"/>
      <c r="B888" s="83"/>
      <c r="C888" s="83"/>
      <c r="D888" s="91"/>
      <c r="E888" s="92"/>
      <c r="F888" s="78"/>
      <c r="G888" s="76"/>
      <c r="H888" s="82"/>
      <c r="I888" s="76"/>
      <c r="J888" s="87"/>
      <c r="K888" s="87"/>
      <c r="L888" s="93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93"/>
      <c r="AP888" s="93"/>
      <c r="AQ888" s="93"/>
      <c r="AR888" s="93"/>
      <c r="AS888" s="93"/>
      <c r="AT888" s="94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</row>
    <row r="889" customFormat="false" ht="22.5" hidden="false" customHeight="true" outlineLevel="0" collapsed="false">
      <c r="A889" s="90" t="s">
        <v>229</v>
      </c>
      <c r="B889" s="90" t="s">
        <v>1172</v>
      </c>
      <c r="C889" s="83"/>
      <c r="D889" s="113" t="e">
        <f aca="false">'codigos flow sheet' #REF!</f>
        <v>#VALUE!</v>
      </c>
      <c r="E889" s="97" t="e">
        <f aca="false">'codigos flow sheet' #REF!</f>
        <v>#VALUE!</v>
      </c>
      <c r="F889" s="78"/>
      <c r="G889" s="76"/>
      <c r="H889" s="82" t="s">
        <v>1173</v>
      </c>
      <c r="I889" s="76"/>
      <c r="J889" s="87" t="s">
        <v>88</v>
      </c>
      <c r="K889" s="87" t="s">
        <v>89</v>
      </c>
      <c r="L889" s="93" t="s">
        <v>229</v>
      </c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93"/>
      <c r="AP889" s="93"/>
      <c r="AQ889" s="93"/>
      <c r="AR889" s="93"/>
      <c r="AS889" s="93"/>
      <c r="AT889" s="94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</row>
    <row r="890" customFormat="false" ht="22.5" hidden="false" customHeight="true" outlineLevel="0" collapsed="false">
      <c r="A890" s="90" t="s">
        <v>229</v>
      </c>
      <c r="B890" s="90" t="s">
        <v>229</v>
      </c>
      <c r="C890" s="83" t="s">
        <v>1174</v>
      </c>
      <c r="D890" s="90" t="e">
        <f aca="false">CONCATENATE(D889,"_","RDY")</f>
        <v>#VALUE!</v>
      </c>
      <c r="E890" s="77" t="e">
        <f aca="false">$E$889</f>
        <v>#VALUE!</v>
      </c>
      <c r="F890" s="78"/>
      <c r="G890" s="88" t="s">
        <v>64</v>
      </c>
      <c r="H890" s="82" t="s">
        <v>60</v>
      </c>
      <c r="I890" s="89" t="s">
        <v>1175</v>
      </c>
      <c r="J890" s="87"/>
      <c r="K890" s="79"/>
      <c r="L890" s="93" t="s">
        <v>229</v>
      </c>
      <c r="M890" s="87" t="s">
        <v>62</v>
      </c>
      <c r="N890" s="82" t="s">
        <v>229</v>
      </c>
      <c r="O890" s="82"/>
      <c r="P890" s="82"/>
      <c r="Q890" s="82" t="n">
        <v>1</v>
      </c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93"/>
      <c r="AP890" s="93"/>
      <c r="AQ890" s="93"/>
      <c r="AR890" s="93"/>
      <c r="AS890" s="93"/>
      <c r="AT890" s="94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</row>
    <row r="891" customFormat="false" ht="22.5" hidden="false" customHeight="true" outlineLevel="0" collapsed="false">
      <c r="A891" s="90" t="s">
        <v>229</v>
      </c>
      <c r="B891" s="90" t="s">
        <v>229</v>
      </c>
      <c r="C891" s="83" t="s">
        <v>1176</v>
      </c>
      <c r="D891" s="90" t="e">
        <f aca="false">CONCATENATE(D889,"_","RUN")</f>
        <v>#VALUE!</v>
      </c>
      <c r="E891" s="77" t="e">
        <f aca="false">$E$889</f>
        <v>#VALUE!</v>
      </c>
      <c r="F891" s="78"/>
      <c r="G891" s="88" t="s">
        <v>382</v>
      </c>
      <c r="H891" s="82" t="s">
        <v>60</v>
      </c>
      <c r="I891" s="89" t="s">
        <v>1177</v>
      </c>
      <c r="J891" s="87"/>
      <c r="K891" s="79"/>
      <c r="L891" s="93" t="s">
        <v>229</v>
      </c>
      <c r="M891" s="87" t="s">
        <v>62</v>
      </c>
      <c r="N891" s="82" t="s">
        <v>229</v>
      </c>
      <c r="O891" s="82"/>
      <c r="P891" s="82"/>
      <c r="Q891" s="82" t="n">
        <v>1</v>
      </c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93"/>
      <c r="AP891" s="93"/>
      <c r="AQ891" s="93"/>
      <c r="AR891" s="93"/>
      <c r="AS891" s="93"/>
      <c r="AT891" s="94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</row>
    <row r="892" customFormat="false" ht="22.5" hidden="false" customHeight="true" outlineLevel="0" collapsed="false">
      <c r="A892" s="90"/>
      <c r="B892" s="90"/>
      <c r="C892" s="83" t="s">
        <v>1178</v>
      </c>
      <c r="D892" s="90" t="e">
        <f aca="false">CONCATENATE(D889,"_","FS")</f>
        <v>#VALUE!</v>
      </c>
      <c r="E892" s="77" t="e">
        <f aca="false">$E$889</f>
        <v>#VALUE!</v>
      </c>
      <c r="F892" s="78"/>
      <c r="G892" s="88" t="s">
        <v>1179</v>
      </c>
      <c r="H892" s="82" t="s">
        <v>60</v>
      </c>
      <c r="I892" s="89" t="s">
        <v>1180</v>
      </c>
      <c r="J892" s="87"/>
      <c r="K892" s="79"/>
      <c r="L892" s="93"/>
      <c r="M892" s="87" t="s">
        <v>62</v>
      </c>
      <c r="N892" s="82"/>
      <c r="O892" s="82"/>
      <c r="P892" s="82"/>
      <c r="Q892" s="82" t="n">
        <v>1</v>
      </c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93"/>
      <c r="AP892" s="93"/>
      <c r="AQ892" s="93"/>
      <c r="AR892" s="93"/>
      <c r="AS892" s="93"/>
      <c r="AT892" s="94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</row>
    <row r="893" customFormat="false" ht="22.5" hidden="false" customHeight="true" outlineLevel="0" collapsed="false">
      <c r="A893" s="90"/>
      <c r="B893" s="90"/>
      <c r="C893" s="83" t="s">
        <v>1181</v>
      </c>
      <c r="D893" s="90" t="e">
        <f aca="false">CONCATENATE(D889,"_","CMD")</f>
        <v>#VALUE!</v>
      </c>
      <c r="E893" s="77" t="e">
        <f aca="false">$E$889</f>
        <v>#VALUE!</v>
      </c>
      <c r="F893" s="78"/>
      <c r="G893" s="88" t="s">
        <v>79</v>
      </c>
      <c r="H893" s="82" t="s">
        <v>60</v>
      </c>
      <c r="I893" s="89" t="s">
        <v>1182</v>
      </c>
      <c r="J893" s="87"/>
      <c r="K893" s="79"/>
      <c r="L893" s="93"/>
      <c r="M893" s="87" t="s">
        <v>62</v>
      </c>
      <c r="N893" s="82"/>
      <c r="O893" s="82"/>
      <c r="P893" s="82"/>
      <c r="Q893" s="82"/>
      <c r="R893" s="82" t="n">
        <v>1</v>
      </c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93"/>
      <c r="AP893" s="93"/>
      <c r="AQ893" s="93"/>
      <c r="AR893" s="93"/>
      <c r="AS893" s="93"/>
      <c r="AT893" s="94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</row>
    <row r="894" customFormat="false" ht="22.5" hidden="false" customHeight="true" outlineLevel="0" collapsed="false">
      <c r="A894" s="90"/>
      <c r="B894" s="83"/>
      <c r="C894" s="83"/>
      <c r="D894" s="91"/>
      <c r="E894" s="92"/>
      <c r="F894" s="78"/>
      <c r="G894" s="76"/>
      <c r="H894" s="82"/>
      <c r="I894" s="76"/>
      <c r="J894" s="87"/>
      <c r="K894" s="87"/>
      <c r="L894" s="93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93"/>
      <c r="AP894" s="93"/>
      <c r="AQ894" s="93"/>
      <c r="AR894" s="93"/>
      <c r="AS894" s="93"/>
      <c r="AT894" s="94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</row>
    <row r="895" customFormat="false" ht="22.5" hidden="false" customHeight="true" outlineLevel="0" collapsed="false">
      <c r="A895" s="90"/>
      <c r="B895" s="83"/>
      <c r="C895" s="83"/>
      <c r="D895" s="91"/>
      <c r="E895" s="92"/>
      <c r="F895" s="78"/>
      <c r="G895" s="76"/>
      <c r="H895" s="82"/>
      <c r="I895" s="76"/>
      <c r="J895" s="87"/>
      <c r="K895" s="87"/>
      <c r="L895" s="93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93"/>
      <c r="AP895" s="93"/>
      <c r="AQ895" s="93"/>
      <c r="AR895" s="93"/>
      <c r="AS895" s="93"/>
      <c r="AT895" s="94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</row>
    <row r="896" customFormat="false" ht="22.5" hidden="false" customHeight="true" outlineLevel="0" collapsed="false">
      <c r="A896" s="90"/>
      <c r="B896" s="83"/>
      <c r="C896" s="83"/>
      <c r="D896" s="91"/>
      <c r="E896" s="92"/>
      <c r="F896" s="78"/>
      <c r="G896" s="76"/>
      <c r="H896" s="82"/>
      <c r="I896" s="76"/>
      <c r="J896" s="87"/>
      <c r="K896" s="87"/>
      <c r="L896" s="93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93"/>
      <c r="AP896" s="93"/>
      <c r="AQ896" s="93"/>
      <c r="AR896" s="93"/>
      <c r="AS896" s="93"/>
      <c r="AT896" s="94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</row>
    <row r="897" customFormat="false" ht="22.5" hidden="false" customHeight="true" outlineLevel="0" collapsed="false">
      <c r="A897" s="112"/>
      <c r="B897" s="112"/>
      <c r="C897" s="83"/>
      <c r="D897" s="95" t="e">
        <f aca="false">'codigos flow sheet' #REF!</f>
        <v>#VALUE!</v>
      </c>
      <c r="E897" s="95" t="e">
        <f aca="false">'codigos flow sheet' #REF!</f>
        <v>#VALUE!</v>
      </c>
      <c r="F897" s="77"/>
      <c r="G897" s="76"/>
      <c r="H897" s="82"/>
      <c r="I897" s="77"/>
      <c r="J897" s="87" t="s">
        <v>88</v>
      </c>
      <c r="K897" s="87" t="s">
        <v>89</v>
      </c>
      <c r="L897" s="93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93"/>
      <c r="AP897" s="93"/>
      <c r="AQ897" s="93"/>
      <c r="AR897" s="93"/>
      <c r="AS897" s="93"/>
      <c r="AT897" s="94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</row>
    <row r="898" customFormat="false" ht="22.5" hidden="false" customHeight="true" outlineLevel="0" collapsed="false">
      <c r="A898" s="112"/>
      <c r="B898" s="112"/>
      <c r="C898" s="83" t="s">
        <v>1183</v>
      </c>
      <c r="D898" s="90" t="e">
        <f aca="false">CONCATENATE($D$897,"_PIT")</f>
        <v>#VALUE!</v>
      </c>
      <c r="E898" s="77" t="e">
        <f aca="false">$E$897</f>
        <v>#VALUE!</v>
      </c>
      <c r="F898" s="77"/>
      <c r="G898" s="88" t="s">
        <v>1184</v>
      </c>
      <c r="H898" s="82" t="s">
        <v>83</v>
      </c>
      <c r="I898" s="77" t="s">
        <v>1185</v>
      </c>
      <c r="J898" s="87"/>
      <c r="K898" s="79"/>
      <c r="L898" s="93"/>
      <c r="M898" s="87" t="s">
        <v>85</v>
      </c>
      <c r="N898" s="82" t="s">
        <v>1186</v>
      </c>
      <c r="O898" s="82"/>
      <c r="P898" s="82"/>
      <c r="Q898" s="82"/>
      <c r="R898" s="82"/>
      <c r="S898" s="82" t="n">
        <v>1</v>
      </c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93"/>
      <c r="AP898" s="93"/>
      <c r="AQ898" s="93"/>
      <c r="AR898" s="93"/>
      <c r="AS898" s="93"/>
      <c r="AT898" s="94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</row>
    <row r="899" customFormat="false" ht="22.5" hidden="false" customHeight="true" outlineLevel="0" collapsed="false">
      <c r="A899" s="112"/>
      <c r="B899" s="112"/>
      <c r="C899" s="83" t="s">
        <v>1187</v>
      </c>
      <c r="D899" s="90" t="e">
        <f aca="false">CONCATENATE($D$897,"_TT")</f>
        <v>#VALUE!</v>
      </c>
      <c r="E899" s="77" t="e">
        <f aca="false">$E$897</f>
        <v>#VALUE!</v>
      </c>
      <c r="F899" s="77"/>
      <c r="G899" s="88" t="s">
        <v>1188</v>
      </c>
      <c r="H899" s="82" t="s">
        <v>83</v>
      </c>
      <c r="I899" s="77" t="s">
        <v>1189</v>
      </c>
      <c r="J899" s="87"/>
      <c r="K899" s="79"/>
      <c r="L899" s="93"/>
      <c r="M899" s="87" t="s">
        <v>85</v>
      </c>
      <c r="N899" s="82" t="s">
        <v>1190</v>
      </c>
      <c r="O899" s="82"/>
      <c r="P899" s="82"/>
      <c r="Q899" s="82"/>
      <c r="R899" s="82"/>
      <c r="S899" s="82" t="n">
        <v>1</v>
      </c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93"/>
      <c r="AP899" s="93"/>
      <c r="AQ899" s="93"/>
      <c r="AR899" s="93"/>
      <c r="AS899" s="93"/>
      <c r="AT899" s="94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</row>
    <row r="900" customFormat="false" ht="22.5" hidden="false" customHeight="true" outlineLevel="0" collapsed="false">
      <c r="A900" s="90"/>
      <c r="B900" s="83"/>
      <c r="C900" s="83"/>
      <c r="D900" s="91"/>
      <c r="E900" s="92"/>
      <c r="F900" s="78"/>
      <c r="G900" s="76"/>
      <c r="H900" s="82"/>
      <c r="I900" s="76"/>
      <c r="J900" s="87"/>
      <c r="K900" s="87"/>
      <c r="L900" s="93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93"/>
      <c r="AP900" s="93"/>
      <c r="AQ900" s="93"/>
      <c r="AR900" s="93"/>
      <c r="AS900" s="93"/>
      <c r="AT900" s="94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</row>
    <row r="901" customFormat="false" ht="22.5" hidden="false" customHeight="true" outlineLevel="0" collapsed="false">
      <c r="A901" s="90"/>
      <c r="B901" s="83"/>
      <c r="C901" s="83"/>
      <c r="D901" s="91"/>
      <c r="E901" s="92"/>
      <c r="F901" s="78"/>
      <c r="G901" s="76"/>
      <c r="H901" s="82"/>
      <c r="I901" s="76"/>
      <c r="J901" s="87"/>
      <c r="K901" s="87"/>
      <c r="L901" s="93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93"/>
      <c r="AP901" s="93"/>
      <c r="AQ901" s="93"/>
      <c r="AR901" s="93"/>
      <c r="AS901" s="93"/>
      <c r="AT901" s="94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</row>
    <row r="902" customFormat="false" ht="22.5" hidden="false" customHeight="true" outlineLevel="0" collapsed="false">
      <c r="A902" s="90"/>
      <c r="B902" s="83"/>
      <c r="C902" s="83"/>
      <c r="D902" s="91"/>
      <c r="E902" s="92"/>
      <c r="F902" s="78"/>
      <c r="G902" s="76"/>
      <c r="H902" s="82"/>
      <c r="I902" s="76"/>
      <c r="J902" s="87"/>
      <c r="K902" s="87"/>
      <c r="L902" s="93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93"/>
      <c r="AP902" s="93"/>
      <c r="AQ902" s="93"/>
      <c r="AR902" s="93"/>
      <c r="AS902" s="93"/>
      <c r="AT902" s="94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</row>
    <row r="903" customFormat="false" ht="22.5" hidden="false" customHeight="true" outlineLevel="0" collapsed="false">
      <c r="A903" s="90"/>
      <c r="B903" s="83"/>
      <c r="C903" s="83"/>
      <c r="D903" s="91"/>
      <c r="E903" s="92"/>
      <c r="F903" s="78"/>
      <c r="G903" s="76"/>
      <c r="H903" s="82"/>
      <c r="I903" s="76"/>
      <c r="J903" s="87"/>
      <c r="K903" s="87"/>
      <c r="L903" s="93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93"/>
      <c r="AP903" s="93"/>
      <c r="AQ903" s="93"/>
      <c r="AR903" s="93"/>
      <c r="AS903" s="93"/>
      <c r="AT903" s="94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</row>
    <row r="904" customFormat="false" ht="22.5" hidden="false" customHeight="true" outlineLevel="0" collapsed="false">
      <c r="A904" s="90" t="s">
        <v>229</v>
      </c>
      <c r="B904" s="90" t="s">
        <v>229</v>
      </c>
      <c r="C904" s="83"/>
      <c r="D904" s="113" t="e">
        <f aca="false">'codigos flow sheet' #REF!</f>
        <v>#VALUE!</v>
      </c>
      <c r="E904" s="97" t="e">
        <f aca="false">'codigos flow sheet' #REF!</f>
        <v>#VALUE!</v>
      </c>
      <c r="F904" s="78"/>
      <c r="G904" s="76"/>
      <c r="H904" s="82"/>
      <c r="I904" s="76"/>
      <c r="J904" s="87" t="s">
        <v>88</v>
      </c>
      <c r="K904" s="87" t="s">
        <v>89</v>
      </c>
      <c r="L904" s="93"/>
      <c r="M904" s="82"/>
      <c r="N904" s="82" t="s">
        <v>229</v>
      </c>
      <c r="O904" s="82"/>
      <c r="P904" s="82" t="s">
        <v>229</v>
      </c>
      <c r="Q904" s="82" t="s">
        <v>229</v>
      </c>
      <c r="R904" s="82" t="s">
        <v>229</v>
      </c>
      <c r="S904" s="82" t="s">
        <v>229</v>
      </c>
      <c r="T904" s="82" t="s">
        <v>229</v>
      </c>
      <c r="U904" s="82" t="s">
        <v>229</v>
      </c>
      <c r="V904" s="82"/>
      <c r="W904" s="82" t="s">
        <v>229</v>
      </c>
      <c r="X904" s="82" t="s">
        <v>229</v>
      </c>
      <c r="Y904" s="82" t="s">
        <v>229</v>
      </c>
      <c r="Z904" s="82" t="s">
        <v>229</v>
      </c>
      <c r="AA904" s="82"/>
      <c r="AB904" s="82"/>
      <c r="AC904" s="82"/>
      <c r="AD904" s="82"/>
      <c r="AE904" s="82"/>
      <c r="AF904" s="82" t="s">
        <v>229</v>
      </c>
      <c r="AG904" s="82" t="s">
        <v>229</v>
      </c>
      <c r="AH904" s="82" t="s">
        <v>229</v>
      </c>
      <c r="AI904" s="82" t="s">
        <v>229</v>
      </c>
      <c r="AJ904" s="82" t="s">
        <v>229</v>
      </c>
      <c r="AK904" s="82"/>
      <c r="AL904" s="82" t="s">
        <v>229</v>
      </c>
      <c r="AM904" s="82" t="s">
        <v>229</v>
      </c>
      <c r="AN904" s="82"/>
      <c r="AO904" s="93"/>
      <c r="AP904" s="93"/>
      <c r="AQ904" s="93"/>
      <c r="AR904" s="93"/>
      <c r="AS904" s="93"/>
      <c r="AT904" s="94" t="s">
        <v>229</v>
      </c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</row>
    <row r="905" customFormat="false" ht="22.5" hidden="false" customHeight="true" outlineLevel="0" collapsed="false">
      <c r="A905" s="90"/>
      <c r="B905" s="90"/>
      <c r="C905" s="83" t="s">
        <v>1191</v>
      </c>
      <c r="D905" s="90" t="e">
        <f aca="false">CONCATENATE($D$904,"_","HS")</f>
        <v>#VALUE!</v>
      </c>
      <c r="E905" s="77" t="e">
        <f aca="false">$E$904</f>
        <v>#VALUE!</v>
      </c>
      <c r="F905" s="78"/>
      <c r="G905" s="88" t="s">
        <v>59</v>
      </c>
      <c r="H905" s="82" t="s">
        <v>60</v>
      </c>
      <c r="I905" s="89" t="s">
        <v>1192</v>
      </c>
      <c r="J905" s="87"/>
      <c r="K905" s="79"/>
      <c r="L905" s="93"/>
      <c r="M905" s="87" t="s">
        <v>62</v>
      </c>
      <c r="N905" s="82"/>
      <c r="O905" s="82"/>
      <c r="P905" s="82"/>
      <c r="Q905" s="82" t="n">
        <v>1</v>
      </c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93"/>
      <c r="AP905" s="93"/>
      <c r="AQ905" s="93"/>
      <c r="AR905" s="93"/>
      <c r="AS905" s="93"/>
      <c r="AT905" s="94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</row>
    <row r="906" customFormat="false" ht="22.5" hidden="false" customHeight="true" outlineLevel="0" collapsed="false">
      <c r="A906" s="90"/>
      <c r="B906" s="90"/>
      <c r="C906" s="83" t="s">
        <v>1193</v>
      </c>
      <c r="D906" s="90" t="e">
        <f aca="false">CONCATENATE($D$904,"_","RDY")</f>
        <v>#VALUE!</v>
      </c>
      <c r="E906" s="77" t="e">
        <f aca="false">$E$904</f>
        <v>#VALUE!</v>
      </c>
      <c r="F906" s="78"/>
      <c r="G906" s="88" t="s">
        <v>64</v>
      </c>
      <c r="H906" s="82" t="s">
        <v>60</v>
      </c>
      <c r="I906" s="89" t="s">
        <v>1194</v>
      </c>
      <c r="J906" s="87"/>
      <c r="K906" s="79"/>
      <c r="L906" s="93"/>
      <c r="M906" s="87" t="s">
        <v>62</v>
      </c>
      <c r="N906" s="82"/>
      <c r="O906" s="82"/>
      <c r="P906" s="82"/>
      <c r="Q906" s="82" t="n">
        <v>1</v>
      </c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93"/>
      <c r="AP906" s="93"/>
      <c r="AQ906" s="93"/>
      <c r="AR906" s="93"/>
      <c r="AS906" s="93"/>
      <c r="AT906" s="94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</row>
    <row r="907" customFormat="false" ht="22.5" hidden="false" customHeight="true" outlineLevel="0" collapsed="false">
      <c r="A907" s="90"/>
      <c r="B907" s="90"/>
      <c r="C907" s="83" t="s">
        <v>1195</v>
      </c>
      <c r="D907" s="90" t="e">
        <f aca="false">CONCATENATE($D$904,"_","RUN")</f>
        <v>#VALUE!</v>
      </c>
      <c r="E907" s="77" t="e">
        <f aca="false">$E$904</f>
        <v>#VALUE!</v>
      </c>
      <c r="F907" s="78"/>
      <c r="G907" s="88" t="s">
        <v>382</v>
      </c>
      <c r="H907" s="82" t="s">
        <v>60</v>
      </c>
      <c r="I907" s="77" t="s">
        <v>1196</v>
      </c>
      <c r="J907" s="87"/>
      <c r="K907" s="79"/>
      <c r="L907" s="93"/>
      <c r="M907" s="87" t="s">
        <v>62</v>
      </c>
      <c r="N907" s="82"/>
      <c r="O907" s="82"/>
      <c r="P907" s="82"/>
      <c r="Q907" s="82" t="n">
        <v>1</v>
      </c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93"/>
      <c r="AP907" s="93"/>
      <c r="AQ907" s="93"/>
      <c r="AR907" s="93"/>
      <c r="AS907" s="93"/>
      <c r="AT907" s="94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</row>
    <row r="908" customFormat="false" ht="22.5" hidden="false" customHeight="true" outlineLevel="0" collapsed="false">
      <c r="A908" s="90"/>
      <c r="B908" s="90"/>
      <c r="C908" s="83" t="s">
        <v>1197</v>
      </c>
      <c r="D908" s="90" t="e">
        <f aca="false">CONCATENATE($D$904,"_","CMD")</f>
        <v>#VALUE!</v>
      </c>
      <c r="E908" s="77" t="e">
        <f aca="false">$E$904</f>
        <v>#VALUE!</v>
      </c>
      <c r="F908" s="78"/>
      <c r="G908" s="88" t="s">
        <v>79</v>
      </c>
      <c r="H908" s="82" t="s">
        <v>60</v>
      </c>
      <c r="I908" s="89" t="s">
        <v>1198</v>
      </c>
      <c r="J908" s="87"/>
      <c r="K908" s="79"/>
      <c r="L908" s="93"/>
      <c r="M908" s="87" t="s">
        <v>62</v>
      </c>
      <c r="N908" s="82"/>
      <c r="O908" s="82"/>
      <c r="P908" s="82"/>
      <c r="Q908" s="82"/>
      <c r="R908" s="82" t="n">
        <v>1</v>
      </c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93"/>
      <c r="AP908" s="93"/>
      <c r="AQ908" s="93"/>
      <c r="AR908" s="93"/>
      <c r="AS908" s="93"/>
      <c r="AT908" s="94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</row>
    <row r="909" customFormat="false" ht="22.5" hidden="false" customHeight="true" outlineLevel="0" collapsed="false">
      <c r="A909" s="90"/>
      <c r="B909" s="83"/>
      <c r="C909" s="83"/>
      <c r="D909" s="91"/>
      <c r="E909" s="92"/>
      <c r="F909" s="78"/>
      <c r="G909" s="76"/>
      <c r="H909" s="82"/>
      <c r="I909" s="76"/>
      <c r="J909" s="87"/>
      <c r="K909" s="87"/>
      <c r="L909" s="93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93"/>
      <c r="AP909" s="93"/>
      <c r="AQ909" s="93"/>
      <c r="AR909" s="93"/>
      <c r="AS909" s="93"/>
      <c r="AT909" s="94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</row>
    <row r="910" customFormat="false" ht="22.5" hidden="false" customHeight="true" outlineLevel="0" collapsed="false">
      <c r="A910" s="90"/>
      <c r="B910" s="83"/>
      <c r="C910" s="83"/>
      <c r="D910" s="91"/>
      <c r="E910" s="92"/>
      <c r="F910" s="78"/>
      <c r="G910" s="76"/>
      <c r="H910" s="82"/>
      <c r="I910" s="76"/>
      <c r="J910" s="87"/>
      <c r="K910" s="87"/>
      <c r="L910" s="93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93"/>
      <c r="AP910" s="93"/>
      <c r="AQ910" s="93"/>
      <c r="AR910" s="93"/>
      <c r="AS910" s="93"/>
      <c r="AT910" s="94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</row>
    <row r="911" customFormat="false" ht="22.5" hidden="false" customHeight="true" outlineLevel="0" collapsed="false">
      <c r="A911" s="90"/>
      <c r="B911" s="83"/>
      <c r="C911" s="83"/>
      <c r="D911" s="91"/>
      <c r="E911" s="92"/>
      <c r="F911" s="78"/>
      <c r="G911" s="76"/>
      <c r="H911" s="82"/>
      <c r="I911" s="76"/>
      <c r="J911" s="87"/>
      <c r="K911" s="87"/>
      <c r="L911" s="93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93"/>
      <c r="AP911" s="93"/>
      <c r="AQ911" s="93"/>
      <c r="AR911" s="93"/>
      <c r="AS911" s="93"/>
      <c r="AT911" s="94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</row>
    <row r="912" customFormat="false" ht="22.5" hidden="false" customHeight="true" outlineLevel="0" collapsed="false">
      <c r="A912" s="90" t="s">
        <v>229</v>
      </c>
      <c r="B912" s="90" t="s">
        <v>229</v>
      </c>
      <c r="C912" s="83"/>
      <c r="D912" s="113" t="e">
        <f aca="false">'codigos flow sheet' #REF!</f>
        <v>#VALUE!</v>
      </c>
      <c r="E912" s="97" t="e">
        <f aca="false">'codigos flow sheet' #REF!</f>
        <v>#VALUE!</v>
      </c>
      <c r="F912" s="78"/>
      <c r="G912" s="76"/>
      <c r="H912" s="82" t="s">
        <v>630</v>
      </c>
      <c r="I912" s="76"/>
      <c r="J912" s="87" t="s">
        <v>88</v>
      </c>
      <c r="K912" s="87" t="s">
        <v>89</v>
      </c>
      <c r="L912" s="93"/>
      <c r="M912" s="82"/>
      <c r="N912" s="82" t="s">
        <v>229</v>
      </c>
      <c r="O912" s="82"/>
      <c r="P912" s="82" t="s">
        <v>229</v>
      </c>
      <c r="Q912" s="82" t="s">
        <v>229</v>
      </c>
      <c r="R912" s="82" t="s">
        <v>229</v>
      </c>
      <c r="S912" s="82" t="s">
        <v>229</v>
      </c>
      <c r="T912" s="82" t="s">
        <v>229</v>
      </c>
      <c r="U912" s="82" t="s">
        <v>229</v>
      </c>
      <c r="V912" s="82"/>
      <c r="W912" s="82" t="s">
        <v>229</v>
      </c>
      <c r="X912" s="82" t="s">
        <v>229</v>
      </c>
      <c r="Y912" s="82" t="s">
        <v>229</v>
      </c>
      <c r="Z912" s="82" t="s">
        <v>229</v>
      </c>
      <c r="AA912" s="82"/>
      <c r="AB912" s="82"/>
      <c r="AC912" s="82"/>
      <c r="AD912" s="82"/>
      <c r="AE912" s="82"/>
      <c r="AF912" s="82" t="s">
        <v>229</v>
      </c>
      <c r="AG912" s="82" t="s">
        <v>229</v>
      </c>
      <c r="AH912" s="82" t="s">
        <v>229</v>
      </c>
      <c r="AI912" s="82" t="s">
        <v>229</v>
      </c>
      <c r="AJ912" s="82" t="s">
        <v>229</v>
      </c>
      <c r="AK912" s="82"/>
      <c r="AL912" s="82" t="s">
        <v>229</v>
      </c>
      <c r="AM912" s="82" t="s">
        <v>229</v>
      </c>
      <c r="AN912" s="82"/>
      <c r="AO912" s="93"/>
      <c r="AP912" s="93"/>
      <c r="AQ912" s="93"/>
      <c r="AR912" s="93"/>
      <c r="AS912" s="93"/>
      <c r="AT912" s="94" t="s">
        <v>229</v>
      </c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</row>
    <row r="913" customFormat="false" ht="22.5" hidden="false" customHeight="true" outlineLevel="0" collapsed="false">
      <c r="A913" s="90"/>
      <c r="B913" s="90"/>
      <c r="C913" s="83" t="s">
        <v>1199</v>
      </c>
      <c r="D913" s="90" t="e">
        <f aca="false">CONCATENATE(D912,"_","HS")</f>
        <v>#VALUE!</v>
      </c>
      <c r="E913" s="77" t="e">
        <f aca="false">$E$912</f>
        <v>#VALUE!</v>
      </c>
      <c r="F913" s="78"/>
      <c r="G913" s="88" t="s">
        <v>1062</v>
      </c>
      <c r="H913" s="82" t="s">
        <v>981</v>
      </c>
      <c r="I913" s="77" t="s">
        <v>1200</v>
      </c>
      <c r="J913" s="87"/>
      <c r="K913" s="79"/>
      <c r="L913" s="93"/>
      <c r="M913" s="87" t="s">
        <v>62</v>
      </c>
      <c r="N913" s="82"/>
      <c r="O913" s="82"/>
      <c r="P913" s="82"/>
      <c r="Q913" s="82" t="n">
        <v>1</v>
      </c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93"/>
      <c r="AP913" s="93"/>
      <c r="AQ913" s="93"/>
      <c r="AR913" s="93"/>
      <c r="AS913" s="93"/>
      <c r="AT913" s="94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</row>
    <row r="914" customFormat="false" ht="22.5" hidden="false" customHeight="true" outlineLevel="0" collapsed="false">
      <c r="A914" s="90"/>
      <c r="B914" s="90"/>
      <c r="C914" s="83" t="s">
        <v>1201</v>
      </c>
      <c r="D914" s="90" t="e">
        <f aca="false">CONCATENATE(D912,"_","RDY")</f>
        <v>#VALUE!</v>
      </c>
      <c r="E914" s="77" t="e">
        <f aca="false">$E$912</f>
        <v>#VALUE!</v>
      </c>
      <c r="F914" s="78"/>
      <c r="G914" s="88" t="s">
        <v>64</v>
      </c>
      <c r="H914" s="82" t="s">
        <v>981</v>
      </c>
      <c r="I914" s="77" t="s">
        <v>1202</v>
      </c>
      <c r="J914" s="87"/>
      <c r="K914" s="79"/>
      <c r="L914" s="93"/>
      <c r="M914" s="87" t="s">
        <v>62</v>
      </c>
      <c r="N914" s="82"/>
      <c r="O914" s="82"/>
      <c r="P914" s="82"/>
      <c r="Q914" s="82" t="n">
        <v>1</v>
      </c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93"/>
      <c r="AP914" s="93"/>
      <c r="AQ914" s="93"/>
      <c r="AR914" s="93"/>
      <c r="AS914" s="93"/>
      <c r="AT914" s="94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</row>
    <row r="915" customFormat="false" ht="22.5" hidden="false" customHeight="true" outlineLevel="0" collapsed="false">
      <c r="A915" s="90"/>
      <c r="B915" s="90"/>
      <c r="C915" s="83" t="s">
        <v>1203</v>
      </c>
      <c r="D915" s="90" t="e">
        <f aca="false">CONCATENATE($D$912,"_","RUN")</f>
        <v>#VALUE!</v>
      </c>
      <c r="E915" s="77" t="e">
        <f aca="false">$E$912</f>
        <v>#VALUE!</v>
      </c>
      <c r="F915" s="78"/>
      <c r="G915" s="88" t="s">
        <v>382</v>
      </c>
      <c r="H915" s="82" t="s">
        <v>981</v>
      </c>
      <c r="I915" s="77" t="s">
        <v>1204</v>
      </c>
      <c r="J915" s="87"/>
      <c r="K915" s="79"/>
      <c r="L915" s="93"/>
      <c r="M915" s="87" t="s">
        <v>62</v>
      </c>
      <c r="N915" s="82"/>
      <c r="O915" s="82"/>
      <c r="P915" s="82"/>
      <c r="Q915" s="82" t="n">
        <v>1</v>
      </c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93"/>
      <c r="AP915" s="93"/>
      <c r="AQ915" s="93"/>
      <c r="AR915" s="93"/>
      <c r="AS915" s="93"/>
      <c r="AT915" s="94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</row>
    <row r="916" customFormat="false" ht="22.5" hidden="false" customHeight="true" outlineLevel="0" collapsed="false">
      <c r="A916" s="112"/>
      <c r="B916" s="112"/>
      <c r="C916" s="83" t="s">
        <v>1205</v>
      </c>
      <c r="D916" s="90" t="e">
        <f aca="false">CONCATENATE($D$912,"_","CMD")</f>
        <v>#VALUE!</v>
      </c>
      <c r="E916" s="77" t="e">
        <f aca="false">$E$912</f>
        <v>#VALUE!</v>
      </c>
      <c r="F916" s="78"/>
      <c r="G916" s="88" t="s">
        <v>106</v>
      </c>
      <c r="H916" s="82" t="s">
        <v>981</v>
      </c>
      <c r="I916" s="77" t="s">
        <v>1206</v>
      </c>
      <c r="J916" s="87"/>
      <c r="K916" s="79"/>
      <c r="L916" s="93"/>
      <c r="M916" s="87" t="s">
        <v>62</v>
      </c>
      <c r="N916" s="82"/>
      <c r="O916" s="82"/>
      <c r="P916" s="82"/>
      <c r="Q916" s="82"/>
      <c r="R916" s="82" t="n">
        <v>1</v>
      </c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93"/>
      <c r="AP916" s="93"/>
      <c r="AQ916" s="93"/>
      <c r="AR916" s="93"/>
      <c r="AS916" s="93"/>
      <c r="AT916" s="94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</row>
    <row r="917" customFormat="false" ht="22.5" hidden="false" customHeight="true" outlineLevel="0" collapsed="false">
      <c r="A917" s="90"/>
      <c r="B917" s="83"/>
      <c r="C917" s="83"/>
      <c r="D917" s="91"/>
      <c r="E917" s="92"/>
      <c r="F917" s="78"/>
      <c r="G917" s="76"/>
      <c r="H917" s="82"/>
      <c r="I917" s="76"/>
      <c r="J917" s="87"/>
      <c r="K917" s="87"/>
      <c r="L917" s="93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93"/>
      <c r="AP917" s="93"/>
      <c r="AQ917" s="93"/>
      <c r="AR917" s="93"/>
      <c r="AS917" s="93"/>
      <c r="AT917" s="94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</row>
    <row r="918" customFormat="false" ht="22.5" hidden="false" customHeight="true" outlineLevel="0" collapsed="false">
      <c r="A918" s="90"/>
      <c r="B918" s="83"/>
      <c r="C918" s="83"/>
      <c r="D918" s="91"/>
      <c r="E918" s="92"/>
      <c r="F918" s="78"/>
      <c r="G918" s="76"/>
      <c r="H918" s="82"/>
      <c r="I918" s="76"/>
      <c r="J918" s="87"/>
      <c r="K918" s="87"/>
      <c r="L918" s="93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93"/>
      <c r="AP918" s="93"/>
      <c r="AQ918" s="93"/>
      <c r="AR918" s="93"/>
      <c r="AS918" s="93"/>
      <c r="AT918" s="94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</row>
    <row r="919" customFormat="false" ht="22.5" hidden="false" customHeight="true" outlineLevel="0" collapsed="false">
      <c r="A919" s="90"/>
      <c r="B919" s="83"/>
      <c r="C919" s="83"/>
      <c r="D919" s="91"/>
      <c r="E919" s="92"/>
      <c r="F919" s="78"/>
      <c r="G919" s="76"/>
      <c r="H919" s="82"/>
      <c r="I919" s="76"/>
      <c r="J919" s="87"/>
      <c r="K919" s="87"/>
      <c r="L919" s="93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93"/>
      <c r="AP919" s="93"/>
      <c r="AQ919" s="93"/>
      <c r="AR919" s="93"/>
      <c r="AS919" s="93"/>
      <c r="AT919" s="94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</row>
    <row r="920" customFormat="false" ht="22.5" hidden="false" customHeight="true" outlineLevel="0" collapsed="false">
      <c r="A920" s="138"/>
      <c r="B920" s="138"/>
      <c r="C920" s="83"/>
      <c r="D920" s="85" t="e">
        <f aca="false">'codigos flow sheet' #REF!</f>
        <v>#VALUE!</v>
      </c>
      <c r="E920" s="118" t="e">
        <f aca="false">'codigos flow sheet' #REF!</f>
        <v>#VALUE!</v>
      </c>
      <c r="F920" s="116"/>
      <c r="G920" s="76"/>
      <c r="H920" s="79"/>
      <c r="I920" s="80"/>
      <c r="J920" s="87"/>
      <c r="K920" s="87" t="s">
        <v>89</v>
      </c>
      <c r="L920" s="79"/>
      <c r="M920" s="82"/>
      <c r="N920" s="82"/>
      <c r="O920" s="82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8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</row>
    <row r="921" customFormat="false" ht="22.5" hidden="false" customHeight="true" outlineLevel="0" collapsed="false">
      <c r="A921" s="138"/>
      <c r="B921" s="138"/>
      <c r="C921" s="83" t="s">
        <v>1207</v>
      </c>
      <c r="D921" s="90" t="e">
        <f aca="false">CONCATENATE($D$920,"_","CMD")</f>
        <v>#VALUE!</v>
      </c>
      <c r="E921" s="76" t="e">
        <f aca="false">$E$920</f>
        <v>#VALUE!</v>
      </c>
      <c r="F921" s="78"/>
      <c r="G921" s="88" t="s">
        <v>1208</v>
      </c>
      <c r="H921" s="82" t="s">
        <v>60</v>
      </c>
      <c r="I921" s="77" t="s">
        <v>1209</v>
      </c>
      <c r="J921" s="82"/>
      <c r="K921" s="79"/>
      <c r="L921" s="139"/>
      <c r="M921" s="140" t="s">
        <v>62</v>
      </c>
      <c r="N921" s="77"/>
      <c r="O921" s="82"/>
      <c r="P921" s="79"/>
      <c r="Q921" s="79"/>
      <c r="R921" s="79" t="n">
        <v>1</v>
      </c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139"/>
      <c r="AP921" s="139"/>
      <c r="AQ921" s="139"/>
      <c r="AR921" s="139"/>
      <c r="AS921" s="139"/>
      <c r="AT921" s="129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</row>
    <row r="922" customFormat="false" ht="22.5" hidden="false" customHeight="true" outlineLevel="0" collapsed="false">
      <c r="A922" s="75"/>
      <c r="B922" s="75"/>
      <c r="C922" s="83" t="s">
        <v>1210</v>
      </c>
      <c r="D922" s="90" t="e">
        <f aca="false">CONCATENATE($D$920,"_","PT-1")</f>
        <v>#VALUE!</v>
      </c>
      <c r="E922" s="76" t="e">
        <f aca="false">$E$920</f>
        <v>#VALUE!</v>
      </c>
      <c r="F922" s="78"/>
      <c r="G922" s="88" t="s">
        <v>1211</v>
      </c>
      <c r="H922" s="82" t="s">
        <v>83</v>
      </c>
      <c r="I922" s="77" t="s">
        <v>1212</v>
      </c>
      <c r="J922" s="77"/>
      <c r="K922" s="81"/>
      <c r="L922" s="81"/>
      <c r="M922" s="140" t="s">
        <v>85</v>
      </c>
      <c r="N922" s="77" t="s">
        <v>1213</v>
      </c>
      <c r="O922" s="82"/>
      <c r="P922" s="81"/>
      <c r="Q922" s="79"/>
      <c r="R922" s="79"/>
      <c r="S922" s="79" t="n">
        <v>1</v>
      </c>
      <c r="T922" s="79"/>
      <c r="U922" s="79"/>
      <c r="V922" s="79"/>
      <c r="W922" s="79"/>
      <c r="X922" s="79"/>
      <c r="Y922" s="79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81"/>
      <c r="AN922" s="81"/>
      <c r="AO922" s="81"/>
      <c r="AP922" s="81"/>
      <c r="AQ922" s="81"/>
      <c r="AR922" s="81"/>
      <c r="AS922" s="81"/>
      <c r="AT922" s="8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</row>
    <row r="923" customFormat="false" ht="22.5" hidden="false" customHeight="true" outlineLevel="0" collapsed="false">
      <c r="A923" s="138"/>
      <c r="B923" s="138"/>
      <c r="C923" s="83" t="s">
        <v>1214</v>
      </c>
      <c r="D923" s="90" t="e">
        <f aca="false">CONCATENATE($D$920,"_","PT-2")</f>
        <v>#VALUE!</v>
      </c>
      <c r="E923" s="76" t="e">
        <f aca="false">$E$920</f>
        <v>#VALUE!</v>
      </c>
      <c r="F923" s="78"/>
      <c r="G923" s="88" t="s">
        <v>1215</v>
      </c>
      <c r="H923" s="82" t="s">
        <v>83</v>
      </c>
      <c r="I923" s="77" t="s">
        <v>1216</v>
      </c>
      <c r="J923" s="82"/>
      <c r="K923" s="79"/>
      <c r="L923" s="139"/>
      <c r="M923" s="140" t="s">
        <v>85</v>
      </c>
      <c r="N923" s="77" t="s">
        <v>1213</v>
      </c>
      <c r="O923" s="82"/>
      <c r="P923" s="79"/>
      <c r="Q923" s="79"/>
      <c r="R923" s="79"/>
      <c r="S923" s="79" t="n">
        <v>1</v>
      </c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139"/>
      <c r="AP923" s="139"/>
      <c r="AQ923" s="139"/>
      <c r="AR923" s="139"/>
      <c r="AS923" s="139"/>
      <c r="AT923" s="129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</row>
    <row r="924" customFormat="false" ht="22.5" hidden="false" customHeight="true" outlineLevel="0" collapsed="false">
      <c r="A924" s="138"/>
      <c r="B924" s="138"/>
      <c r="C924" s="83" t="s">
        <v>1217</v>
      </c>
      <c r="D924" s="90" t="e">
        <f aca="false">CONCATENATE($D$920,"_","TIT")</f>
        <v>#VALUE!</v>
      </c>
      <c r="E924" s="76" t="e">
        <f aca="false">$E$920</f>
        <v>#VALUE!</v>
      </c>
      <c r="F924" s="78"/>
      <c r="G924" s="88" t="s">
        <v>1218</v>
      </c>
      <c r="H924" s="82" t="s">
        <v>83</v>
      </c>
      <c r="I924" s="77" t="s">
        <v>1219</v>
      </c>
      <c r="J924" s="82"/>
      <c r="K924" s="79"/>
      <c r="L924" s="139"/>
      <c r="M924" s="140" t="s">
        <v>85</v>
      </c>
      <c r="N924" s="77" t="s">
        <v>1220</v>
      </c>
      <c r="O924" s="82"/>
      <c r="P924" s="79"/>
      <c r="Q924" s="79"/>
      <c r="R924" s="79"/>
      <c r="S924" s="79" t="n">
        <v>1</v>
      </c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139"/>
      <c r="AP924" s="139"/>
      <c r="AQ924" s="139"/>
      <c r="AR924" s="139"/>
      <c r="AS924" s="139"/>
      <c r="AT924" s="129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</row>
    <row r="925" customFormat="false" ht="22.5" hidden="false" customHeight="true" outlineLevel="0" collapsed="false">
      <c r="A925" s="90"/>
      <c r="B925" s="83"/>
      <c r="C925" s="83"/>
      <c r="D925" s="92"/>
      <c r="E925" s="92"/>
      <c r="F925" s="78"/>
      <c r="G925" s="76"/>
      <c r="H925" s="82"/>
      <c r="I925" s="76"/>
      <c r="J925" s="87"/>
      <c r="K925" s="87"/>
      <c r="L925" s="93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93"/>
      <c r="AP925" s="93"/>
      <c r="AQ925" s="93"/>
      <c r="AR925" s="93"/>
      <c r="AS925" s="93"/>
      <c r="AT925" s="94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</row>
    <row r="926" customFormat="false" ht="22.5" hidden="false" customHeight="true" outlineLevel="0" collapsed="false">
      <c r="A926" s="90"/>
      <c r="B926" s="83"/>
      <c r="C926" s="83"/>
      <c r="D926" s="92"/>
      <c r="E926" s="92"/>
      <c r="F926" s="78"/>
      <c r="G926" s="76"/>
      <c r="H926" s="82"/>
      <c r="I926" s="76"/>
      <c r="J926" s="87"/>
      <c r="K926" s="87"/>
      <c r="L926" s="93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93"/>
      <c r="AP926" s="93"/>
      <c r="AQ926" s="93"/>
      <c r="AR926" s="93"/>
      <c r="AS926" s="93"/>
      <c r="AT926" s="94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</row>
    <row r="927" customFormat="false" ht="22.5" hidden="false" customHeight="true" outlineLevel="0" collapsed="false">
      <c r="A927" s="90"/>
      <c r="B927" s="83"/>
      <c r="C927" s="83"/>
      <c r="D927" s="92"/>
      <c r="E927" s="92"/>
      <c r="F927" s="78"/>
      <c r="G927" s="76"/>
      <c r="H927" s="82"/>
      <c r="I927" s="76"/>
      <c r="J927" s="87"/>
      <c r="K927" s="87"/>
      <c r="L927" s="93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93"/>
      <c r="AP927" s="93"/>
      <c r="AQ927" s="93"/>
      <c r="AR927" s="93"/>
      <c r="AS927" s="93"/>
      <c r="AT927" s="94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</row>
    <row r="928" customFormat="false" ht="22.5" hidden="false" customHeight="true" outlineLevel="0" collapsed="false">
      <c r="A928" s="90"/>
      <c r="B928" s="83"/>
      <c r="C928" s="83"/>
      <c r="D928" s="92"/>
      <c r="E928" s="92"/>
      <c r="F928" s="78"/>
      <c r="G928" s="76"/>
      <c r="H928" s="82"/>
      <c r="I928" s="76"/>
      <c r="J928" s="87"/>
      <c r="K928" s="87"/>
      <c r="L928" s="93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93"/>
      <c r="AP928" s="93"/>
      <c r="AQ928" s="93"/>
      <c r="AR928" s="93"/>
      <c r="AS928" s="93"/>
      <c r="AT928" s="94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</row>
    <row r="929" customFormat="false" ht="22.5" hidden="false" customHeight="true" outlineLevel="0" collapsed="false">
      <c r="A929" s="90" t="s">
        <v>229</v>
      </c>
      <c r="B929" s="90" t="s">
        <v>229</v>
      </c>
      <c r="C929" s="83"/>
      <c r="D929" s="113" t="e">
        <f aca="false">'codigos flow sheet' #REF!</f>
        <v>#VALUE!</v>
      </c>
      <c r="E929" s="97" t="e">
        <f aca="false">'codigos flow sheet' #REF!</f>
        <v>#VALUE!</v>
      </c>
      <c r="F929" s="78"/>
      <c r="G929" s="76"/>
      <c r="H929" s="82" t="s">
        <v>1221</v>
      </c>
      <c r="I929" s="77"/>
      <c r="J929" s="87" t="s">
        <v>845</v>
      </c>
      <c r="K929" s="87" t="s">
        <v>845</v>
      </c>
      <c r="L929" s="93"/>
      <c r="M929" s="82"/>
      <c r="N929" s="82" t="s">
        <v>229</v>
      </c>
      <c r="O929" s="82"/>
      <c r="P929" s="82" t="s">
        <v>229</v>
      </c>
      <c r="Q929" s="82" t="s">
        <v>229</v>
      </c>
      <c r="R929" s="82" t="s">
        <v>229</v>
      </c>
      <c r="S929" s="82" t="s">
        <v>229</v>
      </c>
      <c r="T929" s="82" t="s">
        <v>229</v>
      </c>
      <c r="U929" s="82" t="s">
        <v>229</v>
      </c>
      <c r="V929" s="82"/>
      <c r="W929" s="82" t="s">
        <v>229</v>
      </c>
      <c r="X929" s="82" t="s">
        <v>229</v>
      </c>
      <c r="Y929" s="82" t="s">
        <v>229</v>
      </c>
      <c r="Z929" s="82" t="s">
        <v>229</v>
      </c>
      <c r="AA929" s="82"/>
      <c r="AB929" s="82"/>
      <c r="AC929" s="82"/>
      <c r="AD929" s="82"/>
      <c r="AE929" s="82"/>
      <c r="AF929" s="82" t="s">
        <v>229</v>
      </c>
      <c r="AG929" s="82" t="s">
        <v>229</v>
      </c>
      <c r="AH929" s="82" t="s">
        <v>229</v>
      </c>
      <c r="AI929" s="82" t="s">
        <v>229</v>
      </c>
      <c r="AJ929" s="82" t="s">
        <v>229</v>
      </c>
      <c r="AK929" s="82"/>
      <c r="AL929" s="82" t="s">
        <v>229</v>
      </c>
      <c r="AM929" s="82" t="s">
        <v>229</v>
      </c>
      <c r="AN929" s="82"/>
      <c r="AO929" s="93"/>
      <c r="AP929" s="93"/>
      <c r="AQ929" s="93"/>
      <c r="AR929" s="93"/>
      <c r="AS929" s="93"/>
      <c r="AT929" s="94" t="s">
        <v>229</v>
      </c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</row>
    <row r="930" customFormat="false" ht="22.5" hidden="false" customHeight="true" outlineLevel="0" collapsed="false">
      <c r="A930" s="90"/>
      <c r="B930" s="90"/>
      <c r="C930" s="83" t="s">
        <v>1222</v>
      </c>
      <c r="D930" s="90" t="e">
        <f aca="false">CONCATENATE(D929,"_","HS")</f>
        <v>#VALUE!</v>
      </c>
      <c r="E930" s="77" t="e">
        <f aca="false">$E$929</f>
        <v>#VALUE!</v>
      </c>
      <c r="F930" s="78"/>
      <c r="G930" s="88" t="s">
        <v>59</v>
      </c>
      <c r="H930" s="82" t="s">
        <v>981</v>
      </c>
      <c r="I930" s="89" t="s">
        <v>1223</v>
      </c>
      <c r="J930" s="87"/>
      <c r="K930" s="79"/>
      <c r="L930" s="93"/>
      <c r="M930" s="87" t="s">
        <v>62</v>
      </c>
      <c r="N930" s="82"/>
      <c r="O930" s="82"/>
      <c r="P930" s="82"/>
      <c r="Q930" s="82" t="n">
        <v>1</v>
      </c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93"/>
      <c r="AP930" s="93"/>
      <c r="AQ930" s="93"/>
      <c r="AR930" s="93"/>
      <c r="AS930" s="93"/>
      <c r="AT930" s="94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</row>
    <row r="931" customFormat="false" ht="22.5" hidden="false" customHeight="true" outlineLevel="0" collapsed="false">
      <c r="A931" s="90"/>
      <c r="B931" s="90"/>
      <c r="C931" s="83" t="s">
        <v>1224</v>
      </c>
      <c r="D931" s="90" t="e">
        <f aca="false">CONCATENATE(D929,"_","RDY")</f>
        <v>#VALUE!</v>
      </c>
      <c r="E931" s="77" t="e">
        <f aca="false">$E$929</f>
        <v>#VALUE!</v>
      </c>
      <c r="F931" s="78"/>
      <c r="G931" s="88" t="s">
        <v>64</v>
      </c>
      <c r="H931" s="82" t="s">
        <v>981</v>
      </c>
      <c r="I931" s="89" t="s">
        <v>1225</v>
      </c>
      <c r="J931" s="87"/>
      <c r="K931" s="79"/>
      <c r="L931" s="93"/>
      <c r="M931" s="87" t="s">
        <v>62</v>
      </c>
      <c r="N931" s="82"/>
      <c r="O931" s="82"/>
      <c r="P931" s="82"/>
      <c r="Q931" s="82" t="n">
        <v>1</v>
      </c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93"/>
      <c r="AP931" s="93"/>
      <c r="AQ931" s="93"/>
      <c r="AR931" s="93"/>
      <c r="AS931" s="93"/>
      <c r="AT931" s="94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</row>
    <row r="932" customFormat="false" ht="22.5" hidden="false" customHeight="true" outlineLevel="0" collapsed="false">
      <c r="A932" s="90"/>
      <c r="B932" s="90"/>
      <c r="C932" s="83" t="s">
        <v>1226</v>
      </c>
      <c r="D932" s="90" t="e">
        <f aca="false">CONCATENATE(D929,"_","RUN")</f>
        <v>#VALUE!</v>
      </c>
      <c r="E932" s="77" t="e">
        <f aca="false">$E$929</f>
        <v>#VALUE!</v>
      </c>
      <c r="F932" s="78"/>
      <c r="G932" s="88" t="s">
        <v>95</v>
      </c>
      <c r="H932" s="82" t="s">
        <v>981</v>
      </c>
      <c r="I932" s="89" t="s">
        <v>1227</v>
      </c>
      <c r="J932" s="87"/>
      <c r="K932" s="79"/>
      <c r="L932" s="93"/>
      <c r="M932" s="87" t="s">
        <v>62</v>
      </c>
      <c r="N932" s="82"/>
      <c r="O932" s="82"/>
      <c r="P932" s="82"/>
      <c r="Q932" s="82" t="n">
        <v>1</v>
      </c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93"/>
      <c r="AP932" s="93"/>
      <c r="AQ932" s="93"/>
      <c r="AR932" s="93"/>
      <c r="AS932" s="93"/>
      <c r="AT932" s="94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</row>
    <row r="933" customFormat="false" ht="22.5" hidden="false" customHeight="true" outlineLevel="0" collapsed="false">
      <c r="A933" s="90"/>
      <c r="B933" s="90"/>
      <c r="C933" s="83" t="s">
        <v>1228</v>
      </c>
      <c r="D933" s="90" t="e">
        <f aca="false">CONCATENATE(D929,"_","FLT")</f>
        <v>#VALUE!</v>
      </c>
      <c r="E933" s="77" t="e">
        <f aca="false">$E$929</f>
        <v>#VALUE!</v>
      </c>
      <c r="F933" s="78"/>
      <c r="G933" s="88" t="s">
        <v>1124</v>
      </c>
      <c r="H933" s="82" t="s">
        <v>981</v>
      </c>
      <c r="I933" s="89" t="s">
        <v>1229</v>
      </c>
      <c r="J933" s="87"/>
      <c r="K933" s="79"/>
      <c r="L933" s="93"/>
      <c r="M933" s="87" t="s">
        <v>62</v>
      </c>
      <c r="N933" s="82"/>
      <c r="O933" s="82"/>
      <c r="P933" s="82"/>
      <c r="Q933" s="82" t="n">
        <v>1</v>
      </c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93"/>
      <c r="AP933" s="93"/>
      <c r="AQ933" s="93"/>
      <c r="AR933" s="93"/>
      <c r="AS933" s="93"/>
      <c r="AT933" s="94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</row>
    <row r="934" customFormat="false" ht="22.5" hidden="false" customHeight="true" outlineLevel="0" collapsed="false">
      <c r="A934" s="90"/>
      <c r="B934" s="90"/>
      <c r="C934" s="83" t="s">
        <v>1230</v>
      </c>
      <c r="D934" s="90" t="e">
        <f aca="false">CONCATENATE(D929,"_","TS")</f>
        <v>#VALUE!</v>
      </c>
      <c r="E934" s="77" t="e">
        <f aca="false">$E$929</f>
        <v>#VALUE!</v>
      </c>
      <c r="F934" s="77"/>
      <c r="G934" s="88" t="s">
        <v>1231</v>
      </c>
      <c r="H934" s="82" t="s">
        <v>981</v>
      </c>
      <c r="I934" s="89" t="s">
        <v>1232</v>
      </c>
      <c r="J934" s="87"/>
      <c r="K934" s="79"/>
      <c r="L934" s="93"/>
      <c r="M934" s="87" t="s">
        <v>62</v>
      </c>
      <c r="N934" s="82"/>
      <c r="O934" s="82"/>
      <c r="P934" s="82"/>
      <c r="Q934" s="82" t="n">
        <v>1</v>
      </c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93"/>
      <c r="AP934" s="93"/>
      <c r="AQ934" s="93"/>
      <c r="AR934" s="93"/>
      <c r="AS934" s="93"/>
      <c r="AT934" s="94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</row>
    <row r="935" customFormat="false" ht="22.5" hidden="false" customHeight="true" outlineLevel="0" collapsed="false">
      <c r="A935" s="90"/>
      <c r="B935" s="90"/>
      <c r="C935" s="83" t="s">
        <v>1233</v>
      </c>
      <c r="D935" s="90" t="e">
        <f aca="false">CONCATENATE($D$929,"_","LSL")</f>
        <v>#VALUE!</v>
      </c>
      <c r="E935" s="77" t="e">
        <f aca="false">$E$929</f>
        <v>#VALUE!</v>
      </c>
      <c r="F935" s="78"/>
      <c r="G935" s="88" t="s">
        <v>1234</v>
      </c>
      <c r="H935" s="82" t="s">
        <v>981</v>
      </c>
      <c r="I935" s="89" t="s">
        <v>1235</v>
      </c>
      <c r="J935" s="87"/>
      <c r="K935" s="79"/>
      <c r="L935" s="93"/>
      <c r="M935" s="87" t="s">
        <v>62</v>
      </c>
      <c r="N935" s="82"/>
      <c r="O935" s="82"/>
      <c r="P935" s="82"/>
      <c r="Q935" s="82" t="n">
        <v>1</v>
      </c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93"/>
      <c r="AP935" s="93"/>
      <c r="AQ935" s="93"/>
      <c r="AR935" s="93"/>
      <c r="AS935" s="93"/>
      <c r="AT935" s="94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</row>
    <row r="936" customFormat="false" ht="22.5" hidden="false" customHeight="true" outlineLevel="0" collapsed="false">
      <c r="A936" s="90"/>
      <c r="B936" s="90"/>
      <c r="C936" s="83" t="s">
        <v>1236</v>
      </c>
      <c r="D936" s="90" t="e">
        <f aca="false">CONCATENATE($D$929,"_","PSL")</f>
        <v>#VALUE!</v>
      </c>
      <c r="E936" s="77" t="e">
        <f aca="false">$E$929</f>
        <v>#VALUE!</v>
      </c>
      <c r="F936" s="78"/>
      <c r="G936" s="88" t="s">
        <v>1237</v>
      </c>
      <c r="H936" s="82" t="s">
        <v>83</v>
      </c>
      <c r="I936" s="77" t="s">
        <v>1238</v>
      </c>
      <c r="J936" s="87"/>
      <c r="K936" s="79"/>
      <c r="L936" s="93"/>
      <c r="M936" s="87" t="s">
        <v>62</v>
      </c>
      <c r="N936" s="82"/>
      <c r="O936" s="82"/>
      <c r="P936" s="82"/>
      <c r="Q936" s="82" t="n">
        <v>1</v>
      </c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93"/>
      <c r="AP936" s="93"/>
      <c r="AQ936" s="93"/>
      <c r="AR936" s="93"/>
      <c r="AS936" s="93"/>
      <c r="AT936" s="94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</row>
    <row r="937" customFormat="false" ht="22.5" hidden="false" customHeight="true" outlineLevel="0" collapsed="false">
      <c r="A937" s="90"/>
      <c r="B937" s="90"/>
      <c r="C937" s="83" t="s">
        <v>1239</v>
      </c>
      <c r="D937" s="90" t="e">
        <f aca="false">CONCATENATE(D929,"_","STR")</f>
        <v>#VALUE!</v>
      </c>
      <c r="E937" s="77" t="e">
        <f aca="false">$E$929</f>
        <v>#VALUE!</v>
      </c>
      <c r="F937" s="78"/>
      <c r="G937" s="88" t="s">
        <v>1035</v>
      </c>
      <c r="H937" s="82" t="s">
        <v>981</v>
      </c>
      <c r="I937" s="89" t="s">
        <v>1240</v>
      </c>
      <c r="J937" s="87"/>
      <c r="K937" s="79"/>
      <c r="L937" s="93"/>
      <c r="M937" s="87" t="s">
        <v>62</v>
      </c>
      <c r="N937" s="82"/>
      <c r="O937" s="82"/>
      <c r="P937" s="82"/>
      <c r="Q937" s="82"/>
      <c r="R937" s="82" t="n">
        <v>1</v>
      </c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93"/>
      <c r="AP937" s="93"/>
      <c r="AQ937" s="93"/>
      <c r="AR937" s="93"/>
      <c r="AS937" s="93"/>
      <c r="AT937" s="94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</row>
    <row r="938" customFormat="false" ht="22.5" hidden="false" customHeight="true" outlineLevel="0" collapsed="false">
      <c r="A938" s="90"/>
      <c r="B938" s="90"/>
      <c r="C938" s="83" t="s">
        <v>1241</v>
      </c>
      <c r="D938" s="90" t="e">
        <f aca="false">CONCATENATE($D$929,"_","RST")</f>
        <v>#VALUE!</v>
      </c>
      <c r="E938" s="77" t="e">
        <f aca="false">$E$929</f>
        <v>#VALUE!</v>
      </c>
      <c r="F938" s="78"/>
      <c r="G938" s="88" t="s">
        <v>925</v>
      </c>
      <c r="H938" s="82" t="s">
        <v>981</v>
      </c>
      <c r="I938" s="89" t="s">
        <v>1242</v>
      </c>
      <c r="J938" s="87"/>
      <c r="K938" s="79"/>
      <c r="L938" s="93"/>
      <c r="M938" s="87" t="s">
        <v>62</v>
      </c>
      <c r="N938" s="82"/>
      <c r="O938" s="82"/>
      <c r="P938" s="82"/>
      <c r="Q938" s="82"/>
      <c r="R938" s="82" t="n">
        <v>1</v>
      </c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93"/>
      <c r="AP938" s="93"/>
      <c r="AQ938" s="93"/>
      <c r="AR938" s="93"/>
      <c r="AS938" s="93"/>
      <c r="AT938" s="94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</row>
    <row r="939" customFormat="false" ht="22.5" hidden="false" customHeight="true" outlineLevel="0" collapsed="false">
      <c r="A939" s="90"/>
      <c r="B939" s="90"/>
      <c r="C939" s="83" t="s">
        <v>1243</v>
      </c>
      <c r="D939" s="90" t="e">
        <f aca="false">CONCATENATE($D$929,"_","INTLCK")</f>
        <v>#VALUE!</v>
      </c>
      <c r="E939" s="77" t="e">
        <f aca="false">$E$929</f>
        <v>#VALUE!</v>
      </c>
      <c r="F939" s="78"/>
      <c r="G939" s="88" t="s">
        <v>213</v>
      </c>
      <c r="H939" s="82" t="s">
        <v>60</v>
      </c>
      <c r="I939" s="77" t="s">
        <v>1244</v>
      </c>
      <c r="J939" s="87"/>
      <c r="K939" s="79"/>
      <c r="L939" s="93"/>
      <c r="M939" s="87" t="s">
        <v>62</v>
      </c>
      <c r="N939" s="82"/>
      <c r="O939" s="82"/>
      <c r="P939" s="82"/>
      <c r="Q939" s="82"/>
      <c r="R939" s="82" t="n">
        <v>1</v>
      </c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93"/>
      <c r="AP939" s="93"/>
      <c r="AQ939" s="93"/>
      <c r="AR939" s="93"/>
      <c r="AS939" s="93"/>
      <c r="AT939" s="94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</row>
    <row r="940" customFormat="false" ht="22.5" hidden="false" customHeight="true" outlineLevel="0" collapsed="false">
      <c r="A940" s="90"/>
      <c r="B940" s="90"/>
      <c r="C940" s="83" t="s">
        <v>1245</v>
      </c>
      <c r="D940" s="90" t="e">
        <f aca="false">CONCATENATE($D$929,"_","SI")</f>
        <v>#VALUE!</v>
      </c>
      <c r="E940" s="77" t="e">
        <f aca="false">$E$929</f>
        <v>#VALUE!</v>
      </c>
      <c r="F940" s="78"/>
      <c r="G940" s="88" t="s">
        <v>931</v>
      </c>
      <c r="H940" s="82" t="s">
        <v>83</v>
      </c>
      <c r="I940" s="77" t="s">
        <v>1246</v>
      </c>
      <c r="J940" s="87"/>
      <c r="K940" s="79"/>
      <c r="L940" s="93"/>
      <c r="M940" s="87" t="s">
        <v>85</v>
      </c>
      <c r="N940" s="82" t="s">
        <v>1247</v>
      </c>
      <c r="O940" s="82"/>
      <c r="P940" s="82"/>
      <c r="Q940" s="82"/>
      <c r="R940" s="82"/>
      <c r="S940" s="82" t="n">
        <v>1</v>
      </c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93"/>
      <c r="AP940" s="93"/>
      <c r="AQ940" s="93"/>
      <c r="AR940" s="93"/>
      <c r="AS940" s="93"/>
      <c r="AT940" s="94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</row>
    <row r="941" customFormat="false" ht="22.5" hidden="false" customHeight="true" outlineLevel="0" collapsed="false">
      <c r="A941" s="90"/>
      <c r="B941" s="90"/>
      <c r="C941" s="109" t="s">
        <v>1248</v>
      </c>
      <c r="D941" s="90" t="e">
        <f aca="false">CONCATENATE($D$929,"_","IT")</f>
        <v>#VALUE!</v>
      </c>
      <c r="E941" s="77" t="e">
        <f aca="false">$E$929</f>
        <v>#VALUE!</v>
      </c>
      <c r="F941" s="78"/>
      <c r="G941" s="88" t="s">
        <v>82</v>
      </c>
      <c r="H941" s="82" t="s">
        <v>83</v>
      </c>
      <c r="I941" s="77" t="s">
        <v>1249</v>
      </c>
      <c r="J941" s="87"/>
      <c r="K941" s="79"/>
      <c r="L941" s="93"/>
      <c r="M941" s="87" t="s">
        <v>85</v>
      </c>
      <c r="N941" s="82" t="s">
        <v>1250</v>
      </c>
      <c r="O941" s="82"/>
      <c r="P941" s="82"/>
      <c r="Q941" s="82"/>
      <c r="R941" s="82"/>
      <c r="S941" s="82" t="n">
        <v>1</v>
      </c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93"/>
      <c r="AP941" s="93"/>
      <c r="AQ941" s="93"/>
      <c r="AR941" s="93"/>
      <c r="AS941" s="93"/>
      <c r="AT941" s="94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</row>
    <row r="942" customFormat="false" ht="22.5" hidden="false" customHeight="true" outlineLevel="0" collapsed="false">
      <c r="A942" s="90"/>
      <c r="B942" s="90"/>
      <c r="C942" s="83" t="s">
        <v>1251</v>
      </c>
      <c r="D942" s="90" t="e">
        <f aca="false">CONCATENATE($D$929,"_","SP")</f>
        <v>#VALUE!</v>
      </c>
      <c r="E942" s="77" t="e">
        <f aca="false">$E$929</f>
        <v>#VALUE!</v>
      </c>
      <c r="F942" s="78"/>
      <c r="G942" s="88" t="s">
        <v>935</v>
      </c>
      <c r="H942" s="82" t="s">
        <v>83</v>
      </c>
      <c r="I942" s="77" t="s">
        <v>1252</v>
      </c>
      <c r="J942" s="87"/>
      <c r="K942" s="79"/>
      <c r="L942" s="93"/>
      <c r="M942" s="87" t="s">
        <v>85</v>
      </c>
      <c r="N942" s="82" t="s">
        <v>1253</v>
      </c>
      <c r="O942" s="82"/>
      <c r="P942" s="82"/>
      <c r="Q942" s="82"/>
      <c r="R942" s="82"/>
      <c r="S942" s="82"/>
      <c r="T942" s="82"/>
      <c r="U942" s="82" t="n">
        <v>1</v>
      </c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93"/>
      <c r="AP942" s="93"/>
      <c r="AQ942" s="93"/>
      <c r="AR942" s="93"/>
      <c r="AS942" s="93"/>
      <c r="AT942" s="94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</row>
    <row r="943" customFormat="false" ht="22.5" hidden="false" customHeight="true" outlineLevel="0" collapsed="false">
      <c r="A943" s="90"/>
      <c r="B943" s="83"/>
      <c r="C943" s="83"/>
      <c r="D943" s="92"/>
      <c r="E943" s="92"/>
      <c r="F943" s="78"/>
      <c r="G943" s="76"/>
      <c r="H943" s="82"/>
      <c r="I943" s="76"/>
      <c r="J943" s="87"/>
      <c r="K943" s="87"/>
      <c r="L943" s="93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93"/>
      <c r="AP943" s="93"/>
      <c r="AQ943" s="93"/>
      <c r="AR943" s="93"/>
      <c r="AS943" s="93"/>
      <c r="AT943" s="94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</row>
    <row r="944" customFormat="false" ht="22.5" hidden="false" customHeight="true" outlineLevel="0" collapsed="false">
      <c r="A944" s="90"/>
      <c r="B944" s="83"/>
      <c r="C944" s="83"/>
      <c r="D944" s="92"/>
      <c r="E944" s="92"/>
      <c r="F944" s="78"/>
      <c r="G944" s="76"/>
      <c r="H944" s="82"/>
      <c r="I944" s="76"/>
      <c r="J944" s="87"/>
      <c r="K944" s="87"/>
      <c r="L944" s="93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93"/>
      <c r="AP944" s="93"/>
      <c r="AQ944" s="93"/>
      <c r="AR944" s="93"/>
      <c r="AS944" s="93"/>
      <c r="AT944" s="94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</row>
    <row r="945" customFormat="false" ht="22.5" hidden="false" customHeight="true" outlineLevel="0" collapsed="false">
      <c r="A945" s="90"/>
      <c r="B945" s="83"/>
      <c r="C945" s="83"/>
      <c r="D945" s="92"/>
      <c r="E945" s="92"/>
      <c r="F945" s="78"/>
      <c r="G945" s="76"/>
      <c r="H945" s="82"/>
      <c r="I945" s="76"/>
      <c r="J945" s="87"/>
      <c r="K945" s="87"/>
      <c r="L945" s="93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93"/>
      <c r="AP945" s="93"/>
      <c r="AQ945" s="93"/>
      <c r="AR945" s="93"/>
      <c r="AS945" s="93"/>
      <c r="AT945" s="94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</row>
    <row r="946" customFormat="false" ht="22.5" hidden="false" customHeight="true" outlineLevel="0" collapsed="false">
      <c r="A946" s="90"/>
      <c r="B946" s="90"/>
      <c r="C946" s="83"/>
      <c r="D946" s="113" t="e">
        <f aca="false">$D$929</f>
        <v>#VALUE!</v>
      </c>
      <c r="E946" s="97" t="e">
        <f aca="false">$E$929</f>
        <v>#VALUE!</v>
      </c>
      <c r="F946" s="78"/>
      <c r="G946" s="76"/>
      <c r="H946" s="82"/>
      <c r="I946" s="77"/>
      <c r="J946" s="87" t="s">
        <v>845</v>
      </c>
      <c r="K946" s="100" t="s">
        <v>89</v>
      </c>
      <c r="L946" s="93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93"/>
      <c r="AP946" s="93"/>
      <c r="AQ946" s="93"/>
      <c r="AR946" s="93"/>
      <c r="AS946" s="93"/>
      <c r="AT946" s="94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</row>
    <row r="947" customFormat="false" ht="22.5" hidden="false" customHeight="true" outlineLevel="0" collapsed="false">
      <c r="A947" s="90"/>
      <c r="B947" s="90"/>
      <c r="C947" s="83"/>
      <c r="D947" s="90" t="e">
        <f aca="false">CONCATENATE($D$946,"_DNET","_RDY")</f>
        <v>#VALUE!</v>
      </c>
      <c r="E947" s="77" t="e">
        <f aca="false">$E$929</f>
        <v>#VALUE!</v>
      </c>
      <c r="F947" s="78"/>
      <c r="G947" s="88" t="s">
        <v>64</v>
      </c>
      <c r="H947" s="82" t="s">
        <v>981</v>
      </c>
      <c r="I947" s="77"/>
      <c r="J947" s="87"/>
      <c r="K947" s="79"/>
      <c r="L947" s="93"/>
      <c r="M947" s="87" t="s">
        <v>1119</v>
      </c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 t="n">
        <v>1</v>
      </c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93"/>
      <c r="AP947" s="93"/>
      <c r="AQ947" s="93"/>
      <c r="AR947" s="93"/>
      <c r="AS947" s="93"/>
      <c r="AT947" s="94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</row>
    <row r="948" customFormat="false" ht="22.5" hidden="false" customHeight="true" outlineLevel="0" collapsed="false">
      <c r="A948" s="90"/>
      <c r="B948" s="90"/>
      <c r="C948" s="83"/>
      <c r="D948" s="90" t="e">
        <f aca="false">CONCATENATE($D$946,"_DNET","_RUN")</f>
        <v>#VALUE!</v>
      </c>
      <c r="E948" s="77" t="e">
        <f aca="false">$E$929</f>
        <v>#VALUE!</v>
      </c>
      <c r="F948" s="78"/>
      <c r="G948" s="88" t="s">
        <v>382</v>
      </c>
      <c r="H948" s="82" t="s">
        <v>981</v>
      </c>
      <c r="I948" s="77"/>
      <c r="J948" s="87"/>
      <c r="K948" s="79"/>
      <c r="L948" s="93"/>
      <c r="M948" s="87" t="s">
        <v>1119</v>
      </c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 t="n">
        <v>1</v>
      </c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93"/>
      <c r="AP948" s="93"/>
      <c r="AQ948" s="93"/>
      <c r="AR948" s="93"/>
      <c r="AS948" s="93"/>
      <c r="AT948" s="94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</row>
    <row r="949" customFormat="false" ht="22.5" hidden="false" customHeight="true" outlineLevel="0" collapsed="false">
      <c r="A949" s="90"/>
      <c r="B949" s="90"/>
      <c r="C949" s="83"/>
      <c r="D949" s="90" t="e">
        <f aca="false">CONCATENATE($D$946,"_DNET","_FLT")</f>
        <v>#VALUE!</v>
      </c>
      <c r="E949" s="77" t="e">
        <f aca="false">$E$929</f>
        <v>#VALUE!</v>
      </c>
      <c r="F949" s="78"/>
      <c r="G949" s="88" t="s">
        <v>1124</v>
      </c>
      <c r="H949" s="82" t="s">
        <v>981</v>
      </c>
      <c r="I949" s="77"/>
      <c r="J949" s="87"/>
      <c r="K949" s="79"/>
      <c r="L949" s="93"/>
      <c r="M949" s="87" t="s">
        <v>1119</v>
      </c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 t="n">
        <v>1</v>
      </c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93"/>
      <c r="AP949" s="93"/>
      <c r="AQ949" s="93"/>
      <c r="AR949" s="93"/>
      <c r="AS949" s="93"/>
      <c r="AT949" s="94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</row>
    <row r="950" customFormat="false" ht="22.5" hidden="false" customHeight="true" outlineLevel="0" collapsed="false">
      <c r="A950" s="90"/>
      <c r="B950" s="90"/>
      <c r="C950" s="83"/>
      <c r="D950" s="90" t="e">
        <f aca="false">CONCATENATE($D$946,"_DNET","_CMD")</f>
        <v>#VALUE!</v>
      </c>
      <c r="E950" s="77" t="e">
        <f aca="false">$E$929</f>
        <v>#VALUE!</v>
      </c>
      <c r="F950" s="78"/>
      <c r="G950" s="77" t="s">
        <v>1035</v>
      </c>
      <c r="H950" s="82" t="s">
        <v>981</v>
      </c>
      <c r="I950" s="77"/>
      <c r="J950" s="87"/>
      <c r="K950" s="79"/>
      <c r="L950" s="93"/>
      <c r="M950" s="87" t="s">
        <v>1119</v>
      </c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 t="n">
        <v>1</v>
      </c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93"/>
      <c r="AP950" s="93"/>
      <c r="AQ950" s="93"/>
      <c r="AR950" s="93"/>
      <c r="AS950" s="93"/>
      <c r="AT950" s="94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</row>
    <row r="951" customFormat="false" ht="22.5" hidden="false" customHeight="true" outlineLevel="0" collapsed="false">
      <c r="A951" s="90"/>
      <c r="B951" s="90"/>
      <c r="C951" s="83"/>
      <c r="D951" s="90" t="e">
        <f aca="false">CONCATENATE($D$946,"_DNET","_RST")</f>
        <v>#VALUE!</v>
      </c>
      <c r="E951" s="77" t="e">
        <f aca="false">$E$929</f>
        <v>#VALUE!</v>
      </c>
      <c r="F951" s="78"/>
      <c r="G951" s="77" t="s">
        <v>925</v>
      </c>
      <c r="H951" s="82" t="s">
        <v>981</v>
      </c>
      <c r="I951" s="77"/>
      <c r="J951" s="87"/>
      <c r="K951" s="79"/>
      <c r="L951" s="93"/>
      <c r="M951" s="87" t="s">
        <v>1119</v>
      </c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 t="n">
        <v>1</v>
      </c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93"/>
      <c r="AP951" s="93"/>
      <c r="AQ951" s="93"/>
      <c r="AR951" s="93"/>
      <c r="AS951" s="93"/>
      <c r="AT951" s="94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</row>
    <row r="952" customFormat="false" ht="22.5" hidden="false" customHeight="true" outlineLevel="0" collapsed="false">
      <c r="A952" s="90"/>
      <c r="B952" s="90"/>
      <c r="C952" s="83"/>
      <c r="D952" s="90" t="e">
        <f aca="false">CONCATENATE($D$946,"_DNET","_S")</f>
        <v>#VALUE!</v>
      </c>
      <c r="E952" s="77" t="e">
        <f aca="false">$E$929</f>
        <v>#VALUE!</v>
      </c>
      <c r="F952" s="78"/>
      <c r="G952" s="88" t="s">
        <v>931</v>
      </c>
      <c r="H952" s="82" t="s">
        <v>83</v>
      </c>
      <c r="I952" s="77"/>
      <c r="J952" s="87"/>
      <c r="K952" s="79"/>
      <c r="L952" s="93"/>
      <c r="M952" s="87" t="s">
        <v>1119</v>
      </c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 t="n">
        <v>1</v>
      </c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93"/>
      <c r="AP952" s="93"/>
      <c r="AQ952" s="93"/>
      <c r="AR952" s="93"/>
      <c r="AS952" s="93"/>
      <c r="AT952" s="94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</row>
    <row r="953" customFormat="false" ht="22.5" hidden="false" customHeight="true" outlineLevel="0" collapsed="false">
      <c r="A953" s="90"/>
      <c r="B953" s="90"/>
      <c r="C953" s="83"/>
      <c r="D953" s="90" t="e">
        <f aca="false">CONCATENATE($D$946,"_DNET","_SP")</f>
        <v>#VALUE!</v>
      </c>
      <c r="E953" s="77" t="e">
        <f aca="false">$E$929</f>
        <v>#VALUE!</v>
      </c>
      <c r="F953" s="78"/>
      <c r="G953" s="88" t="s">
        <v>1254</v>
      </c>
      <c r="H953" s="82" t="s">
        <v>83</v>
      </c>
      <c r="I953" s="77"/>
      <c r="J953" s="87"/>
      <c r="K953" s="79"/>
      <c r="L953" s="93"/>
      <c r="M953" s="87" t="s">
        <v>1119</v>
      </c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 t="n">
        <v>1</v>
      </c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93"/>
      <c r="AP953" s="93"/>
      <c r="AQ953" s="93"/>
      <c r="AR953" s="93"/>
      <c r="AS953" s="93"/>
      <c r="AT953" s="94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</row>
    <row r="954" customFormat="false" ht="22.5" hidden="false" customHeight="true" outlineLevel="0" collapsed="false">
      <c r="A954" s="90"/>
      <c r="B954" s="90"/>
      <c r="C954" s="83"/>
      <c r="D954" s="90" t="e">
        <f aca="false">CONCATENATE($D$946,"_DNET","_I")</f>
        <v>#VALUE!</v>
      </c>
      <c r="E954" s="77" t="e">
        <f aca="false">$E$929</f>
        <v>#VALUE!</v>
      </c>
      <c r="F954" s="78"/>
      <c r="G954" s="88" t="s">
        <v>82</v>
      </c>
      <c r="H954" s="82" t="s">
        <v>83</v>
      </c>
      <c r="I954" s="77"/>
      <c r="J954" s="87"/>
      <c r="K954" s="79"/>
      <c r="L954" s="93"/>
      <c r="M954" s="87" t="s">
        <v>1119</v>
      </c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 t="n">
        <v>1</v>
      </c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93"/>
      <c r="AP954" s="93"/>
      <c r="AQ954" s="93"/>
      <c r="AR954" s="93"/>
      <c r="AS954" s="93"/>
      <c r="AT954" s="94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</row>
    <row r="955" customFormat="false" ht="22.5" hidden="false" customHeight="true" outlineLevel="0" collapsed="false">
      <c r="A955" s="90"/>
      <c r="B955" s="90"/>
      <c r="C955" s="83"/>
      <c r="D955" s="90" t="e">
        <f aca="false">CONCATENATE($D$946,"_DNET","_J")</f>
        <v>#VALUE!</v>
      </c>
      <c r="E955" s="77" t="e">
        <f aca="false">$E$929</f>
        <v>#VALUE!</v>
      </c>
      <c r="F955" s="78"/>
      <c r="G955" s="88" t="s">
        <v>865</v>
      </c>
      <c r="H955" s="82" t="s">
        <v>83</v>
      </c>
      <c r="I955" s="77"/>
      <c r="J955" s="87"/>
      <c r="K955" s="79"/>
      <c r="L955" s="93"/>
      <c r="M955" s="87" t="s">
        <v>1119</v>
      </c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 t="n">
        <v>1</v>
      </c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93"/>
      <c r="AP955" s="93"/>
      <c r="AQ955" s="93"/>
      <c r="AR955" s="93"/>
      <c r="AS955" s="93"/>
      <c r="AT955" s="94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</row>
    <row r="956" customFormat="false" ht="22.5" hidden="false" customHeight="true" outlineLevel="0" collapsed="false">
      <c r="A956" s="83"/>
      <c r="B956" s="83"/>
      <c r="C956" s="83"/>
      <c r="D956" s="92"/>
      <c r="E956" s="92"/>
      <c r="F956" s="78"/>
      <c r="G956" s="76"/>
      <c r="H956" s="82"/>
      <c r="I956" s="76"/>
      <c r="J956" s="87"/>
      <c r="K956" s="87"/>
      <c r="L956" s="93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93"/>
      <c r="AP956" s="93"/>
      <c r="AQ956" s="93"/>
      <c r="AR956" s="93"/>
      <c r="AS956" s="93"/>
      <c r="AT956" s="94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</row>
    <row r="957" customFormat="false" ht="22.5" hidden="false" customHeight="true" outlineLevel="0" collapsed="false">
      <c r="A957" s="83"/>
      <c r="B957" s="83"/>
      <c r="C957" s="83"/>
      <c r="D957" s="92"/>
      <c r="E957" s="92"/>
      <c r="F957" s="78"/>
      <c r="G957" s="76"/>
      <c r="H957" s="82"/>
      <c r="I957" s="76"/>
      <c r="J957" s="87"/>
      <c r="K957" s="87"/>
      <c r="L957" s="93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93"/>
      <c r="AP957" s="93"/>
      <c r="AQ957" s="93"/>
      <c r="AR957" s="93"/>
      <c r="AS957" s="93"/>
      <c r="AT957" s="94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</row>
    <row r="958" customFormat="false" ht="22.5" hidden="false" customHeight="true" outlineLevel="0" collapsed="false">
      <c r="A958" s="83"/>
      <c r="B958" s="83"/>
      <c r="C958" s="83"/>
      <c r="D958" s="92"/>
      <c r="E958" s="92"/>
      <c r="F958" s="78"/>
      <c r="G958" s="76"/>
      <c r="H958" s="82"/>
      <c r="I958" s="76"/>
      <c r="J958" s="87"/>
      <c r="K958" s="87"/>
      <c r="L958" s="93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93"/>
      <c r="AP958" s="93"/>
      <c r="AQ958" s="93"/>
      <c r="AR958" s="93"/>
      <c r="AS958" s="93"/>
      <c r="AT958" s="94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</row>
    <row r="959" customFormat="false" ht="22.5" hidden="false" customHeight="true" outlineLevel="0" collapsed="false">
      <c r="A959" s="83"/>
      <c r="B959" s="83"/>
      <c r="C959" s="83"/>
      <c r="D959" s="92"/>
      <c r="E959" s="92"/>
      <c r="F959" s="78"/>
      <c r="G959" s="76"/>
      <c r="H959" s="82"/>
      <c r="I959" s="76"/>
      <c r="J959" s="87"/>
      <c r="K959" s="87"/>
      <c r="L959" s="93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93"/>
      <c r="AP959" s="93"/>
      <c r="AQ959" s="93"/>
      <c r="AR959" s="93"/>
      <c r="AS959" s="93"/>
      <c r="AT959" s="94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</row>
    <row r="960" customFormat="false" ht="22.5" hidden="false" customHeight="true" outlineLevel="0" collapsed="false">
      <c r="A960" s="141"/>
      <c r="B960" s="141"/>
      <c r="C960" s="83"/>
      <c r="D960" s="113" t="e">
        <f aca="false">'codigos flow sheet' #REF!</f>
        <v>#VALUE!</v>
      </c>
      <c r="E960" s="118" t="e">
        <f aca="false">'codigos flow sheet' #REF!</f>
        <v>#VALUE!</v>
      </c>
      <c r="F960" s="78"/>
      <c r="G960" s="76"/>
      <c r="H960" s="82" t="s">
        <v>1173</v>
      </c>
      <c r="I960" s="77"/>
      <c r="J960" s="87" t="s">
        <v>88</v>
      </c>
      <c r="K960" s="100" t="s">
        <v>89</v>
      </c>
      <c r="L960" s="139"/>
      <c r="M960" s="82"/>
      <c r="N960" s="142"/>
      <c r="O960" s="82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8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</row>
    <row r="961" customFormat="false" ht="22.5" hidden="false" customHeight="true" outlineLevel="0" collapsed="false">
      <c r="A961" s="141"/>
      <c r="B961" s="141"/>
      <c r="C961" s="83" t="s">
        <v>1255</v>
      </c>
      <c r="D961" s="90" t="e">
        <f aca="false">CONCATENATE($D$960,"_","RDY")</f>
        <v>#VALUE!</v>
      </c>
      <c r="E961" s="76" t="e">
        <f aca="false">$E$960</f>
        <v>#VALUE!</v>
      </c>
      <c r="F961" s="78"/>
      <c r="G961" s="88" t="s">
        <v>64</v>
      </c>
      <c r="H961" s="82" t="s">
        <v>83</v>
      </c>
      <c r="I961" s="77" t="s">
        <v>1256</v>
      </c>
      <c r="J961" s="82"/>
      <c r="K961" s="79"/>
      <c r="L961" s="139"/>
      <c r="M961" s="87" t="s">
        <v>62</v>
      </c>
      <c r="N961" s="142"/>
      <c r="O961" s="82"/>
      <c r="P961" s="79"/>
      <c r="Q961" s="79" t="n">
        <v>1</v>
      </c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8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</row>
    <row r="962" customFormat="false" ht="22.5" hidden="false" customHeight="true" outlineLevel="0" collapsed="false">
      <c r="A962" s="141"/>
      <c r="B962" s="141"/>
      <c r="C962" s="83" t="s">
        <v>1257</v>
      </c>
      <c r="D962" s="90" t="e">
        <f aca="false">CONCATENATE($D$960,"_","RUN")</f>
        <v>#VALUE!</v>
      </c>
      <c r="E962" s="76" t="e">
        <f aca="false">$E$960</f>
        <v>#VALUE!</v>
      </c>
      <c r="F962" s="78"/>
      <c r="G962" s="88" t="s">
        <v>382</v>
      </c>
      <c r="H962" s="82" t="s">
        <v>83</v>
      </c>
      <c r="I962" s="77" t="s">
        <v>1258</v>
      </c>
      <c r="J962" s="82"/>
      <c r="K962" s="79"/>
      <c r="L962" s="139"/>
      <c r="M962" s="87" t="s">
        <v>62</v>
      </c>
      <c r="N962" s="142"/>
      <c r="O962" s="82"/>
      <c r="P962" s="79"/>
      <c r="Q962" s="79" t="n">
        <v>1</v>
      </c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8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</row>
    <row r="963" customFormat="false" ht="22.5" hidden="false" customHeight="true" outlineLevel="0" collapsed="false">
      <c r="A963" s="141"/>
      <c r="B963" s="141"/>
      <c r="C963" s="83" t="s">
        <v>1259</v>
      </c>
      <c r="D963" s="90" t="e">
        <f aca="false">CONCATENATE($D$960,"_","FS")</f>
        <v>#VALUE!</v>
      </c>
      <c r="E963" s="76" t="e">
        <f aca="false">$E$960</f>
        <v>#VALUE!</v>
      </c>
      <c r="F963" s="116"/>
      <c r="G963" s="88" t="s">
        <v>1260</v>
      </c>
      <c r="H963" s="82" t="s">
        <v>83</v>
      </c>
      <c r="I963" s="77" t="s">
        <v>1261</v>
      </c>
      <c r="J963" s="82"/>
      <c r="K963" s="79"/>
      <c r="L963" s="139"/>
      <c r="M963" s="87" t="s">
        <v>62</v>
      </c>
      <c r="N963" s="82"/>
      <c r="O963" s="82"/>
      <c r="P963" s="79"/>
      <c r="Q963" s="79" t="n">
        <v>1</v>
      </c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8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</row>
    <row r="964" customFormat="false" ht="22.5" hidden="false" customHeight="true" outlineLevel="0" collapsed="false">
      <c r="A964" s="141"/>
      <c r="B964" s="141"/>
      <c r="C964" s="83" t="s">
        <v>1262</v>
      </c>
      <c r="D964" s="90" t="e">
        <f aca="false">CONCATENATE($D$960,"_","CMD")</f>
        <v>#VALUE!</v>
      </c>
      <c r="E964" s="76" t="e">
        <f aca="false">$E$960</f>
        <v>#VALUE!</v>
      </c>
      <c r="F964" s="78"/>
      <c r="G964" s="88" t="s">
        <v>106</v>
      </c>
      <c r="H964" s="82" t="s">
        <v>83</v>
      </c>
      <c r="I964" s="77" t="s">
        <v>1263</v>
      </c>
      <c r="J964" s="82"/>
      <c r="K964" s="79"/>
      <c r="L964" s="139"/>
      <c r="M964" s="87" t="s">
        <v>62</v>
      </c>
      <c r="N964" s="82"/>
      <c r="O964" s="82"/>
      <c r="P964" s="79"/>
      <c r="Q964" s="79"/>
      <c r="R964" s="79" t="n">
        <v>1</v>
      </c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8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</row>
    <row r="965" customFormat="false" ht="22.5" hidden="false" customHeight="true" outlineLevel="0" collapsed="false">
      <c r="A965" s="141"/>
      <c r="B965" s="141"/>
      <c r="C965" s="83"/>
      <c r="D965" s="90"/>
      <c r="E965" s="90"/>
      <c r="F965" s="78"/>
      <c r="G965" s="76"/>
      <c r="H965" s="82"/>
      <c r="I965" s="77"/>
      <c r="J965" s="82"/>
      <c r="K965" s="79"/>
      <c r="L965" s="139"/>
      <c r="M965" s="82"/>
      <c r="N965" s="82"/>
      <c r="O965" s="82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139"/>
      <c r="AP965" s="139"/>
      <c r="AQ965" s="139"/>
      <c r="AR965" s="139"/>
      <c r="AS965" s="139"/>
      <c r="AT965" s="129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</row>
    <row r="966" customFormat="false" ht="22.5" hidden="false" customHeight="true" outlineLevel="0" collapsed="false">
      <c r="A966" s="90"/>
      <c r="B966" s="83"/>
      <c r="C966" s="83"/>
      <c r="D966" s="91"/>
      <c r="E966" s="92"/>
      <c r="F966" s="78"/>
      <c r="G966" s="76"/>
      <c r="H966" s="82"/>
      <c r="I966" s="76"/>
      <c r="J966" s="87"/>
      <c r="K966" s="87"/>
      <c r="L966" s="93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93"/>
      <c r="AP966" s="93"/>
      <c r="AQ966" s="93"/>
      <c r="AR966" s="93"/>
      <c r="AS966" s="93"/>
      <c r="AT966" s="94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</row>
    <row r="967" customFormat="false" ht="22.5" hidden="false" customHeight="true" outlineLevel="0" collapsed="false">
      <c r="A967" s="90"/>
      <c r="B967" s="83"/>
      <c r="C967" s="83"/>
      <c r="D967" s="91"/>
      <c r="E967" s="92"/>
      <c r="F967" s="78"/>
      <c r="G967" s="76"/>
      <c r="H967" s="82"/>
      <c r="I967" s="76"/>
      <c r="J967" s="87"/>
      <c r="K967" s="87"/>
      <c r="L967" s="93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93"/>
      <c r="AP967" s="93"/>
      <c r="AQ967" s="93"/>
      <c r="AR967" s="93"/>
      <c r="AS967" s="93"/>
      <c r="AT967" s="94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</row>
    <row r="968" customFormat="false" ht="22.5" hidden="false" customHeight="true" outlineLevel="0" collapsed="false">
      <c r="A968" s="90"/>
      <c r="B968" s="83"/>
      <c r="C968" s="84"/>
      <c r="D968" s="143" t="e">
        <f aca="false">'codigos flow sheet' #REF!</f>
        <v>#VALUE!</v>
      </c>
      <c r="E968" s="67"/>
      <c r="F968" s="68"/>
      <c r="G968" s="67"/>
      <c r="H968" s="69"/>
      <c r="I968" s="70"/>
      <c r="J968" s="71"/>
      <c r="K968" s="69"/>
      <c r="L968" s="69"/>
      <c r="M968" s="72"/>
      <c r="N968" s="72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  <c r="AR968" s="73"/>
      <c r="AS968" s="73"/>
      <c r="AT968" s="74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</row>
    <row r="969" customFormat="false" ht="22.5" hidden="false" customHeight="true" outlineLevel="0" collapsed="false">
      <c r="A969" s="90"/>
      <c r="B969" s="83"/>
      <c r="C969" s="83"/>
      <c r="D969" s="91"/>
      <c r="E969" s="92"/>
      <c r="F969" s="78"/>
      <c r="G969" s="76"/>
      <c r="H969" s="82"/>
      <c r="I969" s="76"/>
      <c r="J969" s="87"/>
      <c r="K969" s="87"/>
      <c r="L969" s="93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93"/>
      <c r="AP969" s="93"/>
      <c r="AQ969" s="93"/>
      <c r="AR969" s="93"/>
      <c r="AS969" s="93"/>
      <c r="AT969" s="94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</row>
    <row r="970" customFormat="false" ht="22.5" hidden="false" customHeight="true" outlineLevel="0" collapsed="false">
      <c r="A970" s="90"/>
      <c r="B970" s="83"/>
      <c r="C970" s="83"/>
      <c r="D970" s="91"/>
      <c r="E970" s="92"/>
      <c r="F970" s="78"/>
      <c r="G970" s="76"/>
      <c r="H970" s="82"/>
      <c r="I970" s="76"/>
      <c r="J970" s="87"/>
      <c r="K970" s="87"/>
      <c r="L970" s="93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93"/>
      <c r="AP970" s="93"/>
      <c r="AQ970" s="93"/>
      <c r="AR970" s="93"/>
      <c r="AS970" s="93"/>
      <c r="AT970" s="94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</row>
    <row r="971" customFormat="false" ht="22.5" hidden="false" customHeight="true" outlineLevel="0" collapsed="false">
      <c r="A971" s="90" t="s">
        <v>229</v>
      </c>
      <c r="B971" s="90" t="s">
        <v>229</v>
      </c>
      <c r="C971" s="83"/>
      <c r="D971" s="113" t="e">
        <f aca="false">'codigos flow sheet' #REF!</f>
        <v>#VALUE!</v>
      </c>
      <c r="E971" s="97" t="e">
        <f aca="false">'codigos flow sheet' #REF!</f>
        <v>#VALUE!</v>
      </c>
      <c r="F971" s="78"/>
      <c r="G971" s="76"/>
      <c r="H971" s="82"/>
      <c r="I971" s="77"/>
      <c r="J971" s="87" t="s">
        <v>88</v>
      </c>
      <c r="K971" s="100" t="s">
        <v>89</v>
      </c>
      <c r="L971" s="93"/>
      <c r="M971" s="82"/>
      <c r="N971" s="82" t="s">
        <v>229</v>
      </c>
      <c r="O971" s="82"/>
      <c r="P971" s="82" t="s">
        <v>229</v>
      </c>
      <c r="Q971" s="82" t="s">
        <v>229</v>
      </c>
      <c r="R971" s="82" t="s">
        <v>229</v>
      </c>
      <c r="S971" s="82" t="s">
        <v>229</v>
      </c>
      <c r="T971" s="82" t="s">
        <v>229</v>
      </c>
      <c r="U971" s="82" t="s">
        <v>229</v>
      </c>
      <c r="V971" s="82"/>
      <c r="W971" s="82" t="s">
        <v>229</v>
      </c>
      <c r="X971" s="82" t="s">
        <v>229</v>
      </c>
      <c r="Y971" s="82" t="s">
        <v>229</v>
      </c>
      <c r="Z971" s="82" t="s">
        <v>229</v>
      </c>
      <c r="AA971" s="82"/>
      <c r="AB971" s="82"/>
      <c r="AC971" s="82"/>
      <c r="AD971" s="82"/>
      <c r="AE971" s="82"/>
      <c r="AF971" s="82" t="s">
        <v>229</v>
      </c>
      <c r="AG971" s="82" t="s">
        <v>229</v>
      </c>
      <c r="AH971" s="82" t="s">
        <v>229</v>
      </c>
      <c r="AI971" s="82" t="s">
        <v>229</v>
      </c>
      <c r="AJ971" s="82" t="s">
        <v>229</v>
      </c>
      <c r="AK971" s="82"/>
      <c r="AL971" s="82" t="s">
        <v>229</v>
      </c>
      <c r="AM971" s="82" t="s">
        <v>229</v>
      </c>
      <c r="AN971" s="82"/>
      <c r="AO971" s="93"/>
      <c r="AP971" s="93"/>
      <c r="AQ971" s="93"/>
      <c r="AR971" s="93"/>
      <c r="AS971" s="93"/>
      <c r="AT971" s="94" t="s">
        <v>229</v>
      </c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</row>
    <row r="972" customFormat="false" ht="22.5" hidden="false" customHeight="true" outlineLevel="0" collapsed="false">
      <c r="A972" s="90"/>
      <c r="B972" s="90"/>
      <c r="C972" s="83" t="s">
        <v>1264</v>
      </c>
      <c r="D972" s="90" t="e">
        <f aca="false">CONCATENATE($D$971,"_","HS")</f>
        <v>#VALUE!</v>
      </c>
      <c r="E972" s="77" t="e">
        <f aca="false">$E$971</f>
        <v>#VALUE!</v>
      </c>
      <c r="F972" s="78"/>
      <c r="G972" s="88" t="s">
        <v>59</v>
      </c>
      <c r="H972" s="82" t="s">
        <v>60</v>
      </c>
      <c r="I972" s="89" t="s">
        <v>1265</v>
      </c>
      <c r="J972" s="87"/>
      <c r="K972" s="79"/>
      <c r="L972" s="93"/>
      <c r="M972" s="87" t="s">
        <v>62</v>
      </c>
      <c r="N972" s="82"/>
      <c r="O972" s="82"/>
      <c r="P972" s="82"/>
      <c r="Q972" s="82" t="n">
        <v>1</v>
      </c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93"/>
      <c r="AP972" s="93"/>
      <c r="AQ972" s="93"/>
      <c r="AR972" s="93"/>
      <c r="AS972" s="93"/>
      <c r="AT972" s="94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</row>
    <row r="973" customFormat="false" ht="22.5" hidden="false" customHeight="true" outlineLevel="0" collapsed="false">
      <c r="A973" s="90"/>
      <c r="B973" s="90"/>
      <c r="C973" s="83" t="s">
        <v>1266</v>
      </c>
      <c r="D973" s="90" t="e">
        <f aca="false">CONCATENATE($D$971,"_","RDY")</f>
        <v>#VALUE!</v>
      </c>
      <c r="E973" s="77" t="e">
        <f aca="false">$E$971</f>
        <v>#VALUE!</v>
      </c>
      <c r="F973" s="78"/>
      <c r="G973" s="88" t="s">
        <v>64</v>
      </c>
      <c r="H973" s="82" t="s">
        <v>60</v>
      </c>
      <c r="I973" s="89" t="s">
        <v>1267</v>
      </c>
      <c r="J973" s="87"/>
      <c r="K973" s="79"/>
      <c r="L973" s="93"/>
      <c r="M973" s="87" t="s">
        <v>62</v>
      </c>
      <c r="N973" s="82"/>
      <c r="O973" s="82"/>
      <c r="P973" s="82"/>
      <c r="Q973" s="82" t="n">
        <v>1</v>
      </c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93"/>
      <c r="AP973" s="93"/>
      <c r="AQ973" s="93"/>
      <c r="AR973" s="93"/>
      <c r="AS973" s="93"/>
      <c r="AT973" s="94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</row>
    <row r="974" customFormat="false" ht="22.5" hidden="false" customHeight="true" outlineLevel="0" collapsed="false">
      <c r="A974" s="90"/>
      <c r="B974" s="90"/>
      <c r="C974" s="83" t="s">
        <v>1268</v>
      </c>
      <c r="D974" s="90" t="e">
        <f aca="false">CONCATENATE($D$971,"_","RUN")</f>
        <v>#VALUE!</v>
      </c>
      <c r="E974" s="77" t="e">
        <f aca="false">$E$971</f>
        <v>#VALUE!</v>
      </c>
      <c r="F974" s="78"/>
      <c r="G974" s="88" t="s">
        <v>95</v>
      </c>
      <c r="H974" s="82" t="s">
        <v>60</v>
      </c>
      <c r="I974" s="89" t="s">
        <v>1269</v>
      </c>
      <c r="J974" s="87"/>
      <c r="K974" s="79"/>
      <c r="L974" s="93"/>
      <c r="M974" s="87" t="s">
        <v>62</v>
      </c>
      <c r="N974" s="82"/>
      <c r="O974" s="82"/>
      <c r="P974" s="82"/>
      <c r="Q974" s="82" t="n">
        <v>1</v>
      </c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93"/>
      <c r="AP974" s="93"/>
      <c r="AQ974" s="93"/>
      <c r="AR974" s="93"/>
      <c r="AS974" s="93"/>
      <c r="AT974" s="94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</row>
    <row r="975" customFormat="false" ht="22.5" hidden="false" customHeight="true" outlineLevel="0" collapsed="false">
      <c r="A975" s="90"/>
      <c r="B975" s="90"/>
      <c r="C975" s="83" t="s">
        <v>1270</v>
      </c>
      <c r="D975" s="90" t="e">
        <f aca="false">CONCATENATE($D$971,"_","CMD")</f>
        <v>#VALUE!</v>
      </c>
      <c r="E975" s="77" t="e">
        <f aca="false">$E$971</f>
        <v>#VALUE!</v>
      </c>
      <c r="F975" s="78"/>
      <c r="G975" s="88" t="s">
        <v>106</v>
      </c>
      <c r="H975" s="82" t="s">
        <v>60</v>
      </c>
      <c r="I975" s="89" t="s">
        <v>1271</v>
      </c>
      <c r="J975" s="87"/>
      <c r="K975" s="79"/>
      <c r="L975" s="93"/>
      <c r="M975" s="87" t="s">
        <v>62</v>
      </c>
      <c r="N975" s="82"/>
      <c r="O975" s="82"/>
      <c r="P975" s="82"/>
      <c r="Q975" s="82"/>
      <c r="R975" s="82" t="n">
        <v>1</v>
      </c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93"/>
      <c r="AP975" s="93"/>
      <c r="AQ975" s="93"/>
      <c r="AR975" s="93"/>
      <c r="AS975" s="93"/>
      <c r="AT975" s="94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</row>
    <row r="976" customFormat="false" ht="22.5" hidden="false" customHeight="true" outlineLevel="0" collapsed="false">
      <c r="A976" s="90"/>
      <c r="B976" s="90"/>
      <c r="C976" s="83" t="s">
        <v>1272</v>
      </c>
      <c r="D976" s="90" t="e">
        <f aca="false">CONCATENATE($D$971,"_","IT")</f>
        <v>#VALUE!</v>
      </c>
      <c r="E976" s="77" t="e">
        <f aca="false">$E$971</f>
        <v>#VALUE!</v>
      </c>
      <c r="F976" s="78"/>
      <c r="G976" s="88" t="s">
        <v>82</v>
      </c>
      <c r="H976" s="82" t="s">
        <v>83</v>
      </c>
      <c r="I976" s="89" t="s">
        <v>1273</v>
      </c>
      <c r="J976" s="87"/>
      <c r="K976" s="79"/>
      <c r="L976" s="93"/>
      <c r="M976" s="87" t="s">
        <v>85</v>
      </c>
      <c r="N976" s="82" t="s">
        <v>1274</v>
      </c>
      <c r="O976" s="82"/>
      <c r="P976" s="82"/>
      <c r="Q976" s="82"/>
      <c r="R976" s="82"/>
      <c r="S976" s="82" t="n">
        <v>1</v>
      </c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93"/>
      <c r="AP976" s="93"/>
      <c r="AQ976" s="93"/>
      <c r="AR976" s="93"/>
      <c r="AS976" s="93"/>
      <c r="AT976" s="94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</row>
    <row r="977" customFormat="false" ht="22.5" hidden="false" customHeight="true" outlineLevel="0" collapsed="false">
      <c r="A977" s="90"/>
      <c r="B977" s="83"/>
      <c r="C977" s="83"/>
      <c r="D977" s="91"/>
      <c r="E977" s="92"/>
      <c r="F977" s="78"/>
      <c r="G977" s="76"/>
      <c r="H977" s="82"/>
      <c r="I977" s="76"/>
      <c r="J977" s="87"/>
      <c r="K977" s="87"/>
      <c r="L977" s="93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93"/>
      <c r="AP977" s="93"/>
      <c r="AQ977" s="93"/>
      <c r="AR977" s="93"/>
      <c r="AS977" s="93"/>
      <c r="AT977" s="94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</row>
    <row r="978" customFormat="false" ht="22.5" hidden="false" customHeight="true" outlineLevel="0" collapsed="false">
      <c r="A978" s="90"/>
      <c r="B978" s="83"/>
      <c r="C978" s="83"/>
      <c r="D978" s="91"/>
      <c r="E978" s="92"/>
      <c r="F978" s="78"/>
      <c r="G978" s="76"/>
      <c r="H978" s="82"/>
      <c r="I978" s="76"/>
      <c r="J978" s="87"/>
      <c r="K978" s="87"/>
      <c r="L978" s="93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93"/>
      <c r="AP978" s="93"/>
      <c r="AQ978" s="93"/>
      <c r="AR978" s="93"/>
      <c r="AS978" s="93"/>
      <c r="AT978" s="94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</row>
    <row r="979" customFormat="false" ht="22.5" hidden="false" customHeight="true" outlineLevel="0" collapsed="false">
      <c r="A979" s="90"/>
      <c r="B979" s="83"/>
      <c r="C979" s="83"/>
      <c r="D979" s="91"/>
      <c r="E979" s="92"/>
      <c r="F979" s="78"/>
      <c r="G979" s="76"/>
      <c r="H979" s="82"/>
      <c r="I979" s="76"/>
      <c r="J979" s="87"/>
      <c r="K979" s="87"/>
      <c r="L979" s="93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93"/>
      <c r="AP979" s="93"/>
      <c r="AQ979" s="93"/>
      <c r="AR979" s="93"/>
      <c r="AS979" s="93"/>
      <c r="AT979" s="94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</row>
    <row r="980" customFormat="false" ht="22.5" hidden="false" customHeight="true" outlineLevel="0" collapsed="false">
      <c r="A980" s="90" t="s">
        <v>229</v>
      </c>
      <c r="B980" s="90" t="s">
        <v>229</v>
      </c>
      <c r="C980" s="83"/>
      <c r="D980" s="113" t="e">
        <f aca="false">'codigos flow sheet' #REF!</f>
        <v>#VALUE!</v>
      </c>
      <c r="E980" s="97" t="e">
        <f aca="false">'codigos flow sheet' #REF!</f>
        <v>#VALUE!</v>
      </c>
      <c r="F980" s="78"/>
      <c r="G980" s="76"/>
      <c r="H980" s="82"/>
      <c r="I980" s="76"/>
      <c r="J980" s="87" t="s">
        <v>88</v>
      </c>
      <c r="K980" s="100" t="s">
        <v>89</v>
      </c>
      <c r="L980" s="93" t="s">
        <v>229</v>
      </c>
      <c r="M980" s="82"/>
      <c r="N980" s="82" t="s">
        <v>229</v>
      </c>
      <c r="O980" s="82"/>
      <c r="P980" s="82" t="s">
        <v>229</v>
      </c>
      <c r="Q980" s="82"/>
      <c r="R980" s="82"/>
      <c r="S980" s="82" t="s">
        <v>229</v>
      </c>
      <c r="T980" s="82" t="s">
        <v>229</v>
      </c>
      <c r="U980" s="82" t="s">
        <v>229</v>
      </c>
      <c r="V980" s="82"/>
      <c r="W980" s="82" t="s">
        <v>229</v>
      </c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93"/>
      <c r="AP980" s="93"/>
      <c r="AQ980" s="93"/>
      <c r="AR980" s="93"/>
      <c r="AS980" s="93"/>
      <c r="AT980" s="94" t="s">
        <v>229</v>
      </c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</row>
    <row r="981" customFormat="false" ht="22.5" hidden="false" customHeight="true" outlineLevel="0" collapsed="false">
      <c r="A981" s="90"/>
      <c r="B981" s="90"/>
      <c r="C981" s="83" t="s">
        <v>1275</v>
      </c>
      <c r="D981" s="90" t="e">
        <f aca="false">CONCATENATE($D$980,"_","HS")</f>
        <v>#VALUE!</v>
      </c>
      <c r="E981" s="77" t="e">
        <f aca="false">$E$980</f>
        <v>#VALUE!</v>
      </c>
      <c r="F981" s="78"/>
      <c r="G981" s="88" t="s">
        <v>59</v>
      </c>
      <c r="H981" s="82" t="s">
        <v>60</v>
      </c>
      <c r="I981" s="89" t="s">
        <v>1276</v>
      </c>
      <c r="J981" s="87"/>
      <c r="K981" s="79"/>
      <c r="L981" s="93"/>
      <c r="M981" s="87" t="s">
        <v>62</v>
      </c>
      <c r="N981" s="82"/>
      <c r="O981" s="82"/>
      <c r="P981" s="82"/>
      <c r="Q981" s="82" t="n">
        <v>1</v>
      </c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93"/>
      <c r="AP981" s="93"/>
      <c r="AQ981" s="93"/>
      <c r="AR981" s="93"/>
      <c r="AS981" s="93"/>
      <c r="AT981" s="94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</row>
    <row r="982" customFormat="false" ht="22.5" hidden="false" customHeight="true" outlineLevel="0" collapsed="false">
      <c r="A982" s="90"/>
      <c r="B982" s="90"/>
      <c r="C982" s="83" t="s">
        <v>1277</v>
      </c>
      <c r="D982" s="90" t="e">
        <f aca="false">CONCATENATE($D$980,"_","RDY")</f>
        <v>#VALUE!</v>
      </c>
      <c r="E982" s="77" t="e">
        <f aca="false">$E$980</f>
        <v>#VALUE!</v>
      </c>
      <c r="F982" s="78"/>
      <c r="G982" s="88" t="s">
        <v>64</v>
      </c>
      <c r="H982" s="82" t="s">
        <v>60</v>
      </c>
      <c r="I982" s="89" t="s">
        <v>1278</v>
      </c>
      <c r="J982" s="87"/>
      <c r="K982" s="79"/>
      <c r="L982" s="93"/>
      <c r="M982" s="87" t="s">
        <v>62</v>
      </c>
      <c r="N982" s="82"/>
      <c r="O982" s="82"/>
      <c r="P982" s="82"/>
      <c r="Q982" s="82" t="n">
        <v>1</v>
      </c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93"/>
      <c r="AP982" s="93"/>
      <c r="AQ982" s="93"/>
      <c r="AR982" s="93"/>
      <c r="AS982" s="93"/>
      <c r="AT982" s="94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</row>
    <row r="983" customFormat="false" ht="22.5" hidden="false" customHeight="true" outlineLevel="0" collapsed="false">
      <c r="A983" s="90"/>
      <c r="B983" s="90"/>
      <c r="C983" s="83" t="s">
        <v>1279</v>
      </c>
      <c r="D983" s="90" t="e">
        <f aca="false">CONCATENATE($D$980,"_","RUN")</f>
        <v>#VALUE!</v>
      </c>
      <c r="E983" s="77" t="e">
        <f aca="false">$E$980</f>
        <v>#VALUE!</v>
      </c>
      <c r="F983" s="78"/>
      <c r="G983" s="88" t="s">
        <v>95</v>
      </c>
      <c r="H983" s="82" t="s">
        <v>60</v>
      </c>
      <c r="I983" s="89" t="s">
        <v>1280</v>
      </c>
      <c r="J983" s="87"/>
      <c r="K983" s="79"/>
      <c r="L983" s="93"/>
      <c r="M983" s="87" t="s">
        <v>62</v>
      </c>
      <c r="N983" s="82"/>
      <c r="O983" s="82"/>
      <c r="P983" s="82"/>
      <c r="Q983" s="82" t="n">
        <v>1</v>
      </c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93"/>
      <c r="AP983" s="93"/>
      <c r="AQ983" s="93"/>
      <c r="AR983" s="93"/>
      <c r="AS983" s="93"/>
      <c r="AT983" s="94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</row>
    <row r="984" customFormat="false" ht="22.5" hidden="false" customHeight="true" outlineLevel="0" collapsed="false">
      <c r="A984" s="90"/>
      <c r="B984" s="90"/>
      <c r="C984" s="83" t="s">
        <v>1281</v>
      </c>
      <c r="D984" s="90" t="e">
        <f aca="false">CONCATENATE($D$980,"_","CMD")</f>
        <v>#VALUE!</v>
      </c>
      <c r="E984" s="77" t="e">
        <f aca="false">$E$980</f>
        <v>#VALUE!</v>
      </c>
      <c r="F984" s="78"/>
      <c r="G984" s="88" t="s">
        <v>106</v>
      </c>
      <c r="H984" s="82" t="s">
        <v>60</v>
      </c>
      <c r="I984" s="89" t="s">
        <v>1282</v>
      </c>
      <c r="J984" s="87"/>
      <c r="K984" s="79"/>
      <c r="L984" s="93"/>
      <c r="M984" s="87" t="s">
        <v>62</v>
      </c>
      <c r="N984" s="82"/>
      <c r="O984" s="82"/>
      <c r="P984" s="82"/>
      <c r="Q984" s="82"/>
      <c r="R984" s="82" t="n">
        <v>1</v>
      </c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93"/>
      <c r="AP984" s="93"/>
      <c r="AQ984" s="93"/>
      <c r="AR984" s="93"/>
      <c r="AS984" s="93"/>
      <c r="AT984" s="94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</row>
    <row r="985" customFormat="false" ht="22.5" hidden="false" customHeight="true" outlineLevel="0" collapsed="false">
      <c r="A985" s="90"/>
      <c r="B985" s="90"/>
      <c r="C985" s="83" t="s">
        <v>1283</v>
      </c>
      <c r="D985" s="90" t="e">
        <f aca="false">CONCATENATE($D$980,"_","IT")</f>
        <v>#VALUE!</v>
      </c>
      <c r="E985" s="77" t="e">
        <f aca="false">$E$980</f>
        <v>#VALUE!</v>
      </c>
      <c r="F985" s="78"/>
      <c r="G985" s="88" t="s">
        <v>82</v>
      </c>
      <c r="H985" s="82" t="s">
        <v>83</v>
      </c>
      <c r="I985" s="89" t="s">
        <v>1284</v>
      </c>
      <c r="J985" s="87"/>
      <c r="K985" s="79"/>
      <c r="L985" s="93"/>
      <c r="M985" s="87" t="s">
        <v>85</v>
      </c>
      <c r="N985" s="82" t="s">
        <v>1274</v>
      </c>
      <c r="O985" s="82"/>
      <c r="P985" s="82"/>
      <c r="Q985" s="82"/>
      <c r="R985" s="82"/>
      <c r="S985" s="82" t="n">
        <v>1</v>
      </c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93"/>
      <c r="AP985" s="93"/>
      <c r="AQ985" s="93"/>
      <c r="AR985" s="93"/>
      <c r="AS985" s="93"/>
      <c r="AT985" s="94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</row>
    <row r="986" customFormat="false" ht="22.5" hidden="false" customHeight="true" outlineLevel="0" collapsed="false">
      <c r="A986" s="90"/>
      <c r="B986" s="90"/>
      <c r="C986" s="83"/>
      <c r="D986" s="90"/>
      <c r="E986" s="77"/>
      <c r="F986" s="78"/>
      <c r="G986" s="76"/>
      <c r="H986" s="82"/>
      <c r="I986" s="89"/>
      <c r="J986" s="87"/>
      <c r="K986" s="79"/>
      <c r="L986" s="93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93"/>
      <c r="AP986" s="93"/>
      <c r="AQ986" s="93"/>
      <c r="AR986" s="93"/>
      <c r="AS986" s="93"/>
      <c r="AT986" s="94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</row>
    <row r="987" customFormat="false" ht="22.5" hidden="false" customHeight="true" outlineLevel="0" collapsed="false">
      <c r="A987" s="90"/>
      <c r="B987" s="90"/>
      <c r="C987" s="83"/>
      <c r="D987" s="90"/>
      <c r="E987" s="77"/>
      <c r="F987" s="78"/>
      <c r="G987" s="76"/>
      <c r="H987" s="82"/>
      <c r="I987" s="89"/>
      <c r="J987" s="87"/>
      <c r="K987" s="79"/>
      <c r="L987" s="93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93"/>
      <c r="AP987" s="93"/>
      <c r="AQ987" s="93"/>
      <c r="AR987" s="93"/>
      <c r="AS987" s="93"/>
      <c r="AT987" s="94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</row>
    <row r="988" customFormat="false" ht="22.5" hidden="false" customHeight="true" outlineLevel="0" collapsed="false">
      <c r="A988" s="90" t="s">
        <v>229</v>
      </c>
      <c r="B988" s="90" t="s">
        <v>229</v>
      </c>
      <c r="C988" s="83"/>
      <c r="D988" s="90"/>
      <c r="E988" s="77"/>
      <c r="F988" s="78"/>
      <c r="G988" s="76"/>
      <c r="H988" s="82"/>
      <c r="I988" s="76"/>
      <c r="J988" s="87"/>
      <c r="K988" s="100" t="s">
        <v>229</v>
      </c>
      <c r="L988" s="93" t="s">
        <v>229</v>
      </c>
      <c r="M988" s="82"/>
      <c r="N988" s="82" t="s">
        <v>229</v>
      </c>
      <c r="O988" s="82"/>
      <c r="P988" s="82" t="s">
        <v>229</v>
      </c>
      <c r="Q988" s="82"/>
      <c r="R988" s="82"/>
      <c r="S988" s="82" t="s">
        <v>229</v>
      </c>
      <c r="T988" s="82" t="s">
        <v>229</v>
      </c>
      <c r="U988" s="82" t="s">
        <v>229</v>
      </c>
      <c r="V988" s="82"/>
      <c r="W988" s="82" t="s">
        <v>229</v>
      </c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93"/>
      <c r="AP988" s="93"/>
      <c r="AQ988" s="93"/>
      <c r="AR988" s="93"/>
      <c r="AS988" s="93"/>
      <c r="AT988" s="94" t="s">
        <v>229</v>
      </c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</row>
    <row r="989" customFormat="false" ht="22.5" hidden="false" customHeight="true" outlineLevel="0" collapsed="false">
      <c r="A989" s="76" t="e">
        <f aca="false">'codigos flow sheet' #REF!</f>
        <v>#VALUE!</v>
      </c>
      <c r="B989" s="90" t="s">
        <v>229</v>
      </c>
      <c r="C989" s="83"/>
      <c r="D989" s="113" t="e">
        <f aca="false">'codigos flow sheet' #REF!</f>
        <v>#VALUE!</v>
      </c>
      <c r="E989" s="97" t="e">
        <f aca="false">'codigos flow sheet' #REF!</f>
        <v>#VALUE!</v>
      </c>
      <c r="F989" s="78"/>
      <c r="G989" s="76"/>
      <c r="H989" s="82"/>
      <c r="I989" s="76"/>
      <c r="J989" s="87"/>
      <c r="K989" s="100" t="s">
        <v>89</v>
      </c>
      <c r="L989" s="93"/>
      <c r="M989" s="87" t="s">
        <v>229</v>
      </c>
      <c r="N989" s="82" t="s">
        <v>229</v>
      </c>
      <c r="O989" s="82"/>
      <c r="P989" s="82" t="s">
        <v>229</v>
      </c>
      <c r="Q989" s="82"/>
      <c r="R989" s="82"/>
      <c r="S989" s="82" t="s">
        <v>229</v>
      </c>
      <c r="T989" s="82" t="s">
        <v>229</v>
      </c>
      <c r="U989" s="82" t="s">
        <v>229</v>
      </c>
      <c r="V989" s="82"/>
      <c r="W989" s="82" t="s">
        <v>229</v>
      </c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93"/>
      <c r="AP989" s="93"/>
      <c r="AQ989" s="93"/>
      <c r="AR989" s="93"/>
      <c r="AS989" s="93"/>
      <c r="AT989" s="94" t="s">
        <v>229</v>
      </c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</row>
    <row r="990" customFormat="false" ht="22.5" hidden="false" customHeight="true" outlineLevel="0" collapsed="false">
      <c r="A990" s="90" t="s">
        <v>229</v>
      </c>
      <c r="B990" s="90" t="s">
        <v>229</v>
      </c>
      <c r="C990" s="83" t="s">
        <v>1285</v>
      </c>
      <c r="D990" s="90" t="e">
        <f aca="false">CONCATENATE($D$989,"_","RUN")</f>
        <v>#VALUE!</v>
      </c>
      <c r="E990" s="77" t="e">
        <f aca="false">$E$989</f>
        <v>#VALUE!</v>
      </c>
      <c r="F990" s="78"/>
      <c r="G990" s="88" t="s">
        <v>95</v>
      </c>
      <c r="H990" s="82" t="s">
        <v>60</v>
      </c>
      <c r="I990" s="89" t="s">
        <v>1286</v>
      </c>
      <c r="J990" s="87"/>
      <c r="K990" s="79"/>
      <c r="L990" s="93" t="s">
        <v>229</v>
      </c>
      <c r="M990" s="87" t="s">
        <v>62</v>
      </c>
      <c r="N990" s="82" t="s">
        <v>229</v>
      </c>
      <c r="O990" s="82"/>
      <c r="P990" s="82" t="s">
        <v>229</v>
      </c>
      <c r="Q990" s="82" t="n">
        <v>1</v>
      </c>
      <c r="R990" s="82"/>
      <c r="S990" s="82" t="s">
        <v>229</v>
      </c>
      <c r="T990" s="82" t="s">
        <v>229</v>
      </c>
      <c r="U990" s="82" t="s">
        <v>229</v>
      </c>
      <c r="V990" s="82"/>
      <c r="W990" s="82" t="s">
        <v>229</v>
      </c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93"/>
      <c r="AP990" s="93"/>
      <c r="AQ990" s="93"/>
      <c r="AR990" s="93"/>
      <c r="AS990" s="93"/>
      <c r="AT990" s="94" t="s">
        <v>229</v>
      </c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</row>
    <row r="991" customFormat="false" ht="22.5" hidden="false" customHeight="true" outlineLevel="0" collapsed="false">
      <c r="A991" s="90" t="s">
        <v>229</v>
      </c>
      <c r="B991" s="90" t="s">
        <v>229</v>
      </c>
      <c r="C991" s="83" t="s">
        <v>1287</v>
      </c>
      <c r="D991" s="90" t="e">
        <f aca="false">CONCATENATE($D$989,"_","TS1")</f>
        <v>#VALUE!</v>
      </c>
      <c r="E991" s="77" t="e">
        <f aca="false">$E$989</f>
        <v>#VALUE!</v>
      </c>
      <c r="F991" s="78"/>
      <c r="G991" s="88" t="s">
        <v>1288</v>
      </c>
      <c r="H991" s="82" t="s">
        <v>60</v>
      </c>
      <c r="I991" s="89" t="s">
        <v>1289</v>
      </c>
      <c r="J991" s="87"/>
      <c r="K991" s="79"/>
      <c r="L991" s="93" t="s">
        <v>229</v>
      </c>
      <c r="M991" s="87" t="s">
        <v>62</v>
      </c>
      <c r="N991" s="82" t="s">
        <v>229</v>
      </c>
      <c r="O991" s="82"/>
      <c r="P991" s="82" t="s">
        <v>229</v>
      </c>
      <c r="Q991" s="82" t="n">
        <v>1</v>
      </c>
      <c r="R991" s="82"/>
      <c r="S991" s="82" t="s">
        <v>229</v>
      </c>
      <c r="T991" s="82" t="s">
        <v>229</v>
      </c>
      <c r="U991" s="82" t="s">
        <v>229</v>
      </c>
      <c r="V991" s="82"/>
      <c r="W991" s="82" t="s">
        <v>229</v>
      </c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93"/>
      <c r="AP991" s="93"/>
      <c r="AQ991" s="93"/>
      <c r="AR991" s="93"/>
      <c r="AS991" s="93"/>
      <c r="AT991" s="94" t="s">
        <v>229</v>
      </c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</row>
    <row r="992" customFormat="false" ht="22.5" hidden="false" customHeight="true" outlineLevel="0" collapsed="false">
      <c r="A992" s="90"/>
      <c r="B992" s="90"/>
      <c r="C992" s="83" t="s">
        <v>1290</v>
      </c>
      <c r="D992" s="90" t="e">
        <f aca="false">CONCATENATE($D$989,"_","TS2")</f>
        <v>#VALUE!</v>
      </c>
      <c r="E992" s="77" t="e">
        <f aca="false">$E$989</f>
        <v>#VALUE!</v>
      </c>
      <c r="F992" s="78"/>
      <c r="G992" s="88" t="s">
        <v>1291</v>
      </c>
      <c r="H992" s="82" t="s">
        <v>83</v>
      </c>
      <c r="I992" s="89" t="s">
        <v>1292</v>
      </c>
      <c r="J992" s="87"/>
      <c r="K992" s="79"/>
      <c r="L992" s="93" t="s">
        <v>229</v>
      </c>
      <c r="M992" s="87" t="s">
        <v>62</v>
      </c>
      <c r="N992" s="82"/>
      <c r="O992" s="82"/>
      <c r="P992" s="82"/>
      <c r="Q992" s="82" t="n">
        <v>1</v>
      </c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93"/>
      <c r="AP992" s="93"/>
      <c r="AQ992" s="93"/>
      <c r="AR992" s="93"/>
      <c r="AS992" s="93"/>
      <c r="AT992" s="94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</row>
    <row r="993" customFormat="false" ht="22.5" hidden="false" customHeight="true" outlineLevel="0" collapsed="false">
      <c r="A993" s="90"/>
      <c r="B993" s="90"/>
      <c r="C993" s="83" t="s">
        <v>1293</v>
      </c>
      <c r="D993" s="90" t="e">
        <f aca="false">CONCATENATE($D$989,"_","PS")</f>
        <v>#VALUE!</v>
      </c>
      <c r="E993" s="77" t="e">
        <f aca="false">$E$989</f>
        <v>#VALUE!</v>
      </c>
      <c r="F993" s="78"/>
      <c r="G993" s="88" t="s">
        <v>1294</v>
      </c>
      <c r="H993" s="82" t="s">
        <v>83</v>
      </c>
      <c r="I993" s="89" t="s">
        <v>1295</v>
      </c>
      <c r="J993" s="87"/>
      <c r="K993" s="79"/>
      <c r="L993" s="93"/>
      <c r="M993" s="87" t="s">
        <v>62</v>
      </c>
      <c r="N993" s="82"/>
      <c r="O993" s="82"/>
      <c r="P993" s="82"/>
      <c r="Q993" s="82" t="n">
        <v>1</v>
      </c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93"/>
      <c r="AP993" s="93"/>
      <c r="AQ993" s="93"/>
      <c r="AR993" s="93"/>
      <c r="AS993" s="93"/>
      <c r="AT993" s="94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</row>
    <row r="994" customFormat="false" ht="22.5" hidden="false" customHeight="true" outlineLevel="0" collapsed="false">
      <c r="A994" s="90" t="s">
        <v>229</v>
      </c>
      <c r="B994" s="90" t="s">
        <v>229</v>
      </c>
      <c r="C994" s="83" t="s">
        <v>1296</v>
      </c>
      <c r="D994" s="90" t="e">
        <f aca="false">CONCATENATE($D$989,"_","HEAT")</f>
        <v>#VALUE!</v>
      </c>
      <c r="E994" s="77" t="e">
        <f aca="false">$E$989</f>
        <v>#VALUE!</v>
      </c>
      <c r="F994" s="78"/>
      <c r="G994" s="88" t="s">
        <v>928</v>
      </c>
      <c r="H994" s="82" t="s">
        <v>60</v>
      </c>
      <c r="I994" s="89" t="s">
        <v>1297</v>
      </c>
      <c r="J994" s="87"/>
      <c r="K994" s="79"/>
      <c r="L994" s="93" t="s">
        <v>229</v>
      </c>
      <c r="M994" s="87" t="s">
        <v>62</v>
      </c>
      <c r="N994" s="82" t="s">
        <v>229</v>
      </c>
      <c r="O994" s="82"/>
      <c r="P994" s="82" t="s">
        <v>229</v>
      </c>
      <c r="Q994" s="82"/>
      <c r="R994" s="82" t="n">
        <v>1</v>
      </c>
      <c r="S994" s="82" t="s">
        <v>229</v>
      </c>
      <c r="T994" s="82" t="s">
        <v>229</v>
      </c>
      <c r="U994" s="82" t="s">
        <v>229</v>
      </c>
      <c r="V994" s="82"/>
      <c r="W994" s="82" t="s">
        <v>229</v>
      </c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93"/>
      <c r="AP994" s="93"/>
      <c r="AQ994" s="93"/>
      <c r="AR994" s="93"/>
      <c r="AS994" s="93"/>
      <c r="AT994" s="94" t="s">
        <v>229</v>
      </c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</row>
    <row r="995" customFormat="false" ht="22.5" hidden="false" customHeight="true" outlineLevel="0" collapsed="false">
      <c r="A995" s="90"/>
      <c r="B995" s="83"/>
      <c r="C995" s="83"/>
      <c r="D995" s="91"/>
      <c r="E995" s="92"/>
      <c r="F995" s="78"/>
      <c r="G995" s="76"/>
      <c r="H995" s="82"/>
      <c r="I995" s="76"/>
      <c r="J995" s="87"/>
      <c r="K995" s="87"/>
      <c r="L995" s="93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93"/>
      <c r="AP995" s="93"/>
      <c r="AQ995" s="93"/>
      <c r="AR995" s="93"/>
      <c r="AS995" s="93"/>
      <c r="AT995" s="94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</row>
    <row r="996" customFormat="false" ht="22.5" hidden="false" customHeight="true" outlineLevel="0" collapsed="false">
      <c r="A996" s="90"/>
      <c r="B996" s="83"/>
      <c r="C996" s="83"/>
      <c r="D996" s="91"/>
      <c r="E996" s="92"/>
      <c r="F996" s="78"/>
      <c r="G996" s="76"/>
      <c r="H996" s="82"/>
      <c r="I996" s="76"/>
      <c r="J996" s="87"/>
      <c r="K996" s="87"/>
      <c r="L996" s="93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93"/>
      <c r="AP996" s="93"/>
      <c r="AQ996" s="93"/>
      <c r="AR996" s="93"/>
      <c r="AS996" s="93"/>
      <c r="AT996" s="94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</row>
    <row r="997" customFormat="false" ht="22.5" hidden="false" customHeight="true" outlineLevel="0" collapsed="false">
      <c r="A997" s="90"/>
      <c r="B997" s="83"/>
      <c r="C997" s="83"/>
      <c r="D997" s="91"/>
      <c r="E997" s="92"/>
      <c r="F997" s="78"/>
      <c r="G997" s="76"/>
      <c r="H997" s="82"/>
      <c r="I997" s="76"/>
      <c r="J997" s="87"/>
      <c r="K997" s="87"/>
      <c r="L997" s="93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93"/>
      <c r="AP997" s="93"/>
      <c r="AQ997" s="93"/>
      <c r="AR997" s="93"/>
      <c r="AS997" s="93"/>
      <c r="AT997" s="94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</row>
    <row r="998" customFormat="false" ht="22.5" hidden="false" customHeight="true" outlineLevel="0" collapsed="false">
      <c r="A998" s="76" t="e">
        <f aca="false">'codigos flow sheet' #REF!</f>
        <v>#VALUE!</v>
      </c>
      <c r="B998" s="90" t="s">
        <v>229</v>
      </c>
      <c r="C998" s="83"/>
      <c r="D998" s="113" t="e">
        <f aca="false">'codigos flow sheet' #REF!</f>
        <v>#VALUE!</v>
      </c>
      <c r="E998" s="97" t="e">
        <f aca="false">'codigos flow sheet' #REF!</f>
        <v>#VALUE!</v>
      </c>
      <c r="F998" s="78"/>
      <c r="G998" s="76"/>
      <c r="H998" s="82"/>
      <c r="I998" s="76"/>
      <c r="J998" s="87" t="s">
        <v>88</v>
      </c>
      <c r="K998" s="100" t="s">
        <v>89</v>
      </c>
      <c r="L998" s="93"/>
      <c r="M998" s="87" t="s">
        <v>229</v>
      </c>
      <c r="N998" s="82" t="s">
        <v>229</v>
      </c>
      <c r="O998" s="82"/>
      <c r="P998" s="82" t="s">
        <v>229</v>
      </c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93"/>
      <c r="AP998" s="93"/>
      <c r="AQ998" s="93"/>
      <c r="AR998" s="93"/>
      <c r="AS998" s="93"/>
      <c r="AT998" s="94" t="s">
        <v>229</v>
      </c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</row>
    <row r="999" customFormat="false" ht="22.5" hidden="false" customHeight="true" outlineLevel="0" collapsed="false">
      <c r="A999" s="90" t="s">
        <v>229</v>
      </c>
      <c r="B999" s="90" t="s">
        <v>229</v>
      </c>
      <c r="C999" s="83" t="s">
        <v>1298</v>
      </c>
      <c r="D999" s="90" t="e">
        <f aca="false">CONCATENATE($D$998,"_","HS")</f>
        <v>#VALUE!</v>
      </c>
      <c r="E999" s="77" t="e">
        <f aca="false">$E$998</f>
        <v>#VALUE!</v>
      </c>
      <c r="F999" s="78"/>
      <c r="G999" s="88" t="s">
        <v>59</v>
      </c>
      <c r="H999" s="82" t="s">
        <v>60</v>
      </c>
      <c r="I999" s="89" t="s">
        <v>1299</v>
      </c>
      <c r="J999" s="87"/>
      <c r="K999" s="79"/>
      <c r="L999" s="93"/>
      <c r="M999" s="87" t="s">
        <v>62</v>
      </c>
      <c r="N999" s="82" t="s">
        <v>229</v>
      </c>
      <c r="O999" s="82"/>
      <c r="P999" s="82" t="s">
        <v>229</v>
      </c>
      <c r="Q999" s="82" t="n">
        <v>1</v>
      </c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93"/>
      <c r="AP999" s="93"/>
      <c r="AQ999" s="93"/>
      <c r="AR999" s="93"/>
      <c r="AS999" s="93"/>
      <c r="AT999" s="94" t="s">
        <v>229</v>
      </c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1"/>
      <c r="BL999" s="41"/>
      <c r="BM999" s="41"/>
      <c r="BN999" s="41"/>
    </row>
    <row r="1000" customFormat="false" ht="22.5" hidden="false" customHeight="true" outlineLevel="0" collapsed="false">
      <c r="A1000" s="90" t="s">
        <v>229</v>
      </c>
      <c r="B1000" s="90" t="s">
        <v>229</v>
      </c>
      <c r="C1000" s="83" t="s">
        <v>1300</v>
      </c>
      <c r="D1000" s="90" t="e">
        <f aca="false">CONCATENATE($D$998,"_","RDY")</f>
        <v>#VALUE!</v>
      </c>
      <c r="E1000" s="77" t="e">
        <f aca="false">$E$998</f>
        <v>#VALUE!</v>
      </c>
      <c r="F1000" s="78"/>
      <c r="G1000" s="88" t="s">
        <v>64</v>
      </c>
      <c r="H1000" s="82" t="s">
        <v>60</v>
      </c>
      <c r="I1000" s="89" t="s">
        <v>1301</v>
      </c>
      <c r="J1000" s="87"/>
      <c r="K1000" s="79"/>
      <c r="L1000" s="93"/>
      <c r="M1000" s="87" t="s">
        <v>62</v>
      </c>
      <c r="N1000" s="82" t="s">
        <v>229</v>
      </c>
      <c r="O1000" s="82"/>
      <c r="P1000" s="82" t="s">
        <v>229</v>
      </c>
      <c r="Q1000" s="82" t="n">
        <v>1</v>
      </c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93"/>
      <c r="AP1000" s="93"/>
      <c r="AQ1000" s="93"/>
      <c r="AR1000" s="93"/>
      <c r="AS1000" s="93"/>
      <c r="AT1000" s="94" t="s">
        <v>229</v>
      </c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1"/>
      <c r="BL1000" s="41"/>
      <c r="BM1000" s="41"/>
      <c r="BN1000" s="41"/>
    </row>
    <row r="1001" customFormat="false" ht="22.5" hidden="false" customHeight="true" outlineLevel="0" collapsed="false">
      <c r="A1001" s="90" t="s">
        <v>229</v>
      </c>
      <c r="B1001" s="90" t="s">
        <v>229</v>
      </c>
      <c r="C1001" s="83" t="s">
        <v>1302</v>
      </c>
      <c r="D1001" s="90" t="e">
        <f aca="false">CONCATENATE($D$998,"_","RUN")</f>
        <v>#VALUE!</v>
      </c>
      <c r="E1001" s="77" t="e">
        <f aca="false">$E$998</f>
        <v>#VALUE!</v>
      </c>
      <c r="F1001" s="78"/>
      <c r="G1001" s="88" t="s">
        <v>95</v>
      </c>
      <c r="H1001" s="82" t="s">
        <v>60</v>
      </c>
      <c r="I1001" s="89" t="s">
        <v>1303</v>
      </c>
      <c r="J1001" s="87"/>
      <c r="K1001" s="79"/>
      <c r="L1001" s="93"/>
      <c r="M1001" s="87" t="s">
        <v>62</v>
      </c>
      <c r="N1001" s="82" t="s">
        <v>229</v>
      </c>
      <c r="O1001" s="82"/>
      <c r="P1001" s="82" t="s">
        <v>229</v>
      </c>
      <c r="Q1001" s="82" t="n">
        <v>1</v>
      </c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93"/>
      <c r="AP1001" s="93"/>
      <c r="AQ1001" s="93"/>
      <c r="AR1001" s="93"/>
      <c r="AS1001" s="93"/>
      <c r="AT1001" s="94" t="s">
        <v>229</v>
      </c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1"/>
      <c r="BL1001" s="41"/>
      <c r="BM1001" s="41"/>
      <c r="BN1001" s="41"/>
    </row>
    <row r="1002" customFormat="false" ht="22.5" hidden="false" customHeight="true" outlineLevel="0" collapsed="false">
      <c r="A1002" s="90" t="s">
        <v>229</v>
      </c>
      <c r="B1002" s="90" t="s">
        <v>229</v>
      </c>
      <c r="C1002" s="83" t="s">
        <v>1304</v>
      </c>
      <c r="D1002" s="90" t="e">
        <f aca="false">CONCATENATE($D$998,"_","CMD")</f>
        <v>#VALUE!</v>
      </c>
      <c r="E1002" s="77" t="e">
        <f aca="false">$E$998</f>
        <v>#VALUE!</v>
      </c>
      <c r="F1002" s="78"/>
      <c r="G1002" s="88" t="s">
        <v>106</v>
      </c>
      <c r="H1002" s="82" t="s">
        <v>60</v>
      </c>
      <c r="I1002" s="89" t="s">
        <v>1305</v>
      </c>
      <c r="J1002" s="87"/>
      <c r="K1002" s="79"/>
      <c r="L1002" s="93"/>
      <c r="M1002" s="87" t="s">
        <v>62</v>
      </c>
      <c r="N1002" s="82" t="s">
        <v>229</v>
      </c>
      <c r="O1002" s="82"/>
      <c r="P1002" s="82" t="s">
        <v>229</v>
      </c>
      <c r="Q1002" s="82"/>
      <c r="R1002" s="82" t="n">
        <v>1</v>
      </c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93"/>
      <c r="AP1002" s="93"/>
      <c r="AQ1002" s="93"/>
      <c r="AR1002" s="93"/>
      <c r="AS1002" s="93"/>
      <c r="AT1002" s="94" t="s">
        <v>229</v>
      </c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1"/>
      <c r="BL1002" s="41"/>
      <c r="BM1002" s="41"/>
      <c r="BN1002" s="41"/>
    </row>
    <row r="1003" customFormat="false" ht="22.5" hidden="false" customHeight="true" outlineLevel="0" collapsed="false">
      <c r="A1003" s="90"/>
      <c r="B1003" s="90"/>
      <c r="C1003" s="83" t="s">
        <v>1306</v>
      </c>
      <c r="D1003" s="90" t="e">
        <f aca="false">CONCATENATE($D$998,"_","IT")</f>
        <v>#VALUE!</v>
      </c>
      <c r="E1003" s="77" t="e">
        <f aca="false">$E$998</f>
        <v>#VALUE!</v>
      </c>
      <c r="F1003" s="78"/>
      <c r="G1003" s="88" t="s">
        <v>82</v>
      </c>
      <c r="H1003" s="82" t="s">
        <v>83</v>
      </c>
      <c r="I1003" s="89" t="s">
        <v>1307</v>
      </c>
      <c r="J1003" s="87"/>
      <c r="K1003" s="79"/>
      <c r="L1003" s="93"/>
      <c r="M1003" s="87" t="s">
        <v>85</v>
      </c>
      <c r="N1003" s="82" t="s">
        <v>1308</v>
      </c>
      <c r="O1003" s="82"/>
      <c r="P1003" s="82"/>
      <c r="Q1003" s="82"/>
      <c r="R1003" s="82"/>
      <c r="S1003" s="82" t="n">
        <v>1</v>
      </c>
      <c r="T1003" s="82"/>
      <c r="U1003" s="82"/>
      <c r="V1003" s="82"/>
      <c r="W1003" s="82"/>
      <c r="X1003" s="82"/>
      <c r="Y1003" s="82"/>
      <c r="Z1003" s="82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93"/>
      <c r="AP1003" s="93"/>
      <c r="AQ1003" s="93"/>
      <c r="AR1003" s="93"/>
      <c r="AS1003" s="93"/>
      <c r="AT1003" s="94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1"/>
      <c r="BL1003" s="41"/>
      <c r="BM1003" s="41"/>
      <c r="BN1003" s="41"/>
    </row>
    <row r="1004" customFormat="false" ht="22.5" hidden="false" customHeight="true" outlineLevel="0" collapsed="false">
      <c r="A1004" s="90"/>
      <c r="B1004" s="83"/>
      <c r="C1004" s="83"/>
      <c r="D1004" s="91"/>
      <c r="E1004" s="92"/>
      <c r="F1004" s="78"/>
      <c r="G1004" s="76"/>
      <c r="H1004" s="82"/>
      <c r="I1004" s="76"/>
      <c r="J1004" s="87"/>
      <c r="K1004" s="87"/>
      <c r="L1004" s="93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  <c r="AA1004" s="82"/>
      <c r="AB1004" s="82"/>
      <c r="AC1004" s="82"/>
      <c r="AD1004" s="82"/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93"/>
      <c r="AP1004" s="93"/>
      <c r="AQ1004" s="93"/>
      <c r="AR1004" s="93"/>
      <c r="AS1004" s="93"/>
      <c r="AT1004" s="94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</row>
    <row r="1005" customFormat="false" ht="22.5" hidden="false" customHeight="true" outlineLevel="0" collapsed="false">
      <c r="A1005" s="90"/>
      <c r="B1005" s="83"/>
      <c r="C1005" s="83"/>
      <c r="D1005" s="91"/>
      <c r="E1005" s="92"/>
      <c r="F1005" s="78"/>
      <c r="G1005" s="76"/>
      <c r="H1005" s="82"/>
      <c r="I1005" s="76"/>
      <c r="J1005" s="87"/>
      <c r="K1005" s="87"/>
      <c r="L1005" s="93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  <c r="AA1005" s="82"/>
      <c r="AB1005" s="82"/>
      <c r="AC1005" s="82"/>
      <c r="AD1005" s="82"/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93"/>
      <c r="AP1005" s="93"/>
      <c r="AQ1005" s="93"/>
      <c r="AR1005" s="93"/>
      <c r="AS1005" s="93"/>
      <c r="AT1005" s="94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</row>
    <row r="1006" customFormat="false" ht="22.5" hidden="false" customHeight="true" outlineLevel="0" collapsed="false">
      <c r="A1006" s="90"/>
      <c r="B1006" s="83"/>
      <c r="C1006" s="83"/>
      <c r="D1006" s="91"/>
      <c r="E1006" s="92"/>
      <c r="F1006" s="78"/>
      <c r="G1006" s="76"/>
      <c r="H1006" s="82"/>
      <c r="I1006" s="76"/>
      <c r="J1006" s="87"/>
      <c r="K1006" s="87"/>
      <c r="L1006" s="93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  <c r="AA1006" s="82"/>
      <c r="AB1006" s="82"/>
      <c r="AC1006" s="82"/>
      <c r="AD1006" s="82"/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93"/>
      <c r="AP1006" s="93"/>
      <c r="AQ1006" s="93"/>
      <c r="AR1006" s="93"/>
      <c r="AS1006" s="93"/>
      <c r="AT1006" s="94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</row>
    <row r="1007" customFormat="false" ht="22.5" hidden="false" customHeight="true" outlineLevel="0" collapsed="false">
      <c r="A1007" s="76" t="e">
        <f aca="false">'codigos flow sheet' #REF!</f>
        <v>#VALUE!</v>
      </c>
      <c r="B1007" s="90" t="s">
        <v>229</v>
      </c>
      <c r="C1007" s="83"/>
      <c r="D1007" s="113" t="e">
        <f aca="false">'codigos flow sheet' #REF!</f>
        <v>#VALUE!</v>
      </c>
      <c r="E1007" s="97" t="e">
        <f aca="false">'codigos flow sheet' #REF!</f>
        <v>#VALUE!</v>
      </c>
      <c r="F1007" s="78"/>
      <c r="G1007" s="76"/>
      <c r="H1007" s="82"/>
      <c r="I1007" s="76"/>
      <c r="J1007" s="87" t="s">
        <v>88</v>
      </c>
      <c r="K1007" s="100" t="s">
        <v>89</v>
      </c>
      <c r="L1007" s="93"/>
      <c r="M1007" s="87" t="s">
        <v>229</v>
      </c>
      <c r="N1007" s="82" t="s">
        <v>229</v>
      </c>
      <c r="O1007" s="82"/>
      <c r="P1007" s="82" t="s">
        <v>229</v>
      </c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  <c r="AA1007" s="82"/>
      <c r="AB1007" s="82"/>
      <c r="AC1007" s="82"/>
      <c r="AD1007" s="82"/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93"/>
      <c r="AP1007" s="93"/>
      <c r="AQ1007" s="93"/>
      <c r="AR1007" s="93"/>
      <c r="AS1007" s="93"/>
      <c r="AT1007" s="94" t="s">
        <v>229</v>
      </c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1"/>
      <c r="BL1007" s="41"/>
      <c r="BM1007" s="41"/>
      <c r="BN1007" s="41"/>
    </row>
    <row r="1008" customFormat="false" ht="22.5" hidden="false" customHeight="true" outlineLevel="0" collapsed="false">
      <c r="A1008" s="90" t="s">
        <v>229</v>
      </c>
      <c r="B1008" s="90" t="s">
        <v>229</v>
      </c>
      <c r="C1008" s="83" t="s">
        <v>1309</v>
      </c>
      <c r="D1008" s="90" t="e">
        <f aca="false">CONCATENATE($D$1007,"_","HS")</f>
        <v>#VALUE!</v>
      </c>
      <c r="E1008" s="77" t="e">
        <f aca="false">$E$1007</f>
        <v>#VALUE!</v>
      </c>
      <c r="F1008" s="78"/>
      <c r="G1008" s="88" t="s">
        <v>59</v>
      </c>
      <c r="H1008" s="82" t="s">
        <v>60</v>
      </c>
      <c r="I1008" s="89" t="s">
        <v>1310</v>
      </c>
      <c r="J1008" s="87"/>
      <c r="K1008" s="79"/>
      <c r="L1008" s="93"/>
      <c r="M1008" s="87" t="s">
        <v>62</v>
      </c>
      <c r="N1008" s="82" t="s">
        <v>229</v>
      </c>
      <c r="O1008" s="82"/>
      <c r="P1008" s="82" t="s">
        <v>229</v>
      </c>
      <c r="Q1008" s="82" t="n">
        <v>1</v>
      </c>
      <c r="R1008" s="82"/>
      <c r="S1008" s="82"/>
      <c r="T1008" s="82"/>
      <c r="U1008" s="82"/>
      <c r="V1008" s="82"/>
      <c r="W1008" s="82"/>
      <c r="X1008" s="82"/>
      <c r="Y1008" s="82"/>
      <c r="Z1008" s="82"/>
      <c r="AA1008" s="82"/>
      <c r="AB1008" s="82"/>
      <c r="AC1008" s="82"/>
      <c r="AD1008" s="82"/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93"/>
      <c r="AP1008" s="93"/>
      <c r="AQ1008" s="93"/>
      <c r="AR1008" s="93"/>
      <c r="AS1008" s="93"/>
      <c r="AT1008" s="94" t="s">
        <v>229</v>
      </c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1"/>
      <c r="BL1008" s="41"/>
      <c r="BM1008" s="41"/>
      <c r="BN1008" s="41"/>
    </row>
    <row r="1009" customFormat="false" ht="22.5" hidden="false" customHeight="true" outlineLevel="0" collapsed="false">
      <c r="A1009" s="90" t="s">
        <v>229</v>
      </c>
      <c r="B1009" s="90" t="s">
        <v>229</v>
      </c>
      <c r="C1009" s="83" t="s">
        <v>1311</v>
      </c>
      <c r="D1009" s="90" t="e">
        <f aca="false">CONCATENATE($D$1007,"_","RDY")</f>
        <v>#VALUE!</v>
      </c>
      <c r="E1009" s="77" t="e">
        <f aca="false">$E$1007</f>
        <v>#VALUE!</v>
      </c>
      <c r="F1009" s="78"/>
      <c r="G1009" s="88" t="s">
        <v>64</v>
      </c>
      <c r="H1009" s="82" t="s">
        <v>60</v>
      </c>
      <c r="I1009" s="89" t="s">
        <v>1312</v>
      </c>
      <c r="J1009" s="87"/>
      <c r="K1009" s="79"/>
      <c r="L1009" s="93"/>
      <c r="M1009" s="87" t="s">
        <v>62</v>
      </c>
      <c r="N1009" s="82" t="s">
        <v>229</v>
      </c>
      <c r="O1009" s="82"/>
      <c r="P1009" s="82" t="s">
        <v>229</v>
      </c>
      <c r="Q1009" s="82" t="n">
        <v>1</v>
      </c>
      <c r="R1009" s="82"/>
      <c r="S1009" s="82"/>
      <c r="T1009" s="82"/>
      <c r="U1009" s="82"/>
      <c r="V1009" s="82"/>
      <c r="W1009" s="82"/>
      <c r="X1009" s="82"/>
      <c r="Y1009" s="82"/>
      <c r="Z1009" s="82"/>
      <c r="AA1009" s="82"/>
      <c r="AB1009" s="82"/>
      <c r="AC1009" s="82"/>
      <c r="AD1009" s="82"/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93"/>
      <c r="AP1009" s="93"/>
      <c r="AQ1009" s="93"/>
      <c r="AR1009" s="93"/>
      <c r="AS1009" s="93"/>
      <c r="AT1009" s="94" t="s">
        <v>229</v>
      </c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1"/>
      <c r="BL1009" s="41"/>
      <c r="BM1009" s="41"/>
      <c r="BN1009" s="41"/>
    </row>
    <row r="1010" customFormat="false" ht="22.5" hidden="false" customHeight="true" outlineLevel="0" collapsed="false">
      <c r="A1010" s="90" t="s">
        <v>229</v>
      </c>
      <c r="B1010" s="90" t="s">
        <v>229</v>
      </c>
      <c r="C1010" s="83" t="s">
        <v>1313</v>
      </c>
      <c r="D1010" s="90" t="e">
        <f aca="false">CONCATENATE($D$1007,"_","RUN")</f>
        <v>#VALUE!</v>
      </c>
      <c r="E1010" s="77" t="e">
        <f aca="false">$E$1007</f>
        <v>#VALUE!</v>
      </c>
      <c r="F1010" s="78"/>
      <c r="G1010" s="88" t="s">
        <v>95</v>
      </c>
      <c r="H1010" s="82" t="s">
        <v>60</v>
      </c>
      <c r="I1010" s="89" t="s">
        <v>1314</v>
      </c>
      <c r="J1010" s="87"/>
      <c r="K1010" s="79"/>
      <c r="L1010" s="93"/>
      <c r="M1010" s="87" t="s">
        <v>62</v>
      </c>
      <c r="N1010" s="82" t="s">
        <v>229</v>
      </c>
      <c r="O1010" s="82"/>
      <c r="P1010" s="82" t="s">
        <v>229</v>
      </c>
      <c r="Q1010" s="82" t="n">
        <v>1</v>
      </c>
      <c r="R1010" s="82"/>
      <c r="S1010" s="82"/>
      <c r="T1010" s="82"/>
      <c r="U1010" s="82"/>
      <c r="V1010" s="82"/>
      <c r="W1010" s="82"/>
      <c r="X1010" s="82"/>
      <c r="Y1010" s="82"/>
      <c r="Z1010" s="82"/>
      <c r="AA1010" s="82"/>
      <c r="AB1010" s="82"/>
      <c r="AC1010" s="82"/>
      <c r="AD1010" s="82"/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93"/>
      <c r="AP1010" s="93"/>
      <c r="AQ1010" s="93"/>
      <c r="AR1010" s="93"/>
      <c r="AS1010" s="93"/>
      <c r="AT1010" s="94" t="s">
        <v>229</v>
      </c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1"/>
      <c r="BL1010" s="41"/>
      <c r="BM1010" s="41"/>
      <c r="BN1010" s="41"/>
    </row>
    <row r="1011" customFormat="false" ht="22.5" hidden="false" customHeight="true" outlineLevel="0" collapsed="false">
      <c r="A1011" s="90" t="s">
        <v>229</v>
      </c>
      <c r="B1011" s="90" t="s">
        <v>229</v>
      </c>
      <c r="C1011" s="83" t="s">
        <v>1315</v>
      </c>
      <c r="D1011" s="90" t="e">
        <f aca="false">CONCATENATE($D$1007,"_","CMD")</f>
        <v>#VALUE!</v>
      </c>
      <c r="E1011" s="77" t="e">
        <f aca="false">$E$1007</f>
        <v>#VALUE!</v>
      </c>
      <c r="F1011" s="78"/>
      <c r="G1011" s="88" t="s">
        <v>106</v>
      </c>
      <c r="H1011" s="82" t="s">
        <v>60</v>
      </c>
      <c r="I1011" s="89" t="s">
        <v>1316</v>
      </c>
      <c r="J1011" s="87"/>
      <c r="K1011" s="79"/>
      <c r="L1011" s="93"/>
      <c r="M1011" s="87" t="s">
        <v>62</v>
      </c>
      <c r="N1011" s="82" t="s">
        <v>229</v>
      </c>
      <c r="O1011" s="82"/>
      <c r="P1011" s="82" t="s">
        <v>229</v>
      </c>
      <c r="Q1011" s="82"/>
      <c r="R1011" s="82" t="n">
        <v>1</v>
      </c>
      <c r="S1011" s="82"/>
      <c r="T1011" s="82"/>
      <c r="U1011" s="82"/>
      <c r="V1011" s="82"/>
      <c r="W1011" s="82"/>
      <c r="X1011" s="82"/>
      <c r="Y1011" s="82"/>
      <c r="Z1011" s="82"/>
      <c r="AA1011" s="82"/>
      <c r="AB1011" s="82"/>
      <c r="AC1011" s="82"/>
      <c r="AD1011" s="82"/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93"/>
      <c r="AP1011" s="93"/>
      <c r="AQ1011" s="93"/>
      <c r="AR1011" s="93"/>
      <c r="AS1011" s="93"/>
      <c r="AT1011" s="94" t="s">
        <v>229</v>
      </c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1"/>
      <c r="BL1011" s="41"/>
      <c r="BM1011" s="41"/>
      <c r="BN1011" s="41"/>
    </row>
    <row r="1012" customFormat="false" ht="22.5" hidden="false" customHeight="true" outlineLevel="0" collapsed="false">
      <c r="A1012" s="90"/>
      <c r="B1012" s="90"/>
      <c r="C1012" s="83" t="s">
        <v>1317</v>
      </c>
      <c r="D1012" s="90" t="e">
        <f aca="false">CONCATENATE($D$1007,"_","IT")</f>
        <v>#VALUE!</v>
      </c>
      <c r="E1012" s="77" t="e">
        <f aca="false">$E$1007</f>
        <v>#VALUE!</v>
      </c>
      <c r="F1012" s="78"/>
      <c r="G1012" s="88" t="s">
        <v>82</v>
      </c>
      <c r="H1012" s="82" t="s">
        <v>83</v>
      </c>
      <c r="I1012" s="89" t="s">
        <v>1318</v>
      </c>
      <c r="J1012" s="87"/>
      <c r="K1012" s="79"/>
      <c r="L1012" s="93"/>
      <c r="M1012" s="87" t="s">
        <v>85</v>
      </c>
      <c r="N1012" s="82" t="s">
        <v>1308</v>
      </c>
      <c r="O1012" s="82"/>
      <c r="P1012" s="82"/>
      <c r="Q1012" s="82"/>
      <c r="R1012" s="82"/>
      <c r="S1012" s="82" t="n">
        <v>1</v>
      </c>
      <c r="T1012" s="82"/>
      <c r="U1012" s="82"/>
      <c r="V1012" s="82"/>
      <c r="W1012" s="82"/>
      <c r="X1012" s="82"/>
      <c r="Y1012" s="82"/>
      <c r="Z1012" s="82"/>
      <c r="AA1012" s="82"/>
      <c r="AB1012" s="82"/>
      <c r="AC1012" s="82"/>
      <c r="AD1012" s="82"/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93"/>
      <c r="AP1012" s="93"/>
      <c r="AQ1012" s="93"/>
      <c r="AR1012" s="93"/>
      <c r="AS1012" s="93"/>
      <c r="AT1012" s="94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1"/>
      <c r="BL1012" s="41"/>
      <c r="BM1012" s="41"/>
      <c r="BN1012" s="41"/>
    </row>
    <row r="1013" customFormat="false" ht="22.5" hidden="false" customHeight="true" outlineLevel="0" collapsed="false">
      <c r="A1013" s="90"/>
      <c r="B1013" s="83"/>
      <c r="C1013" s="83"/>
      <c r="D1013" s="91"/>
      <c r="E1013" s="92"/>
      <c r="F1013" s="78"/>
      <c r="G1013" s="76"/>
      <c r="H1013" s="82"/>
      <c r="I1013" s="76"/>
      <c r="J1013" s="87"/>
      <c r="K1013" s="87"/>
      <c r="L1013" s="93"/>
      <c r="M1013" s="82"/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  <c r="Z1013" s="82"/>
      <c r="AA1013" s="82"/>
      <c r="AB1013" s="82"/>
      <c r="AC1013" s="82"/>
      <c r="AD1013" s="82"/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93"/>
      <c r="AP1013" s="93"/>
      <c r="AQ1013" s="93"/>
      <c r="AR1013" s="93"/>
      <c r="AS1013" s="93"/>
      <c r="AT1013" s="94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</row>
    <row r="1014" customFormat="false" ht="22.5" hidden="false" customHeight="true" outlineLevel="0" collapsed="false">
      <c r="A1014" s="90"/>
      <c r="B1014" s="83"/>
      <c r="C1014" s="83"/>
      <c r="D1014" s="91"/>
      <c r="E1014" s="92"/>
      <c r="F1014" s="78"/>
      <c r="G1014" s="76"/>
      <c r="H1014" s="82"/>
      <c r="I1014" s="76"/>
      <c r="J1014" s="87"/>
      <c r="K1014" s="87"/>
      <c r="L1014" s="93"/>
      <c r="M1014" s="82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  <c r="Z1014" s="82"/>
      <c r="AA1014" s="82"/>
      <c r="AB1014" s="82"/>
      <c r="AC1014" s="82"/>
      <c r="AD1014" s="82"/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93"/>
      <c r="AP1014" s="93"/>
      <c r="AQ1014" s="93"/>
      <c r="AR1014" s="93"/>
      <c r="AS1014" s="93"/>
      <c r="AT1014" s="94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</row>
    <row r="1015" customFormat="false" ht="22.5" hidden="false" customHeight="true" outlineLevel="0" collapsed="false">
      <c r="A1015" s="90"/>
      <c r="B1015" s="83"/>
      <c r="C1015" s="83"/>
      <c r="D1015" s="91"/>
      <c r="E1015" s="92"/>
      <c r="F1015" s="78"/>
      <c r="G1015" s="76"/>
      <c r="H1015" s="82"/>
      <c r="I1015" s="76"/>
      <c r="J1015" s="87"/>
      <c r="K1015" s="87"/>
      <c r="L1015" s="93"/>
      <c r="M1015" s="82"/>
      <c r="N1015" s="82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  <c r="Z1015" s="82"/>
      <c r="AA1015" s="82"/>
      <c r="AB1015" s="82"/>
      <c r="AC1015" s="82"/>
      <c r="AD1015" s="82"/>
      <c r="AE1015" s="82"/>
      <c r="AF1015" s="82"/>
      <c r="AG1015" s="82"/>
      <c r="AH1015" s="82"/>
      <c r="AI1015" s="82"/>
      <c r="AJ1015" s="82"/>
      <c r="AK1015" s="82"/>
      <c r="AL1015" s="82"/>
      <c r="AM1015" s="82"/>
      <c r="AN1015" s="82"/>
      <c r="AO1015" s="93"/>
      <c r="AP1015" s="93"/>
      <c r="AQ1015" s="93"/>
      <c r="AR1015" s="93"/>
      <c r="AS1015" s="93"/>
      <c r="AT1015" s="94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</row>
    <row r="1016" customFormat="false" ht="22.5" hidden="false" customHeight="true" outlineLevel="0" collapsed="false">
      <c r="A1016" s="90"/>
      <c r="B1016" s="90"/>
      <c r="C1016" s="83"/>
      <c r="D1016" s="113" t="e">
        <f aca="false">'codigos flow sheet' #REF!</f>
        <v>#VALUE!</v>
      </c>
      <c r="E1016" s="97" t="e">
        <f aca="false">'codigos flow sheet' #REF!</f>
        <v>#VALUE!</v>
      </c>
      <c r="F1016" s="78"/>
      <c r="G1016" s="76"/>
      <c r="H1016" s="82" t="s">
        <v>1173</v>
      </c>
      <c r="I1016" s="89"/>
      <c r="J1016" s="87" t="s">
        <v>1319</v>
      </c>
      <c r="K1016" s="100" t="s">
        <v>89</v>
      </c>
      <c r="L1016" s="93"/>
      <c r="M1016" s="82"/>
      <c r="N1016" s="82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2"/>
      <c r="AA1016" s="82"/>
      <c r="AB1016" s="82"/>
      <c r="AC1016" s="82"/>
      <c r="AD1016" s="82"/>
      <c r="AE1016" s="82"/>
      <c r="AF1016" s="82"/>
      <c r="AG1016" s="82"/>
      <c r="AH1016" s="82"/>
      <c r="AI1016" s="82"/>
      <c r="AJ1016" s="82"/>
      <c r="AK1016" s="82"/>
      <c r="AL1016" s="82"/>
      <c r="AM1016" s="82"/>
      <c r="AN1016" s="82"/>
      <c r="AO1016" s="93"/>
      <c r="AP1016" s="93"/>
      <c r="AQ1016" s="93"/>
      <c r="AR1016" s="93"/>
      <c r="AS1016" s="93"/>
      <c r="AT1016" s="94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1"/>
      <c r="BL1016" s="41"/>
      <c r="BM1016" s="41"/>
      <c r="BN1016" s="41"/>
    </row>
    <row r="1017" customFormat="false" ht="22.5" hidden="false" customHeight="true" outlineLevel="0" collapsed="false">
      <c r="A1017" s="90"/>
      <c r="B1017" s="90"/>
      <c r="C1017" s="83" t="s">
        <v>1320</v>
      </c>
      <c r="D1017" s="90" t="e">
        <f aca="false">CONCATENATE($D$1016,"_","RDY")</f>
        <v>#VALUE!</v>
      </c>
      <c r="E1017" s="77" t="e">
        <f aca="false">$E$1016</f>
        <v>#VALUE!</v>
      </c>
      <c r="F1017" s="78"/>
      <c r="G1017" s="88" t="s">
        <v>64</v>
      </c>
      <c r="H1017" s="82" t="s">
        <v>60</v>
      </c>
      <c r="I1017" s="89" t="s">
        <v>1321</v>
      </c>
      <c r="J1017" s="81"/>
      <c r="K1017" s="79"/>
      <c r="L1017" s="93"/>
      <c r="M1017" s="87" t="s">
        <v>62</v>
      </c>
      <c r="N1017" s="82"/>
      <c r="O1017" s="82"/>
      <c r="P1017" s="82"/>
      <c r="Q1017" s="82" t="n">
        <v>1</v>
      </c>
      <c r="R1017" s="82"/>
      <c r="S1017" s="82"/>
      <c r="T1017" s="82"/>
      <c r="U1017" s="82"/>
      <c r="V1017" s="82"/>
      <c r="W1017" s="82"/>
      <c r="X1017" s="82"/>
      <c r="Y1017" s="82"/>
      <c r="Z1017" s="82"/>
      <c r="AA1017" s="82"/>
      <c r="AB1017" s="82"/>
      <c r="AC1017" s="82"/>
      <c r="AD1017" s="82"/>
      <c r="AE1017" s="82"/>
      <c r="AF1017" s="82"/>
      <c r="AG1017" s="82"/>
      <c r="AH1017" s="82"/>
      <c r="AI1017" s="82"/>
      <c r="AJ1017" s="82"/>
      <c r="AK1017" s="82"/>
      <c r="AL1017" s="82"/>
      <c r="AM1017" s="82"/>
      <c r="AN1017" s="82"/>
      <c r="AO1017" s="93"/>
      <c r="AP1017" s="93"/>
      <c r="AQ1017" s="93"/>
      <c r="AR1017" s="93"/>
      <c r="AS1017" s="93"/>
      <c r="AT1017" s="94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41"/>
      <c r="BF1017" s="41"/>
      <c r="BG1017" s="41"/>
      <c r="BH1017" s="41"/>
      <c r="BI1017" s="41"/>
      <c r="BJ1017" s="41"/>
      <c r="BK1017" s="41"/>
      <c r="BL1017" s="41"/>
      <c r="BM1017" s="41"/>
      <c r="BN1017" s="41"/>
    </row>
    <row r="1018" customFormat="false" ht="22.5" hidden="false" customHeight="true" outlineLevel="0" collapsed="false">
      <c r="A1018" s="90"/>
      <c r="B1018" s="90"/>
      <c r="C1018" s="83" t="s">
        <v>1322</v>
      </c>
      <c r="D1018" s="90" t="e">
        <f aca="false">CONCATENATE($D$1016,"_","POS2")</f>
        <v>#VALUE!</v>
      </c>
      <c r="E1018" s="77" t="e">
        <f aca="false">$E$1016</f>
        <v>#VALUE!</v>
      </c>
      <c r="F1018" s="78"/>
      <c r="G1018" s="88" t="s">
        <v>258</v>
      </c>
      <c r="H1018" s="82" t="s">
        <v>60</v>
      </c>
      <c r="I1018" s="89" t="s">
        <v>1323</v>
      </c>
      <c r="J1018" s="87"/>
      <c r="K1018" s="79"/>
      <c r="L1018" s="93"/>
      <c r="M1018" s="87" t="s">
        <v>62</v>
      </c>
      <c r="N1018" s="82"/>
      <c r="O1018" s="82"/>
      <c r="P1018" s="82"/>
      <c r="Q1018" s="82" t="n">
        <v>1</v>
      </c>
      <c r="R1018" s="82"/>
      <c r="S1018" s="82"/>
      <c r="T1018" s="82"/>
      <c r="U1018" s="82"/>
      <c r="V1018" s="82"/>
      <c r="W1018" s="82"/>
      <c r="X1018" s="82"/>
      <c r="Y1018" s="82"/>
      <c r="Z1018" s="82"/>
      <c r="AA1018" s="82"/>
      <c r="AB1018" s="82"/>
      <c r="AC1018" s="82"/>
      <c r="AD1018" s="82"/>
      <c r="AE1018" s="82"/>
      <c r="AF1018" s="82"/>
      <c r="AG1018" s="82"/>
      <c r="AH1018" s="82"/>
      <c r="AI1018" s="82"/>
      <c r="AJ1018" s="82"/>
      <c r="AK1018" s="82"/>
      <c r="AL1018" s="82"/>
      <c r="AM1018" s="82"/>
      <c r="AN1018" s="82"/>
      <c r="AO1018" s="93"/>
      <c r="AP1018" s="93"/>
      <c r="AQ1018" s="93"/>
      <c r="AR1018" s="93"/>
      <c r="AS1018" s="93"/>
      <c r="AT1018" s="94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41"/>
      <c r="BF1018" s="41"/>
      <c r="BG1018" s="41"/>
      <c r="BH1018" s="41"/>
      <c r="BI1018" s="41"/>
      <c r="BJ1018" s="41"/>
      <c r="BK1018" s="41"/>
      <c r="BL1018" s="41"/>
      <c r="BM1018" s="41"/>
      <c r="BN1018" s="41"/>
    </row>
    <row r="1019" customFormat="false" ht="22.5" hidden="false" customHeight="true" outlineLevel="0" collapsed="false">
      <c r="A1019" s="90"/>
      <c r="B1019" s="90"/>
      <c r="C1019" s="83" t="s">
        <v>1324</v>
      </c>
      <c r="D1019" s="90" t="e">
        <f aca="false">CONCATENATE($D$1016,"_","POS1")</f>
        <v>#VALUE!</v>
      </c>
      <c r="E1019" s="77" t="e">
        <f aca="false">$E$1016</f>
        <v>#VALUE!</v>
      </c>
      <c r="F1019" s="78"/>
      <c r="G1019" s="88" t="s">
        <v>261</v>
      </c>
      <c r="H1019" s="82" t="s">
        <v>60</v>
      </c>
      <c r="I1019" s="89" t="s">
        <v>1325</v>
      </c>
      <c r="J1019" s="87"/>
      <c r="K1019" s="79"/>
      <c r="L1019" s="93"/>
      <c r="M1019" s="87" t="s">
        <v>62</v>
      </c>
      <c r="N1019" s="82"/>
      <c r="O1019" s="82"/>
      <c r="P1019" s="82"/>
      <c r="Q1019" s="82" t="n">
        <v>1</v>
      </c>
      <c r="R1019" s="82"/>
      <c r="S1019" s="82"/>
      <c r="T1019" s="82"/>
      <c r="U1019" s="82"/>
      <c r="V1019" s="82"/>
      <c r="W1019" s="82"/>
      <c r="X1019" s="82"/>
      <c r="Y1019" s="82"/>
      <c r="Z1019" s="82"/>
      <c r="AA1019" s="82"/>
      <c r="AB1019" s="82"/>
      <c r="AC1019" s="82"/>
      <c r="AD1019" s="82"/>
      <c r="AE1019" s="82"/>
      <c r="AF1019" s="82"/>
      <c r="AG1019" s="82"/>
      <c r="AH1019" s="82"/>
      <c r="AI1019" s="82"/>
      <c r="AJ1019" s="82"/>
      <c r="AK1019" s="82"/>
      <c r="AL1019" s="82"/>
      <c r="AM1019" s="82"/>
      <c r="AN1019" s="82"/>
      <c r="AO1019" s="93"/>
      <c r="AP1019" s="93"/>
      <c r="AQ1019" s="93"/>
      <c r="AR1019" s="93"/>
      <c r="AS1019" s="93"/>
      <c r="AT1019" s="94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41"/>
      <c r="BF1019" s="41"/>
      <c r="BG1019" s="41"/>
      <c r="BH1019" s="41"/>
      <c r="BI1019" s="41"/>
      <c r="BJ1019" s="41"/>
      <c r="BK1019" s="41"/>
      <c r="BL1019" s="41"/>
      <c r="BM1019" s="41"/>
      <c r="BN1019" s="41"/>
    </row>
    <row r="1020" customFormat="false" ht="22.5" hidden="false" customHeight="true" outlineLevel="0" collapsed="false">
      <c r="A1020" s="90"/>
      <c r="B1020" s="90"/>
      <c r="C1020" s="83" t="s">
        <v>1326</v>
      </c>
      <c r="D1020" s="90" t="e">
        <f aca="false">CONCATENATE($D$1016,"_","PS")</f>
        <v>#VALUE!</v>
      </c>
      <c r="E1020" s="77" t="e">
        <f aca="false">$E$1016</f>
        <v>#VALUE!</v>
      </c>
      <c r="F1020" s="78"/>
      <c r="G1020" s="88" t="s">
        <v>1327</v>
      </c>
      <c r="H1020" s="82" t="s">
        <v>83</v>
      </c>
      <c r="I1020" s="77" t="s">
        <v>1328</v>
      </c>
      <c r="J1020" s="87"/>
      <c r="K1020" s="79"/>
      <c r="L1020" s="93"/>
      <c r="M1020" s="87" t="s">
        <v>62</v>
      </c>
      <c r="N1020" s="82"/>
      <c r="O1020" s="82"/>
      <c r="P1020" s="82"/>
      <c r="Q1020" s="82" t="n">
        <v>1</v>
      </c>
      <c r="R1020" s="82"/>
      <c r="S1020" s="82"/>
      <c r="T1020" s="82"/>
      <c r="U1020" s="82"/>
      <c r="V1020" s="82"/>
      <c r="W1020" s="82"/>
      <c r="X1020" s="82"/>
      <c r="Y1020" s="82"/>
      <c r="Z1020" s="82"/>
      <c r="AA1020" s="82"/>
      <c r="AB1020" s="82"/>
      <c r="AC1020" s="82"/>
      <c r="AD1020" s="82"/>
      <c r="AE1020" s="82"/>
      <c r="AF1020" s="82"/>
      <c r="AG1020" s="82"/>
      <c r="AH1020" s="82"/>
      <c r="AI1020" s="82"/>
      <c r="AJ1020" s="82"/>
      <c r="AK1020" s="82"/>
      <c r="AL1020" s="82"/>
      <c r="AM1020" s="82"/>
      <c r="AN1020" s="82"/>
      <c r="AO1020" s="93"/>
      <c r="AP1020" s="93"/>
      <c r="AQ1020" s="93"/>
      <c r="AR1020" s="93"/>
      <c r="AS1020" s="93"/>
      <c r="AT1020" s="94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41"/>
      <c r="BF1020" s="41"/>
      <c r="BG1020" s="41"/>
      <c r="BH1020" s="41"/>
      <c r="BI1020" s="41"/>
      <c r="BJ1020" s="41"/>
      <c r="BK1020" s="41"/>
      <c r="BL1020" s="41"/>
      <c r="BM1020" s="41"/>
      <c r="BN1020" s="41"/>
    </row>
    <row r="1021" customFormat="false" ht="22.5" hidden="false" customHeight="true" outlineLevel="0" collapsed="false">
      <c r="A1021" s="90"/>
      <c r="B1021" s="90"/>
      <c r="C1021" s="83" t="s">
        <v>1329</v>
      </c>
      <c r="D1021" s="90" t="e">
        <f aca="false">CONCATENATE($D$1016,"_","CMD1")</f>
        <v>#VALUE!</v>
      </c>
      <c r="E1021" s="77" t="e">
        <f aca="false">$E$1016</f>
        <v>#VALUE!</v>
      </c>
      <c r="F1021" s="116"/>
      <c r="G1021" s="88" t="s">
        <v>1330</v>
      </c>
      <c r="H1021" s="82" t="s">
        <v>60</v>
      </c>
      <c r="I1021" s="89" t="s">
        <v>1331</v>
      </c>
      <c r="J1021" s="87"/>
      <c r="K1021" s="79"/>
      <c r="L1021" s="93"/>
      <c r="M1021" s="87" t="s">
        <v>62</v>
      </c>
      <c r="N1021" s="82"/>
      <c r="O1021" s="82"/>
      <c r="P1021" s="82"/>
      <c r="Q1021" s="82"/>
      <c r="R1021" s="82" t="n">
        <v>1</v>
      </c>
      <c r="S1021" s="82"/>
      <c r="T1021" s="82"/>
      <c r="U1021" s="82"/>
      <c r="V1021" s="82"/>
      <c r="W1021" s="82"/>
      <c r="X1021" s="82"/>
      <c r="Y1021" s="82"/>
      <c r="Z1021" s="82"/>
      <c r="AA1021" s="82"/>
      <c r="AB1021" s="82"/>
      <c r="AC1021" s="82"/>
      <c r="AD1021" s="82"/>
      <c r="AE1021" s="82"/>
      <c r="AF1021" s="82"/>
      <c r="AG1021" s="82"/>
      <c r="AH1021" s="82"/>
      <c r="AI1021" s="82"/>
      <c r="AJ1021" s="82"/>
      <c r="AK1021" s="82"/>
      <c r="AL1021" s="82"/>
      <c r="AM1021" s="82"/>
      <c r="AN1021" s="82"/>
      <c r="AO1021" s="93"/>
      <c r="AP1021" s="93"/>
      <c r="AQ1021" s="93"/>
      <c r="AR1021" s="93"/>
      <c r="AS1021" s="93"/>
      <c r="AT1021" s="94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41"/>
      <c r="BF1021" s="41"/>
      <c r="BG1021" s="41"/>
      <c r="BH1021" s="41"/>
      <c r="BI1021" s="41"/>
      <c r="BJ1021" s="41"/>
      <c r="BK1021" s="41"/>
      <c r="BL1021" s="41"/>
      <c r="BM1021" s="41"/>
      <c r="BN1021" s="41"/>
    </row>
    <row r="1022" customFormat="false" ht="22.5" hidden="false" customHeight="true" outlineLevel="0" collapsed="false">
      <c r="A1022" s="90"/>
      <c r="B1022" s="90"/>
      <c r="C1022" s="83" t="s">
        <v>1332</v>
      </c>
      <c r="D1022" s="90" t="e">
        <f aca="false">CONCATENATE($D$1016,"_","CMD2")</f>
        <v>#VALUE!</v>
      </c>
      <c r="E1022" s="77" t="e">
        <f aca="false">$E$1016</f>
        <v>#VALUE!</v>
      </c>
      <c r="F1022" s="78"/>
      <c r="G1022" s="88" t="s">
        <v>952</v>
      </c>
      <c r="H1022" s="82" t="s">
        <v>60</v>
      </c>
      <c r="I1022" s="89" t="s">
        <v>1333</v>
      </c>
      <c r="J1022" s="87"/>
      <c r="K1022" s="79"/>
      <c r="L1022" s="93"/>
      <c r="M1022" s="87" t="s">
        <v>62</v>
      </c>
      <c r="N1022" s="82"/>
      <c r="O1022" s="82"/>
      <c r="P1022" s="82"/>
      <c r="Q1022" s="82"/>
      <c r="R1022" s="82" t="n">
        <v>1</v>
      </c>
      <c r="S1022" s="82"/>
      <c r="T1022" s="82"/>
      <c r="U1022" s="82"/>
      <c r="V1022" s="82"/>
      <c r="W1022" s="82"/>
      <c r="X1022" s="82"/>
      <c r="Y1022" s="82"/>
      <c r="Z1022" s="82"/>
      <c r="AA1022" s="82"/>
      <c r="AB1022" s="82"/>
      <c r="AC1022" s="82"/>
      <c r="AD1022" s="82"/>
      <c r="AE1022" s="82"/>
      <c r="AF1022" s="82"/>
      <c r="AG1022" s="82"/>
      <c r="AH1022" s="82"/>
      <c r="AI1022" s="82"/>
      <c r="AJ1022" s="82"/>
      <c r="AK1022" s="82"/>
      <c r="AL1022" s="82"/>
      <c r="AM1022" s="82"/>
      <c r="AN1022" s="82"/>
      <c r="AO1022" s="93"/>
      <c r="AP1022" s="93"/>
      <c r="AQ1022" s="93"/>
      <c r="AR1022" s="93"/>
      <c r="AS1022" s="93"/>
      <c r="AT1022" s="94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41"/>
      <c r="BF1022" s="41"/>
      <c r="BG1022" s="41"/>
      <c r="BH1022" s="41"/>
      <c r="BI1022" s="41"/>
      <c r="BJ1022" s="41"/>
      <c r="BK1022" s="41"/>
      <c r="BL1022" s="41"/>
      <c r="BM1022" s="41"/>
      <c r="BN1022" s="41"/>
    </row>
    <row r="1023" customFormat="false" ht="22.5" hidden="false" customHeight="true" outlineLevel="0" collapsed="false">
      <c r="A1023" s="90"/>
      <c r="B1023" s="90"/>
      <c r="C1023" s="83" t="s">
        <v>1334</v>
      </c>
      <c r="D1023" s="90" t="e">
        <f aca="false">CONCATENATE($D$1016,"_","ZT")</f>
        <v>#VALUE!</v>
      </c>
      <c r="E1023" s="77" t="e">
        <f aca="false">$E$1016</f>
        <v>#VALUE!</v>
      </c>
      <c r="F1023" s="78"/>
      <c r="G1023" s="88" t="s">
        <v>267</v>
      </c>
      <c r="H1023" s="82" t="s">
        <v>83</v>
      </c>
      <c r="I1023" s="89" t="s">
        <v>1335</v>
      </c>
      <c r="J1023" s="87"/>
      <c r="K1023" s="79"/>
      <c r="L1023" s="93"/>
      <c r="M1023" s="87" t="s">
        <v>85</v>
      </c>
      <c r="N1023" s="82" t="s">
        <v>224</v>
      </c>
      <c r="O1023" s="82"/>
      <c r="P1023" s="82"/>
      <c r="Q1023" s="82"/>
      <c r="R1023" s="82"/>
      <c r="S1023" s="82" t="n">
        <v>1</v>
      </c>
      <c r="T1023" s="82"/>
      <c r="U1023" s="82"/>
      <c r="V1023" s="82"/>
      <c r="W1023" s="82"/>
      <c r="X1023" s="82"/>
      <c r="Y1023" s="82"/>
      <c r="Z1023" s="82"/>
      <c r="AA1023" s="82"/>
      <c r="AB1023" s="82"/>
      <c r="AC1023" s="82"/>
      <c r="AD1023" s="82"/>
      <c r="AE1023" s="82"/>
      <c r="AF1023" s="82"/>
      <c r="AG1023" s="82"/>
      <c r="AH1023" s="82"/>
      <c r="AI1023" s="82"/>
      <c r="AJ1023" s="82"/>
      <c r="AK1023" s="82"/>
      <c r="AL1023" s="82"/>
      <c r="AM1023" s="82"/>
      <c r="AN1023" s="82"/>
      <c r="AO1023" s="93"/>
      <c r="AP1023" s="93"/>
      <c r="AQ1023" s="93"/>
      <c r="AR1023" s="93"/>
      <c r="AS1023" s="93"/>
      <c r="AT1023" s="94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41"/>
      <c r="BF1023" s="41"/>
      <c r="BG1023" s="41"/>
      <c r="BH1023" s="41"/>
      <c r="BI1023" s="41"/>
      <c r="BJ1023" s="41"/>
      <c r="BK1023" s="41"/>
      <c r="BL1023" s="41"/>
      <c r="BM1023" s="41"/>
      <c r="BN1023" s="41"/>
    </row>
    <row r="1024" customFormat="false" ht="22.5" hidden="false" customHeight="true" outlineLevel="0" collapsed="false">
      <c r="A1024" s="90"/>
      <c r="B1024" s="90"/>
      <c r="C1024" s="83" t="s">
        <v>1336</v>
      </c>
      <c r="D1024" s="90" t="e">
        <f aca="false">CONCATENATE($D$1016,"_","PT")</f>
        <v>#VALUE!</v>
      </c>
      <c r="E1024" s="77" t="e">
        <f aca="false">$E$1016</f>
        <v>#VALUE!</v>
      </c>
      <c r="F1024" s="78"/>
      <c r="G1024" s="88" t="s">
        <v>1337</v>
      </c>
      <c r="H1024" s="82" t="s">
        <v>83</v>
      </c>
      <c r="I1024" s="89" t="s">
        <v>1338</v>
      </c>
      <c r="J1024" s="87"/>
      <c r="K1024" s="79"/>
      <c r="L1024" s="93"/>
      <c r="M1024" s="87" t="s">
        <v>85</v>
      </c>
      <c r="N1024" s="82" t="s">
        <v>1339</v>
      </c>
      <c r="O1024" s="82"/>
      <c r="P1024" s="82"/>
      <c r="Q1024" s="82"/>
      <c r="R1024" s="82"/>
      <c r="S1024" s="82" t="n">
        <v>1</v>
      </c>
      <c r="T1024" s="82"/>
      <c r="U1024" s="82"/>
      <c r="V1024" s="82"/>
      <c r="W1024" s="82"/>
      <c r="X1024" s="82"/>
      <c r="Y1024" s="82"/>
      <c r="Z1024" s="82"/>
      <c r="AA1024" s="82"/>
      <c r="AB1024" s="82"/>
      <c r="AC1024" s="82"/>
      <c r="AD1024" s="82"/>
      <c r="AE1024" s="82"/>
      <c r="AF1024" s="82"/>
      <c r="AG1024" s="82"/>
      <c r="AH1024" s="82"/>
      <c r="AI1024" s="82"/>
      <c r="AJ1024" s="82"/>
      <c r="AK1024" s="82"/>
      <c r="AL1024" s="82"/>
      <c r="AM1024" s="82"/>
      <c r="AN1024" s="82"/>
      <c r="AO1024" s="93"/>
      <c r="AP1024" s="93"/>
      <c r="AQ1024" s="93"/>
      <c r="AR1024" s="93"/>
      <c r="AS1024" s="93"/>
      <c r="AT1024" s="94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41"/>
      <c r="BF1024" s="41"/>
      <c r="BG1024" s="41"/>
      <c r="BH1024" s="41"/>
      <c r="BI1024" s="41"/>
      <c r="BJ1024" s="41"/>
      <c r="BK1024" s="41"/>
      <c r="BL1024" s="41"/>
      <c r="BM1024" s="41"/>
      <c r="BN1024" s="41"/>
    </row>
    <row r="1025" customFormat="false" ht="22.5" hidden="false" customHeight="true" outlineLevel="0" collapsed="false">
      <c r="A1025" s="90"/>
      <c r="B1025" s="83"/>
      <c r="C1025" s="83"/>
      <c r="D1025" s="91"/>
      <c r="E1025" s="92"/>
      <c r="F1025" s="78"/>
      <c r="G1025" s="76"/>
      <c r="H1025" s="82"/>
      <c r="I1025" s="76"/>
      <c r="J1025" s="87"/>
      <c r="K1025" s="87"/>
      <c r="L1025" s="93"/>
      <c r="M1025" s="82"/>
      <c r="N1025" s="82"/>
      <c r="O1025" s="82"/>
      <c r="P1025" s="82"/>
      <c r="Q1025" s="82"/>
      <c r="R1025" s="82"/>
      <c r="S1025" s="82"/>
      <c r="T1025" s="82"/>
      <c r="U1025" s="82"/>
      <c r="V1025" s="82"/>
      <c r="W1025" s="82"/>
      <c r="X1025" s="82"/>
      <c r="Y1025" s="82"/>
      <c r="Z1025" s="82"/>
      <c r="AA1025" s="82"/>
      <c r="AB1025" s="82"/>
      <c r="AC1025" s="82"/>
      <c r="AD1025" s="82"/>
      <c r="AE1025" s="82"/>
      <c r="AF1025" s="82"/>
      <c r="AG1025" s="82"/>
      <c r="AH1025" s="82"/>
      <c r="AI1025" s="82"/>
      <c r="AJ1025" s="82"/>
      <c r="AK1025" s="82"/>
      <c r="AL1025" s="82"/>
      <c r="AM1025" s="82"/>
      <c r="AN1025" s="82"/>
      <c r="AO1025" s="93"/>
      <c r="AP1025" s="93"/>
      <c r="AQ1025" s="93"/>
      <c r="AR1025" s="93"/>
      <c r="AS1025" s="93"/>
      <c r="AT1025" s="94"/>
      <c r="AU1025" s="50"/>
      <c r="AV1025" s="50"/>
      <c r="AW1025" s="50"/>
      <c r="AX1025" s="50"/>
      <c r="AY1025" s="50"/>
      <c r="AZ1025" s="50"/>
      <c r="BA1025" s="50"/>
      <c r="BB1025" s="50"/>
      <c r="BC1025" s="50"/>
      <c r="BD1025" s="50"/>
      <c r="BE1025" s="50"/>
      <c r="BF1025" s="50"/>
      <c r="BG1025" s="50"/>
      <c r="BH1025" s="50"/>
      <c r="BI1025" s="50"/>
      <c r="BJ1025" s="50"/>
      <c r="BK1025" s="50"/>
      <c r="BL1025" s="50"/>
      <c r="BM1025" s="50"/>
      <c r="BN1025" s="50"/>
    </row>
    <row r="1026" customFormat="false" ht="22.5" hidden="false" customHeight="true" outlineLevel="0" collapsed="false">
      <c r="A1026" s="90"/>
      <c r="B1026" s="83"/>
      <c r="C1026" s="83"/>
      <c r="D1026" s="91"/>
      <c r="E1026" s="92"/>
      <c r="F1026" s="78"/>
      <c r="G1026" s="76"/>
      <c r="H1026" s="82"/>
      <c r="I1026" s="76"/>
      <c r="J1026" s="87"/>
      <c r="K1026" s="87"/>
      <c r="L1026" s="93"/>
      <c r="M1026" s="82"/>
      <c r="N1026" s="82"/>
      <c r="O1026" s="82"/>
      <c r="P1026" s="82"/>
      <c r="Q1026" s="82"/>
      <c r="R1026" s="82"/>
      <c r="S1026" s="82"/>
      <c r="T1026" s="82"/>
      <c r="U1026" s="82"/>
      <c r="V1026" s="82"/>
      <c r="W1026" s="82"/>
      <c r="X1026" s="82"/>
      <c r="Y1026" s="82"/>
      <c r="Z1026" s="82"/>
      <c r="AA1026" s="82"/>
      <c r="AB1026" s="82"/>
      <c r="AC1026" s="82"/>
      <c r="AD1026" s="82"/>
      <c r="AE1026" s="82"/>
      <c r="AF1026" s="82"/>
      <c r="AG1026" s="82"/>
      <c r="AH1026" s="82"/>
      <c r="AI1026" s="82"/>
      <c r="AJ1026" s="82"/>
      <c r="AK1026" s="82"/>
      <c r="AL1026" s="82"/>
      <c r="AM1026" s="82"/>
      <c r="AN1026" s="82"/>
      <c r="AO1026" s="93"/>
      <c r="AP1026" s="93"/>
      <c r="AQ1026" s="93"/>
      <c r="AR1026" s="93"/>
      <c r="AS1026" s="93"/>
      <c r="AT1026" s="94"/>
      <c r="AU1026" s="50"/>
      <c r="AV1026" s="50"/>
      <c r="AW1026" s="50"/>
      <c r="AX1026" s="50"/>
      <c r="AY1026" s="50"/>
      <c r="AZ1026" s="50"/>
      <c r="BA1026" s="50"/>
      <c r="BB1026" s="50"/>
      <c r="BC1026" s="50"/>
      <c r="BD1026" s="50"/>
      <c r="BE1026" s="50"/>
      <c r="BF1026" s="50"/>
      <c r="BG1026" s="50"/>
      <c r="BH1026" s="50"/>
      <c r="BI1026" s="50"/>
      <c r="BJ1026" s="50"/>
      <c r="BK1026" s="50"/>
      <c r="BL1026" s="50"/>
      <c r="BM1026" s="50"/>
      <c r="BN1026" s="50"/>
    </row>
    <row r="1027" customFormat="false" ht="22.5" hidden="false" customHeight="true" outlineLevel="0" collapsed="false">
      <c r="A1027" s="90"/>
      <c r="B1027" s="83"/>
      <c r="C1027" s="83"/>
      <c r="D1027" s="91"/>
      <c r="E1027" s="92"/>
      <c r="F1027" s="78"/>
      <c r="G1027" s="76"/>
      <c r="H1027" s="82"/>
      <c r="I1027" s="76"/>
      <c r="J1027" s="87"/>
      <c r="K1027" s="87"/>
      <c r="L1027" s="93"/>
      <c r="M1027" s="82"/>
      <c r="N1027" s="82"/>
      <c r="O1027" s="82"/>
      <c r="P1027" s="82"/>
      <c r="Q1027" s="82"/>
      <c r="R1027" s="82"/>
      <c r="S1027" s="82"/>
      <c r="T1027" s="82"/>
      <c r="U1027" s="82"/>
      <c r="V1027" s="82"/>
      <c r="W1027" s="82"/>
      <c r="X1027" s="82"/>
      <c r="Y1027" s="82"/>
      <c r="Z1027" s="82"/>
      <c r="AA1027" s="82"/>
      <c r="AB1027" s="82"/>
      <c r="AC1027" s="82"/>
      <c r="AD1027" s="82"/>
      <c r="AE1027" s="82"/>
      <c r="AF1027" s="82"/>
      <c r="AG1027" s="82"/>
      <c r="AH1027" s="82"/>
      <c r="AI1027" s="82"/>
      <c r="AJ1027" s="82"/>
      <c r="AK1027" s="82"/>
      <c r="AL1027" s="82"/>
      <c r="AM1027" s="82"/>
      <c r="AN1027" s="82"/>
      <c r="AO1027" s="93"/>
      <c r="AP1027" s="93"/>
      <c r="AQ1027" s="93"/>
      <c r="AR1027" s="93"/>
      <c r="AS1027" s="93"/>
      <c r="AT1027" s="94"/>
      <c r="AU1027" s="50"/>
      <c r="AV1027" s="50"/>
      <c r="AW1027" s="50"/>
      <c r="AX1027" s="50"/>
      <c r="AY1027" s="50"/>
      <c r="AZ1027" s="50"/>
      <c r="BA1027" s="50"/>
      <c r="BB1027" s="50"/>
      <c r="BC1027" s="50"/>
      <c r="BD1027" s="50"/>
      <c r="BE1027" s="50"/>
      <c r="BF1027" s="50"/>
      <c r="BG1027" s="50"/>
      <c r="BH1027" s="50"/>
      <c r="BI1027" s="50"/>
      <c r="BJ1027" s="50"/>
      <c r="BK1027" s="50"/>
      <c r="BL1027" s="50"/>
      <c r="BM1027" s="50"/>
      <c r="BN1027" s="50"/>
    </row>
    <row r="1028" customFormat="false" ht="22.5" hidden="false" customHeight="true" outlineLevel="0" collapsed="false">
      <c r="A1028" s="76" t="e">
        <f aca="false">'codigos flow sheet' #REF!</f>
        <v>#VALUE!</v>
      </c>
      <c r="B1028" s="90" t="s">
        <v>229</v>
      </c>
      <c r="C1028" s="83"/>
      <c r="D1028" s="113" t="e">
        <f aca="false">'codigos flow sheet' #REF!</f>
        <v>#VALUE!</v>
      </c>
      <c r="E1028" s="97" t="e">
        <f aca="false">'codigos flow sheet' #REF!</f>
        <v>#VALUE!</v>
      </c>
      <c r="F1028" s="78"/>
      <c r="G1028" s="76"/>
      <c r="H1028" s="82"/>
      <c r="I1028" s="76"/>
      <c r="J1028" s="87" t="s">
        <v>88</v>
      </c>
      <c r="K1028" s="100" t="s">
        <v>89</v>
      </c>
      <c r="L1028" s="93"/>
      <c r="M1028" s="87" t="s">
        <v>229</v>
      </c>
      <c r="N1028" s="82" t="s">
        <v>229</v>
      </c>
      <c r="O1028" s="82"/>
      <c r="P1028" s="82" t="s">
        <v>229</v>
      </c>
      <c r="Q1028" s="82"/>
      <c r="R1028" s="82"/>
      <c r="S1028" s="82"/>
      <c r="T1028" s="82"/>
      <c r="U1028" s="82"/>
      <c r="V1028" s="82"/>
      <c r="W1028" s="82"/>
      <c r="X1028" s="82"/>
      <c r="Y1028" s="82"/>
      <c r="Z1028" s="82"/>
      <c r="AA1028" s="82"/>
      <c r="AB1028" s="82"/>
      <c r="AC1028" s="82"/>
      <c r="AD1028" s="82"/>
      <c r="AE1028" s="82"/>
      <c r="AF1028" s="82"/>
      <c r="AG1028" s="82"/>
      <c r="AH1028" s="82"/>
      <c r="AI1028" s="82"/>
      <c r="AJ1028" s="82"/>
      <c r="AK1028" s="82"/>
      <c r="AL1028" s="82"/>
      <c r="AM1028" s="82"/>
      <c r="AN1028" s="82"/>
      <c r="AO1028" s="93"/>
      <c r="AP1028" s="93"/>
      <c r="AQ1028" s="93"/>
      <c r="AR1028" s="93"/>
      <c r="AS1028" s="93"/>
      <c r="AT1028" s="94" t="s">
        <v>229</v>
      </c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41"/>
      <c r="BF1028" s="41"/>
      <c r="BG1028" s="41"/>
      <c r="BH1028" s="41"/>
      <c r="BI1028" s="41"/>
      <c r="BJ1028" s="41"/>
      <c r="BK1028" s="41"/>
      <c r="BL1028" s="41"/>
      <c r="BM1028" s="41"/>
      <c r="BN1028" s="41"/>
    </row>
    <row r="1029" customFormat="false" ht="22.5" hidden="false" customHeight="true" outlineLevel="0" collapsed="false">
      <c r="A1029" s="90" t="s">
        <v>229</v>
      </c>
      <c r="B1029" s="90" t="s">
        <v>229</v>
      </c>
      <c r="C1029" s="83" t="s">
        <v>1340</v>
      </c>
      <c r="D1029" s="90" t="e">
        <f aca="false">CONCATENATE($D$1028,"_","RUN1")</f>
        <v>#VALUE!</v>
      </c>
      <c r="E1029" s="77" t="e">
        <f aca="false">$E$1028</f>
        <v>#VALUE!</v>
      </c>
      <c r="F1029" s="78"/>
      <c r="G1029" s="88" t="s">
        <v>1341</v>
      </c>
      <c r="H1029" s="82" t="s">
        <v>60</v>
      </c>
      <c r="I1029" s="89" t="s">
        <v>1342</v>
      </c>
      <c r="J1029" s="87"/>
      <c r="K1029" s="79"/>
      <c r="L1029" s="93"/>
      <c r="M1029" s="87" t="s">
        <v>62</v>
      </c>
      <c r="N1029" s="82" t="s">
        <v>229</v>
      </c>
      <c r="O1029" s="82"/>
      <c r="P1029" s="82" t="s">
        <v>229</v>
      </c>
      <c r="Q1029" s="82" t="n">
        <v>1</v>
      </c>
      <c r="R1029" s="82"/>
      <c r="S1029" s="82"/>
      <c r="T1029" s="82"/>
      <c r="U1029" s="82"/>
      <c r="V1029" s="82"/>
      <c r="W1029" s="82"/>
      <c r="X1029" s="82"/>
      <c r="Y1029" s="82"/>
      <c r="Z1029" s="82"/>
      <c r="AA1029" s="82"/>
      <c r="AB1029" s="82"/>
      <c r="AC1029" s="82"/>
      <c r="AD1029" s="82"/>
      <c r="AE1029" s="82"/>
      <c r="AF1029" s="82"/>
      <c r="AG1029" s="82"/>
      <c r="AH1029" s="82"/>
      <c r="AI1029" s="82"/>
      <c r="AJ1029" s="82"/>
      <c r="AK1029" s="82"/>
      <c r="AL1029" s="82"/>
      <c r="AM1029" s="82"/>
      <c r="AN1029" s="82"/>
      <c r="AO1029" s="93"/>
      <c r="AP1029" s="93"/>
      <c r="AQ1029" s="93"/>
      <c r="AR1029" s="93"/>
      <c r="AS1029" s="93"/>
      <c r="AT1029" s="94" t="s">
        <v>229</v>
      </c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41"/>
      <c r="BF1029" s="41"/>
      <c r="BG1029" s="41"/>
      <c r="BH1029" s="41"/>
      <c r="BI1029" s="41"/>
      <c r="BJ1029" s="41"/>
      <c r="BK1029" s="41"/>
      <c r="BL1029" s="41"/>
      <c r="BM1029" s="41"/>
      <c r="BN1029" s="41"/>
    </row>
    <row r="1030" customFormat="false" ht="22.5" hidden="false" customHeight="true" outlineLevel="0" collapsed="false">
      <c r="A1030" s="90" t="s">
        <v>229</v>
      </c>
      <c r="B1030" s="90" t="s">
        <v>229</v>
      </c>
      <c r="C1030" s="83" t="s">
        <v>1343</v>
      </c>
      <c r="D1030" s="90" t="e">
        <f aca="false">CONCATENATE($D$1028,"_","TS1")</f>
        <v>#VALUE!</v>
      </c>
      <c r="E1030" s="77" t="e">
        <f aca="false">$E$1028</f>
        <v>#VALUE!</v>
      </c>
      <c r="F1030" s="78"/>
      <c r="G1030" s="88" t="s">
        <v>1288</v>
      </c>
      <c r="H1030" s="82" t="s">
        <v>60</v>
      </c>
      <c r="I1030" s="89" t="s">
        <v>1344</v>
      </c>
      <c r="J1030" s="87"/>
      <c r="K1030" s="79"/>
      <c r="L1030" s="93"/>
      <c r="M1030" s="87" t="s">
        <v>62</v>
      </c>
      <c r="N1030" s="82" t="s">
        <v>229</v>
      </c>
      <c r="O1030" s="82"/>
      <c r="P1030" s="82" t="s">
        <v>229</v>
      </c>
      <c r="Q1030" s="82" t="n">
        <v>1</v>
      </c>
      <c r="R1030" s="82"/>
      <c r="S1030" s="82"/>
      <c r="T1030" s="82"/>
      <c r="U1030" s="82"/>
      <c r="V1030" s="82"/>
      <c r="W1030" s="82"/>
      <c r="X1030" s="82"/>
      <c r="Y1030" s="82"/>
      <c r="Z1030" s="82"/>
      <c r="AA1030" s="82"/>
      <c r="AB1030" s="82"/>
      <c r="AC1030" s="82"/>
      <c r="AD1030" s="82"/>
      <c r="AE1030" s="82"/>
      <c r="AF1030" s="82"/>
      <c r="AG1030" s="82"/>
      <c r="AH1030" s="82"/>
      <c r="AI1030" s="82"/>
      <c r="AJ1030" s="82"/>
      <c r="AK1030" s="82"/>
      <c r="AL1030" s="82"/>
      <c r="AM1030" s="82"/>
      <c r="AN1030" s="82"/>
      <c r="AO1030" s="93"/>
      <c r="AP1030" s="93"/>
      <c r="AQ1030" s="93"/>
      <c r="AR1030" s="93"/>
      <c r="AS1030" s="93"/>
      <c r="AT1030" s="94" t="s">
        <v>229</v>
      </c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41"/>
      <c r="BF1030" s="41"/>
      <c r="BG1030" s="41"/>
      <c r="BH1030" s="41"/>
      <c r="BI1030" s="41"/>
      <c r="BJ1030" s="41"/>
      <c r="BK1030" s="41"/>
      <c r="BL1030" s="41"/>
      <c r="BM1030" s="41"/>
      <c r="BN1030" s="41"/>
    </row>
    <row r="1031" customFormat="false" ht="22.5" hidden="false" customHeight="true" outlineLevel="0" collapsed="false">
      <c r="A1031" s="90"/>
      <c r="B1031" s="90"/>
      <c r="C1031" s="83" t="s">
        <v>1345</v>
      </c>
      <c r="D1031" s="90" t="e">
        <f aca="false">CONCATENATE($D$1028,"_","TS2")</f>
        <v>#VALUE!</v>
      </c>
      <c r="E1031" s="77" t="e">
        <f aca="false">$E$1028</f>
        <v>#VALUE!</v>
      </c>
      <c r="F1031" s="78"/>
      <c r="G1031" s="88" t="s">
        <v>1346</v>
      </c>
      <c r="H1031" s="82" t="s">
        <v>60</v>
      </c>
      <c r="I1031" s="89" t="s">
        <v>1347</v>
      </c>
      <c r="J1031" s="87"/>
      <c r="K1031" s="79"/>
      <c r="L1031" s="93"/>
      <c r="M1031" s="87" t="s">
        <v>62</v>
      </c>
      <c r="N1031" s="82"/>
      <c r="O1031" s="82"/>
      <c r="P1031" s="82"/>
      <c r="Q1031" s="82" t="n">
        <v>1</v>
      </c>
      <c r="R1031" s="82"/>
      <c r="S1031" s="82"/>
      <c r="T1031" s="82"/>
      <c r="U1031" s="82"/>
      <c r="V1031" s="82"/>
      <c r="W1031" s="82"/>
      <c r="X1031" s="82"/>
      <c r="Y1031" s="82"/>
      <c r="Z1031" s="82"/>
      <c r="AA1031" s="82"/>
      <c r="AB1031" s="82"/>
      <c r="AC1031" s="82"/>
      <c r="AD1031" s="82"/>
      <c r="AE1031" s="82"/>
      <c r="AF1031" s="82"/>
      <c r="AG1031" s="82"/>
      <c r="AH1031" s="82"/>
      <c r="AI1031" s="82"/>
      <c r="AJ1031" s="82"/>
      <c r="AK1031" s="82"/>
      <c r="AL1031" s="82"/>
      <c r="AM1031" s="82"/>
      <c r="AN1031" s="82"/>
      <c r="AO1031" s="93"/>
      <c r="AP1031" s="93"/>
      <c r="AQ1031" s="93"/>
      <c r="AR1031" s="93"/>
      <c r="AS1031" s="93"/>
      <c r="AT1031" s="94"/>
      <c r="AU1031" s="41"/>
      <c r="AV1031" s="41"/>
      <c r="AW1031" s="41"/>
      <c r="AX1031" s="41"/>
      <c r="AY1031" s="41"/>
      <c r="AZ1031" s="41"/>
      <c r="BA1031" s="41"/>
      <c r="BB1031" s="41"/>
      <c r="BC1031" s="41"/>
      <c r="BD1031" s="41"/>
      <c r="BE1031" s="41"/>
      <c r="BF1031" s="41"/>
      <c r="BG1031" s="41"/>
      <c r="BH1031" s="41"/>
      <c r="BI1031" s="41"/>
      <c r="BJ1031" s="41"/>
      <c r="BK1031" s="41"/>
      <c r="BL1031" s="41"/>
      <c r="BM1031" s="41"/>
      <c r="BN1031" s="41"/>
    </row>
    <row r="1032" customFormat="false" ht="22.5" hidden="false" customHeight="true" outlineLevel="0" collapsed="false">
      <c r="A1032" s="90"/>
      <c r="B1032" s="90"/>
      <c r="C1032" s="83" t="s">
        <v>1348</v>
      </c>
      <c r="D1032" s="90" t="e">
        <f aca="false">CONCATENATE($D$1028,"_","HEAT1")</f>
        <v>#VALUE!</v>
      </c>
      <c r="E1032" s="77" t="e">
        <f aca="false">$E$1028</f>
        <v>#VALUE!</v>
      </c>
      <c r="F1032" s="78"/>
      <c r="G1032" s="88" t="s">
        <v>1349</v>
      </c>
      <c r="H1032" s="82" t="s">
        <v>60</v>
      </c>
      <c r="I1032" s="89" t="s">
        <v>1350</v>
      </c>
      <c r="J1032" s="87"/>
      <c r="K1032" s="79"/>
      <c r="L1032" s="93"/>
      <c r="M1032" s="87" t="s">
        <v>62</v>
      </c>
      <c r="N1032" s="82"/>
      <c r="O1032" s="82"/>
      <c r="P1032" s="82"/>
      <c r="Q1032" s="82"/>
      <c r="R1032" s="82" t="n">
        <v>1</v>
      </c>
      <c r="S1032" s="82"/>
      <c r="T1032" s="82"/>
      <c r="U1032" s="82"/>
      <c r="V1032" s="82"/>
      <c r="W1032" s="82"/>
      <c r="X1032" s="82"/>
      <c r="Y1032" s="82"/>
      <c r="Z1032" s="82"/>
      <c r="AA1032" s="82"/>
      <c r="AB1032" s="82"/>
      <c r="AC1032" s="82"/>
      <c r="AD1032" s="82"/>
      <c r="AE1032" s="82"/>
      <c r="AF1032" s="82"/>
      <c r="AG1032" s="82"/>
      <c r="AH1032" s="82"/>
      <c r="AI1032" s="82"/>
      <c r="AJ1032" s="82"/>
      <c r="AK1032" s="82"/>
      <c r="AL1032" s="82"/>
      <c r="AM1032" s="82"/>
      <c r="AN1032" s="82"/>
      <c r="AO1032" s="93"/>
      <c r="AP1032" s="93"/>
      <c r="AQ1032" s="93"/>
      <c r="AR1032" s="93"/>
      <c r="AS1032" s="93"/>
      <c r="AT1032" s="94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41"/>
      <c r="BE1032" s="41"/>
      <c r="BF1032" s="41"/>
      <c r="BG1032" s="41"/>
      <c r="BH1032" s="41"/>
      <c r="BI1032" s="41"/>
      <c r="BJ1032" s="41"/>
      <c r="BK1032" s="41"/>
      <c r="BL1032" s="41"/>
      <c r="BM1032" s="41"/>
      <c r="BN1032" s="41"/>
    </row>
    <row r="1033" customFormat="false" ht="22.5" hidden="false" customHeight="true" outlineLevel="0" collapsed="false">
      <c r="A1033" s="90" t="s">
        <v>229</v>
      </c>
      <c r="B1033" s="90" t="s">
        <v>229</v>
      </c>
      <c r="C1033" s="83" t="s">
        <v>1351</v>
      </c>
      <c r="D1033" s="90" t="e">
        <f aca="false">CONCATENATE($D$1028,"_","RUN2")</f>
        <v>#VALUE!</v>
      </c>
      <c r="E1033" s="77" t="e">
        <f aca="false">$E$1028</f>
        <v>#VALUE!</v>
      </c>
      <c r="F1033" s="78"/>
      <c r="G1033" s="88" t="s">
        <v>1154</v>
      </c>
      <c r="H1033" s="82" t="s">
        <v>60</v>
      </c>
      <c r="I1033" s="89" t="s">
        <v>1352</v>
      </c>
      <c r="J1033" s="87"/>
      <c r="K1033" s="79"/>
      <c r="L1033" s="93"/>
      <c r="M1033" s="87" t="s">
        <v>62</v>
      </c>
      <c r="N1033" s="82" t="s">
        <v>229</v>
      </c>
      <c r="O1033" s="82"/>
      <c r="P1033" s="82" t="s">
        <v>229</v>
      </c>
      <c r="Q1033" s="82" t="n">
        <v>1</v>
      </c>
      <c r="R1033" s="82"/>
      <c r="S1033" s="82"/>
      <c r="T1033" s="82"/>
      <c r="U1033" s="82"/>
      <c r="V1033" s="82"/>
      <c r="W1033" s="82"/>
      <c r="X1033" s="82"/>
      <c r="Y1033" s="82"/>
      <c r="Z1033" s="82"/>
      <c r="AA1033" s="82"/>
      <c r="AB1033" s="82"/>
      <c r="AC1033" s="82"/>
      <c r="AD1033" s="82"/>
      <c r="AE1033" s="82"/>
      <c r="AF1033" s="82"/>
      <c r="AG1033" s="82"/>
      <c r="AH1033" s="82"/>
      <c r="AI1033" s="82"/>
      <c r="AJ1033" s="82"/>
      <c r="AK1033" s="82"/>
      <c r="AL1033" s="82"/>
      <c r="AM1033" s="82"/>
      <c r="AN1033" s="82"/>
      <c r="AO1033" s="93"/>
      <c r="AP1033" s="93"/>
      <c r="AQ1033" s="93"/>
      <c r="AR1033" s="93"/>
      <c r="AS1033" s="93"/>
      <c r="AT1033" s="94"/>
      <c r="AU1033" s="50"/>
      <c r="AV1033" s="50"/>
      <c r="AW1033" s="50"/>
      <c r="AX1033" s="50"/>
      <c r="AY1033" s="50"/>
      <c r="AZ1033" s="50"/>
      <c r="BA1033" s="50"/>
      <c r="BB1033" s="50"/>
      <c r="BC1033" s="50"/>
      <c r="BD1033" s="50"/>
      <c r="BE1033" s="50"/>
      <c r="BF1033" s="50"/>
      <c r="BG1033" s="50"/>
      <c r="BH1033" s="50"/>
      <c r="BI1033" s="50"/>
      <c r="BJ1033" s="50"/>
      <c r="BK1033" s="50"/>
      <c r="BL1033" s="50"/>
      <c r="BM1033" s="50"/>
      <c r="BN1033" s="50"/>
    </row>
    <row r="1034" customFormat="false" ht="22.5" hidden="false" customHeight="true" outlineLevel="0" collapsed="false">
      <c r="A1034" s="90"/>
      <c r="B1034" s="90"/>
      <c r="C1034" s="83" t="s">
        <v>1353</v>
      </c>
      <c r="D1034" s="90" t="e">
        <f aca="false">CONCATENATE($D$1028,"_","TS3")</f>
        <v>#VALUE!</v>
      </c>
      <c r="E1034" s="77" t="e">
        <f aca="false">$E$1028</f>
        <v>#VALUE!</v>
      </c>
      <c r="F1034" s="50"/>
      <c r="G1034" s="88" t="s">
        <v>1354</v>
      </c>
      <c r="H1034" s="82" t="s">
        <v>60</v>
      </c>
      <c r="I1034" s="89" t="s">
        <v>1355</v>
      </c>
      <c r="J1034" s="87"/>
      <c r="K1034" s="79"/>
      <c r="L1034" s="93"/>
      <c r="M1034" s="87" t="s">
        <v>62</v>
      </c>
      <c r="N1034" s="82"/>
      <c r="O1034" s="82"/>
      <c r="P1034" s="82"/>
      <c r="Q1034" s="82" t="n">
        <v>1</v>
      </c>
      <c r="R1034" s="82"/>
      <c r="S1034" s="82"/>
      <c r="T1034" s="82"/>
      <c r="U1034" s="82"/>
      <c r="V1034" s="82"/>
      <c r="W1034" s="82"/>
      <c r="X1034" s="82"/>
      <c r="Y1034" s="82"/>
      <c r="Z1034" s="82"/>
      <c r="AA1034" s="82"/>
      <c r="AB1034" s="82"/>
      <c r="AC1034" s="82"/>
      <c r="AD1034" s="82"/>
      <c r="AE1034" s="82"/>
      <c r="AF1034" s="82"/>
      <c r="AG1034" s="82"/>
      <c r="AH1034" s="82"/>
      <c r="AI1034" s="82"/>
      <c r="AJ1034" s="82"/>
      <c r="AK1034" s="82"/>
      <c r="AL1034" s="82"/>
      <c r="AM1034" s="82"/>
      <c r="AN1034" s="82"/>
      <c r="AO1034" s="93"/>
      <c r="AP1034" s="93"/>
      <c r="AQ1034" s="93"/>
      <c r="AR1034" s="93"/>
      <c r="AS1034" s="93"/>
      <c r="AT1034" s="94"/>
      <c r="AU1034" s="50"/>
      <c r="AV1034" s="50"/>
      <c r="AW1034" s="50"/>
      <c r="AX1034" s="50"/>
      <c r="AY1034" s="50"/>
      <c r="AZ1034" s="50"/>
      <c r="BA1034" s="50"/>
      <c r="BB1034" s="50"/>
      <c r="BC1034" s="50"/>
      <c r="BD1034" s="50"/>
      <c r="BE1034" s="50"/>
      <c r="BF1034" s="50"/>
      <c r="BG1034" s="50"/>
      <c r="BH1034" s="50"/>
      <c r="BI1034" s="50"/>
      <c r="BJ1034" s="50"/>
      <c r="BK1034" s="50"/>
      <c r="BL1034" s="50"/>
      <c r="BM1034" s="50"/>
      <c r="BN1034" s="50"/>
    </row>
    <row r="1035" customFormat="false" ht="22.5" hidden="false" customHeight="true" outlineLevel="0" collapsed="false">
      <c r="A1035" s="90"/>
      <c r="B1035" s="90"/>
      <c r="C1035" s="83" t="s">
        <v>1356</v>
      </c>
      <c r="D1035" s="90" t="e">
        <f aca="false">CONCATENATE($D$1028,"_","HEAT2")</f>
        <v>#VALUE!</v>
      </c>
      <c r="E1035" s="77" t="e">
        <f aca="false">$E$1028</f>
        <v>#VALUE!</v>
      </c>
      <c r="F1035" s="78"/>
      <c r="G1035" s="88" t="s">
        <v>1357</v>
      </c>
      <c r="H1035" s="82" t="s">
        <v>60</v>
      </c>
      <c r="I1035" s="89" t="s">
        <v>1358</v>
      </c>
      <c r="J1035" s="87"/>
      <c r="K1035" s="79"/>
      <c r="L1035" s="93"/>
      <c r="M1035" s="87" t="s">
        <v>62</v>
      </c>
      <c r="N1035" s="82"/>
      <c r="O1035" s="82"/>
      <c r="P1035" s="82"/>
      <c r="Q1035" s="82"/>
      <c r="R1035" s="82" t="n">
        <v>1</v>
      </c>
      <c r="S1035" s="82"/>
      <c r="T1035" s="82"/>
      <c r="U1035" s="82"/>
      <c r="V1035" s="82"/>
      <c r="W1035" s="82"/>
      <c r="X1035" s="82"/>
      <c r="Y1035" s="82"/>
      <c r="Z1035" s="82"/>
      <c r="AA1035" s="82"/>
      <c r="AB1035" s="82"/>
      <c r="AC1035" s="82"/>
      <c r="AD1035" s="82"/>
      <c r="AE1035" s="82"/>
      <c r="AF1035" s="82"/>
      <c r="AG1035" s="82"/>
      <c r="AH1035" s="82"/>
      <c r="AI1035" s="82"/>
      <c r="AJ1035" s="82"/>
      <c r="AK1035" s="82"/>
      <c r="AL1035" s="82"/>
      <c r="AM1035" s="82"/>
      <c r="AN1035" s="82"/>
      <c r="AO1035" s="93"/>
      <c r="AP1035" s="93"/>
      <c r="AQ1035" s="93"/>
      <c r="AR1035" s="93"/>
      <c r="AS1035" s="93"/>
      <c r="AT1035" s="94"/>
      <c r="AU1035" s="50"/>
      <c r="AV1035" s="50"/>
      <c r="AW1035" s="50"/>
      <c r="AX1035" s="50"/>
      <c r="AY1035" s="50"/>
      <c r="AZ1035" s="50"/>
      <c r="BA1035" s="50"/>
      <c r="BB1035" s="50"/>
      <c r="BC1035" s="50"/>
      <c r="BD1035" s="50"/>
      <c r="BE1035" s="50"/>
      <c r="BF1035" s="50"/>
      <c r="BG1035" s="50"/>
      <c r="BH1035" s="50"/>
      <c r="BI1035" s="50"/>
      <c r="BJ1035" s="50"/>
      <c r="BK1035" s="50"/>
      <c r="BL1035" s="50"/>
      <c r="BM1035" s="50"/>
      <c r="BN1035" s="50"/>
    </row>
    <row r="1036" customFormat="false" ht="22.5" hidden="false" customHeight="true" outlineLevel="0" collapsed="false">
      <c r="A1036" s="90" t="s">
        <v>229</v>
      </c>
      <c r="B1036" s="90" t="s">
        <v>229</v>
      </c>
      <c r="C1036" s="83" t="s">
        <v>1359</v>
      </c>
      <c r="D1036" s="90" t="e">
        <f aca="false">CONCATENATE($D$1028,"_","RUN3")</f>
        <v>#VALUE!</v>
      </c>
      <c r="E1036" s="77" t="e">
        <f aca="false">$E$1028</f>
        <v>#VALUE!</v>
      </c>
      <c r="F1036" s="78"/>
      <c r="G1036" s="88" t="s">
        <v>1360</v>
      </c>
      <c r="H1036" s="82" t="s">
        <v>60</v>
      </c>
      <c r="I1036" s="89" t="s">
        <v>1361</v>
      </c>
      <c r="J1036" s="87"/>
      <c r="K1036" s="79"/>
      <c r="L1036" s="93" t="s">
        <v>229</v>
      </c>
      <c r="M1036" s="87" t="s">
        <v>62</v>
      </c>
      <c r="N1036" s="82" t="s">
        <v>229</v>
      </c>
      <c r="O1036" s="82"/>
      <c r="P1036" s="82" t="s">
        <v>229</v>
      </c>
      <c r="Q1036" s="82" t="n">
        <v>1</v>
      </c>
      <c r="R1036" s="82"/>
      <c r="S1036" s="82"/>
      <c r="T1036" s="82"/>
      <c r="U1036" s="82"/>
      <c r="V1036" s="82"/>
      <c r="W1036" s="82"/>
      <c r="X1036" s="82"/>
      <c r="Y1036" s="82"/>
      <c r="Z1036" s="82"/>
      <c r="AA1036" s="82"/>
      <c r="AB1036" s="82"/>
      <c r="AC1036" s="82"/>
      <c r="AD1036" s="82"/>
      <c r="AE1036" s="82"/>
      <c r="AF1036" s="82"/>
      <c r="AG1036" s="82"/>
      <c r="AH1036" s="82"/>
      <c r="AI1036" s="82"/>
      <c r="AJ1036" s="82"/>
      <c r="AK1036" s="82"/>
      <c r="AL1036" s="82"/>
      <c r="AM1036" s="82"/>
      <c r="AN1036" s="82"/>
      <c r="AO1036" s="93"/>
      <c r="AP1036" s="93"/>
      <c r="AQ1036" s="93"/>
      <c r="AR1036" s="93"/>
      <c r="AS1036" s="93"/>
      <c r="AT1036" s="94"/>
      <c r="AU1036" s="50"/>
      <c r="AV1036" s="50"/>
      <c r="AW1036" s="50"/>
      <c r="AX1036" s="50"/>
      <c r="AY1036" s="50"/>
      <c r="AZ1036" s="50"/>
      <c r="BA1036" s="50"/>
      <c r="BB1036" s="50"/>
      <c r="BC1036" s="50"/>
      <c r="BD1036" s="50"/>
      <c r="BE1036" s="50"/>
      <c r="BF1036" s="50"/>
      <c r="BG1036" s="50"/>
      <c r="BH1036" s="50"/>
      <c r="BI1036" s="50"/>
      <c r="BJ1036" s="50"/>
      <c r="BK1036" s="50"/>
      <c r="BL1036" s="50"/>
      <c r="BM1036" s="50"/>
      <c r="BN1036" s="50"/>
    </row>
    <row r="1037" customFormat="false" ht="22.5" hidden="false" customHeight="true" outlineLevel="0" collapsed="false">
      <c r="A1037" s="90" t="s">
        <v>229</v>
      </c>
      <c r="B1037" s="90" t="s">
        <v>229</v>
      </c>
      <c r="C1037" s="83" t="s">
        <v>1362</v>
      </c>
      <c r="D1037" s="90" t="e">
        <f aca="false">CONCATENATE($D$1028,"_","TS4")</f>
        <v>#VALUE!</v>
      </c>
      <c r="E1037" s="77" t="e">
        <f aca="false">$E$1028</f>
        <v>#VALUE!</v>
      </c>
      <c r="F1037" s="50"/>
      <c r="G1037" s="88" t="s">
        <v>1363</v>
      </c>
      <c r="H1037" s="82" t="s">
        <v>60</v>
      </c>
      <c r="I1037" s="89" t="s">
        <v>1364</v>
      </c>
      <c r="J1037" s="87"/>
      <c r="K1037" s="79"/>
      <c r="L1037" s="93" t="s">
        <v>229</v>
      </c>
      <c r="M1037" s="87" t="s">
        <v>62</v>
      </c>
      <c r="N1037" s="82" t="s">
        <v>229</v>
      </c>
      <c r="O1037" s="82"/>
      <c r="P1037" s="82" t="s">
        <v>229</v>
      </c>
      <c r="Q1037" s="82" t="n">
        <v>1</v>
      </c>
      <c r="R1037" s="82"/>
      <c r="S1037" s="82"/>
      <c r="T1037" s="82"/>
      <c r="U1037" s="82"/>
      <c r="V1037" s="82"/>
      <c r="W1037" s="82"/>
      <c r="X1037" s="82"/>
      <c r="Y1037" s="82"/>
      <c r="Z1037" s="82"/>
      <c r="AA1037" s="82"/>
      <c r="AB1037" s="82"/>
      <c r="AC1037" s="82"/>
      <c r="AD1037" s="82"/>
      <c r="AE1037" s="82"/>
      <c r="AF1037" s="82"/>
      <c r="AG1037" s="82"/>
      <c r="AH1037" s="82"/>
      <c r="AI1037" s="82"/>
      <c r="AJ1037" s="82"/>
      <c r="AK1037" s="82"/>
      <c r="AL1037" s="82"/>
      <c r="AM1037" s="82"/>
      <c r="AN1037" s="82"/>
      <c r="AO1037" s="93"/>
      <c r="AP1037" s="93"/>
      <c r="AQ1037" s="93"/>
      <c r="AR1037" s="93"/>
      <c r="AS1037" s="93"/>
      <c r="AT1037" s="94"/>
      <c r="AU1037" s="50"/>
      <c r="AV1037" s="50"/>
      <c r="AW1037" s="50"/>
      <c r="AX1037" s="50"/>
      <c r="AY1037" s="50"/>
      <c r="AZ1037" s="50"/>
      <c r="BA1037" s="50"/>
      <c r="BB1037" s="50"/>
      <c r="BC1037" s="50"/>
      <c r="BD1037" s="50"/>
      <c r="BE1037" s="50"/>
      <c r="BF1037" s="50"/>
      <c r="BG1037" s="50"/>
      <c r="BH1037" s="50"/>
      <c r="BI1037" s="50"/>
      <c r="BJ1037" s="50"/>
      <c r="BK1037" s="50"/>
      <c r="BL1037" s="50"/>
      <c r="BM1037" s="50"/>
      <c r="BN1037" s="50"/>
    </row>
    <row r="1038" customFormat="false" ht="22.5" hidden="false" customHeight="true" outlineLevel="0" collapsed="false">
      <c r="A1038" s="90" t="s">
        <v>229</v>
      </c>
      <c r="B1038" s="90" t="s">
        <v>229</v>
      </c>
      <c r="C1038" s="83" t="s">
        <v>1365</v>
      </c>
      <c r="D1038" s="90" t="e">
        <f aca="false">CONCATENATE($D$1028,"_","HEAT3")</f>
        <v>#VALUE!</v>
      </c>
      <c r="E1038" s="77" t="e">
        <f aca="false">$E$1028</f>
        <v>#VALUE!</v>
      </c>
      <c r="F1038" s="78"/>
      <c r="G1038" s="88" t="s">
        <v>1366</v>
      </c>
      <c r="H1038" s="82" t="s">
        <v>60</v>
      </c>
      <c r="I1038" s="89" t="s">
        <v>1367</v>
      </c>
      <c r="J1038" s="87"/>
      <c r="K1038" s="79"/>
      <c r="L1038" s="93" t="s">
        <v>229</v>
      </c>
      <c r="M1038" s="87" t="s">
        <v>62</v>
      </c>
      <c r="N1038" s="82" t="s">
        <v>229</v>
      </c>
      <c r="O1038" s="82"/>
      <c r="P1038" s="82" t="s">
        <v>229</v>
      </c>
      <c r="Q1038" s="82"/>
      <c r="R1038" s="82" t="n">
        <v>1</v>
      </c>
      <c r="S1038" s="82"/>
      <c r="T1038" s="82"/>
      <c r="U1038" s="82"/>
      <c r="V1038" s="82"/>
      <c r="W1038" s="82"/>
      <c r="X1038" s="82"/>
      <c r="Y1038" s="82"/>
      <c r="Z1038" s="82"/>
      <c r="AA1038" s="82"/>
      <c r="AB1038" s="82"/>
      <c r="AC1038" s="82"/>
      <c r="AD1038" s="82"/>
      <c r="AE1038" s="82"/>
      <c r="AF1038" s="82"/>
      <c r="AG1038" s="82"/>
      <c r="AH1038" s="82"/>
      <c r="AI1038" s="82"/>
      <c r="AJ1038" s="82"/>
      <c r="AK1038" s="82"/>
      <c r="AL1038" s="82"/>
      <c r="AM1038" s="82"/>
      <c r="AN1038" s="82"/>
      <c r="AO1038" s="93"/>
      <c r="AP1038" s="93"/>
      <c r="AQ1038" s="93"/>
      <c r="AR1038" s="93"/>
      <c r="AS1038" s="93"/>
      <c r="AT1038" s="94"/>
      <c r="AU1038" s="50"/>
      <c r="AV1038" s="50"/>
      <c r="AW1038" s="50"/>
      <c r="AX1038" s="50"/>
      <c r="AY1038" s="50"/>
      <c r="AZ1038" s="50"/>
      <c r="BA1038" s="50"/>
      <c r="BB1038" s="50"/>
      <c r="BC1038" s="50"/>
      <c r="BD1038" s="50"/>
      <c r="BE1038" s="50"/>
      <c r="BF1038" s="50"/>
      <c r="BG1038" s="50"/>
      <c r="BH1038" s="50"/>
      <c r="BI1038" s="50"/>
      <c r="BJ1038" s="50"/>
      <c r="BK1038" s="50"/>
      <c r="BL1038" s="50"/>
      <c r="BM1038" s="50"/>
      <c r="BN1038" s="50"/>
    </row>
    <row r="1039" customFormat="false" ht="22.5" hidden="false" customHeight="true" outlineLevel="0" collapsed="false">
      <c r="A1039" s="90"/>
      <c r="B1039" s="83"/>
      <c r="C1039" s="83"/>
      <c r="D1039" s="91"/>
      <c r="E1039" s="92"/>
      <c r="F1039" s="78"/>
      <c r="G1039" s="76"/>
      <c r="H1039" s="82"/>
      <c r="I1039" s="76"/>
      <c r="J1039" s="87"/>
      <c r="K1039" s="87"/>
      <c r="L1039" s="93"/>
      <c r="M1039" s="82"/>
      <c r="N1039" s="82"/>
      <c r="O1039" s="82"/>
      <c r="P1039" s="82"/>
      <c r="Q1039" s="82"/>
      <c r="R1039" s="82"/>
      <c r="S1039" s="82"/>
      <c r="T1039" s="82"/>
      <c r="U1039" s="82"/>
      <c r="V1039" s="82"/>
      <c r="W1039" s="82"/>
      <c r="X1039" s="82"/>
      <c r="Y1039" s="82"/>
      <c r="Z1039" s="82"/>
      <c r="AA1039" s="82"/>
      <c r="AB1039" s="82"/>
      <c r="AC1039" s="82"/>
      <c r="AD1039" s="82"/>
      <c r="AE1039" s="82"/>
      <c r="AF1039" s="82"/>
      <c r="AG1039" s="82"/>
      <c r="AH1039" s="82"/>
      <c r="AI1039" s="82"/>
      <c r="AJ1039" s="82"/>
      <c r="AK1039" s="82"/>
      <c r="AL1039" s="82"/>
      <c r="AM1039" s="82"/>
      <c r="AN1039" s="82"/>
      <c r="AO1039" s="93"/>
      <c r="AP1039" s="93"/>
      <c r="AQ1039" s="93"/>
      <c r="AR1039" s="93"/>
      <c r="AS1039" s="93"/>
      <c r="AT1039" s="94"/>
      <c r="AU1039" s="50"/>
      <c r="AV1039" s="50"/>
      <c r="AW1039" s="50"/>
      <c r="AX1039" s="50"/>
      <c r="AY1039" s="50"/>
      <c r="AZ1039" s="50"/>
      <c r="BA1039" s="50"/>
      <c r="BB1039" s="50"/>
      <c r="BC1039" s="50"/>
      <c r="BD1039" s="50"/>
      <c r="BE1039" s="50"/>
      <c r="BF1039" s="50"/>
      <c r="BG1039" s="50"/>
      <c r="BH1039" s="50"/>
      <c r="BI1039" s="50"/>
      <c r="BJ1039" s="50"/>
      <c r="BK1039" s="50"/>
      <c r="BL1039" s="50"/>
      <c r="BM1039" s="50"/>
      <c r="BN1039" s="50"/>
    </row>
    <row r="1040" customFormat="false" ht="22.5" hidden="false" customHeight="true" outlineLevel="0" collapsed="false">
      <c r="A1040" s="90"/>
      <c r="B1040" s="83"/>
      <c r="C1040" s="83"/>
      <c r="D1040" s="91"/>
      <c r="E1040" s="92"/>
      <c r="F1040" s="78"/>
      <c r="G1040" s="76"/>
      <c r="H1040" s="82"/>
      <c r="I1040" s="76"/>
      <c r="J1040" s="87"/>
      <c r="K1040" s="87"/>
      <c r="L1040" s="93"/>
      <c r="M1040" s="82"/>
      <c r="N1040" s="82"/>
      <c r="O1040" s="82"/>
      <c r="P1040" s="82"/>
      <c r="Q1040" s="82"/>
      <c r="R1040" s="82"/>
      <c r="S1040" s="82"/>
      <c r="T1040" s="82"/>
      <c r="U1040" s="82"/>
      <c r="V1040" s="82"/>
      <c r="W1040" s="82"/>
      <c r="X1040" s="82"/>
      <c r="Y1040" s="82"/>
      <c r="Z1040" s="82"/>
      <c r="AA1040" s="82"/>
      <c r="AB1040" s="82"/>
      <c r="AC1040" s="82"/>
      <c r="AD1040" s="82"/>
      <c r="AE1040" s="82"/>
      <c r="AF1040" s="82"/>
      <c r="AG1040" s="82"/>
      <c r="AH1040" s="82"/>
      <c r="AI1040" s="82"/>
      <c r="AJ1040" s="82"/>
      <c r="AK1040" s="82"/>
      <c r="AL1040" s="82"/>
      <c r="AM1040" s="82"/>
      <c r="AN1040" s="82"/>
      <c r="AO1040" s="93"/>
      <c r="AP1040" s="93"/>
      <c r="AQ1040" s="93"/>
      <c r="AR1040" s="93"/>
      <c r="AS1040" s="93"/>
      <c r="AT1040" s="94"/>
      <c r="AU1040" s="50"/>
      <c r="AV1040" s="50"/>
      <c r="AW1040" s="50"/>
      <c r="AX1040" s="50"/>
      <c r="AY1040" s="50"/>
      <c r="AZ1040" s="50"/>
      <c r="BA1040" s="50"/>
      <c r="BB1040" s="50"/>
      <c r="BC1040" s="50"/>
      <c r="BD1040" s="50"/>
      <c r="BE1040" s="50"/>
      <c r="BF1040" s="50"/>
      <c r="BG1040" s="50"/>
      <c r="BH1040" s="50"/>
      <c r="BI1040" s="50"/>
      <c r="BJ1040" s="50"/>
      <c r="BK1040" s="50"/>
      <c r="BL1040" s="50"/>
      <c r="BM1040" s="50"/>
      <c r="BN1040" s="50"/>
    </row>
    <row r="1041" customFormat="false" ht="22.5" hidden="false" customHeight="true" outlineLevel="0" collapsed="false">
      <c r="A1041" s="90"/>
      <c r="B1041" s="83"/>
      <c r="C1041" s="83"/>
      <c r="D1041" s="91"/>
      <c r="E1041" s="92"/>
      <c r="F1041" s="78"/>
      <c r="G1041" s="76"/>
      <c r="H1041" s="82"/>
      <c r="I1041" s="76"/>
      <c r="J1041" s="87"/>
      <c r="K1041" s="87"/>
      <c r="L1041" s="93"/>
      <c r="M1041" s="82"/>
      <c r="N1041" s="82"/>
      <c r="O1041" s="82"/>
      <c r="P1041" s="82"/>
      <c r="Q1041" s="82"/>
      <c r="R1041" s="82"/>
      <c r="S1041" s="82"/>
      <c r="T1041" s="82"/>
      <c r="U1041" s="82"/>
      <c r="V1041" s="82"/>
      <c r="W1041" s="82"/>
      <c r="X1041" s="82"/>
      <c r="Y1041" s="82"/>
      <c r="Z1041" s="82"/>
      <c r="AA1041" s="82"/>
      <c r="AB1041" s="82"/>
      <c r="AC1041" s="82"/>
      <c r="AD1041" s="82"/>
      <c r="AE1041" s="82"/>
      <c r="AF1041" s="82"/>
      <c r="AG1041" s="82"/>
      <c r="AH1041" s="82"/>
      <c r="AI1041" s="82"/>
      <c r="AJ1041" s="82"/>
      <c r="AK1041" s="82"/>
      <c r="AL1041" s="82"/>
      <c r="AM1041" s="82"/>
      <c r="AN1041" s="82"/>
      <c r="AO1041" s="93"/>
      <c r="AP1041" s="93"/>
      <c r="AQ1041" s="93"/>
      <c r="AR1041" s="93"/>
      <c r="AS1041" s="93"/>
      <c r="AT1041" s="94"/>
      <c r="AU1041" s="50"/>
      <c r="AV1041" s="50"/>
      <c r="AW1041" s="50"/>
      <c r="AX1041" s="50"/>
      <c r="AY1041" s="50"/>
      <c r="AZ1041" s="50"/>
      <c r="BA1041" s="50"/>
      <c r="BB1041" s="50"/>
      <c r="BC1041" s="50"/>
      <c r="BD1041" s="50"/>
      <c r="BE1041" s="50"/>
      <c r="BF1041" s="50"/>
      <c r="BG1041" s="50"/>
      <c r="BH1041" s="50"/>
      <c r="BI1041" s="50"/>
      <c r="BJ1041" s="50"/>
      <c r="BK1041" s="50"/>
      <c r="BL1041" s="50"/>
      <c r="BM1041" s="50"/>
      <c r="BN1041" s="50"/>
    </row>
    <row r="1042" customFormat="false" ht="22.5" hidden="false" customHeight="true" outlineLevel="0" collapsed="false">
      <c r="A1042" s="90"/>
      <c r="B1042" s="90"/>
      <c r="C1042" s="83"/>
      <c r="D1042" s="113" t="e">
        <f aca="false">'codigos flow sheet' #REF!</f>
        <v>#VALUE!</v>
      </c>
      <c r="E1042" s="95" t="e">
        <f aca="false">'codigos flow sheet' #REF!</f>
        <v>#VALUE!</v>
      </c>
      <c r="F1042" s="78"/>
      <c r="G1042" s="76"/>
      <c r="H1042" s="82" t="s">
        <v>1368</v>
      </c>
      <c r="I1042" s="144"/>
      <c r="J1042" s="87" t="s">
        <v>88</v>
      </c>
      <c r="K1042" s="100" t="s">
        <v>89</v>
      </c>
      <c r="L1042" s="93"/>
      <c r="M1042" s="82"/>
      <c r="N1042" s="82"/>
      <c r="O1042" s="82"/>
      <c r="P1042" s="82"/>
      <c r="Q1042" s="82"/>
      <c r="R1042" s="82"/>
      <c r="S1042" s="82"/>
      <c r="T1042" s="82"/>
      <c r="U1042" s="82"/>
      <c r="V1042" s="82"/>
      <c r="W1042" s="82"/>
      <c r="X1042" s="82"/>
      <c r="Y1042" s="82"/>
      <c r="Z1042" s="82"/>
      <c r="AA1042" s="82"/>
      <c r="AB1042" s="82"/>
      <c r="AC1042" s="82"/>
      <c r="AD1042" s="82"/>
      <c r="AE1042" s="82"/>
      <c r="AF1042" s="82"/>
      <c r="AG1042" s="82"/>
      <c r="AH1042" s="82"/>
      <c r="AI1042" s="82"/>
      <c r="AJ1042" s="82"/>
      <c r="AK1042" s="82"/>
      <c r="AL1042" s="82"/>
      <c r="AM1042" s="82"/>
      <c r="AN1042" s="82"/>
      <c r="AO1042" s="93"/>
      <c r="AP1042" s="93"/>
      <c r="AQ1042" s="93"/>
      <c r="AR1042" s="93"/>
      <c r="AS1042" s="93"/>
      <c r="AT1042" s="94"/>
      <c r="AU1042" s="41"/>
      <c r="AV1042" s="41"/>
      <c r="AW1042" s="41"/>
      <c r="AX1042" s="41"/>
      <c r="AY1042" s="41"/>
      <c r="AZ1042" s="41"/>
      <c r="BA1042" s="41"/>
      <c r="BB1042" s="41"/>
      <c r="BC1042" s="41"/>
      <c r="BD1042" s="41"/>
      <c r="BE1042" s="41"/>
      <c r="BF1042" s="41"/>
      <c r="BG1042" s="41"/>
      <c r="BH1042" s="41"/>
      <c r="BI1042" s="41"/>
      <c r="BJ1042" s="41"/>
      <c r="BK1042" s="41"/>
      <c r="BL1042" s="41"/>
      <c r="BM1042" s="41"/>
      <c r="BN1042" s="41"/>
    </row>
    <row r="1043" customFormat="false" ht="22.5" hidden="false" customHeight="true" outlineLevel="0" collapsed="false">
      <c r="A1043" s="90"/>
      <c r="B1043" s="90"/>
      <c r="C1043" s="83" t="s">
        <v>1369</v>
      </c>
      <c r="D1043" s="90" t="e">
        <f aca="false">CONCATENATE($D$1042,"_","RUN1")</f>
        <v>#VALUE!</v>
      </c>
      <c r="E1043" s="77" t="e">
        <f aca="false">$E$1042</f>
        <v>#VALUE!</v>
      </c>
      <c r="F1043" s="78"/>
      <c r="G1043" s="88" t="s">
        <v>1341</v>
      </c>
      <c r="H1043" s="82" t="s">
        <v>60</v>
      </c>
      <c r="I1043" s="77" t="s">
        <v>1370</v>
      </c>
      <c r="J1043" s="93"/>
      <c r="K1043" s="79"/>
      <c r="L1043" s="93"/>
      <c r="M1043" s="87" t="s">
        <v>62</v>
      </c>
      <c r="N1043" s="82"/>
      <c r="O1043" s="82"/>
      <c r="P1043" s="82"/>
      <c r="Q1043" s="82" t="n">
        <v>1</v>
      </c>
      <c r="R1043" s="82"/>
      <c r="S1043" s="82"/>
      <c r="T1043" s="82"/>
      <c r="U1043" s="82"/>
      <c r="V1043" s="82"/>
      <c r="W1043" s="82"/>
      <c r="X1043" s="82"/>
      <c r="Y1043" s="82"/>
      <c r="Z1043" s="82"/>
      <c r="AA1043" s="82"/>
      <c r="AB1043" s="82"/>
      <c r="AC1043" s="82"/>
      <c r="AD1043" s="82"/>
      <c r="AE1043" s="82"/>
      <c r="AF1043" s="82"/>
      <c r="AG1043" s="82"/>
      <c r="AH1043" s="82"/>
      <c r="AI1043" s="82"/>
      <c r="AJ1043" s="82"/>
      <c r="AK1043" s="82"/>
      <c r="AL1043" s="82"/>
      <c r="AM1043" s="82"/>
      <c r="AN1043" s="82"/>
      <c r="AO1043" s="93"/>
      <c r="AP1043" s="93"/>
      <c r="AQ1043" s="93"/>
      <c r="AR1043" s="93"/>
      <c r="AS1043" s="93"/>
      <c r="AT1043" s="94"/>
      <c r="AU1043" s="41"/>
      <c r="AV1043" s="41"/>
      <c r="AW1043" s="41"/>
      <c r="AX1043" s="41"/>
      <c r="AY1043" s="41"/>
      <c r="AZ1043" s="41"/>
      <c r="BA1043" s="41"/>
      <c r="BB1043" s="41"/>
      <c r="BC1043" s="41"/>
      <c r="BD1043" s="41"/>
      <c r="BE1043" s="41"/>
      <c r="BF1043" s="41"/>
      <c r="BG1043" s="41"/>
      <c r="BH1043" s="41"/>
      <c r="BI1043" s="41"/>
      <c r="BJ1043" s="41"/>
      <c r="BK1043" s="41"/>
      <c r="BL1043" s="41"/>
      <c r="BM1043" s="41"/>
      <c r="BN1043" s="41"/>
    </row>
    <row r="1044" customFormat="false" ht="22.5" hidden="false" customHeight="true" outlineLevel="0" collapsed="false">
      <c r="A1044" s="90"/>
      <c r="B1044" s="90"/>
      <c r="C1044" s="83" t="s">
        <v>1371</v>
      </c>
      <c r="D1044" s="90" t="e">
        <f aca="false">CONCATENATE($D$1042,"_","TS1")</f>
        <v>#VALUE!</v>
      </c>
      <c r="E1044" s="77" t="e">
        <f aca="false">$E$1042</f>
        <v>#VALUE!</v>
      </c>
      <c r="F1044" s="78"/>
      <c r="G1044" s="88" t="s">
        <v>1288</v>
      </c>
      <c r="H1044" s="82" t="s">
        <v>60</v>
      </c>
      <c r="I1044" s="77" t="s">
        <v>1372</v>
      </c>
      <c r="J1044" s="93"/>
      <c r="K1044" s="79"/>
      <c r="L1044" s="93"/>
      <c r="M1044" s="87" t="s">
        <v>62</v>
      </c>
      <c r="N1044" s="82"/>
      <c r="O1044" s="82"/>
      <c r="P1044" s="82"/>
      <c r="Q1044" s="82" t="n">
        <v>1</v>
      </c>
      <c r="R1044" s="82"/>
      <c r="S1044" s="82"/>
      <c r="T1044" s="82"/>
      <c r="U1044" s="82"/>
      <c r="V1044" s="82"/>
      <c r="W1044" s="82"/>
      <c r="X1044" s="82"/>
      <c r="Y1044" s="82"/>
      <c r="Z1044" s="82"/>
      <c r="AA1044" s="82"/>
      <c r="AB1044" s="82"/>
      <c r="AC1044" s="82"/>
      <c r="AD1044" s="82"/>
      <c r="AE1044" s="82"/>
      <c r="AF1044" s="82"/>
      <c r="AG1044" s="82"/>
      <c r="AH1044" s="82"/>
      <c r="AI1044" s="82"/>
      <c r="AJ1044" s="82"/>
      <c r="AK1044" s="82"/>
      <c r="AL1044" s="82"/>
      <c r="AM1044" s="82"/>
      <c r="AN1044" s="82"/>
      <c r="AO1044" s="93"/>
      <c r="AP1044" s="93"/>
      <c r="AQ1044" s="93"/>
      <c r="AR1044" s="93"/>
      <c r="AS1044" s="93"/>
      <c r="AT1044" s="94"/>
      <c r="AU1044" s="41"/>
      <c r="AV1044" s="41"/>
      <c r="AW1044" s="41"/>
      <c r="AX1044" s="41"/>
      <c r="AY1044" s="41"/>
      <c r="AZ1044" s="41"/>
      <c r="BA1044" s="41"/>
      <c r="BB1044" s="41"/>
      <c r="BC1044" s="41"/>
      <c r="BD1044" s="41"/>
      <c r="BE1044" s="41"/>
      <c r="BF1044" s="41"/>
      <c r="BG1044" s="41"/>
      <c r="BH1044" s="41"/>
      <c r="BI1044" s="41"/>
      <c r="BJ1044" s="41"/>
      <c r="BK1044" s="41"/>
      <c r="BL1044" s="41"/>
      <c r="BM1044" s="41"/>
      <c r="BN1044" s="41"/>
    </row>
    <row r="1045" customFormat="false" ht="22.5" hidden="false" customHeight="true" outlineLevel="0" collapsed="false">
      <c r="A1045" s="90"/>
      <c r="B1045" s="90"/>
      <c r="C1045" s="83" t="s">
        <v>1373</v>
      </c>
      <c r="D1045" s="90" t="e">
        <f aca="false">CONCATENATE($D$1042,"_","TS2")</f>
        <v>#VALUE!</v>
      </c>
      <c r="E1045" s="77" t="e">
        <f aca="false">$E$1042</f>
        <v>#VALUE!</v>
      </c>
      <c r="F1045" s="78"/>
      <c r="G1045" s="88" t="s">
        <v>1346</v>
      </c>
      <c r="H1045" s="82" t="s">
        <v>60</v>
      </c>
      <c r="I1045" s="77" t="s">
        <v>1374</v>
      </c>
      <c r="J1045" s="93"/>
      <c r="K1045" s="79"/>
      <c r="L1045" s="93"/>
      <c r="M1045" s="87" t="s">
        <v>62</v>
      </c>
      <c r="N1045" s="82"/>
      <c r="O1045" s="82"/>
      <c r="P1045" s="82"/>
      <c r="Q1045" s="82" t="n">
        <v>1</v>
      </c>
      <c r="R1045" s="82"/>
      <c r="S1045" s="82"/>
      <c r="T1045" s="82"/>
      <c r="U1045" s="82"/>
      <c r="V1045" s="82"/>
      <c r="W1045" s="82"/>
      <c r="X1045" s="82"/>
      <c r="Y1045" s="82"/>
      <c r="Z1045" s="82"/>
      <c r="AA1045" s="82"/>
      <c r="AB1045" s="82"/>
      <c r="AC1045" s="82"/>
      <c r="AD1045" s="82"/>
      <c r="AE1045" s="82"/>
      <c r="AF1045" s="82"/>
      <c r="AG1045" s="82"/>
      <c r="AH1045" s="82"/>
      <c r="AI1045" s="82"/>
      <c r="AJ1045" s="82"/>
      <c r="AK1045" s="82"/>
      <c r="AL1045" s="82"/>
      <c r="AM1045" s="82"/>
      <c r="AN1045" s="82"/>
      <c r="AO1045" s="93"/>
      <c r="AP1045" s="93"/>
      <c r="AQ1045" s="93"/>
      <c r="AR1045" s="93"/>
      <c r="AS1045" s="93"/>
      <c r="AT1045" s="94"/>
      <c r="AU1045" s="41"/>
      <c r="AV1045" s="41"/>
      <c r="AW1045" s="41"/>
      <c r="AX1045" s="41"/>
      <c r="AY1045" s="41"/>
      <c r="AZ1045" s="41"/>
      <c r="BA1045" s="41"/>
      <c r="BB1045" s="41"/>
      <c r="BC1045" s="41"/>
      <c r="BD1045" s="41"/>
      <c r="BE1045" s="41"/>
      <c r="BF1045" s="41"/>
      <c r="BG1045" s="41"/>
      <c r="BH1045" s="41"/>
      <c r="BI1045" s="41"/>
      <c r="BJ1045" s="41"/>
      <c r="BK1045" s="41"/>
      <c r="BL1045" s="41"/>
      <c r="BM1045" s="41"/>
      <c r="BN1045" s="41"/>
    </row>
    <row r="1046" customFormat="false" ht="22.5" hidden="false" customHeight="true" outlineLevel="0" collapsed="false">
      <c r="A1046" s="90"/>
      <c r="B1046" s="90"/>
      <c r="C1046" s="83" t="s">
        <v>1375</v>
      </c>
      <c r="D1046" s="90" t="e">
        <f aca="false">CONCATENATE($D$1042,"_","HEAT1")</f>
        <v>#VALUE!</v>
      </c>
      <c r="E1046" s="77" t="e">
        <f aca="false">$E$1042</f>
        <v>#VALUE!</v>
      </c>
      <c r="F1046" s="78"/>
      <c r="G1046" s="88" t="s">
        <v>1349</v>
      </c>
      <c r="H1046" s="82" t="s">
        <v>60</v>
      </c>
      <c r="I1046" s="77" t="s">
        <v>1376</v>
      </c>
      <c r="J1046" s="93"/>
      <c r="K1046" s="79"/>
      <c r="L1046" s="93"/>
      <c r="M1046" s="87" t="s">
        <v>62</v>
      </c>
      <c r="N1046" s="82"/>
      <c r="O1046" s="82"/>
      <c r="P1046" s="82"/>
      <c r="Q1046" s="82"/>
      <c r="R1046" s="82" t="n">
        <v>1</v>
      </c>
      <c r="S1046" s="82"/>
      <c r="T1046" s="82"/>
      <c r="U1046" s="82"/>
      <c r="V1046" s="82"/>
      <c r="W1046" s="82"/>
      <c r="X1046" s="82"/>
      <c r="Y1046" s="82"/>
      <c r="Z1046" s="82"/>
      <c r="AA1046" s="82"/>
      <c r="AB1046" s="82"/>
      <c r="AC1046" s="82"/>
      <c r="AD1046" s="82"/>
      <c r="AE1046" s="82"/>
      <c r="AF1046" s="82"/>
      <c r="AG1046" s="82"/>
      <c r="AH1046" s="82"/>
      <c r="AI1046" s="82"/>
      <c r="AJ1046" s="82"/>
      <c r="AK1046" s="82"/>
      <c r="AL1046" s="82"/>
      <c r="AM1046" s="82"/>
      <c r="AN1046" s="82"/>
      <c r="AO1046" s="93"/>
      <c r="AP1046" s="93"/>
      <c r="AQ1046" s="93"/>
      <c r="AR1046" s="93"/>
      <c r="AS1046" s="93"/>
      <c r="AT1046" s="94"/>
      <c r="AU1046" s="41"/>
      <c r="AV1046" s="41"/>
      <c r="AW1046" s="41"/>
      <c r="AX1046" s="41"/>
      <c r="AY1046" s="41"/>
      <c r="AZ1046" s="41"/>
      <c r="BA1046" s="41"/>
      <c r="BB1046" s="41"/>
      <c r="BC1046" s="41"/>
      <c r="BD1046" s="41"/>
      <c r="BE1046" s="41"/>
      <c r="BF1046" s="41"/>
      <c r="BG1046" s="41"/>
      <c r="BH1046" s="41"/>
      <c r="BI1046" s="41"/>
      <c r="BJ1046" s="41"/>
      <c r="BK1046" s="41"/>
      <c r="BL1046" s="41"/>
      <c r="BM1046" s="41"/>
      <c r="BN1046" s="41"/>
    </row>
    <row r="1047" customFormat="false" ht="22.5" hidden="false" customHeight="true" outlineLevel="0" collapsed="false">
      <c r="A1047" s="90"/>
      <c r="B1047" s="90"/>
      <c r="C1047" s="83" t="s">
        <v>1377</v>
      </c>
      <c r="D1047" s="90" t="e">
        <f aca="false">CONCATENATE($D$1042,"_","RUN2")</f>
        <v>#VALUE!</v>
      </c>
      <c r="E1047" s="77" t="e">
        <f aca="false">$E$1042</f>
        <v>#VALUE!</v>
      </c>
      <c r="F1047" s="78"/>
      <c r="G1047" s="88" t="s">
        <v>1154</v>
      </c>
      <c r="H1047" s="82" t="s">
        <v>60</v>
      </c>
      <c r="I1047" s="77" t="s">
        <v>1378</v>
      </c>
      <c r="J1047" s="93"/>
      <c r="K1047" s="79"/>
      <c r="L1047" s="93"/>
      <c r="M1047" s="87" t="s">
        <v>62</v>
      </c>
      <c r="N1047" s="82"/>
      <c r="O1047" s="82"/>
      <c r="P1047" s="82"/>
      <c r="Q1047" s="82" t="n">
        <v>1</v>
      </c>
      <c r="R1047" s="82"/>
      <c r="S1047" s="82"/>
      <c r="T1047" s="82"/>
      <c r="U1047" s="82"/>
      <c r="V1047" s="82"/>
      <c r="W1047" s="82"/>
      <c r="X1047" s="82"/>
      <c r="Y1047" s="82"/>
      <c r="Z1047" s="82"/>
      <c r="AA1047" s="82"/>
      <c r="AB1047" s="82"/>
      <c r="AC1047" s="82"/>
      <c r="AD1047" s="82"/>
      <c r="AE1047" s="82"/>
      <c r="AF1047" s="82"/>
      <c r="AG1047" s="82"/>
      <c r="AH1047" s="82"/>
      <c r="AI1047" s="82"/>
      <c r="AJ1047" s="82"/>
      <c r="AK1047" s="82"/>
      <c r="AL1047" s="82"/>
      <c r="AM1047" s="82"/>
      <c r="AN1047" s="82"/>
      <c r="AO1047" s="93"/>
      <c r="AP1047" s="93"/>
      <c r="AQ1047" s="93"/>
      <c r="AR1047" s="93"/>
      <c r="AS1047" s="93"/>
      <c r="AT1047" s="94"/>
      <c r="AU1047" s="41"/>
      <c r="AV1047" s="41"/>
      <c r="AW1047" s="41"/>
      <c r="AX1047" s="41"/>
      <c r="AY1047" s="41"/>
      <c r="AZ1047" s="41"/>
      <c r="BA1047" s="41"/>
      <c r="BB1047" s="41"/>
      <c r="BC1047" s="41"/>
      <c r="BD1047" s="41"/>
      <c r="BE1047" s="41"/>
      <c r="BF1047" s="41"/>
      <c r="BG1047" s="41"/>
      <c r="BH1047" s="41"/>
      <c r="BI1047" s="41"/>
      <c r="BJ1047" s="41"/>
      <c r="BK1047" s="41"/>
      <c r="BL1047" s="41"/>
      <c r="BM1047" s="41"/>
      <c r="BN1047" s="41"/>
    </row>
    <row r="1048" customFormat="false" ht="22.5" hidden="false" customHeight="true" outlineLevel="0" collapsed="false">
      <c r="A1048" s="90"/>
      <c r="B1048" s="90"/>
      <c r="C1048" s="83" t="s">
        <v>1379</v>
      </c>
      <c r="D1048" s="90" t="e">
        <f aca="false">CONCATENATE($D$1042,"_","TS3")</f>
        <v>#VALUE!</v>
      </c>
      <c r="E1048" s="77" t="e">
        <f aca="false">$E$1042</f>
        <v>#VALUE!</v>
      </c>
      <c r="F1048" s="78"/>
      <c r="G1048" s="88" t="s">
        <v>1354</v>
      </c>
      <c r="H1048" s="82" t="s">
        <v>60</v>
      </c>
      <c r="I1048" s="77" t="s">
        <v>1380</v>
      </c>
      <c r="J1048" s="93"/>
      <c r="K1048" s="79"/>
      <c r="L1048" s="93"/>
      <c r="M1048" s="87" t="s">
        <v>62</v>
      </c>
      <c r="N1048" s="82"/>
      <c r="O1048" s="82"/>
      <c r="P1048" s="82"/>
      <c r="Q1048" s="82" t="n">
        <v>1</v>
      </c>
      <c r="R1048" s="82"/>
      <c r="S1048" s="82"/>
      <c r="T1048" s="82"/>
      <c r="U1048" s="82"/>
      <c r="V1048" s="82"/>
      <c r="W1048" s="82"/>
      <c r="X1048" s="82"/>
      <c r="Y1048" s="82"/>
      <c r="Z1048" s="82"/>
      <c r="AA1048" s="82"/>
      <c r="AB1048" s="82"/>
      <c r="AC1048" s="82"/>
      <c r="AD1048" s="82"/>
      <c r="AE1048" s="82"/>
      <c r="AF1048" s="82"/>
      <c r="AG1048" s="82"/>
      <c r="AH1048" s="82"/>
      <c r="AI1048" s="82"/>
      <c r="AJ1048" s="82"/>
      <c r="AK1048" s="82"/>
      <c r="AL1048" s="82"/>
      <c r="AM1048" s="82"/>
      <c r="AN1048" s="82"/>
      <c r="AO1048" s="93"/>
      <c r="AP1048" s="93"/>
      <c r="AQ1048" s="93"/>
      <c r="AR1048" s="93"/>
      <c r="AS1048" s="93"/>
      <c r="AT1048" s="94"/>
      <c r="AU1048" s="41"/>
      <c r="AV1048" s="41"/>
      <c r="AW1048" s="41"/>
      <c r="AX1048" s="41"/>
      <c r="AY1048" s="41"/>
      <c r="AZ1048" s="41"/>
      <c r="BA1048" s="41"/>
      <c r="BB1048" s="41"/>
      <c r="BC1048" s="41"/>
      <c r="BD1048" s="41"/>
      <c r="BE1048" s="41"/>
      <c r="BF1048" s="41"/>
      <c r="BG1048" s="41"/>
      <c r="BH1048" s="41"/>
      <c r="BI1048" s="41"/>
      <c r="BJ1048" s="41"/>
      <c r="BK1048" s="41"/>
      <c r="BL1048" s="41"/>
      <c r="BM1048" s="41"/>
      <c r="BN1048" s="41"/>
    </row>
    <row r="1049" customFormat="false" ht="22.5" hidden="false" customHeight="true" outlineLevel="0" collapsed="false">
      <c r="A1049" s="90"/>
      <c r="B1049" s="90"/>
      <c r="C1049" s="83" t="s">
        <v>1381</v>
      </c>
      <c r="D1049" s="90" t="e">
        <f aca="false">CONCATENATE($D$1042,"_","HEAT2")</f>
        <v>#VALUE!</v>
      </c>
      <c r="E1049" s="77" t="e">
        <f aca="false">$E$1042</f>
        <v>#VALUE!</v>
      </c>
      <c r="F1049" s="78"/>
      <c r="G1049" s="88" t="s">
        <v>1357</v>
      </c>
      <c r="H1049" s="82" t="s">
        <v>60</v>
      </c>
      <c r="I1049" s="77" t="s">
        <v>1382</v>
      </c>
      <c r="J1049" s="93"/>
      <c r="K1049" s="79"/>
      <c r="L1049" s="93"/>
      <c r="M1049" s="87" t="s">
        <v>62</v>
      </c>
      <c r="N1049" s="82"/>
      <c r="O1049" s="82"/>
      <c r="P1049" s="82"/>
      <c r="Q1049" s="82"/>
      <c r="R1049" s="82" t="n">
        <v>1</v>
      </c>
      <c r="S1049" s="82"/>
      <c r="T1049" s="82"/>
      <c r="U1049" s="82"/>
      <c r="V1049" s="82"/>
      <c r="W1049" s="82"/>
      <c r="X1049" s="82"/>
      <c r="Y1049" s="82"/>
      <c r="Z1049" s="82"/>
      <c r="AA1049" s="82"/>
      <c r="AB1049" s="82"/>
      <c r="AC1049" s="82"/>
      <c r="AD1049" s="82"/>
      <c r="AE1049" s="82"/>
      <c r="AF1049" s="82"/>
      <c r="AG1049" s="82"/>
      <c r="AH1049" s="82"/>
      <c r="AI1049" s="82"/>
      <c r="AJ1049" s="82"/>
      <c r="AK1049" s="82"/>
      <c r="AL1049" s="82"/>
      <c r="AM1049" s="82"/>
      <c r="AN1049" s="82"/>
      <c r="AO1049" s="93"/>
      <c r="AP1049" s="93"/>
      <c r="AQ1049" s="93"/>
      <c r="AR1049" s="93"/>
      <c r="AS1049" s="93"/>
      <c r="AT1049" s="94"/>
      <c r="AU1049" s="41"/>
      <c r="AV1049" s="41"/>
      <c r="AW1049" s="41"/>
      <c r="AX1049" s="41"/>
      <c r="AY1049" s="41"/>
      <c r="AZ1049" s="41"/>
      <c r="BA1049" s="41"/>
      <c r="BB1049" s="41"/>
      <c r="BC1049" s="41"/>
      <c r="BD1049" s="41"/>
      <c r="BE1049" s="41"/>
      <c r="BF1049" s="41"/>
      <c r="BG1049" s="41"/>
      <c r="BH1049" s="41"/>
      <c r="BI1049" s="41"/>
      <c r="BJ1049" s="41"/>
      <c r="BK1049" s="41"/>
      <c r="BL1049" s="41"/>
      <c r="BM1049" s="41"/>
      <c r="BN1049" s="41"/>
    </row>
    <row r="1050" customFormat="false" ht="22.5" hidden="false" customHeight="true" outlineLevel="0" collapsed="false">
      <c r="A1050" s="90"/>
      <c r="B1050" s="90"/>
      <c r="C1050" s="83" t="s">
        <v>1383</v>
      </c>
      <c r="D1050" s="90" t="e">
        <f aca="false">CONCATENATE($D$1042,"_","RUN3")</f>
        <v>#VALUE!</v>
      </c>
      <c r="E1050" s="77" t="e">
        <f aca="false">$E$1042</f>
        <v>#VALUE!</v>
      </c>
      <c r="F1050" s="78"/>
      <c r="G1050" s="88" t="s">
        <v>1360</v>
      </c>
      <c r="H1050" s="82" t="s">
        <v>60</v>
      </c>
      <c r="I1050" s="77" t="s">
        <v>1384</v>
      </c>
      <c r="J1050" s="93"/>
      <c r="K1050" s="79"/>
      <c r="L1050" s="93"/>
      <c r="M1050" s="87" t="s">
        <v>62</v>
      </c>
      <c r="N1050" s="82"/>
      <c r="O1050" s="82"/>
      <c r="P1050" s="82"/>
      <c r="Q1050" s="82" t="n">
        <v>1</v>
      </c>
      <c r="R1050" s="82"/>
      <c r="S1050" s="82"/>
      <c r="T1050" s="82"/>
      <c r="U1050" s="82"/>
      <c r="V1050" s="82"/>
      <c r="W1050" s="82"/>
      <c r="X1050" s="82"/>
      <c r="Y1050" s="82"/>
      <c r="Z1050" s="82"/>
      <c r="AA1050" s="82"/>
      <c r="AB1050" s="82"/>
      <c r="AC1050" s="82"/>
      <c r="AD1050" s="82"/>
      <c r="AE1050" s="82"/>
      <c r="AF1050" s="82"/>
      <c r="AG1050" s="82"/>
      <c r="AH1050" s="82"/>
      <c r="AI1050" s="82"/>
      <c r="AJ1050" s="82"/>
      <c r="AK1050" s="82"/>
      <c r="AL1050" s="82"/>
      <c r="AM1050" s="82"/>
      <c r="AN1050" s="82"/>
      <c r="AO1050" s="93"/>
      <c r="AP1050" s="93"/>
      <c r="AQ1050" s="93"/>
      <c r="AR1050" s="93"/>
      <c r="AS1050" s="93"/>
      <c r="AT1050" s="94"/>
      <c r="AU1050" s="41"/>
      <c r="AV1050" s="41"/>
      <c r="AW1050" s="41"/>
      <c r="AX1050" s="41"/>
      <c r="AY1050" s="41"/>
      <c r="AZ1050" s="41"/>
      <c r="BA1050" s="41"/>
      <c r="BB1050" s="41"/>
      <c r="BC1050" s="41"/>
      <c r="BD1050" s="41"/>
      <c r="BE1050" s="41"/>
      <c r="BF1050" s="41"/>
      <c r="BG1050" s="41"/>
      <c r="BH1050" s="41"/>
      <c r="BI1050" s="41"/>
      <c r="BJ1050" s="41"/>
      <c r="BK1050" s="41"/>
      <c r="BL1050" s="41"/>
      <c r="BM1050" s="41"/>
      <c r="BN1050" s="41"/>
    </row>
    <row r="1051" customFormat="false" ht="22.5" hidden="false" customHeight="true" outlineLevel="0" collapsed="false">
      <c r="A1051" s="90"/>
      <c r="B1051" s="90"/>
      <c r="C1051" s="83" t="s">
        <v>1385</v>
      </c>
      <c r="D1051" s="90" t="e">
        <f aca="false">CONCATENATE($D$1042,"_","TS4")</f>
        <v>#VALUE!</v>
      </c>
      <c r="E1051" s="77" t="e">
        <f aca="false">$E$1042</f>
        <v>#VALUE!</v>
      </c>
      <c r="F1051" s="78"/>
      <c r="G1051" s="88" t="s">
        <v>1363</v>
      </c>
      <c r="H1051" s="82" t="s">
        <v>60</v>
      </c>
      <c r="I1051" s="77" t="s">
        <v>1386</v>
      </c>
      <c r="J1051" s="93"/>
      <c r="K1051" s="79"/>
      <c r="L1051" s="93"/>
      <c r="M1051" s="87" t="s">
        <v>62</v>
      </c>
      <c r="N1051" s="82"/>
      <c r="O1051" s="82"/>
      <c r="P1051" s="82"/>
      <c r="Q1051" s="82" t="n">
        <v>1</v>
      </c>
      <c r="R1051" s="82"/>
      <c r="S1051" s="82"/>
      <c r="T1051" s="82"/>
      <c r="U1051" s="82"/>
      <c r="V1051" s="82"/>
      <c r="W1051" s="82"/>
      <c r="X1051" s="82"/>
      <c r="Y1051" s="82"/>
      <c r="Z1051" s="82"/>
      <c r="AA1051" s="82"/>
      <c r="AB1051" s="82"/>
      <c r="AC1051" s="82"/>
      <c r="AD1051" s="82"/>
      <c r="AE1051" s="82"/>
      <c r="AF1051" s="82"/>
      <c r="AG1051" s="82"/>
      <c r="AH1051" s="82"/>
      <c r="AI1051" s="82"/>
      <c r="AJ1051" s="82"/>
      <c r="AK1051" s="82"/>
      <c r="AL1051" s="82"/>
      <c r="AM1051" s="82"/>
      <c r="AN1051" s="82"/>
      <c r="AO1051" s="93"/>
      <c r="AP1051" s="93"/>
      <c r="AQ1051" s="93"/>
      <c r="AR1051" s="93"/>
      <c r="AS1051" s="93"/>
      <c r="AT1051" s="94"/>
      <c r="AU1051" s="41"/>
      <c r="AV1051" s="41"/>
      <c r="AW1051" s="41"/>
      <c r="AX1051" s="41"/>
      <c r="AY1051" s="41"/>
      <c r="AZ1051" s="41"/>
      <c r="BA1051" s="41"/>
      <c r="BB1051" s="41"/>
      <c r="BC1051" s="41"/>
      <c r="BD1051" s="41"/>
      <c r="BE1051" s="41"/>
      <c r="BF1051" s="41"/>
      <c r="BG1051" s="41"/>
      <c r="BH1051" s="41"/>
      <c r="BI1051" s="41"/>
      <c r="BJ1051" s="41"/>
      <c r="BK1051" s="41"/>
      <c r="BL1051" s="41"/>
      <c r="BM1051" s="41"/>
      <c r="BN1051" s="41"/>
    </row>
    <row r="1052" customFormat="false" ht="22.5" hidden="false" customHeight="true" outlineLevel="0" collapsed="false">
      <c r="A1052" s="90"/>
      <c r="B1052" s="90"/>
      <c r="C1052" s="83" t="s">
        <v>1387</v>
      </c>
      <c r="D1052" s="90" t="e">
        <f aca="false">CONCATENATE($D$1042,"_","HEAT3")</f>
        <v>#VALUE!</v>
      </c>
      <c r="E1052" s="77" t="e">
        <f aca="false">$E$1042</f>
        <v>#VALUE!</v>
      </c>
      <c r="F1052" s="78"/>
      <c r="G1052" s="88" t="s">
        <v>1366</v>
      </c>
      <c r="H1052" s="82" t="s">
        <v>60</v>
      </c>
      <c r="I1052" s="77" t="s">
        <v>1388</v>
      </c>
      <c r="J1052" s="93"/>
      <c r="K1052" s="79"/>
      <c r="L1052" s="93"/>
      <c r="M1052" s="87" t="s">
        <v>62</v>
      </c>
      <c r="N1052" s="82"/>
      <c r="O1052" s="82"/>
      <c r="P1052" s="82"/>
      <c r="Q1052" s="82"/>
      <c r="R1052" s="82" t="n">
        <v>1</v>
      </c>
      <c r="S1052" s="82"/>
      <c r="T1052" s="82"/>
      <c r="U1052" s="82"/>
      <c r="V1052" s="82"/>
      <c r="W1052" s="82"/>
      <c r="X1052" s="82"/>
      <c r="Y1052" s="82"/>
      <c r="Z1052" s="82"/>
      <c r="AA1052" s="82"/>
      <c r="AB1052" s="82"/>
      <c r="AC1052" s="82"/>
      <c r="AD1052" s="82"/>
      <c r="AE1052" s="82"/>
      <c r="AF1052" s="82"/>
      <c r="AG1052" s="82"/>
      <c r="AH1052" s="82"/>
      <c r="AI1052" s="82"/>
      <c r="AJ1052" s="82"/>
      <c r="AK1052" s="82"/>
      <c r="AL1052" s="82"/>
      <c r="AM1052" s="82"/>
      <c r="AN1052" s="82"/>
      <c r="AO1052" s="93"/>
      <c r="AP1052" s="93"/>
      <c r="AQ1052" s="93"/>
      <c r="AR1052" s="93"/>
      <c r="AS1052" s="93"/>
      <c r="AT1052" s="94"/>
      <c r="AU1052" s="41"/>
      <c r="AV1052" s="41"/>
      <c r="AW1052" s="41"/>
      <c r="AX1052" s="41"/>
      <c r="AY1052" s="41"/>
      <c r="AZ1052" s="41"/>
      <c r="BA1052" s="41"/>
      <c r="BB1052" s="41"/>
      <c r="BC1052" s="41"/>
      <c r="BD1052" s="41"/>
      <c r="BE1052" s="41"/>
      <c r="BF1052" s="41"/>
      <c r="BG1052" s="41"/>
      <c r="BH1052" s="41"/>
      <c r="BI1052" s="41"/>
      <c r="BJ1052" s="41"/>
      <c r="BK1052" s="41"/>
      <c r="BL1052" s="41"/>
      <c r="BM1052" s="41"/>
      <c r="BN1052" s="41"/>
    </row>
    <row r="1053" customFormat="false" ht="22.5" hidden="false" customHeight="true" outlineLevel="0" collapsed="false">
      <c r="A1053" s="90"/>
      <c r="B1053" s="83"/>
      <c r="C1053" s="83"/>
      <c r="D1053" s="91"/>
      <c r="E1053" s="92"/>
      <c r="F1053" s="78"/>
      <c r="G1053" s="76"/>
      <c r="H1053" s="82"/>
      <c r="I1053" s="76"/>
      <c r="J1053" s="87"/>
      <c r="K1053" s="87"/>
      <c r="L1053" s="93"/>
      <c r="M1053" s="82"/>
      <c r="N1053" s="82"/>
      <c r="O1053" s="82"/>
      <c r="P1053" s="82"/>
      <c r="Q1053" s="82"/>
      <c r="R1053" s="82"/>
      <c r="S1053" s="82"/>
      <c r="T1053" s="82"/>
      <c r="U1053" s="82"/>
      <c r="V1053" s="82"/>
      <c r="W1053" s="82"/>
      <c r="X1053" s="82"/>
      <c r="Y1053" s="82"/>
      <c r="Z1053" s="82"/>
      <c r="AA1053" s="82"/>
      <c r="AB1053" s="82"/>
      <c r="AC1053" s="82"/>
      <c r="AD1053" s="82"/>
      <c r="AE1053" s="82"/>
      <c r="AF1053" s="82"/>
      <c r="AG1053" s="82"/>
      <c r="AH1053" s="82"/>
      <c r="AI1053" s="82"/>
      <c r="AJ1053" s="82"/>
      <c r="AK1053" s="82"/>
      <c r="AL1053" s="82"/>
      <c r="AM1053" s="82"/>
      <c r="AN1053" s="82"/>
      <c r="AO1053" s="93"/>
      <c r="AP1053" s="93"/>
      <c r="AQ1053" s="93"/>
      <c r="AR1053" s="93"/>
      <c r="AS1053" s="93"/>
      <c r="AT1053" s="94"/>
      <c r="AU1053" s="50"/>
      <c r="AV1053" s="50"/>
      <c r="AW1053" s="50"/>
      <c r="AX1053" s="50"/>
      <c r="AY1053" s="50"/>
      <c r="AZ1053" s="50"/>
      <c r="BA1053" s="50"/>
      <c r="BB1053" s="50"/>
      <c r="BC1053" s="50"/>
      <c r="BD1053" s="50"/>
      <c r="BE1053" s="50"/>
      <c r="BF1053" s="50"/>
      <c r="BG1053" s="50"/>
      <c r="BH1053" s="50"/>
      <c r="BI1053" s="50"/>
      <c r="BJ1053" s="50"/>
      <c r="BK1053" s="50"/>
      <c r="BL1053" s="50"/>
      <c r="BM1053" s="50"/>
      <c r="BN1053" s="50"/>
    </row>
    <row r="1054" customFormat="false" ht="22.5" hidden="false" customHeight="true" outlineLevel="0" collapsed="false">
      <c r="A1054" s="90"/>
      <c r="B1054" s="83"/>
      <c r="C1054" s="83"/>
      <c r="D1054" s="91"/>
      <c r="E1054" s="92"/>
      <c r="F1054" s="78"/>
      <c r="G1054" s="76"/>
      <c r="H1054" s="82"/>
      <c r="I1054" s="76"/>
      <c r="J1054" s="87"/>
      <c r="K1054" s="87"/>
      <c r="L1054" s="93"/>
      <c r="M1054" s="82"/>
      <c r="N1054" s="82"/>
      <c r="O1054" s="82"/>
      <c r="P1054" s="82"/>
      <c r="Q1054" s="82"/>
      <c r="R1054" s="82"/>
      <c r="S1054" s="82"/>
      <c r="T1054" s="82"/>
      <c r="U1054" s="82"/>
      <c r="V1054" s="82"/>
      <c r="W1054" s="82"/>
      <c r="X1054" s="82"/>
      <c r="Y1054" s="82"/>
      <c r="Z1054" s="82"/>
      <c r="AA1054" s="82"/>
      <c r="AB1054" s="82"/>
      <c r="AC1054" s="82"/>
      <c r="AD1054" s="82"/>
      <c r="AE1054" s="82"/>
      <c r="AF1054" s="82"/>
      <c r="AG1054" s="82"/>
      <c r="AH1054" s="82"/>
      <c r="AI1054" s="82"/>
      <c r="AJ1054" s="82"/>
      <c r="AK1054" s="82"/>
      <c r="AL1054" s="82"/>
      <c r="AM1054" s="82"/>
      <c r="AN1054" s="82"/>
      <c r="AO1054" s="93"/>
      <c r="AP1054" s="93"/>
      <c r="AQ1054" s="93"/>
      <c r="AR1054" s="93"/>
      <c r="AS1054" s="93"/>
      <c r="AT1054" s="94"/>
      <c r="AU1054" s="50"/>
      <c r="AV1054" s="50"/>
      <c r="AW1054" s="50"/>
      <c r="AX1054" s="50"/>
      <c r="AY1054" s="50"/>
      <c r="AZ1054" s="50"/>
      <c r="BA1054" s="50"/>
      <c r="BB1054" s="50"/>
      <c r="BC1054" s="50"/>
      <c r="BD1054" s="50"/>
      <c r="BE1054" s="50"/>
      <c r="BF1054" s="50"/>
      <c r="BG1054" s="50"/>
      <c r="BH1054" s="50"/>
      <c r="BI1054" s="50"/>
      <c r="BJ1054" s="50"/>
      <c r="BK1054" s="50"/>
      <c r="BL1054" s="50"/>
      <c r="BM1054" s="50"/>
      <c r="BN1054" s="50"/>
    </row>
    <row r="1055" customFormat="false" ht="22.5" hidden="false" customHeight="true" outlineLevel="0" collapsed="false">
      <c r="A1055" s="90"/>
      <c r="B1055" s="83"/>
      <c r="C1055" s="83"/>
      <c r="D1055" s="91"/>
      <c r="E1055" s="92"/>
      <c r="F1055" s="78"/>
      <c r="G1055" s="76"/>
      <c r="H1055" s="82"/>
      <c r="I1055" s="76"/>
      <c r="J1055" s="87"/>
      <c r="K1055" s="87"/>
      <c r="L1055" s="93"/>
      <c r="M1055" s="82"/>
      <c r="N1055" s="82"/>
      <c r="O1055" s="82"/>
      <c r="P1055" s="82"/>
      <c r="Q1055" s="82"/>
      <c r="R1055" s="82"/>
      <c r="S1055" s="82"/>
      <c r="T1055" s="82"/>
      <c r="U1055" s="82"/>
      <c r="V1055" s="82"/>
      <c r="W1055" s="82"/>
      <c r="X1055" s="82"/>
      <c r="Y1055" s="82"/>
      <c r="Z1055" s="82"/>
      <c r="AA1055" s="82"/>
      <c r="AB1055" s="82"/>
      <c r="AC1055" s="82"/>
      <c r="AD1055" s="82"/>
      <c r="AE1055" s="82"/>
      <c r="AF1055" s="82"/>
      <c r="AG1055" s="82"/>
      <c r="AH1055" s="82"/>
      <c r="AI1055" s="82"/>
      <c r="AJ1055" s="82"/>
      <c r="AK1055" s="82"/>
      <c r="AL1055" s="82"/>
      <c r="AM1055" s="82"/>
      <c r="AN1055" s="82"/>
      <c r="AO1055" s="93"/>
      <c r="AP1055" s="93"/>
      <c r="AQ1055" s="93"/>
      <c r="AR1055" s="93"/>
      <c r="AS1055" s="93"/>
      <c r="AT1055" s="94"/>
      <c r="AU1055" s="50"/>
      <c r="AV1055" s="50"/>
      <c r="AW1055" s="50"/>
      <c r="AX1055" s="50"/>
      <c r="AY1055" s="50"/>
      <c r="AZ1055" s="50"/>
      <c r="BA1055" s="50"/>
      <c r="BB1055" s="50"/>
      <c r="BC1055" s="50"/>
      <c r="BD1055" s="50"/>
      <c r="BE1055" s="50"/>
      <c r="BF1055" s="50"/>
      <c r="BG1055" s="50"/>
      <c r="BH1055" s="50"/>
      <c r="BI1055" s="50"/>
      <c r="BJ1055" s="50"/>
      <c r="BK1055" s="50"/>
      <c r="BL1055" s="50"/>
      <c r="BM1055" s="50"/>
      <c r="BN1055" s="50"/>
    </row>
    <row r="1056" customFormat="false" ht="22.5" hidden="false" customHeight="true" outlineLevel="0" collapsed="false">
      <c r="A1056" s="108"/>
      <c r="B1056" s="117"/>
      <c r="C1056" s="83"/>
      <c r="D1056" s="85" t="e">
        <f aca="false">'codigos flow sheet' #REF!</f>
        <v>#VALUE!</v>
      </c>
      <c r="E1056" s="86" t="e">
        <f aca="false">'codigos flow sheet' #REF!</f>
        <v>#VALUE!</v>
      </c>
      <c r="F1056" s="78"/>
      <c r="G1056" s="76"/>
      <c r="H1056" s="82"/>
      <c r="I1056" s="77"/>
      <c r="J1056" s="87"/>
      <c r="K1056" s="100" t="s">
        <v>89</v>
      </c>
      <c r="L1056" s="82"/>
      <c r="M1056" s="82"/>
      <c r="N1056" s="77"/>
      <c r="O1056" s="82"/>
      <c r="P1056" s="82"/>
      <c r="Q1056" s="82"/>
      <c r="R1056" s="82"/>
      <c r="S1056" s="82"/>
      <c r="T1056" s="82"/>
      <c r="U1056" s="82"/>
      <c r="V1056" s="82"/>
      <c r="W1056" s="82"/>
      <c r="X1056" s="82"/>
      <c r="Y1056" s="82"/>
      <c r="Z1056" s="82"/>
      <c r="AA1056" s="82"/>
      <c r="AB1056" s="82"/>
      <c r="AC1056" s="82"/>
      <c r="AD1056" s="82"/>
      <c r="AE1056" s="82"/>
      <c r="AF1056" s="82"/>
      <c r="AG1056" s="82"/>
      <c r="AH1056" s="82"/>
      <c r="AI1056" s="82"/>
      <c r="AJ1056" s="82"/>
      <c r="AK1056" s="82"/>
      <c r="AL1056" s="82"/>
      <c r="AM1056" s="82"/>
      <c r="AN1056" s="82"/>
      <c r="AO1056" s="82"/>
      <c r="AP1056" s="82"/>
      <c r="AQ1056" s="82"/>
      <c r="AR1056" s="82"/>
      <c r="AS1056" s="82"/>
      <c r="AT1056" s="77"/>
      <c r="AU1056" s="50"/>
      <c r="AV1056" s="50"/>
      <c r="AW1056" s="50"/>
      <c r="AX1056" s="50"/>
      <c r="AY1056" s="50"/>
      <c r="AZ1056" s="50"/>
      <c r="BA1056" s="50"/>
      <c r="BB1056" s="50"/>
      <c r="BC1056" s="50"/>
      <c r="BD1056" s="50"/>
      <c r="BE1056" s="50"/>
      <c r="BF1056" s="50"/>
      <c r="BG1056" s="50"/>
      <c r="BH1056" s="50"/>
      <c r="BI1056" s="50"/>
      <c r="BJ1056" s="50"/>
      <c r="BK1056" s="50"/>
      <c r="BL1056" s="50"/>
      <c r="BM1056" s="50"/>
      <c r="BN1056" s="50"/>
    </row>
    <row r="1057" customFormat="false" ht="22.5" hidden="false" customHeight="true" outlineLevel="0" collapsed="false">
      <c r="A1057" s="108"/>
      <c r="B1057" s="117"/>
      <c r="C1057" s="83" t="s">
        <v>1389</v>
      </c>
      <c r="D1057" s="76" t="e">
        <f aca="false">CONCATENATE($D$1056,"_","ZS1")</f>
        <v>#VALUE!</v>
      </c>
      <c r="E1057" s="76" t="e">
        <f aca="false">$E$1056</f>
        <v>#VALUE!</v>
      </c>
      <c r="F1057" s="78"/>
      <c r="G1057" s="88" t="s">
        <v>1390</v>
      </c>
      <c r="H1057" s="82" t="s">
        <v>83</v>
      </c>
      <c r="I1057" s="77" t="s">
        <v>1391</v>
      </c>
      <c r="J1057" s="82"/>
      <c r="K1057" s="82"/>
      <c r="L1057" s="82"/>
      <c r="M1057" s="87" t="s">
        <v>62</v>
      </c>
      <c r="N1057" s="77"/>
      <c r="O1057" s="82"/>
      <c r="P1057" s="82"/>
      <c r="Q1057" s="82" t="n">
        <v>1</v>
      </c>
      <c r="R1057" s="82"/>
      <c r="S1057" s="82"/>
      <c r="T1057" s="82"/>
      <c r="U1057" s="82"/>
      <c r="V1057" s="82"/>
      <c r="W1057" s="82"/>
      <c r="X1057" s="82"/>
      <c r="Y1057" s="82"/>
      <c r="Z1057" s="82"/>
      <c r="AA1057" s="82"/>
      <c r="AB1057" s="82"/>
      <c r="AC1057" s="82"/>
      <c r="AD1057" s="82"/>
      <c r="AE1057" s="82"/>
      <c r="AF1057" s="82"/>
      <c r="AG1057" s="82"/>
      <c r="AH1057" s="82"/>
      <c r="AI1057" s="82"/>
      <c r="AJ1057" s="82"/>
      <c r="AK1057" s="82"/>
      <c r="AL1057" s="82"/>
      <c r="AM1057" s="82"/>
      <c r="AN1057" s="82"/>
      <c r="AO1057" s="82"/>
      <c r="AP1057" s="82"/>
      <c r="AQ1057" s="82"/>
      <c r="AR1057" s="82"/>
      <c r="AS1057" s="82"/>
      <c r="AT1057" s="77"/>
      <c r="AU1057" s="50"/>
      <c r="AV1057" s="50"/>
      <c r="AW1057" s="50"/>
      <c r="AX1057" s="50"/>
      <c r="AY1057" s="50"/>
      <c r="AZ1057" s="50"/>
      <c r="BA1057" s="50"/>
      <c r="BB1057" s="50"/>
      <c r="BC1057" s="50"/>
      <c r="BD1057" s="50"/>
      <c r="BE1057" s="50"/>
      <c r="BF1057" s="50"/>
      <c r="BG1057" s="50"/>
      <c r="BH1057" s="50"/>
      <c r="BI1057" s="50"/>
      <c r="BJ1057" s="50"/>
      <c r="BK1057" s="50"/>
      <c r="BL1057" s="50"/>
      <c r="BM1057" s="50"/>
      <c r="BN1057" s="50"/>
    </row>
    <row r="1058" customFormat="false" ht="22.5" hidden="false" customHeight="true" outlineLevel="0" collapsed="false">
      <c r="A1058" s="108"/>
      <c r="B1058" s="117"/>
      <c r="C1058" s="83" t="s">
        <v>1392</v>
      </c>
      <c r="D1058" s="76" t="e">
        <f aca="false">CONCATENATE($D$1056,"_","ZS2")</f>
        <v>#VALUE!</v>
      </c>
      <c r="E1058" s="76" t="e">
        <f aca="false">$E$1056</f>
        <v>#VALUE!</v>
      </c>
      <c r="F1058" s="78"/>
      <c r="G1058" s="88" t="s">
        <v>1393</v>
      </c>
      <c r="H1058" s="82" t="s">
        <v>83</v>
      </c>
      <c r="I1058" s="77" t="s">
        <v>1394</v>
      </c>
      <c r="J1058" s="82"/>
      <c r="K1058" s="82"/>
      <c r="L1058" s="82"/>
      <c r="M1058" s="87" t="s">
        <v>62</v>
      </c>
      <c r="N1058" s="77"/>
      <c r="O1058" s="82"/>
      <c r="P1058" s="82"/>
      <c r="Q1058" s="82" t="n">
        <v>1</v>
      </c>
      <c r="R1058" s="82"/>
      <c r="S1058" s="82"/>
      <c r="T1058" s="82"/>
      <c r="U1058" s="82"/>
      <c r="V1058" s="82"/>
      <c r="W1058" s="82"/>
      <c r="X1058" s="82"/>
      <c r="Y1058" s="82"/>
      <c r="Z1058" s="82"/>
      <c r="AA1058" s="82"/>
      <c r="AB1058" s="82"/>
      <c r="AC1058" s="82"/>
      <c r="AD1058" s="82"/>
      <c r="AE1058" s="82"/>
      <c r="AF1058" s="82"/>
      <c r="AG1058" s="82"/>
      <c r="AH1058" s="82"/>
      <c r="AI1058" s="82"/>
      <c r="AJ1058" s="82"/>
      <c r="AK1058" s="82"/>
      <c r="AL1058" s="82"/>
      <c r="AM1058" s="82"/>
      <c r="AN1058" s="82"/>
      <c r="AO1058" s="82"/>
      <c r="AP1058" s="82"/>
      <c r="AQ1058" s="82"/>
      <c r="AR1058" s="82"/>
      <c r="AS1058" s="82"/>
      <c r="AT1058" s="77"/>
      <c r="AU1058" s="50"/>
      <c r="AV1058" s="50"/>
      <c r="AW1058" s="50"/>
      <c r="AX1058" s="50"/>
      <c r="AY1058" s="50"/>
      <c r="AZ1058" s="50"/>
      <c r="BA1058" s="50"/>
      <c r="BB1058" s="50"/>
      <c r="BC1058" s="50"/>
      <c r="BD1058" s="50"/>
      <c r="BE1058" s="50"/>
      <c r="BF1058" s="50"/>
      <c r="BG1058" s="50"/>
      <c r="BH1058" s="50"/>
      <c r="BI1058" s="50"/>
      <c r="BJ1058" s="50"/>
      <c r="BK1058" s="50"/>
      <c r="BL1058" s="50"/>
      <c r="BM1058" s="50"/>
      <c r="BN1058" s="50"/>
    </row>
    <row r="1059" customFormat="false" ht="22.5" hidden="false" customHeight="true" outlineLevel="0" collapsed="false">
      <c r="A1059" s="108"/>
      <c r="B1059" s="117"/>
      <c r="C1059" s="83" t="s">
        <v>1395</v>
      </c>
      <c r="D1059" s="76" t="e">
        <f aca="false">CONCATENATE($D$1056,"_","PS")</f>
        <v>#VALUE!</v>
      </c>
      <c r="E1059" s="76" t="e">
        <f aca="false">$E$1056</f>
        <v>#VALUE!</v>
      </c>
      <c r="F1059" s="78"/>
      <c r="G1059" s="88" t="s">
        <v>1396</v>
      </c>
      <c r="H1059" s="82" t="s">
        <v>83</v>
      </c>
      <c r="I1059" s="77" t="s">
        <v>1397</v>
      </c>
      <c r="J1059" s="82"/>
      <c r="K1059" s="82"/>
      <c r="L1059" s="82"/>
      <c r="M1059" s="87" t="s">
        <v>62</v>
      </c>
      <c r="N1059" s="77"/>
      <c r="O1059" s="82"/>
      <c r="P1059" s="82"/>
      <c r="Q1059" s="82" t="n">
        <v>1</v>
      </c>
      <c r="R1059" s="82"/>
      <c r="S1059" s="82"/>
      <c r="T1059" s="82"/>
      <c r="U1059" s="82"/>
      <c r="V1059" s="82"/>
      <c r="W1059" s="82"/>
      <c r="X1059" s="82"/>
      <c r="Y1059" s="82"/>
      <c r="Z1059" s="82"/>
      <c r="AA1059" s="82"/>
      <c r="AB1059" s="82"/>
      <c r="AC1059" s="82"/>
      <c r="AD1059" s="82"/>
      <c r="AE1059" s="82"/>
      <c r="AF1059" s="82"/>
      <c r="AG1059" s="82"/>
      <c r="AH1059" s="82"/>
      <c r="AI1059" s="82"/>
      <c r="AJ1059" s="82"/>
      <c r="AK1059" s="82"/>
      <c r="AL1059" s="82"/>
      <c r="AM1059" s="82"/>
      <c r="AN1059" s="82"/>
      <c r="AO1059" s="82"/>
      <c r="AP1059" s="82"/>
      <c r="AQ1059" s="82"/>
      <c r="AR1059" s="82"/>
      <c r="AS1059" s="82"/>
      <c r="AT1059" s="77"/>
      <c r="AU1059" s="50"/>
      <c r="AV1059" s="50"/>
      <c r="AW1059" s="50"/>
      <c r="AX1059" s="50"/>
      <c r="AY1059" s="50"/>
      <c r="AZ1059" s="50"/>
      <c r="BA1059" s="50"/>
      <c r="BB1059" s="50"/>
      <c r="BC1059" s="50"/>
      <c r="BD1059" s="50"/>
      <c r="BE1059" s="50"/>
      <c r="BF1059" s="50"/>
      <c r="BG1059" s="50"/>
      <c r="BH1059" s="50"/>
      <c r="BI1059" s="50"/>
      <c r="BJ1059" s="50"/>
      <c r="BK1059" s="50"/>
      <c r="BL1059" s="50"/>
      <c r="BM1059" s="50"/>
      <c r="BN1059" s="50"/>
    </row>
    <row r="1060" customFormat="false" ht="22.5" hidden="false" customHeight="true" outlineLevel="0" collapsed="false">
      <c r="A1060" s="108"/>
      <c r="B1060" s="117"/>
      <c r="C1060" s="83" t="s">
        <v>1398</v>
      </c>
      <c r="D1060" s="76" t="e">
        <f aca="false">CONCATENATE($D$1056,"_","ZS3")</f>
        <v>#VALUE!</v>
      </c>
      <c r="E1060" s="76" t="e">
        <f aca="false">$E$1056</f>
        <v>#VALUE!</v>
      </c>
      <c r="F1060" s="78"/>
      <c r="G1060" s="88" t="s">
        <v>1399</v>
      </c>
      <c r="H1060" s="82" t="s">
        <v>83</v>
      </c>
      <c r="I1060" s="77" t="s">
        <v>1400</v>
      </c>
      <c r="J1060" s="82"/>
      <c r="K1060" s="82"/>
      <c r="L1060" s="82"/>
      <c r="M1060" s="87" t="s">
        <v>62</v>
      </c>
      <c r="N1060" s="77"/>
      <c r="O1060" s="82"/>
      <c r="P1060" s="82"/>
      <c r="Q1060" s="82" t="n">
        <v>1</v>
      </c>
      <c r="R1060" s="82"/>
      <c r="S1060" s="82"/>
      <c r="T1060" s="82"/>
      <c r="U1060" s="82"/>
      <c r="V1060" s="82"/>
      <c r="W1060" s="82"/>
      <c r="X1060" s="82"/>
      <c r="Y1060" s="82"/>
      <c r="Z1060" s="82"/>
      <c r="AA1060" s="82"/>
      <c r="AB1060" s="82"/>
      <c r="AC1060" s="82"/>
      <c r="AD1060" s="82"/>
      <c r="AE1060" s="82"/>
      <c r="AF1060" s="82"/>
      <c r="AG1060" s="82"/>
      <c r="AH1060" s="82"/>
      <c r="AI1060" s="82"/>
      <c r="AJ1060" s="82"/>
      <c r="AK1060" s="82"/>
      <c r="AL1060" s="82"/>
      <c r="AM1060" s="82"/>
      <c r="AN1060" s="82"/>
      <c r="AO1060" s="82"/>
      <c r="AP1060" s="82"/>
      <c r="AQ1060" s="82"/>
      <c r="AR1060" s="82"/>
      <c r="AS1060" s="82"/>
      <c r="AT1060" s="77"/>
      <c r="AU1060" s="50"/>
      <c r="AV1060" s="50"/>
      <c r="AW1060" s="50"/>
      <c r="AX1060" s="50"/>
      <c r="AY1060" s="50"/>
      <c r="AZ1060" s="50"/>
      <c r="BA1060" s="50"/>
      <c r="BB1060" s="50"/>
      <c r="BC1060" s="50"/>
      <c r="BD1060" s="50"/>
      <c r="BE1060" s="50"/>
      <c r="BF1060" s="50"/>
      <c r="BG1060" s="50"/>
      <c r="BH1060" s="50"/>
      <c r="BI1060" s="50"/>
      <c r="BJ1060" s="50"/>
      <c r="BK1060" s="50"/>
      <c r="BL1060" s="50"/>
      <c r="BM1060" s="50"/>
      <c r="BN1060" s="50"/>
    </row>
    <row r="1061" customFormat="false" ht="22.5" hidden="false" customHeight="true" outlineLevel="0" collapsed="false">
      <c r="A1061" s="108"/>
      <c r="B1061" s="117"/>
      <c r="C1061" s="83" t="s">
        <v>1401</v>
      </c>
      <c r="D1061" s="76" t="e">
        <f aca="false">CONCATENATE($D$1056,"_","ZS4")</f>
        <v>#VALUE!</v>
      </c>
      <c r="E1061" s="76" t="e">
        <f aca="false">$E$1056</f>
        <v>#VALUE!</v>
      </c>
      <c r="F1061" s="78"/>
      <c r="G1061" s="88" t="s">
        <v>1402</v>
      </c>
      <c r="H1061" s="82" t="s">
        <v>83</v>
      </c>
      <c r="I1061" s="77" t="s">
        <v>1403</v>
      </c>
      <c r="J1061" s="82"/>
      <c r="K1061" s="82"/>
      <c r="L1061" s="82"/>
      <c r="M1061" s="87" t="s">
        <v>62</v>
      </c>
      <c r="N1061" s="77"/>
      <c r="O1061" s="82"/>
      <c r="P1061" s="82"/>
      <c r="Q1061" s="82" t="n">
        <v>1</v>
      </c>
      <c r="R1061" s="82"/>
      <c r="S1061" s="82"/>
      <c r="T1061" s="82"/>
      <c r="U1061" s="82"/>
      <c r="V1061" s="82"/>
      <c r="W1061" s="82"/>
      <c r="X1061" s="82"/>
      <c r="Y1061" s="82"/>
      <c r="Z1061" s="82"/>
      <c r="AA1061" s="82"/>
      <c r="AB1061" s="82"/>
      <c r="AC1061" s="82"/>
      <c r="AD1061" s="82"/>
      <c r="AE1061" s="82"/>
      <c r="AF1061" s="82"/>
      <c r="AG1061" s="82"/>
      <c r="AH1061" s="82"/>
      <c r="AI1061" s="82"/>
      <c r="AJ1061" s="82"/>
      <c r="AK1061" s="82"/>
      <c r="AL1061" s="82"/>
      <c r="AM1061" s="82"/>
      <c r="AN1061" s="82"/>
      <c r="AO1061" s="82"/>
      <c r="AP1061" s="82"/>
      <c r="AQ1061" s="82"/>
      <c r="AR1061" s="82"/>
      <c r="AS1061" s="82"/>
      <c r="AT1061" s="77"/>
      <c r="AU1061" s="50"/>
      <c r="AV1061" s="50"/>
      <c r="AW1061" s="50"/>
      <c r="AX1061" s="50"/>
      <c r="AY1061" s="50"/>
      <c r="AZ1061" s="50"/>
      <c r="BA1061" s="50"/>
      <c r="BB1061" s="50"/>
      <c r="BC1061" s="50"/>
      <c r="BD1061" s="50"/>
      <c r="BE1061" s="50"/>
      <c r="BF1061" s="50"/>
      <c r="BG1061" s="50"/>
      <c r="BH1061" s="50"/>
      <c r="BI1061" s="50"/>
      <c r="BJ1061" s="50"/>
      <c r="BK1061" s="50"/>
      <c r="BL1061" s="50"/>
      <c r="BM1061" s="50"/>
      <c r="BN1061" s="50"/>
    </row>
    <row r="1062" customFormat="false" ht="22.5" hidden="false" customHeight="true" outlineLevel="0" collapsed="false">
      <c r="A1062" s="108"/>
      <c r="B1062" s="117"/>
      <c r="C1062" s="83" t="s">
        <v>1404</v>
      </c>
      <c r="D1062" s="76" t="e">
        <f aca="false">CONCATENATE($D$1056,"_","ZS5")</f>
        <v>#VALUE!</v>
      </c>
      <c r="E1062" s="76" t="e">
        <f aca="false">$E$1056</f>
        <v>#VALUE!</v>
      </c>
      <c r="F1062" s="78"/>
      <c r="G1062" s="88" t="s">
        <v>1405</v>
      </c>
      <c r="H1062" s="82" t="s">
        <v>83</v>
      </c>
      <c r="I1062" s="77" t="s">
        <v>1406</v>
      </c>
      <c r="J1062" s="82"/>
      <c r="K1062" s="82"/>
      <c r="L1062" s="82"/>
      <c r="M1062" s="87" t="s">
        <v>62</v>
      </c>
      <c r="N1062" s="77"/>
      <c r="O1062" s="82"/>
      <c r="P1062" s="82"/>
      <c r="Q1062" s="82" t="n">
        <v>1</v>
      </c>
      <c r="R1062" s="82"/>
      <c r="S1062" s="82"/>
      <c r="T1062" s="82"/>
      <c r="U1062" s="82"/>
      <c r="V1062" s="82"/>
      <c r="W1062" s="82"/>
      <c r="X1062" s="82"/>
      <c r="Y1062" s="82"/>
      <c r="Z1062" s="82"/>
      <c r="AA1062" s="82"/>
      <c r="AB1062" s="82"/>
      <c r="AC1062" s="82"/>
      <c r="AD1062" s="82"/>
      <c r="AE1062" s="82"/>
      <c r="AF1062" s="82"/>
      <c r="AG1062" s="82"/>
      <c r="AH1062" s="82"/>
      <c r="AI1062" s="82"/>
      <c r="AJ1062" s="82"/>
      <c r="AK1062" s="82"/>
      <c r="AL1062" s="82"/>
      <c r="AM1062" s="82"/>
      <c r="AN1062" s="82"/>
      <c r="AO1062" s="82"/>
      <c r="AP1062" s="82"/>
      <c r="AQ1062" s="82"/>
      <c r="AR1062" s="82"/>
      <c r="AS1062" s="82"/>
      <c r="AT1062" s="77"/>
      <c r="AU1062" s="50"/>
      <c r="AV1062" s="50"/>
      <c r="AW1062" s="50"/>
      <c r="AX1062" s="50"/>
      <c r="AY1062" s="50"/>
      <c r="AZ1062" s="50"/>
      <c r="BA1062" s="50"/>
      <c r="BB1062" s="50"/>
      <c r="BC1062" s="50"/>
      <c r="BD1062" s="50"/>
      <c r="BE1062" s="50"/>
      <c r="BF1062" s="50"/>
      <c r="BG1062" s="50"/>
      <c r="BH1062" s="50"/>
      <c r="BI1062" s="50"/>
      <c r="BJ1062" s="50"/>
      <c r="BK1062" s="50"/>
      <c r="BL1062" s="50"/>
      <c r="BM1062" s="50"/>
      <c r="BN1062" s="50"/>
    </row>
    <row r="1063" customFormat="false" ht="22.5" hidden="false" customHeight="true" outlineLevel="0" collapsed="false">
      <c r="A1063" s="108"/>
      <c r="B1063" s="117"/>
      <c r="C1063" s="83" t="s">
        <v>1407</v>
      </c>
      <c r="D1063" s="76" t="e">
        <f aca="false">CONCATENATE($D$1056,"_","ZS6")</f>
        <v>#VALUE!</v>
      </c>
      <c r="E1063" s="76" t="e">
        <f aca="false">$E$1056</f>
        <v>#VALUE!</v>
      </c>
      <c r="F1063" s="78"/>
      <c r="G1063" s="88" t="s">
        <v>1408</v>
      </c>
      <c r="H1063" s="82" t="s">
        <v>83</v>
      </c>
      <c r="I1063" s="77" t="s">
        <v>1409</v>
      </c>
      <c r="J1063" s="82"/>
      <c r="K1063" s="82"/>
      <c r="L1063" s="82"/>
      <c r="M1063" s="87" t="s">
        <v>62</v>
      </c>
      <c r="N1063" s="77"/>
      <c r="O1063" s="82"/>
      <c r="P1063" s="82"/>
      <c r="Q1063" s="82" t="n">
        <v>1</v>
      </c>
      <c r="R1063" s="82"/>
      <c r="S1063" s="82"/>
      <c r="T1063" s="82"/>
      <c r="U1063" s="82"/>
      <c r="V1063" s="82"/>
      <c r="W1063" s="82"/>
      <c r="X1063" s="82"/>
      <c r="Y1063" s="82"/>
      <c r="Z1063" s="82"/>
      <c r="AA1063" s="82"/>
      <c r="AB1063" s="82"/>
      <c r="AC1063" s="82"/>
      <c r="AD1063" s="82"/>
      <c r="AE1063" s="82"/>
      <c r="AF1063" s="82"/>
      <c r="AG1063" s="82"/>
      <c r="AH1063" s="82"/>
      <c r="AI1063" s="82"/>
      <c r="AJ1063" s="82"/>
      <c r="AK1063" s="82"/>
      <c r="AL1063" s="82"/>
      <c r="AM1063" s="82"/>
      <c r="AN1063" s="82"/>
      <c r="AO1063" s="82"/>
      <c r="AP1063" s="82"/>
      <c r="AQ1063" s="82"/>
      <c r="AR1063" s="82"/>
      <c r="AS1063" s="82"/>
      <c r="AT1063" s="77"/>
      <c r="AU1063" s="50"/>
      <c r="AV1063" s="50"/>
      <c r="AW1063" s="50"/>
      <c r="AX1063" s="50"/>
      <c r="AY1063" s="50"/>
      <c r="AZ1063" s="50"/>
      <c r="BA1063" s="50"/>
      <c r="BB1063" s="50"/>
      <c r="BC1063" s="50"/>
      <c r="BD1063" s="50"/>
      <c r="BE1063" s="50"/>
      <c r="BF1063" s="50"/>
      <c r="BG1063" s="50"/>
      <c r="BH1063" s="50"/>
      <c r="BI1063" s="50"/>
      <c r="BJ1063" s="50"/>
      <c r="BK1063" s="50"/>
      <c r="BL1063" s="50"/>
      <c r="BM1063" s="50"/>
      <c r="BN1063" s="50"/>
    </row>
    <row r="1064" customFormat="false" ht="22.5" hidden="false" customHeight="true" outlineLevel="0" collapsed="false">
      <c r="A1064" s="108"/>
      <c r="B1064" s="117"/>
      <c r="C1064" s="83" t="s">
        <v>1410</v>
      </c>
      <c r="D1064" s="76" t="e">
        <f aca="false">CONCATENATE($D$1056,"_","ZS7")</f>
        <v>#VALUE!</v>
      </c>
      <c r="E1064" s="76" t="e">
        <f aca="false">$E$1056</f>
        <v>#VALUE!</v>
      </c>
      <c r="F1064" s="78"/>
      <c r="G1064" s="88" t="s">
        <v>1411</v>
      </c>
      <c r="H1064" s="82" t="s">
        <v>83</v>
      </c>
      <c r="I1064" s="77" t="s">
        <v>1412</v>
      </c>
      <c r="J1064" s="82"/>
      <c r="K1064" s="82"/>
      <c r="L1064" s="82"/>
      <c r="M1064" s="87" t="s">
        <v>62</v>
      </c>
      <c r="N1064" s="77"/>
      <c r="O1064" s="82"/>
      <c r="P1064" s="82"/>
      <c r="Q1064" s="82" t="n">
        <v>1</v>
      </c>
      <c r="R1064" s="82"/>
      <c r="S1064" s="82"/>
      <c r="T1064" s="82"/>
      <c r="U1064" s="82"/>
      <c r="V1064" s="82"/>
      <c r="W1064" s="82"/>
      <c r="X1064" s="82"/>
      <c r="Y1064" s="82"/>
      <c r="Z1064" s="82"/>
      <c r="AA1064" s="82"/>
      <c r="AB1064" s="82"/>
      <c r="AC1064" s="82"/>
      <c r="AD1064" s="82"/>
      <c r="AE1064" s="82"/>
      <c r="AF1064" s="82"/>
      <c r="AG1064" s="82"/>
      <c r="AH1064" s="82"/>
      <c r="AI1064" s="82"/>
      <c r="AJ1064" s="82"/>
      <c r="AK1064" s="82"/>
      <c r="AL1064" s="82"/>
      <c r="AM1064" s="82"/>
      <c r="AN1064" s="82"/>
      <c r="AO1064" s="82"/>
      <c r="AP1064" s="82"/>
      <c r="AQ1064" s="82"/>
      <c r="AR1064" s="82"/>
      <c r="AS1064" s="82"/>
      <c r="AT1064" s="77"/>
      <c r="AU1064" s="50"/>
      <c r="AV1064" s="50"/>
      <c r="AW1064" s="50"/>
      <c r="AX1064" s="50"/>
      <c r="AY1064" s="50"/>
      <c r="AZ1064" s="50"/>
      <c r="BA1064" s="50"/>
      <c r="BB1064" s="50"/>
      <c r="BC1064" s="50"/>
      <c r="BD1064" s="50"/>
      <c r="BE1064" s="50"/>
      <c r="BF1064" s="50"/>
      <c r="BG1064" s="50"/>
      <c r="BH1064" s="50"/>
      <c r="BI1064" s="50"/>
      <c r="BJ1064" s="50"/>
      <c r="BK1064" s="50"/>
      <c r="BL1064" s="50"/>
      <c r="BM1064" s="50"/>
      <c r="BN1064" s="50"/>
    </row>
    <row r="1065" customFormat="false" ht="22.5" hidden="false" customHeight="true" outlineLevel="0" collapsed="false">
      <c r="A1065" s="108"/>
      <c r="B1065" s="117"/>
      <c r="C1065" s="83" t="s">
        <v>1413</v>
      </c>
      <c r="D1065" s="76" t="e">
        <f aca="false">CONCATENATE($D$1056,"_","SV1")</f>
        <v>#VALUE!</v>
      </c>
      <c r="E1065" s="76" t="e">
        <f aca="false">$E$1056</f>
        <v>#VALUE!</v>
      </c>
      <c r="F1065" s="78"/>
      <c r="G1065" s="88" t="s">
        <v>989</v>
      </c>
      <c r="H1065" s="82" t="s">
        <v>83</v>
      </c>
      <c r="I1065" s="77" t="s">
        <v>1414</v>
      </c>
      <c r="J1065" s="82"/>
      <c r="K1065" s="82"/>
      <c r="L1065" s="82"/>
      <c r="M1065" s="87" t="s">
        <v>62</v>
      </c>
      <c r="N1065" s="77"/>
      <c r="O1065" s="82"/>
      <c r="P1065" s="82"/>
      <c r="Q1065" s="82"/>
      <c r="R1065" s="82" t="n">
        <v>1</v>
      </c>
      <c r="S1065" s="82"/>
      <c r="T1065" s="82"/>
      <c r="U1065" s="82"/>
      <c r="V1065" s="82"/>
      <c r="W1065" s="82"/>
      <c r="X1065" s="82"/>
      <c r="Y1065" s="82"/>
      <c r="Z1065" s="82"/>
      <c r="AA1065" s="82"/>
      <c r="AB1065" s="82"/>
      <c r="AC1065" s="82"/>
      <c r="AD1065" s="82"/>
      <c r="AE1065" s="82"/>
      <c r="AF1065" s="82"/>
      <c r="AG1065" s="82"/>
      <c r="AH1065" s="82"/>
      <c r="AI1065" s="82"/>
      <c r="AJ1065" s="82"/>
      <c r="AK1065" s="82"/>
      <c r="AL1065" s="82"/>
      <c r="AM1065" s="82"/>
      <c r="AN1065" s="82"/>
      <c r="AO1065" s="82"/>
      <c r="AP1065" s="82"/>
      <c r="AQ1065" s="82"/>
      <c r="AR1065" s="82"/>
      <c r="AS1065" s="82"/>
      <c r="AT1065" s="77"/>
      <c r="AU1065" s="50"/>
      <c r="AV1065" s="50"/>
      <c r="AW1065" s="50"/>
      <c r="AX1065" s="50"/>
      <c r="AY1065" s="50"/>
      <c r="AZ1065" s="50"/>
      <c r="BA1065" s="50"/>
      <c r="BB1065" s="50"/>
      <c r="BC1065" s="50"/>
      <c r="BD1065" s="50"/>
      <c r="BE1065" s="50"/>
      <c r="BF1065" s="50"/>
      <c r="BG1065" s="50"/>
      <c r="BH1065" s="50"/>
      <c r="BI1065" s="50"/>
      <c r="BJ1065" s="50"/>
      <c r="BK1065" s="50"/>
      <c r="BL1065" s="50"/>
      <c r="BM1065" s="50"/>
      <c r="BN1065" s="50"/>
    </row>
    <row r="1066" customFormat="false" ht="22.5" hidden="false" customHeight="true" outlineLevel="0" collapsed="false">
      <c r="A1066" s="108"/>
      <c r="B1066" s="117"/>
      <c r="C1066" s="83" t="s">
        <v>1415</v>
      </c>
      <c r="D1066" s="76" t="e">
        <f aca="false">CONCATENATE($D$1056,"_","SV2")</f>
        <v>#VALUE!</v>
      </c>
      <c r="E1066" s="76" t="e">
        <f aca="false">$E$1056</f>
        <v>#VALUE!</v>
      </c>
      <c r="F1066" s="78"/>
      <c r="G1066" s="88" t="s">
        <v>992</v>
      </c>
      <c r="H1066" s="82" t="s">
        <v>83</v>
      </c>
      <c r="I1066" s="77" t="s">
        <v>1416</v>
      </c>
      <c r="J1066" s="82"/>
      <c r="K1066" s="82"/>
      <c r="L1066" s="82"/>
      <c r="M1066" s="87" t="s">
        <v>62</v>
      </c>
      <c r="N1066" s="77"/>
      <c r="O1066" s="82"/>
      <c r="P1066" s="82"/>
      <c r="Q1066" s="82"/>
      <c r="R1066" s="82" t="n">
        <v>1</v>
      </c>
      <c r="S1066" s="82"/>
      <c r="T1066" s="82"/>
      <c r="U1066" s="82"/>
      <c r="V1066" s="82"/>
      <c r="W1066" s="82"/>
      <c r="X1066" s="82"/>
      <c r="Y1066" s="82"/>
      <c r="Z1066" s="82"/>
      <c r="AA1066" s="82"/>
      <c r="AB1066" s="82"/>
      <c r="AC1066" s="82"/>
      <c r="AD1066" s="82"/>
      <c r="AE1066" s="82"/>
      <c r="AF1066" s="82"/>
      <c r="AG1066" s="82"/>
      <c r="AH1066" s="82"/>
      <c r="AI1066" s="82"/>
      <c r="AJ1066" s="82"/>
      <c r="AK1066" s="82"/>
      <c r="AL1066" s="82"/>
      <c r="AM1066" s="82"/>
      <c r="AN1066" s="82"/>
      <c r="AO1066" s="82"/>
      <c r="AP1066" s="82"/>
      <c r="AQ1066" s="82"/>
      <c r="AR1066" s="82"/>
      <c r="AS1066" s="82"/>
      <c r="AT1066" s="77"/>
      <c r="AU1066" s="50"/>
      <c r="AV1066" s="50"/>
      <c r="AW1066" s="50"/>
      <c r="AX1066" s="50"/>
      <c r="AY1066" s="50"/>
      <c r="AZ1066" s="50"/>
      <c r="BA1066" s="50"/>
      <c r="BB1066" s="50"/>
      <c r="BC1066" s="50"/>
      <c r="BD1066" s="50"/>
      <c r="BE1066" s="50"/>
      <c r="BF1066" s="50"/>
      <c r="BG1066" s="50"/>
      <c r="BH1066" s="50"/>
      <c r="BI1066" s="50"/>
      <c r="BJ1066" s="50"/>
      <c r="BK1066" s="50"/>
      <c r="BL1066" s="50"/>
      <c r="BM1066" s="50"/>
      <c r="BN1066" s="50"/>
    </row>
    <row r="1067" customFormat="false" ht="22.5" hidden="false" customHeight="true" outlineLevel="0" collapsed="false">
      <c r="A1067" s="90"/>
      <c r="B1067" s="83"/>
      <c r="C1067" s="83"/>
      <c r="D1067" s="91"/>
      <c r="E1067" s="92"/>
      <c r="F1067" s="78"/>
      <c r="G1067" s="76"/>
      <c r="H1067" s="82"/>
      <c r="I1067" s="76"/>
      <c r="J1067" s="87"/>
      <c r="K1067" s="87"/>
      <c r="L1067" s="93"/>
      <c r="M1067" s="82"/>
      <c r="N1067" s="82"/>
      <c r="O1067" s="82"/>
      <c r="P1067" s="82"/>
      <c r="Q1067" s="82"/>
      <c r="R1067" s="82"/>
      <c r="S1067" s="82"/>
      <c r="T1067" s="82"/>
      <c r="U1067" s="82"/>
      <c r="V1067" s="82"/>
      <c r="W1067" s="82"/>
      <c r="X1067" s="82"/>
      <c r="Y1067" s="82"/>
      <c r="Z1067" s="82"/>
      <c r="AA1067" s="82"/>
      <c r="AB1067" s="82"/>
      <c r="AC1067" s="82"/>
      <c r="AD1067" s="82"/>
      <c r="AE1067" s="82"/>
      <c r="AF1067" s="82"/>
      <c r="AG1067" s="82"/>
      <c r="AH1067" s="82"/>
      <c r="AI1067" s="82"/>
      <c r="AJ1067" s="82"/>
      <c r="AK1067" s="82"/>
      <c r="AL1067" s="82"/>
      <c r="AM1067" s="82"/>
      <c r="AN1067" s="82"/>
      <c r="AO1067" s="93"/>
      <c r="AP1067" s="93"/>
      <c r="AQ1067" s="93"/>
      <c r="AR1067" s="93"/>
      <c r="AS1067" s="93"/>
      <c r="AT1067" s="94"/>
      <c r="AU1067" s="50"/>
      <c r="AV1067" s="50"/>
      <c r="AW1067" s="50"/>
      <c r="AX1067" s="50"/>
      <c r="AY1067" s="50"/>
      <c r="AZ1067" s="50"/>
      <c r="BA1067" s="50"/>
      <c r="BB1067" s="50"/>
      <c r="BC1067" s="50"/>
      <c r="BD1067" s="50"/>
      <c r="BE1067" s="50"/>
      <c r="BF1067" s="50"/>
      <c r="BG1067" s="50"/>
      <c r="BH1067" s="50"/>
      <c r="BI1067" s="50"/>
      <c r="BJ1067" s="50"/>
      <c r="BK1067" s="50"/>
      <c r="BL1067" s="50"/>
      <c r="BM1067" s="50"/>
      <c r="BN1067" s="50"/>
    </row>
    <row r="1068" customFormat="false" ht="22.5" hidden="false" customHeight="true" outlineLevel="0" collapsed="false">
      <c r="A1068" s="90"/>
      <c r="B1068" s="83"/>
      <c r="C1068" s="83"/>
      <c r="D1068" s="91"/>
      <c r="E1068" s="92"/>
      <c r="F1068" s="78"/>
      <c r="G1068" s="76"/>
      <c r="H1068" s="82"/>
      <c r="I1068" s="76"/>
      <c r="J1068" s="87"/>
      <c r="K1068" s="87"/>
      <c r="L1068" s="93"/>
      <c r="M1068" s="82"/>
      <c r="N1068" s="82"/>
      <c r="O1068" s="82"/>
      <c r="P1068" s="82"/>
      <c r="Q1068" s="82"/>
      <c r="R1068" s="82"/>
      <c r="S1068" s="82"/>
      <c r="T1068" s="82"/>
      <c r="U1068" s="82"/>
      <c r="V1068" s="82"/>
      <c r="W1068" s="82"/>
      <c r="X1068" s="82"/>
      <c r="Y1068" s="82"/>
      <c r="Z1068" s="82"/>
      <c r="AA1068" s="82"/>
      <c r="AB1068" s="82"/>
      <c r="AC1068" s="82"/>
      <c r="AD1068" s="82"/>
      <c r="AE1068" s="82"/>
      <c r="AF1068" s="82"/>
      <c r="AG1068" s="82"/>
      <c r="AH1068" s="82"/>
      <c r="AI1068" s="82"/>
      <c r="AJ1068" s="82"/>
      <c r="AK1068" s="82"/>
      <c r="AL1068" s="82"/>
      <c r="AM1068" s="82"/>
      <c r="AN1068" s="82"/>
      <c r="AO1068" s="93"/>
      <c r="AP1068" s="93"/>
      <c r="AQ1068" s="93"/>
      <c r="AR1068" s="93"/>
      <c r="AS1068" s="93"/>
      <c r="AT1068" s="94"/>
      <c r="AU1068" s="50"/>
      <c r="AV1068" s="50"/>
      <c r="AW1068" s="50"/>
      <c r="AX1068" s="50"/>
      <c r="AY1068" s="50"/>
      <c r="AZ1068" s="50"/>
      <c r="BA1068" s="50"/>
      <c r="BB1068" s="50"/>
      <c r="BC1068" s="50"/>
      <c r="BD1068" s="50"/>
      <c r="BE1068" s="50"/>
      <c r="BF1068" s="50"/>
      <c r="BG1068" s="50"/>
      <c r="BH1068" s="50"/>
      <c r="BI1068" s="50"/>
      <c r="BJ1068" s="50"/>
      <c r="BK1068" s="50"/>
      <c r="BL1068" s="50"/>
      <c r="BM1068" s="50"/>
      <c r="BN1068" s="50"/>
    </row>
    <row r="1069" customFormat="false" ht="22.5" hidden="false" customHeight="true" outlineLevel="0" collapsed="false">
      <c r="A1069" s="90"/>
      <c r="B1069" s="83"/>
      <c r="C1069" s="83"/>
      <c r="D1069" s="91"/>
      <c r="E1069" s="92"/>
      <c r="F1069" s="78"/>
      <c r="G1069" s="76"/>
      <c r="H1069" s="82"/>
      <c r="I1069" s="76"/>
      <c r="J1069" s="87"/>
      <c r="K1069" s="87"/>
      <c r="L1069" s="93"/>
      <c r="M1069" s="82"/>
      <c r="N1069" s="82"/>
      <c r="O1069" s="82"/>
      <c r="P1069" s="82"/>
      <c r="Q1069" s="82"/>
      <c r="R1069" s="82"/>
      <c r="S1069" s="82"/>
      <c r="T1069" s="82"/>
      <c r="U1069" s="82"/>
      <c r="V1069" s="82"/>
      <c r="W1069" s="82"/>
      <c r="X1069" s="82"/>
      <c r="Y1069" s="82"/>
      <c r="Z1069" s="82"/>
      <c r="AA1069" s="82"/>
      <c r="AB1069" s="82"/>
      <c r="AC1069" s="82"/>
      <c r="AD1069" s="82"/>
      <c r="AE1069" s="82"/>
      <c r="AF1069" s="82"/>
      <c r="AG1069" s="82"/>
      <c r="AH1069" s="82"/>
      <c r="AI1069" s="82"/>
      <c r="AJ1069" s="82"/>
      <c r="AK1069" s="82"/>
      <c r="AL1069" s="82"/>
      <c r="AM1069" s="82"/>
      <c r="AN1069" s="82"/>
      <c r="AO1069" s="93"/>
      <c r="AP1069" s="93"/>
      <c r="AQ1069" s="93"/>
      <c r="AR1069" s="93"/>
      <c r="AS1069" s="93"/>
      <c r="AT1069" s="94"/>
      <c r="AU1069" s="50"/>
      <c r="AV1069" s="50"/>
      <c r="AW1069" s="50"/>
      <c r="AX1069" s="50"/>
      <c r="AY1069" s="50"/>
      <c r="AZ1069" s="50"/>
      <c r="BA1069" s="50"/>
      <c r="BB1069" s="50"/>
      <c r="BC1069" s="50"/>
      <c r="BD1069" s="50"/>
      <c r="BE1069" s="50"/>
      <c r="BF1069" s="50"/>
      <c r="BG1069" s="50"/>
      <c r="BH1069" s="50"/>
      <c r="BI1069" s="50"/>
      <c r="BJ1069" s="50"/>
      <c r="BK1069" s="50"/>
      <c r="BL1069" s="50"/>
      <c r="BM1069" s="50"/>
      <c r="BN1069" s="50"/>
    </row>
    <row r="1070" customFormat="false" ht="22.5" hidden="false" customHeight="true" outlineLevel="0" collapsed="false">
      <c r="A1070" s="90"/>
      <c r="B1070" s="90"/>
      <c r="C1070" s="83"/>
      <c r="D1070" s="113" t="e">
        <f aca="false">'codigos flow sheet' #REF!</f>
        <v>#VALUE!</v>
      </c>
      <c r="E1070" s="97" t="e">
        <f aca="false">'codigos flow sheet' #REF!</f>
        <v>#VALUE!</v>
      </c>
      <c r="F1070" s="78"/>
      <c r="G1070" s="76"/>
      <c r="H1070" s="82"/>
      <c r="I1070" s="89"/>
      <c r="J1070" s="87" t="s">
        <v>1319</v>
      </c>
      <c r="K1070" s="100" t="s">
        <v>89</v>
      </c>
      <c r="L1070" s="93"/>
      <c r="M1070" s="82"/>
      <c r="N1070" s="82"/>
      <c r="O1070" s="82"/>
      <c r="P1070" s="82"/>
      <c r="Q1070" s="82"/>
      <c r="R1070" s="82"/>
      <c r="S1070" s="82"/>
      <c r="T1070" s="82"/>
      <c r="U1070" s="82"/>
      <c r="V1070" s="82"/>
      <c r="W1070" s="82"/>
      <c r="X1070" s="82"/>
      <c r="Y1070" s="82"/>
      <c r="Z1070" s="82"/>
      <c r="AA1070" s="82"/>
      <c r="AB1070" s="82"/>
      <c r="AC1070" s="82"/>
      <c r="AD1070" s="82"/>
      <c r="AE1070" s="82"/>
      <c r="AF1070" s="82"/>
      <c r="AG1070" s="82"/>
      <c r="AH1070" s="82"/>
      <c r="AI1070" s="82"/>
      <c r="AJ1070" s="82"/>
      <c r="AK1070" s="82"/>
      <c r="AL1070" s="82"/>
      <c r="AM1070" s="82"/>
      <c r="AN1070" s="82"/>
      <c r="AO1070" s="93"/>
      <c r="AP1070" s="93"/>
      <c r="AQ1070" s="93"/>
      <c r="AR1070" s="93"/>
      <c r="AS1070" s="93"/>
      <c r="AT1070" s="94"/>
      <c r="AU1070" s="41"/>
      <c r="AV1070" s="41"/>
      <c r="AW1070" s="41"/>
      <c r="AX1070" s="41"/>
      <c r="AY1070" s="41"/>
      <c r="AZ1070" s="41"/>
      <c r="BA1070" s="41"/>
      <c r="BB1070" s="41"/>
      <c r="BC1070" s="41"/>
      <c r="BD1070" s="41"/>
      <c r="BE1070" s="41"/>
      <c r="BF1070" s="41"/>
      <c r="BG1070" s="41"/>
      <c r="BH1070" s="41"/>
      <c r="BI1070" s="41"/>
      <c r="BJ1070" s="41"/>
      <c r="BK1070" s="41"/>
      <c r="BL1070" s="41"/>
      <c r="BM1070" s="41"/>
      <c r="BN1070" s="41"/>
    </row>
    <row r="1071" customFormat="false" ht="22.5" hidden="false" customHeight="true" outlineLevel="0" collapsed="false">
      <c r="A1071" s="90"/>
      <c r="B1071" s="90"/>
      <c r="C1071" s="83" t="s">
        <v>1417</v>
      </c>
      <c r="D1071" s="90" t="e">
        <f aca="false">CONCATENATE($D$1070,"_","RDY")</f>
        <v>#VALUE!</v>
      </c>
      <c r="E1071" s="77" t="e">
        <f aca="false">$E$1070</f>
        <v>#VALUE!</v>
      </c>
      <c r="F1071" s="78"/>
      <c r="G1071" s="88" t="s">
        <v>64</v>
      </c>
      <c r="H1071" s="82" t="s">
        <v>60</v>
      </c>
      <c r="I1071" s="89" t="s">
        <v>1418</v>
      </c>
      <c r="J1071" s="87"/>
      <c r="K1071" s="79"/>
      <c r="L1071" s="93"/>
      <c r="M1071" s="87" t="s">
        <v>62</v>
      </c>
      <c r="N1071" s="82"/>
      <c r="O1071" s="82"/>
      <c r="P1071" s="82"/>
      <c r="Q1071" s="82" t="n">
        <v>1</v>
      </c>
      <c r="R1071" s="82"/>
      <c r="S1071" s="82"/>
      <c r="T1071" s="82"/>
      <c r="U1071" s="82"/>
      <c r="V1071" s="82"/>
      <c r="W1071" s="82"/>
      <c r="X1071" s="82"/>
      <c r="Y1071" s="82"/>
      <c r="Z1071" s="82"/>
      <c r="AA1071" s="82"/>
      <c r="AB1071" s="82"/>
      <c r="AC1071" s="82"/>
      <c r="AD1071" s="82"/>
      <c r="AE1071" s="82"/>
      <c r="AF1071" s="82"/>
      <c r="AG1071" s="82"/>
      <c r="AH1071" s="82"/>
      <c r="AI1071" s="82"/>
      <c r="AJ1071" s="82"/>
      <c r="AK1071" s="82"/>
      <c r="AL1071" s="82"/>
      <c r="AM1071" s="82"/>
      <c r="AN1071" s="82"/>
      <c r="AO1071" s="93"/>
      <c r="AP1071" s="93"/>
      <c r="AQ1071" s="93"/>
      <c r="AR1071" s="93"/>
      <c r="AS1071" s="93"/>
      <c r="AT1071" s="94"/>
      <c r="AU1071" s="41"/>
      <c r="AV1071" s="41"/>
      <c r="AW1071" s="41"/>
      <c r="AX1071" s="41"/>
      <c r="AY1071" s="41"/>
      <c r="AZ1071" s="41"/>
      <c r="BA1071" s="41"/>
      <c r="BB1071" s="41"/>
      <c r="BC1071" s="41"/>
      <c r="BD1071" s="41"/>
      <c r="BE1071" s="41"/>
      <c r="BF1071" s="41"/>
      <c r="BG1071" s="41"/>
      <c r="BH1071" s="41"/>
      <c r="BI1071" s="41"/>
      <c r="BJ1071" s="41"/>
      <c r="BK1071" s="41"/>
      <c r="BL1071" s="41"/>
      <c r="BM1071" s="41"/>
      <c r="BN1071" s="41"/>
    </row>
    <row r="1072" customFormat="false" ht="22.5" hidden="false" customHeight="true" outlineLevel="0" collapsed="false">
      <c r="A1072" s="90"/>
      <c r="B1072" s="90"/>
      <c r="C1072" s="83" t="s">
        <v>1419</v>
      </c>
      <c r="D1072" s="90" t="e">
        <f aca="false">CONCATENATE($D$1070,"_","POS2")</f>
        <v>#VALUE!</v>
      </c>
      <c r="E1072" s="77" t="e">
        <f aca="false">$E$1070</f>
        <v>#VALUE!</v>
      </c>
      <c r="F1072" s="78"/>
      <c r="G1072" s="88" t="s">
        <v>258</v>
      </c>
      <c r="H1072" s="82" t="s">
        <v>60</v>
      </c>
      <c r="I1072" s="89" t="s">
        <v>1420</v>
      </c>
      <c r="J1072" s="87"/>
      <c r="K1072" s="79"/>
      <c r="L1072" s="93"/>
      <c r="M1072" s="87" t="s">
        <v>62</v>
      </c>
      <c r="N1072" s="82"/>
      <c r="O1072" s="82"/>
      <c r="P1072" s="82"/>
      <c r="Q1072" s="82" t="n">
        <v>1</v>
      </c>
      <c r="R1072" s="82"/>
      <c r="S1072" s="82"/>
      <c r="T1072" s="82"/>
      <c r="U1072" s="82"/>
      <c r="V1072" s="82"/>
      <c r="W1072" s="82"/>
      <c r="X1072" s="82"/>
      <c r="Y1072" s="82"/>
      <c r="Z1072" s="82"/>
      <c r="AA1072" s="82"/>
      <c r="AB1072" s="82"/>
      <c r="AC1072" s="82"/>
      <c r="AD1072" s="82"/>
      <c r="AE1072" s="82"/>
      <c r="AF1072" s="82"/>
      <c r="AG1072" s="82"/>
      <c r="AH1072" s="82"/>
      <c r="AI1072" s="82"/>
      <c r="AJ1072" s="82"/>
      <c r="AK1072" s="82"/>
      <c r="AL1072" s="82"/>
      <c r="AM1072" s="82"/>
      <c r="AN1072" s="82"/>
      <c r="AO1072" s="93"/>
      <c r="AP1072" s="93"/>
      <c r="AQ1072" s="93"/>
      <c r="AR1072" s="93"/>
      <c r="AS1072" s="93"/>
      <c r="AT1072" s="94"/>
      <c r="AU1072" s="41"/>
      <c r="AV1072" s="41"/>
      <c r="AW1072" s="41"/>
      <c r="AX1072" s="41"/>
      <c r="AY1072" s="41"/>
      <c r="AZ1072" s="41"/>
      <c r="BA1072" s="41"/>
      <c r="BB1072" s="41"/>
      <c r="BC1072" s="41"/>
      <c r="BD1072" s="41"/>
      <c r="BE1072" s="41"/>
      <c r="BF1072" s="41"/>
      <c r="BG1072" s="41"/>
      <c r="BH1072" s="41"/>
      <c r="BI1072" s="41"/>
      <c r="BJ1072" s="41"/>
      <c r="BK1072" s="41"/>
      <c r="BL1072" s="41"/>
      <c r="BM1072" s="41"/>
      <c r="BN1072" s="41"/>
    </row>
    <row r="1073" customFormat="false" ht="22.5" hidden="false" customHeight="true" outlineLevel="0" collapsed="false">
      <c r="A1073" s="90"/>
      <c r="B1073" s="90"/>
      <c r="C1073" s="83" t="s">
        <v>1421</v>
      </c>
      <c r="D1073" s="90" t="e">
        <f aca="false">CONCATENATE($D$1070,"_","POS1")</f>
        <v>#VALUE!</v>
      </c>
      <c r="E1073" s="77" t="e">
        <f aca="false">$E$1070</f>
        <v>#VALUE!</v>
      </c>
      <c r="F1073" s="78"/>
      <c r="G1073" s="88" t="s">
        <v>261</v>
      </c>
      <c r="H1073" s="82" t="s">
        <v>60</v>
      </c>
      <c r="I1073" s="89" t="s">
        <v>1422</v>
      </c>
      <c r="J1073" s="87"/>
      <c r="K1073" s="79"/>
      <c r="L1073" s="93"/>
      <c r="M1073" s="87" t="s">
        <v>62</v>
      </c>
      <c r="N1073" s="82"/>
      <c r="O1073" s="82"/>
      <c r="P1073" s="82"/>
      <c r="Q1073" s="82" t="n">
        <v>1</v>
      </c>
      <c r="R1073" s="82"/>
      <c r="S1073" s="82"/>
      <c r="T1073" s="82"/>
      <c r="U1073" s="82"/>
      <c r="V1073" s="82"/>
      <c r="W1073" s="82"/>
      <c r="X1073" s="82"/>
      <c r="Y1073" s="82"/>
      <c r="Z1073" s="82"/>
      <c r="AA1073" s="82"/>
      <c r="AB1073" s="82"/>
      <c r="AC1073" s="82"/>
      <c r="AD1073" s="82"/>
      <c r="AE1073" s="82"/>
      <c r="AF1073" s="82"/>
      <c r="AG1073" s="82"/>
      <c r="AH1073" s="82"/>
      <c r="AI1073" s="82"/>
      <c r="AJ1073" s="82"/>
      <c r="AK1073" s="82"/>
      <c r="AL1073" s="82"/>
      <c r="AM1073" s="82"/>
      <c r="AN1073" s="82"/>
      <c r="AO1073" s="93"/>
      <c r="AP1073" s="93"/>
      <c r="AQ1073" s="93"/>
      <c r="AR1073" s="93"/>
      <c r="AS1073" s="93"/>
      <c r="AT1073" s="94"/>
      <c r="AU1073" s="41"/>
      <c r="AV1073" s="41"/>
      <c r="AW1073" s="41"/>
      <c r="AX1073" s="41"/>
      <c r="AY1073" s="41"/>
      <c r="AZ1073" s="41"/>
      <c r="BA1073" s="41"/>
      <c r="BB1073" s="41"/>
      <c r="BC1073" s="41"/>
      <c r="BD1073" s="41"/>
      <c r="BE1073" s="41"/>
      <c r="BF1073" s="41"/>
      <c r="BG1073" s="41"/>
      <c r="BH1073" s="41"/>
      <c r="BI1073" s="41"/>
      <c r="BJ1073" s="41"/>
      <c r="BK1073" s="41"/>
      <c r="BL1073" s="41"/>
      <c r="BM1073" s="41"/>
      <c r="BN1073" s="41"/>
    </row>
    <row r="1074" customFormat="false" ht="22.5" hidden="false" customHeight="true" outlineLevel="0" collapsed="false">
      <c r="A1074" s="90"/>
      <c r="B1074" s="90"/>
      <c r="C1074" s="83" t="s">
        <v>1423</v>
      </c>
      <c r="D1074" s="90" t="e">
        <f aca="false">CONCATENATE($D$1070,"_","CMD1")</f>
        <v>#VALUE!</v>
      </c>
      <c r="E1074" s="77" t="e">
        <f aca="false">$E$1070</f>
        <v>#VALUE!</v>
      </c>
      <c r="F1074" s="78"/>
      <c r="G1074" s="88" t="s">
        <v>949</v>
      </c>
      <c r="H1074" s="82" t="s">
        <v>60</v>
      </c>
      <c r="I1074" s="89" t="s">
        <v>1424</v>
      </c>
      <c r="J1074" s="87"/>
      <c r="K1074" s="79"/>
      <c r="L1074" s="93"/>
      <c r="M1074" s="87" t="s">
        <v>62</v>
      </c>
      <c r="N1074" s="82"/>
      <c r="O1074" s="82"/>
      <c r="P1074" s="82"/>
      <c r="Q1074" s="82"/>
      <c r="R1074" s="82" t="n">
        <v>1</v>
      </c>
      <c r="S1074" s="82"/>
      <c r="T1074" s="82"/>
      <c r="U1074" s="82"/>
      <c r="V1074" s="82"/>
      <c r="W1074" s="82"/>
      <c r="X1074" s="82"/>
      <c r="Y1074" s="82"/>
      <c r="Z1074" s="82"/>
      <c r="AA1074" s="82"/>
      <c r="AB1074" s="82"/>
      <c r="AC1074" s="82"/>
      <c r="AD1074" s="82"/>
      <c r="AE1074" s="82"/>
      <c r="AF1074" s="82"/>
      <c r="AG1074" s="82"/>
      <c r="AH1074" s="82"/>
      <c r="AI1074" s="82"/>
      <c r="AJ1074" s="82"/>
      <c r="AK1074" s="82"/>
      <c r="AL1074" s="82"/>
      <c r="AM1074" s="82"/>
      <c r="AN1074" s="82"/>
      <c r="AO1074" s="93"/>
      <c r="AP1074" s="93"/>
      <c r="AQ1074" s="93"/>
      <c r="AR1074" s="93"/>
      <c r="AS1074" s="93"/>
      <c r="AT1074" s="94"/>
      <c r="AU1074" s="41"/>
      <c r="AV1074" s="41"/>
      <c r="AW1074" s="41"/>
      <c r="AX1074" s="41"/>
      <c r="AY1074" s="41"/>
      <c r="AZ1074" s="41"/>
      <c r="BA1074" s="41"/>
      <c r="BB1074" s="41"/>
      <c r="BC1074" s="41"/>
      <c r="BD1074" s="41"/>
      <c r="BE1074" s="41"/>
      <c r="BF1074" s="41"/>
      <c r="BG1074" s="41"/>
      <c r="BH1074" s="41"/>
      <c r="BI1074" s="41"/>
      <c r="BJ1074" s="41"/>
      <c r="BK1074" s="41"/>
      <c r="BL1074" s="41"/>
      <c r="BM1074" s="41"/>
      <c r="BN1074" s="41"/>
    </row>
    <row r="1075" customFormat="false" ht="22.5" hidden="false" customHeight="true" outlineLevel="0" collapsed="false">
      <c r="A1075" s="90"/>
      <c r="B1075" s="90"/>
      <c r="C1075" s="83" t="s">
        <v>1425</v>
      </c>
      <c r="D1075" s="90" t="e">
        <f aca="false">CONCATENATE($D$1070,"_","CMD2")</f>
        <v>#VALUE!</v>
      </c>
      <c r="E1075" s="77" t="e">
        <f aca="false">$E$1070</f>
        <v>#VALUE!</v>
      </c>
      <c r="F1075" s="78"/>
      <c r="G1075" s="88" t="s">
        <v>952</v>
      </c>
      <c r="H1075" s="82" t="s">
        <v>60</v>
      </c>
      <c r="I1075" s="89" t="s">
        <v>1426</v>
      </c>
      <c r="J1075" s="87"/>
      <c r="K1075" s="79"/>
      <c r="L1075" s="93"/>
      <c r="M1075" s="87" t="s">
        <v>62</v>
      </c>
      <c r="N1075" s="82"/>
      <c r="O1075" s="82"/>
      <c r="P1075" s="82"/>
      <c r="Q1075" s="82"/>
      <c r="R1075" s="82" t="n">
        <v>1</v>
      </c>
      <c r="S1075" s="82"/>
      <c r="T1075" s="82"/>
      <c r="U1075" s="82"/>
      <c r="V1075" s="82"/>
      <c r="W1075" s="82"/>
      <c r="X1075" s="82"/>
      <c r="Y1075" s="82"/>
      <c r="Z1075" s="82"/>
      <c r="AA1075" s="82"/>
      <c r="AB1075" s="82"/>
      <c r="AC1075" s="82"/>
      <c r="AD1075" s="82"/>
      <c r="AE1075" s="82"/>
      <c r="AF1075" s="82"/>
      <c r="AG1075" s="82"/>
      <c r="AH1075" s="82"/>
      <c r="AI1075" s="82"/>
      <c r="AJ1075" s="82"/>
      <c r="AK1075" s="82"/>
      <c r="AL1075" s="82"/>
      <c r="AM1075" s="82"/>
      <c r="AN1075" s="82"/>
      <c r="AO1075" s="93"/>
      <c r="AP1075" s="93"/>
      <c r="AQ1075" s="93"/>
      <c r="AR1075" s="93"/>
      <c r="AS1075" s="93"/>
      <c r="AT1075" s="94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  <c r="BE1075" s="41"/>
      <c r="BF1075" s="41"/>
      <c r="BG1075" s="41"/>
      <c r="BH1075" s="41"/>
      <c r="BI1075" s="41"/>
      <c r="BJ1075" s="41"/>
      <c r="BK1075" s="41"/>
      <c r="BL1075" s="41"/>
      <c r="BM1075" s="41"/>
      <c r="BN1075" s="41"/>
    </row>
    <row r="1076" customFormat="false" ht="22.5" hidden="false" customHeight="true" outlineLevel="0" collapsed="false">
      <c r="A1076" s="90"/>
      <c r="B1076" s="90"/>
      <c r="C1076" s="83" t="s">
        <v>1427</v>
      </c>
      <c r="D1076" s="90" t="e">
        <f aca="false">CONCATENATE($D$1070,"_","ZT")</f>
        <v>#VALUE!</v>
      </c>
      <c r="E1076" s="77" t="e">
        <f aca="false">$E$1070</f>
        <v>#VALUE!</v>
      </c>
      <c r="F1076" s="78"/>
      <c r="G1076" s="88" t="s">
        <v>1428</v>
      </c>
      <c r="H1076" s="82" t="s">
        <v>83</v>
      </c>
      <c r="I1076" s="77" t="s">
        <v>1429</v>
      </c>
      <c r="J1076" s="87"/>
      <c r="K1076" s="79"/>
      <c r="L1076" s="93"/>
      <c r="M1076" s="87" t="s">
        <v>85</v>
      </c>
      <c r="N1076" s="82" t="s">
        <v>224</v>
      </c>
      <c r="O1076" s="82"/>
      <c r="P1076" s="82"/>
      <c r="Q1076" s="82"/>
      <c r="R1076" s="82"/>
      <c r="S1076" s="82" t="n">
        <v>1</v>
      </c>
      <c r="T1076" s="82"/>
      <c r="U1076" s="82"/>
      <c r="V1076" s="82"/>
      <c r="W1076" s="82"/>
      <c r="X1076" s="82"/>
      <c r="Y1076" s="82"/>
      <c r="Z1076" s="82"/>
      <c r="AA1076" s="82"/>
      <c r="AB1076" s="82"/>
      <c r="AC1076" s="82"/>
      <c r="AD1076" s="82"/>
      <c r="AE1076" s="82"/>
      <c r="AF1076" s="82"/>
      <c r="AG1076" s="82"/>
      <c r="AH1076" s="82"/>
      <c r="AI1076" s="82"/>
      <c r="AJ1076" s="82"/>
      <c r="AK1076" s="82"/>
      <c r="AL1076" s="82"/>
      <c r="AM1076" s="82"/>
      <c r="AN1076" s="82"/>
      <c r="AO1076" s="93"/>
      <c r="AP1076" s="93"/>
      <c r="AQ1076" s="93"/>
      <c r="AR1076" s="93"/>
      <c r="AS1076" s="93"/>
      <c r="AT1076" s="94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41"/>
      <c r="BE1076" s="41"/>
      <c r="BF1076" s="41"/>
      <c r="BG1076" s="41"/>
      <c r="BH1076" s="41"/>
      <c r="BI1076" s="41"/>
      <c r="BJ1076" s="41"/>
      <c r="BK1076" s="41"/>
      <c r="BL1076" s="41"/>
      <c r="BM1076" s="41"/>
      <c r="BN1076" s="41"/>
    </row>
    <row r="1077" customFormat="false" ht="22.5" hidden="false" customHeight="true" outlineLevel="0" collapsed="false">
      <c r="A1077" s="90"/>
      <c r="B1077" s="90"/>
      <c r="C1077" s="83" t="s">
        <v>1430</v>
      </c>
      <c r="D1077" s="90" t="e">
        <f aca="false">CONCATENATE($D$1070,"_","FIT")</f>
        <v>#VALUE!</v>
      </c>
      <c r="E1077" s="77" t="e">
        <f aca="false">$E$1070</f>
        <v>#VALUE!</v>
      </c>
      <c r="F1077" s="78"/>
      <c r="G1077" s="88" t="s">
        <v>1431</v>
      </c>
      <c r="H1077" s="82" t="s">
        <v>83</v>
      </c>
      <c r="I1077" s="77" t="s">
        <v>1432</v>
      </c>
      <c r="J1077" s="87"/>
      <c r="K1077" s="79"/>
      <c r="L1077" s="93"/>
      <c r="M1077" s="87" t="s">
        <v>85</v>
      </c>
      <c r="N1077" s="82" t="s">
        <v>1433</v>
      </c>
      <c r="O1077" s="82"/>
      <c r="P1077" s="82"/>
      <c r="Q1077" s="82"/>
      <c r="R1077" s="82"/>
      <c r="S1077" s="82" t="n">
        <v>1</v>
      </c>
      <c r="T1077" s="82"/>
      <c r="U1077" s="82"/>
      <c r="V1077" s="82"/>
      <c r="W1077" s="82"/>
      <c r="X1077" s="82"/>
      <c r="Y1077" s="82"/>
      <c r="Z1077" s="82"/>
      <c r="AA1077" s="82"/>
      <c r="AB1077" s="82"/>
      <c r="AC1077" s="82"/>
      <c r="AD1077" s="82"/>
      <c r="AE1077" s="82"/>
      <c r="AF1077" s="82"/>
      <c r="AG1077" s="82"/>
      <c r="AH1077" s="82"/>
      <c r="AI1077" s="82"/>
      <c r="AJ1077" s="82"/>
      <c r="AK1077" s="82"/>
      <c r="AL1077" s="82"/>
      <c r="AM1077" s="82"/>
      <c r="AN1077" s="82"/>
      <c r="AO1077" s="93"/>
      <c r="AP1077" s="93"/>
      <c r="AQ1077" s="93"/>
      <c r="AR1077" s="93"/>
      <c r="AS1077" s="93"/>
      <c r="AT1077" s="94"/>
      <c r="AU1077" s="41"/>
      <c r="AV1077" s="41"/>
      <c r="AW1077" s="41"/>
      <c r="AX1077" s="41"/>
      <c r="AY1077" s="41"/>
      <c r="AZ1077" s="41"/>
      <c r="BA1077" s="41"/>
      <c r="BB1077" s="41"/>
      <c r="BC1077" s="41"/>
      <c r="BD1077" s="41"/>
      <c r="BE1077" s="41"/>
      <c r="BF1077" s="41"/>
      <c r="BG1077" s="41"/>
      <c r="BH1077" s="41"/>
      <c r="BI1077" s="41"/>
      <c r="BJ1077" s="41"/>
      <c r="BK1077" s="41"/>
      <c r="BL1077" s="41"/>
      <c r="BM1077" s="41"/>
      <c r="BN1077" s="41"/>
    </row>
    <row r="1078" customFormat="false" ht="22.5" hidden="false" customHeight="true" outlineLevel="0" collapsed="false">
      <c r="A1078" s="90"/>
      <c r="B1078" s="83"/>
      <c r="C1078" s="83"/>
      <c r="D1078" s="91"/>
      <c r="E1078" s="92"/>
      <c r="F1078" s="78"/>
      <c r="G1078" s="76"/>
      <c r="H1078" s="82"/>
      <c r="I1078" s="76"/>
      <c r="J1078" s="87"/>
      <c r="K1078" s="87"/>
      <c r="L1078" s="93"/>
      <c r="M1078" s="82"/>
      <c r="N1078" s="82"/>
      <c r="O1078" s="82"/>
      <c r="P1078" s="82"/>
      <c r="Q1078" s="82"/>
      <c r="R1078" s="82"/>
      <c r="S1078" s="82"/>
      <c r="T1078" s="82"/>
      <c r="U1078" s="82"/>
      <c r="V1078" s="82"/>
      <c r="W1078" s="82"/>
      <c r="X1078" s="82"/>
      <c r="Y1078" s="82"/>
      <c r="Z1078" s="82"/>
      <c r="AA1078" s="82"/>
      <c r="AB1078" s="82"/>
      <c r="AC1078" s="82"/>
      <c r="AD1078" s="82"/>
      <c r="AE1078" s="82"/>
      <c r="AF1078" s="82"/>
      <c r="AG1078" s="82"/>
      <c r="AH1078" s="82"/>
      <c r="AI1078" s="82"/>
      <c r="AJ1078" s="82"/>
      <c r="AK1078" s="82"/>
      <c r="AL1078" s="82"/>
      <c r="AM1078" s="82"/>
      <c r="AN1078" s="82"/>
      <c r="AO1078" s="93"/>
      <c r="AP1078" s="93"/>
      <c r="AQ1078" s="93"/>
      <c r="AR1078" s="93"/>
      <c r="AS1078" s="93"/>
      <c r="AT1078" s="94"/>
      <c r="AU1078" s="50"/>
      <c r="AV1078" s="50"/>
      <c r="AW1078" s="50"/>
      <c r="AX1078" s="50"/>
      <c r="AY1078" s="50"/>
      <c r="AZ1078" s="50"/>
      <c r="BA1078" s="50"/>
      <c r="BB1078" s="50"/>
      <c r="BC1078" s="50"/>
      <c r="BD1078" s="50"/>
      <c r="BE1078" s="50"/>
      <c r="BF1078" s="50"/>
      <c r="BG1078" s="50"/>
      <c r="BH1078" s="50"/>
      <c r="BI1078" s="50"/>
      <c r="BJ1078" s="50"/>
      <c r="BK1078" s="50"/>
      <c r="BL1078" s="50"/>
      <c r="BM1078" s="50"/>
      <c r="BN1078" s="50"/>
    </row>
    <row r="1079" customFormat="false" ht="22.5" hidden="false" customHeight="true" outlineLevel="0" collapsed="false">
      <c r="A1079" s="90"/>
      <c r="B1079" s="83"/>
      <c r="C1079" s="83"/>
      <c r="D1079" s="91"/>
      <c r="E1079" s="92"/>
      <c r="F1079" s="78"/>
      <c r="G1079" s="76"/>
      <c r="H1079" s="82"/>
      <c r="I1079" s="76"/>
      <c r="J1079" s="87"/>
      <c r="K1079" s="87"/>
      <c r="L1079" s="93"/>
      <c r="M1079" s="82"/>
      <c r="N1079" s="82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  <c r="Z1079" s="82"/>
      <c r="AA1079" s="82"/>
      <c r="AB1079" s="82"/>
      <c r="AC1079" s="82"/>
      <c r="AD1079" s="82"/>
      <c r="AE1079" s="82"/>
      <c r="AF1079" s="82"/>
      <c r="AG1079" s="82"/>
      <c r="AH1079" s="82"/>
      <c r="AI1079" s="82"/>
      <c r="AJ1079" s="82"/>
      <c r="AK1079" s="82"/>
      <c r="AL1079" s="82"/>
      <c r="AM1079" s="82"/>
      <c r="AN1079" s="82"/>
      <c r="AO1079" s="93"/>
      <c r="AP1079" s="93"/>
      <c r="AQ1079" s="93"/>
      <c r="AR1079" s="93"/>
      <c r="AS1079" s="93"/>
      <c r="AT1079" s="94"/>
      <c r="AU1079" s="50"/>
      <c r="AV1079" s="50"/>
      <c r="AW1079" s="50"/>
      <c r="AX1079" s="50"/>
      <c r="AY1079" s="50"/>
      <c r="AZ1079" s="50"/>
      <c r="BA1079" s="50"/>
      <c r="BB1079" s="50"/>
      <c r="BC1079" s="50"/>
      <c r="BD1079" s="50"/>
      <c r="BE1079" s="50"/>
      <c r="BF1079" s="50"/>
      <c r="BG1079" s="50"/>
      <c r="BH1079" s="50"/>
      <c r="BI1079" s="50"/>
      <c r="BJ1079" s="50"/>
      <c r="BK1079" s="50"/>
      <c r="BL1079" s="50"/>
      <c r="BM1079" s="50"/>
      <c r="BN1079" s="50"/>
    </row>
    <row r="1080" customFormat="false" ht="22.5" hidden="false" customHeight="true" outlineLevel="0" collapsed="false">
      <c r="A1080" s="90"/>
      <c r="B1080" s="83"/>
      <c r="C1080" s="83"/>
      <c r="D1080" s="91"/>
      <c r="E1080" s="92"/>
      <c r="F1080" s="78"/>
      <c r="G1080" s="76"/>
      <c r="H1080" s="82"/>
      <c r="I1080" s="76"/>
      <c r="J1080" s="87"/>
      <c r="K1080" s="87"/>
      <c r="L1080" s="93"/>
      <c r="M1080" s="82"/>
      <c r="N1080" s="82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2"/>
      <c r="AA1080" s="82"/>
      <c r="AB1080" s="82"/>
      <c r="AC1080" s="82"/>
      <c r="AD1080" s="82"/>
      <c r="AE1080" s="82"/>
      <c r="AF1080" s="82"/>
      <c r="AG1080" s="82"/>
      <c r="AH1080" s="82"/>
      <c r="AI1080" s="82"/>
      <c r="AJ1080" s="82"/>
      <c r="AK1080" s="82"/>
      <c r="AL1080" s="82"/>
      <c r="AM1080" s="82"/>
      <c r="AN1080" s="82"/>
      <c r="AO1080" s="93"/>
      <c r="AP1080" s="93"/>
      <c r="AQ1080" s="93"/>
      <c r="AR1080" s="93"/>
      <c r="AS1080" s="93"/>
      <c r="AT1080" s="94"/>
      <c r="AU1080" s="50"/>
      <c r="AV1080" s="50"/>
      <c r="AW1080" s="50"/>
      <c r="AX1080" s="50"/>
      <c r="AY1080" s="50"/>
      <c r="AZ1080" s="50"/>
      <c r="BA1080" s="50"/>
      <c r="BB1080" s="50"/>
      <c r="BC1080" s="50"/>
      <c r="BD1080" s="50"/>
      <c r="BE1080" s="50"/>
      <c r="BF1080" s="50"/>
      <c r="BG1080" s="50"/>
      <c r="BH1080" s="50"/>
      <c r="BI1080" s="50"/>
      <c r="BJ1080" s="50"/>
      <c r="BK1080" s="50"/>
      <c r="BL1080" s="50"/>
      <c r="BM1080" s="50"/>
      <c r="BN1080" s="50"/>
    </row>
    <row r="1081" customFormat="false" ht="22.5" hidden="false" customHeight="true" outlineLevel="0" collapsed="false">
      <c r="A1081" s="76" t="e">
        <f aca="false">'codigos flow sheet' #REF!</f>
        <v>#VALUE!</v>
      </c>
      <c r="B1081" s="105" t="s">
        <v>1434</v>
      </c>
      <c r="C1081" s="83"/>
      <c r="D1081" s="113" t="e">
        <f aca="false">'codigos flow sheet' #REF!</f>
        <v>#VALUE!</v>
      </c>
      <c r="E1081" s="97" t="e">
        <f aca="false">'codigos flow sheet' #REF!</f>
        <v>#VALUE!</v>
      </c>
      <c r="F1081" s="78"/>
      <c r="G1081" s="76"/>
      <c r="H1081" s="82"/>
      <c r="I1081" s="76"/>
      <c r="J1081" s="87"/>
      <c r="K1081" s="100" t="s">
        <v>89</v>
      </c>
      <c r="L1081" s="93"/>
      <c r="M1081" s="87" t="s">
        <v>229</v>
      </c>
      <c r="N1081" s="82" t="s">
        <v>229</v>
      </c>
      <c r="O1081" s="82"/>
      <c r="P1081" s="82" t="s">
        <v>229</v>
      </c>
      <c r="Q1081" s="82" t="s">
        <v>229</v>
      </c>
      <c r="R1081" s="82"/>
      <c r="S1081" s="82"/>
      <c r="T1081" s="82"/>
      <c r="U1081" s="82"/>
      <c r="V1081" s="82"/>
      <c r="W1081" s="82"/>
      <c r="X1081" s="82"/>
      <c r="Y1081" s="82"/>
      <c r="Z1081" s="82"/>
      <c r="AA1081" s="82"/>
      <c r="AB1081" s="82"/>
      <c r="AC1081" s="82"/>
      <c r="AD1081" s="82"/>
      <c r="AE1081" s="82"/>
      <c r="AF1081" s="82"/>
      <c r="AG1081" s="82"/>
      <c r="AH1081" s="82"/>
      <c r="AI1081" s="82"/>
      <c r="AJ1081" s="82"/>
      <c r="AK1081" s="82"/>
      <c r="AL1081" s="82"/>
      <c r="AM1081" s="82"/>
      <c r="AN1081" s="82"/>
      <c r="AO1081" s="93"/>
      <c r="AP1081" s="93"/>
      <c r="AQ1081" s="93"/>
      <c r="AR1081" s="93"/>
      <c r="AS1081" s="93"/>
      <c r="AT1081" s="94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41"/>
      <c r="BE1081" s="41"/>
      <c r="BF1081" s="41"/>
      <c r="BG1081" s="41"/>
      <c r="BH1081" s="41"/>
      <c r="BI1081" s="41"/>
      <c r="BJ1081" s="41"/>
      <c r="BK1081" s="41"/>
      <c r="BL1081" s="41"/>
      <c r="BM1081" s="41"/>
      <c r="BN1081" s="41"/>
    </row>
    <row r="1082" customFormat="false" ht="22.5" hidden="false" customHeight="true" outlineLevel="0" collapsed="false">
      <c r="A1082" s="90" t="s">
        <v>229</v>
      </c>
      <c r="B1082" s="90" t="s">
        <v>229</v>
      </c>
      <c r="C1082" s="83" t="s">
        <v>1435</v>
      </c>
      <c r="D1082" s="90" t="e">
        <f aca="false">CONCATENATE($D$1081,"_","RUN")</f>
        <v>#VALUE!</v>
      </c>
      <c r="E1082" s="77" t="e">
        <f aca="false">$E$1081</f>
        <v>#VALUE!</v>
      </c>
      <c r="F1082" s="78"/>
      <c r="G1082" s="88" t="s">
        <v>95</v>
      </c>
      <c r="H1082" s="82" t="s">
        <v>60</v>
      </c>
      <c r="I1082" s="89" t="s">
        <v>1436</v>
      </c>
      <c r="J1082" s="87"/>
      <c r="K1082" s="79"/>
      <c r="L1082" s="93"/>
      <c r="M1082" s="87" t="s">
        <v>62</v>
      </c>
      <c r="N1082" s="82" t="s">
        <v>229</v>
      </c>
      <c r="O1082" s="82"/>
      <c r="P1082" s="82" t="s">
        <v>229</v>
      </c>
      <c r="Q1082" s="82" t="n">
        <v>1</v>
      </c>
      <c r="R1082" s="82"/>
      <c r="S1082" s="82"/>
      <c r="T1082" s="82"/>
      <c r="U1082" s="82"/>
      <c r="V1082" s="82"/>
      <c r="W1082" s="82"/>
      <c r="X1082" s="82"/>
      <c r="Y1082" s="82"/>
      <c r="Z1082" s="82"/>
      <c r="AA1082" s="82"/>
      <c r="AB1082" s="82"/>
      <c r="AC1082" s="82"/>
      <c r="AD1082" s="82"/>
      <c r="AE1082" s="82"/>
      <c r="AF1082" s="82"/>
      <c r="AG1082" s="82"/>
      <c r="AH1082" s="82"/>
      <c r="AI1082" s="82"/>
      <c r="AJ1082" s="82"/>
      <c r="AK1082" s="82"/>
      <c r="AL1082" s="82"/>
      <c r="AM1082" s="82"/>
      <c r="AN1082" s="82"/>
      <c r="AO1082" s="93"/>
      <c r="AP1082" s="93"/>
      <c r="AQ1082" s="93"/>
      <c r="AR1082" s="93"/>
      <c r="AS1082" s="93"/>
      <c r="AT1082" s="94"/>
      <c r="AU1082" s="50"/>
      <c r="AV1082" s="50"/>
      <c r="AW1082" s="50"/>
      <c r="AX1082" s="50"/>
      <c r="AY1082" s="50"/>
      <c r="AZ1082" s="50"/>
      <c r="BA1082" s="50"/>
      <c r="BB1082" s="50"/>
      <c r="BC1082" s="50"/>
      <c r="BD1082" s="50"/>
      <c r="BE1082" s="50"/>
      <c r="BF1082" s="50"/>
      <c r="BG1082" s="50"/>
      <c r="BH1082" s="50"/>
      <c r="BI1082" s="50"/>
      <c r="BJ1082" s="50"/>
      <c r="BK1082" s="50"/>
      <c r="BL1082" s="50"/>
      <c r="BM1082" s="50"/>
      <c r="BN1082" s="50"/>
    </row>
    <row r="1083" customFormat="false" ht="22.5" hidden="false" customHeight="true" outlineLevel="0" collapsed="false">
      <c r="A1083" s="90" t="s">
        <v>229</v>
      </c>
      <c r="B1083" s="90" t="s">
        <v>229</v>
      </c>
      <c r="C1083" s="83" t="s">
        <v>1437</v>
      </c>
      <c r="D1083" s="90" t="e">
        <f aca="false">CONCATENATE($D$1081,"_","TS")</f>
        <v>#VALUE!</v>
      </c>
      <c r="E1083" s="77" t="e">
        <f aca="false">$E$1081</f>
        <v>#VALUE!</v>
      </c>
      <c r="F1083" s="78"/>
      <c r="G1083" s="88" t="s">
        <v>1231</v>
      </c>
      <c r="H1083" s="82" t="s">
        <v>60</v>
      </c>
      <c r="I1083" s="89" t="s">
        <v>1438</v>
      </c>
      <c r="J1083" s="87"/>
      <c r="K1083" s="79"/>
      <c r="L1083" s="93"/>
      <c r="M1083" s="87" t="s">
        <v>62</v>
      </c>
      <c r="N1083" s="82" t="s">
        <v>229</v>
      </c>
      <c r="O1083" s="82"/>
      <c r="P1083" s="82" t="s">
        <v>229</v>
      </c>
      <c r="Q1083" s="82" t="n">
        <v>1</v>
      </c>
      <c r="R1083" s="82"/>
      <c r="S1083" s="82"/>
      <c r="T1083" s="82"/>
      <c r="U1083" s="82"/>
      <c r="V1083" s="82"/>
      <c r="W1083" s="82"/>
      <c r="X1083" s="82"/>
      <c r="Y1083" s="82"/>
      <c r="Z1083" s="82"/>
      <c r="AA1083" s="82"/>
      <c r="AB1083" s="82"/>
      <c r="AC1083" s="82"/>
      <c r="AD1083" s="82"/>
      <c r="AE1083" s="82"/>
      <c r="AF1083" s="82"/>
      <c r="AG1083" s="82"/>
      <c r="AH1083" s="82"/>
      <c r="AI1083" s="82"/>
      <c r="AJ1083" s="82"/>
      <c r="AK1083" s="82"/>
      <c r="AL1083" s="82"/>
      <c r="AM1083" s="82"/>
      <c r="AN1083" s="82"/>
      <c r="AO1083" s="93"/>
      <c r="AP1083" s="93"/>
      <c r="AQ1083" s="93"/>
      <c r="AR1083" s="93"/>
      <c r="AS1083" s="93"/>
      <c r="AT1083" s="94"/>
      <c r="AU1083" s="50"/>
      <c r="AV1083" s="50"/>
      <c r="AW1083" s="50"/>
      <c r="AX1083" s="50"/>
      <c r="AY1083" s="50"/>
      <c r="AZ1083" s="50"/>
      <c r="BA1083" s="50"/>
      <c r="BB1083" s="50"/>
      <c r="BC1083" s="50"/>
      <c r="BD1083" s="50"/>
      <c r="BE1083" s="50"/>
      <c r="BF1083" s="50"/>
      <c r="BG1083" s="50"/>
      <c r="BH1083" s="50"/>
      <c r="BI1083" s="50"/>
      <c r="BJ1083" s="50"/>
      <c r="BK1083" s="50"/>
      <c r="BL1083" s="50"/>
      <c r="BM1083" s="50"/>
      <c r="BN1083" s="50"/>
    </row>
    <row r="1084" customFormat="false" ht="22.5" hidden="false" customHeight="true" outlineLevel="0" collapsed="false">
      <c r="A1084" s="90" t="s">
        <v>229</v>
      </c>
      <c r="B1084" s="90" t="s">
        <v>229</v>
      </c>
      <c r="C1084" s="83" t="s">
        <v>1439</v>
      </c>
      <c r="D1084" s="90" t="e">
        <f aca="false">CONCATENATE($D$1081,"_","HEAT")</f>
        <v>#VALUE!</v>
      </c>
      <c r="E1084" s="77" t="e">
        <f aca="false">$E$1081</f>
        <v>#VALUE!</v>
      </c>
      <c r="F1084" s="78"/>
      <c r="G1084" s="88" t="s">
        <v>928</v>
      </c>
      <c r="H1084" s="82" t="s">
        <v>60</v>
      </c>
      <c r="I1084" s="89" t="s">
        <v>1440</v>
      </c>
      <c r="J1084" s="87"/>
      <c r="K1084" s="79"/>
      <c r="L1084" s="93"/>
      <c r="M1084" s="87" t="s">
        <v>62</v>
      </c>
      <c r="N1084" s="82" t="s">
        <v>229</v>
      </c>
      <c r="O1084" s="82"/>
      <c r="P1084" s="82" t="s">
        <v>229</v>
      </c>
      <c r="Q1084" s="82" t="s">
        <v>229</v>
      </c>
      <c r="R1084" s="82" t="n">
        <v>1</v>
      </c>
      <c r="S1084" s="82"/>
      <c r="T1084" s="82"/>
      <c r="U1084" s="82"/>
      <c r="V1084" s="82"/>
      <c r="W1084" s="82"/>
      <c r="X1084" s="82"/>
      <c r="Y1084" s="82"/>
      <c r="Z1084" s="82"/>
      <c r="AA1084" s="82"/>
      <c r="AB1084" s="82"/>
      <c r="AC1084" s="82"/>
      <c r="AD1084" s="82"/>
      <c r="AE1084" s="82"/>
      <c r="AF1084" s="82"/>
      <c r="AG1084" s="82"/>
      <c r="AH1084" s="82"/>
      <c r="AI1084" s="82"/>
      <c r="AJ1084" s="82"/>
      <c r="AK1084" s="82"/>
      <c r="AL1084" s="82"/>
      <c r="AM1084" s="82"/>
      <c r="AN1084" s="82"/>
      <c r="AO1084" s="93"/>
      <c r="AP1084" s="93"/>
      <c r="AQ1084" s="93"/>
      <c r="AR1084" s="93"/>
      <c r="AS1084" s="93"/>
      <c r="AT1084" s="94"/>
      <c r="AU1084" s="50"/>
      <c r="AV1084" s="50"/>
      <c r="AW1084" s="50"/>
      <c r="AX1084" s="50"/>
      <c r="AY1084" s="50"/>
      <c r="AZ1084" s="50"/>
      <c r="BA1084" s="50"/>
      <c r="BB1084" s="50"/>
      <c r="BC1084" s="50"/>
      <c r="BD1084" s="50"/>
      <c r="BE1084" s="50"/>
      <c r="BF1084" s="50"/>
      <c r="BG1084" s="50"/>
      <c r="BH1084" s="50"/>
      <c r="BI1084" s="50"/>
      <c r="BJ1084" s="50"/>
      <c r="BK1084" s="50"/>
      <c r="BL1084" s="50"/>
      <c r="BM1084" s="50"/>
      <c r="BN1084" s="50"/>
    </row>
    <row r="1085" customFormat="false" ht="22.5" hidden="false" customHeight="true" outlineLevel="0" collapsed="false">
      <c r="A1085" s="90"/>
      <c r="B1085" s="83"/>
      <c r="C1085" s="83"/>
      <c r="D1085" s="91"/>
      <c r="E1085" s="92"/>
      <c r="F1085" s="78"/>
      <c r="G1085" s="76"/>
      <c r="H1085" s="82"/>
      <c r="I1085" s="76"/>
      <c r="J1085" s="87"/>
      <c r="K1085" s="87"/>
      <c r="L1085" s="93"/>
      <c r="M1085" s="82"/>
      <c r="N1085" s="82"/>
      <c r="O1085" s="82"/>
      <c r="P1085" s="82"/>
      <c r="Q1085" s="82"/>
      <c r="R1085" s="82"/>
      <c r="S1085" s="82"/>
      <c r="T1085" s="82"/>
      <c r="U1085" s="82"/>
      <c r="V1085" s="82"/>
      <c r="W1085" s="82"/>
      <c r="X1085" s="82"/>
      <c r="Y1085" s="82"/>
      <c r="Z1085" s="82"/>
      <c r="AA1085" s="82"/>
      <c r="AB1085" s="82"/>
      <c r="AC1085" s="82"/>
      <c r="AD1085" s="82"/>
      <c r="AE1085" s="82"/>
      <c r="AF1085" s="82"/>
      <c r="AG1085" s="82"/>
      <c r="AH1085" s="82"/>
      <c r="AI1085" s="82"/>
      <c r="AJ1085" s="82"/>
      <c r="AK1085" s="82"/>
      <c r="AL1085" s="82"/>
      <c r="AM1085" s="82"/>
      <c r="AN1085" s="82"/>
      <c r="AO1085" s="93"/>
      <c r="AP1085" s="93"/>
      <c r="AQ1085" s="93"/>
      <c r="AR1085" s="93"/>
      <c r="AS1085" s="93"/>
      <c r="AT1085" s="94"/>
      <c r="AU1085" s="50"/>
      <c r="AV1085" s="50"/>
      <c r="AW1085" s="50"/>
      <c r="AX1085" s="50"/>
      <c r="AY1085" s="50"/>
      <c r="AZ1085" s="50"/>
      <c r="BA1085" s="50"/>
      <c r="BB1085" s="50"/>
      <c r="BC1085" s="50"/>
      <c r="BD1085" s="50"/>
      <c r="BE1085" s="50"/>
      <c r="BF1085" s="50"/>
      <c r="BG1085" s="50"/>
      <c r="BH1085" s="50"/>
      <c r="BI1085" s="50"/>
      <c r="BJ1085" s="50"/>
      <c r="BK1085" s="50"/>
      <c r="BL1085" s="50"/>
      <c r="BM1085" s="50"/>
      <c r="BN1085" s="50"/>
    </row>
    <row r="1086" customFormat="false" ht="22.5" hidden="false" customHeight="true" outlineLevel="0" collapsed="false">
      <c r="A1086" s="90"/>
      <c r="B1086" s="83"/>
      <c r="C1086" s="83"/>
      <c r="D1086" s="91"/>
      <c r="E1086" s="92"/>
      <c r="F1086" s="78"/>
      <c r="G1086" s="76"/>
      <c r="H1086" s="82"/>
      <c r="I1086" s="76"/>
      <c r="J1086" s="87"/>
      <c r="K1086" s="87"/>
      <c r="L1086" s="93"/>
      <c r="M1086" s="82"/>
      <c r="N1086" s="82"/>
      <c r="O1086" s="82"/>
      <c r="P1086" s="82"/>
      <c r="Q1086" s="82"/>
      <c r="R1086" s="82"/>
      <c r="S1086" s="82"/>
      <c r="T1086" s="82"/>
      <c r="U1086" s="82"/>
      <c r="V1086" s="82"/>
      <c r="W1086" s="82"/>
      <c r="X1086" s="82"/>
      <c r="Y1086" s="82"/>
      <c r="Z1086" s="82"/>
      <c r="AA1086" s="82"/>
      <c r="AB1086" s="82"/>
      <c r="AC1086" s="82"/>
      <c r="AD1086" s="82"/>
      <c r="AE1086" s="82"/>
      <c r="AF1086" s="82"/>
      <c r="AG1086" s="82"/>
      <c r="AH1086" s="82"/>
      <c r="AI1086" s="82"/>
      <c r="AJ1086" s="82"/>
      <c r="AK1086" s="82"/>
      <c r="AL1086" s="82"/>
      <c r="AM1086" s="82"/>
      <c r="AN1086" s="82"/>
      <c r="AO1086" s="93"/>
      <c r="AP1086" s="93"/>
      <c r="AQ1086" s="93"/>
      <c r="AR1086" s="93"/>
      <c r="AS1086" s="93"/>
      <c r="AT1086" s="94"/>
      <c r="AU1086" s="50"/>
      <c r="AV1086" s="50"/>
      <c r="AW1086" s="50"/>
      <c r="AX1086" s="50"/>
      <c r="AY1086" s="50"/>
      <c r="AZ1086" s="50"/>
      <c r="BA1086" s="50"/>
      <c r="BB1086" s="50"/>
      <c r="BC1086" s="50"/>
      <c r="BD1086" s="50"/>
      <c r="BE1086" s="50"/>
      <c r="BF1086" s="50"/>
      <c r="BG1086" s="50"/>
      <c r="BH1086" s="50"/>
      <c r="BI1086" s="50"/>
      <c r="BJ1086" s="50"/>
      <c r="BK1086" s="50"/>
      <c r="BL1086" s="50"/>
      <c r="BM1086" s="50"/>
      <c r="BN1086" s="50"/>
    </row>
    <row r="1087" customFormat="false" ht="22.5" hidden="false" customHeight="true" outlineLevel="0" collapsed="false">
      <c r="A1087" s="90"/>
      <c r="B1087" s="83"/>
      <c r="C1087" s="83"/>
      <c r="D1087" s="91"/>
      <c r="E1087" s="92"/>
      <c r="F1087" s="78"/>
      <c r="G1087" s="76"/>
      <c r="H1087" s="82"/>
      <c r="I1087" s="76"/>
      <c r="J1087" s="87"/>
      <c r="K1087" s="87"/>
      <c r="L1087" s="93"/>
      <c r="M1087" s="82"/>
      <c r="N1087" s="82"/>
      <c r="O1087" s="82"/>
      <c r="P1087" s="82"/>
      <c r="Q1087" s="82"/>
      <c r="R1087" s="82"/>
      <c r="S1087" s="82"/>
      <c r="T1087" s="82"/>
      <c r="U1087" s="82"/>
      <c r="V1087" s="82"/>
      <c r="W1087" s="82"/>
      <c r="X1087" s="82"/>
      <c r="Y1087" s="82"/>
      <c r="Z1087" s="82"/>
      <c r="AA1087" s="82"/>
      <c r="AB1087" s="82"/>
      <c r="AC1087" s="82"/>
      <c r="AD1087" s="82"/>
      <c r="AE1087" s="82"/>
      <c r="AF1087" s="82"/>
      <c r="AG1087" s="82"/>
      <c r="AH1087" s="82"/>
      <c r="AI1087" s="82"/>
      <c r="AJ1087" s="82"/>
      <c r="AK1087" s="82"/>
      <c r="AL1087" s="82"/>
      <c r="AM1087" s="82"/>
      <c r="AN1087" s="82"/>
      <c r="AO1087" s="93"/>
      <c r="AP1087" s="93"/>
      <c r="AQ1087" s="93"/>
      <c r="AR1087" s="93"/>
      <c r="AS1087" s="93"/>
      <c r="AT1087" s="94"/>
      <c r="AU1087" s="50"/>
      <c r="AV1087" s="50"/>
      <c r="AW1087" s="50"/>
      <c r="AX1087" s="50"/>
      <c r="AY1087" s="50"/>
      <c r="AZ1087" s="50"/>
      <c r="BA1087" s="50"/>
      <c r="BB1087" s="50"/>
      <c r="BC1087" s="50"/>
      <c r="BD1087" s="50"/>
      <c r="BE1087" s="50"/>
      <c r="BF1087" s="50"/>
      <c r="BG1087" s="50"/>
      <c r="BH1087" s="50"/>
      <c r="BI1087" s="50"/>
      <c r="BJ1087" s="50"/>
      <c r="BK1087" s="50"/>
      <c r="BL1087" s="50"/>
      <c r="BM1087" s="50"/>
      <c r="BN1087" s="50"/>
    </row>
    <row r="1088" customFormat="false" ht="22.5" hidden="false" customHeight="true" outlineLevel="0" collapsed="false">
      <c r="A1088" s="76" t="e">
        <f aca="false">'codigos flow sheet' #REF!</f>
        <v>#VALUE!</v>
      </c>
      <c r="B1088" s="90" t="s">
        <v>229</v>
      </c>
      <c r="C1088" s="83"/>
      <c r="D1088" s="113" t="e">
        <f aca="false">'codigos flow sheet' #REF!</f>
        <v>#VALUE!</v>
      </c>
      <c r="E1088" s="97" t="e">
        <f aca="false">'codigos flow sheet' #REF!</f>
        <v>#VALUE!</v>
      </c>
      <c r="F1088" s="78"/>
      <c r="G1088" s="76"/>
      <c r="H1088" s="82"/>
      <c r="I1088" s="76"/>
      <c r="J1088" s="87"/>
      <c r="K1088" s="100" t="s">
        <v>89</v>
      </c>
      <c r="L1088" s="93"/>
      <c r="M1088" s="87" t="s">
        <v>229</v>
      </c>
      <c r="N1088" s="82" t="s">
        <v>229</v>
      </c>
      <c r="O1088" s="82"/>
      <c r="P1088" s="82" t="s">
        <v>229</v>
      </c>
      <c r="Q1088" s="82" t="s">
        <v>229</v>
      </c>
      <c r="R1088" s="82"/>
      <c r="S1088" s="82"/>
      <c r="T1088" s="82"/>
      <c r="U1088" s="82"/>
      <c r="V1088" s="82"/>
      <c r="W1088" s="82"/>
      <c r="X1088" s="82"/>
      <c r="Y1088" s="82"/>
      <c r="Z1088" s="82"/>
      <c r="AA1088" s="82"/>
      <c r="AB1088" s="82"/>
      <c r="AC1088" s="82"/>
      <c r="AD1088" s="82"/>
      <c r="AE1088" s="82"/>
      <c r="AF1088" s="82"/>
      <c r="AG1088" s="82"/>
      <c r="AH1088" s="82"/>
      <c r="AI1088" s="82"/>
      <c r="AJ1088" s="82"/>
      <c r="AK1088" s="82"/>
      <c r="AL1088" s="82"/>
      <c r="AM1088" s="82"/>
      <c r="AN1088" s="82"/>
      <c r="AO1088" s="93"/>
      <c r="AP1088" s="93"/>
      <c r="AQ1088" s="93"/>
      <c r="AR1088" s="93"/>
      <c r="AS1088" s="93"/>
      <c r="AT1088" s="94"/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41"/>
      <c r="BE1088" s="41"/>
      <c r="BF1088" s="41"/>
      <c r="BG1088" s="41"/>
      <c r="BH1088" s="41"/>
      <c r="BI1088" s="41"/>
      <c r="BJ1088" s="41"/>
      <c r="BK1088" s="41"/>
      <c r="BL1088" s="41"/>
      <c r="BM1088" s="41"/>
      <c r="BN1088" s="41"/>
    </row>
    <row r="1089" customFormat="false" ht="22.5" hidden="false" customHeight="true" outlineLevel="0" collapsed="false">
      <c r="A1089" s="76"/>
      <c r="B1089" s="90"/>
      <c r="C1089" s="83"/>
      <c r="D1089" s="90"/>
      <c r="E1089" s="77"/>
      <c r="F1089" s="78"/>
      <c r="G1089" s="76"/>
      <c r="H1089" s="82"/>
      <c r="I1089" s="76"/>
      <c r="J1089" s="87"/>
      <c r="K1089" s="79"/>
      <c r="L1089" s="93"/>
      <c r="M1089" s="82"/>
      <c r="N1089" s="82"/>
      <c r="O1089" s="82"/>
      <c r="P1089" s="82"/>
      <c r="Q1089" s="82"/>
      <c r="R1089" s="82"/>
      <c r="S1089" s="82"/>
      <c r="T1089" s="82"/>
      <c r="U1089" s="82"/>
      <c r="V1089" s="82"/>
      <c r="W1089" s="82"/>
      <c r="X1089" s="82"/>
      <c r="Y1089" s="82"/>
      <c r="Z1089" s="82"/>
      <c r="AA1089" s="82"/>
      <c r="AB1089" s="82"/>
      <c r="AC1089" s="82"/>
      <c r="AD1089" s="82"/>
      <c r="AE1089" s="82"/>
      <c r="AF1089" s="82"/>
      <c r="AG1089" s="82"/>
      <c r="AH1089" s="82"/>
      <c r="AI1089" s="82"/>
      <c r="AJ1089" s="82"/>
      <c r="AK1089" s="82"/>
      <c r="AL1089" s="82"/>
      <c r="AM1089" s="82"/>
      <c r="AN1089" s="82"/>
      <c r="AO1089" s="93"/>
      <c r="AP1089" s="93"/>
      <c r="AQ1089" s="93"/>
      <c r="AR1089" s="93"/>
      <c r="AS1089" s="93"/>
      <c r="AT1089" s="94"/>
      <c r="AU1089" s="41"/>
      <c r="AV1089" s="41"/>
      <c r="AW1089" s="41"/>
      <c r="AX1089" s="41"/>
      <c r="AY1089" s="41"/>
      <c r="AZ1089" s="41"/>
      <c r="BA1089" s="41"/>
      <c r="BB1089" s="41"/>
      <c r="BC1089" s="41"/>
      <c r="BD1089" s="41"/>
      <c r="BE1089" s="41"/>
      <c r="BF1089" s="41"/>
      <c r="BG1089" s="41"/>
      <c r="BH1089" s="41"/>
      <c r="BI1089" s="41"/>
      <c r="BJ1089" s="41"/>
      <c r="BK1089" s="41"/>
      <c r="BL1089" s="41"/>
      <c r="BM1089" s="41"/>
      <c r="BN1089" s="41"/>
    </row>
    <row r="1090" customFormat="false" ht="22.5" hidden="false" customHeight="true" outlineLevel="0" collapsed="false">
      <c r="A1090" s="76"/>
      <c r="B1090" s="90"/>
      <c r="C1090" s="83"/>
      <c r="D1090" s="90"/>
      <c r="E1090" s="77"/>
      <c r="F1090" s="78"/>
      <c r="G1090" s="76"/>
      <c r="H1090" s="82"/>
      <c r="I1090" s="76"/>
      <c r="J1090" s="87"/>
      <c r="K1090" s="79"/>
      <c r="L1090" s="93"/>
      <c r="M1090" s="82"/>
      <c r="N1090" s="82"/>
      <c r="O1090" s="82"/>
      <c r="P1090" s="82"/>
      <c r="Q1090" s="82"/>
      <c r="R1090" s="82"/>
      <c r="S1090" s="82"/>
      <c r="T1090" s="82"/>
      <c r="U1090" s="82"/>
      <c r="V1090" s="82"/>
      <c r="W1090" s="82"/>
      <c r="X1090" s="82"/>
      <c r="Y1090" s="82"/>
      <c r="Z1090" s="82"/>
      <c r="AA1090" s="82"/>
      <c r="AB1090" s="82"/>
      <c r="AC1090" s="82"/>
      <c r="AD1090" s="82"/>
      <c r="AE1090" s="82"/>
      <c r="AF1090" s="82"/>
      <c r="AG1090" s="82"/>
      <c r="AH1090" s="82"/>
      <c r="AI1090" s="82"/>
      <c r="AJ1090" s="82"/>
      <c r="AK1090" s="82"/>
      <c r="AL1090" s="82"/>
      <c r="AM1090" s="82"/>
      <c r="AN1090" s="82"/>
      <c r="AO1090" s="93"/>
      <c r="AP1090" s="93"/>
      <c r="AQ1090" s="93"/>
      <c r="AR1090" s="93"/>
      <c r="AS1090" s="93"/>
      <c r="AT1090" s="94"/>
      <c r="AU1090" s="41"/>
      <c r="AV1090" s="41"/>
      <c r="AW1090" s="41"/>
      <c r="AX1090" s="41"/>
      <c r="AY1090" s="41"/>
      <c r="AZ1090" s="41"/>
      <c r="BA1090" s="41"/>
      <c r="BB1090" s="41"/>
      <c r="BC1090" s="41"/>
      <c r="BD1090" s="41"/>
      <c r="BE1090" s="41"/>
      <c r="BF1090" s="41"/>
      <c r="BG1090" s="41"/>
      <c r="BH1090" s="41"/>
      <c r="BI1090" s="41"/>
      <c r="BJ1090" s="41"/>
      <c r="BK1090" s="41"/>
      <c r="BL1090" s="41"/>
      <c r="BM1090" s="41"/>
      <c r="BN1090" s="41"/>
    </row>
    <row r="1091" customFormat="false" ht="22.5" hidden="false" customHeight="true" outlineLevel="0" collapsed="false">
      <c r="A1091" s="76" t="e">
        <f aca="false">'codigos flow sheet' #REF!</f>
        <v>#VALUE!</v>
      </c>
      <c r="B1091" s="90" t="s">
        <v>229</v>
      </c>
      <c r="C1091" s="83"/>
      <c r="D1091" s="113" t="e">
        <f aca="false">'codigos flow sheet' #REF!</f>
        <v>#VALUE!</v>
      </c>
      <c r="E1091" s="97" t="e">
        <f aca="false">'codigos flow sheet' #REF!</f>
        <v>#VALUE!</v>
      </c>
      <c r="F1091" s="78"/>
      <c r="G1091" s="76"/>
      <c r="H1091" s="82" t="s">
        <v>378</v>
      </c>
      <c r="I1091" s="76"/>
      <c r="J1091" s="87"/>
      <c r="K1091" s="100" t="s">
        <v>89</v>
      </c>
      <c r="L1091" s="93"/>
      <c r="M1091" s="87" t="s">
        <v>229</v>
      </c>
      <c r="N1091" s="82" t="s">
        <v>229</v>
      </c>
      <c r="O1091" s="82"/>
      <c r="P1091" s="82" t="s">
        <v>229</v>
      </c>
      <c r="Q1091" s="82" t="s">
        <v>229</v>
      </c>
      <c r="R1091" s="82" t="s">
        <v>229</v>
      </c>
      <c r="S1091" s="82" t="s">
        <v>229</v>
      </c>
      <c r="T1091" s="82" t="s">
        <v>229</v>
      </c>
      <c r="U1091" s="82"/>
      <c r="V1091" s="82"/>
      <c r="W1091" s="82"/>
      <c r="X1091" s="82"/>
      <c r="Y1091" s="82"/>
      <c r="Z1091" s="82"/>
      <c r="AA1091" s="82"/>
      <c r="AB1091" s="82"/>
      <c r="AC1091" s="82"/>
      <c r="AD1091" s="82"/>
      <c r="AE1091" s="82"/>
      <c r="AF1091" s="82"/>
      <c r="AG1091" s="82"/>
      <c r="AH1091" s="82"/>
      <c r="AI1091" s="82"/>
      <c r="AJ1091" s="82"/>
      <c r="AK1091" s="82"/>
      <c r="AL1091" s="82"/>
      <c r="AM1091" s="82"/>
      <c r="AN1091" s="82"/>
      <c r="AO1091" s="93"/>
      <c r="AP1091" s="93"/>
      <c r="AQ1091" s="93"/>
      <c r="AR1091" s="93"/>
      <c r="AS1091" s="93"/>
      <c r="AT1091" s="94"/>
      <c r="AU1091" s="41"/>
      <c r="AV1091" s="41"/>
      <c r="AW1091" s="41"/>
      <c r="AX1091" s="41"/>
      <c r="AY1091" s="41"/>
      <c r="AZ1091" s="41"/>
      <c r="BA1091" s="41"/>
      <c r="BB1091" s="41"/>
      <c r="BC1091" s="41"/>
      <c r="BD1091" s="41"/>
      <c r="BE1091" s="41"/>
      <c r="BF1091" s="41"/>
      <c r="BG1091" s="41"/>
      <c r="BH1091" s="41"/>
      <c r="BI1091" s="41"/>
      <c r="BJ1091" s="41"/>
      <c r="BK1091" s="41"/>
      <c r="BL1091" s="41"/>
      <c r="BM1091" s="41"/>
      <c r="BN1091" s="41"/>
    </row>
    <row r="1092" customFormat="false" ht="22.5" hidden="false" customHeight="true" outlineLevel="0" collapsed="false">
      <c r="A1092" s="90"/>
      <c r="B1092" s="130"/>
      <c r="C1092" s="83"/>
      <c r="D1092" s="90"/>
      <c r="E1092" s="77"/>
      <c r="F1092" s="78"/>
      <c r="G1092" s="76"/>
      <c r="H1092" s="82"/>
      <c r="I1092" s="76"/>
      <c r="J1092" s="87"/>
      <c r="K1092" s="79"/>
      <c r="L1092" s="93"/>
      <c r="M1092" s="82"/>
      <c r="N1092" s="82"/>
      <c r="O1092" s="82"/>
      <c r="P1092" s="82"/>
      <c r="Q1092" s="82"/>
      <c r="R1092" s="82"/>
      <c r="S1092" s="82"/>
      <c r="T1092" s="82"/>
      <c r="U1092" s="82"/>
      <c r="V1092" s="82"/>
      <c r="W1092" s="82"/>
      <c r="X1092" s="82"/>
      <c r="Y1092" s="82"/>
      <c r="Z1092" s="82"/>
      <c r="AA1092" s="82"/>
      <c r="AB1092" s="82"/>
      <c r="AC1092" s="82"/>
      <c r="AD1092" s="82"/>
      <c r="AE1092" s="82"/>
      <c r="AF1092" s="82"/>
      <c r="AG1092" s="82"/>
      <c r="AH1092" s="82"/>
      <c r="AI1092" s="82"/>
      <c r="AJ1092" s="82"/>
      <c r="AK1092" s="82"/>
      <c r="AL1092" s="82"/>
      <c r="AM1092" s="82"/>
      <c r="AN1092" s="82"/>
      <c r="AO1092" s="93"/>
      <c r="AP1092" s="93"/>
      <c r="AQ1092" s="93"/>
      <c r="AR1092" s="93"/>
      <c r="AS1092" s="93"/>
      <c r="AT1092" s="94"/>
      <c r="AU1092" s="41"/>
      <c r="AV1092" s="41"/>
      <c r="AW1092" s="41"/>
      <c r="AX1092" s="41"/>
      <c r="AY1092" s="41"/>
      <c r="AZ1092" s="41"/>
      <c r="BA1092" s="41"/>
      <c r="BB1092" s="41"/>
      <c r="BC1092" s="41"/>
      <c r="BD1092" s="41"/>
      <c r="BE1092" s="41"/>
      <c r="BF1092" s="41"/>
      <c r="BG1092" s="41"/>
      <c r="BH1092" s="41"/>
      <c r="BI1092" s="41"/>
      <c r="BJ1092" s="41"/>
      <c r="BK1092" s="41"/>
      <c r="BL1092" s="41"/>
      <c r="BM1092" s="41"/>
      <c r="BN1092" s="41"/>
    </row>
    <row r="1093" customFormat="false" ht="22.5" hidden="false" customHeight="true" outlineLevel="0" collapsed="false">
      <c r="A1093" s="90"/>
      <c r="B1093" s="130"/>
      <c r="C1093" s="83"/>
      <c r="D1093" s="90"/>
      <c r="E1093" s="77"/>
      <c r="F1093" s="78"/>
      <c r="G1093" s="76"/>
      <c r="H1093" s="82"/>
      <c r="I1093" s="76"/>
      <c r="J1093" s="87"/>
      <c r="K1093" s="79"/>
      <c r="L1093" s="93"/>
      <c r="M1093" s="82"/>
      <c r="N1093" s="82"/>
      <c r="O1093" s="82"/>
      <c r="P1093" s="82"/>
      <c r="Q1093" s="82"/>
      <c r="R1093" s="82"/>
      <c r="S1093" s="82"/>
      <c r="T1093" s="82"/>
      <c r="U1093" s="82"/>
      <c r="V1093" s="82"/>
      <c r="W1093" s="82"/>
      <c r="X1093" s="82"/>
      <c r="Y1093" s="82"/>
      <c r="Z1093" s="82"/>
      <c r="AA1093" s="82"/>
      <c r="AB1093" s="82"/>
      <c r="AC1093" s="82"/>
      <c r="AD1093" s="82"/>
      <c r="AE1093" s="82"/>
      <c r="AF1093" s="82"/>
      <c r="AG1093" s="82"/>
      <c r="AH1093" s="82"/>
      <c r="AI1093" s="82"/>
      <c r="AJ1093" s="82"/>
      <c r="AK1093" s="82"/>
      <c r="AL1093" s="82"/>
      <c r="AM1093" s="82"/>
      <c r="AN1093" s="82"/>
      <c r="AO1093" s="93"/>
      <c r="AP1093" s="93"/>
      <c r="AQ1093" s="93"/>
      <c r="AR1093" s="93"/>
      <c r="AS1093" s="93"/>
      <c r="AT1093" s="94"/>
      <c r="AU1093" s="41"/>
      <c r="AV1093" s="41"/>
      <c r="AW1093" s="41"/>
      <c r="AX1093" s="41"/>
      <c r="AY1093" s="41"/>
      <c r="AZ1093" s="41"/>
      <c r="BA1093" s="41"/>
      <c r="BB1093" s="41"/>
      <c r="BC1093" s="41"/>
      <c r="BD1093" s="41"/>
      <c r="BE1093" s="41"/>
      <c r="BF1093" s="41"/>
      <c r="BG1093" s="41"/>
      <c r="BH1093" s="41"/>
      <c r="BI1093" s="41"/>
      <c r="BJ1093" s="41"/>
      <c r="BK1093" s="41"/>
      <c r="BL1093" s="41"/>
      <c r="BM1093" s="41"/>
      <c r="BN1093" s="41"/>
    </row>
    <row r="1094" customFormat="false" ht="22.5" hidden="false" customHeight="true" outlineLevel="0" collapsed="false">
      <c r="A1094" s="90"/>
      <c r="B1094" s="130"/>
      <c r="C1094" s="83"/>
      <c r="D1094" s="113" t="e">
        <f aca="false">'codigos flow sheet' #REF!</f>
        <v>#VALUE!</v>
      </c>
      <c r="E1094" s="97" t="e">
        <f aca="false">'codigos flow sheet' #REF!</f>
        <v>#VALUE!</v>
      </c>
      <c r="F1094" s="78"/>
      <c r="G1094" s="76"/>
      <c r="H1094" s="82" t="s">
        <v>378</v>
      </c>
      <c r="I1094" s="76"/>
      <c r="J1094" s="87"/>
      <c r="K1094" s="100" t="s">
        <v>89</v>
      </c>
      <c r="L1094" s="93"/>
      <c r="M1094" s="82"/>
      <c r="N1094" s="82"/>
      <c r="O1094" s="82"/>
      <c r="P1094" s="82"/>
      <c r="Q1094" s="82"/>
      <c r="R1094" s="82"/>
      <c r="S1094" s="82"/>
      <c r="T1094" s="82"/>
      <c r="U1094" s="82"/>
      <c r="V1094" s="82"/>
      <c r="W1094" s="82"/>
      <c r="X1094" s="82"/>
      <c r="Y1094" s="82"/>
      <c r="Z1094" s="82"/>
      <c r="AA1094" s="82"/>
      <c r="AB1094" s="82"/>
      <c r="AC1094" s="82"/>
      <c r="AD1094" s="82"/>
      <c r="AE1094" s="82"/>
      <c r="AF1094" s="82"/>
      <c r="AG1094" s="82"/>
      <c r="AH1094" s="82"/>
      <c r="AI1094" s="82"/>
      <c r="AJ1094" s="82"/>
      <c r="AK1094" s="82"/>
      <c r="AL1094" s="82"/>
      <c r="AM1094" s="82"/>
      <c r="AN1094" s="82"/>
      <c r="AO1094" s="93"/>
      <c r="AP1094" s="93"/>
      <c r="AQ1094" s="93"/>
      <c r="AR1094" s="93"/>
      <c r="AS1094" s="93"/>
      <c r="AT1094" s="94"/>
      <c r="AU1094" s="41"/>
      <c r="AV1094" s="41"/>
      <c r="AW1094" s="41"/>
      <c r="AX1094" s="41"/>
      <c r="AY1094" s="41"/>
      <c r="AZ1094" s="41"/>
      <c r="BA1094" s="41"/>
      <c r="BB1094" s="41"/>
      <c r="BC1094" s="41"/>
      <c r="BD1094" s="41"/>
      <c r="BE1094" s="41"/>
      <c r="BF1094" s="41"/>
      <c r="BG1094" s="41"/>
      <c r="BH1094" s="41"/>
      <c r="BI1094" s="41"/>
      <c r="BJ1094" s="41"/>
      <c r="BK1094" s="41"/>
      <c r="BL1094" s="41"/>
      <c r="BM1094" s="41"/>
      <c r="BN1094" s="41"/>
    </row>
    <row r="1095" customFormat="false" ht="22.5" hidden="false" customHeight="true" outlineLevel="0" collapsed="false">
      <c r="A1095" s="90"/>
      <c r="B1095" s="83"/>
      <c r="C1095" s="83"/>
      <c r="D1095" s="91"/>
      <c r="E1095" s="92"/>
      <c r="F1095" s="78"/>
      <c r="G1095" s="76"/>
      <c r="H1095" s="82"/>
      <c r="I1095" s="76"/>
      <c r="J1095" s="87"/>
      <c r="K1095" s="87"/>
      <c r="L1095" s="93"/>
      <c r="M1095" s="82"/>
      <c r="N1095" s="82"/>
      <c r="O1095" s="82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  <c r="Z1095" s="82"/>
      <c r="AA1095" s="82"/>
      <c r="AB1095" s="82"/>
      <c r="AC1095" s="82"/>
      <c r="AD1095" s="82"/>
      <c r="AE1095" s="82"/>
      <c r="AF1095" s="82"/>
      <c r="AG1095" s="82"/>
      <c r="AH1095" s="82"/>
      <c r="AI1095" s="82"/>
      <c r="AJ1095" s="82"/>
      <c r="AK1095" s="82"/>
      <c r="AL1095" s="82"/>
      <c r="AM1095" s="82"/>
      <c r="AN1095" s="82"/>
      <c r="AO1095" s="93"/>
      <c r="AP1095" s="93"/>
      <c r="AQ1095" s="93"/>
      <c r="AR1095" s="93"/>
      <c r="AS1095" s="93"/>
      <c r="AT1095" s="94"/>
      <c r="AU1095" s="50"/>
      <c r="AV1095" s="50"/>
      <c r="AW1095" s="50"/>
      <c r="AX1095" s="50"/>
      <c r="AY1095" s="50"/>
      <c r="AZ1095" s="50"/>
      <c r="BA1095" s="50"/>
      <c r="BB1095" s="50"/>
      <c r="BC1095" s="50"/>
      <c r="BD1095" s="50"/>
      <c r="BE1095" s="50"/>
      <c r="BF1095" s="50"/>
      <c r="BG1095" s="50"/>
      <c r="BH1095" s="50"/>
      <c r="BI1095" s="50"/>
      <c r="BJ1095" s="50"/>
      <c r="BK1095" s="50"/>
      <c r="BL1095" s="50"/>
      <c r="BM1095" s="50"/>
      <c r="BN1095" s="50"/>
    </row>
    <row r="1096" customFormat="false" ht="22.5" hidden="false" customHeight="true" outlineLevel="0" collapsed="false">
      <c r="A1096" s="90"/>
      <c r="B1096" s="83"/>
      <c r="C1096" s="83"/>
      <c r="D1096" s="91"/>
      <c r="E1096" s="92"/>
      <c r="F1096" s="78"/>
      <c r="G1096" s="76"/>
      <c r="H1096" s="82"/>
      <c r="I1096" s="76"/>
      <c r="J1096" s="87"/>
      <c r="K1096" s="87"/>
      <c r="L1096" s="93"/>
      <c r="M1096" s="82"/>
      <c r="N1096" s="82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2"/>
      <c r="AA1096" s="82"/>
      <c r="AB1096" s="82"/>
      <c r="AC1096" s="82"/>
      <c r="AD1096" s="82"/>
      <c r="AE1096" s="82"/>
      <c r="AF1096" s="82"/>
      <c r="AG1096" s="82"/>
      <c r="AH1096" s="82"/>
      <c r="AI1096" s="82"/>
      <c r="AJ1096" s="82"/>
      <c r="AK1096" s="82"/>
      <c r="AL1096" s="82"/>
      <c r="AM1096" s="82"/>
      <c r="AN1096" s="82"/>
      <c r="AO1096" s="93"/>
      <c r="AP1096" s="93"/>
      <c r="AQ1096" s="93"/>
      <c r="AR1096" s="93"/>
      <c r="AS1096" s="93"/>
      <c r="AT1096" s="94"/>
      <c r="AU1096" s="50"/>
      <c r="AV1096" s="50"/>
      <c r="AW1096" s="50"/>
      <c r="AX1096" s="50"/>
      <c r="AY1096" s="50"/>
      <c r="AZ1096" s="50"/>
      <c r="BA1096" s="50"/>
      <c r="BB1096" s="50"/>
      <c r="BC1096" s="50"/>
      <c r="BD1096" s="50"/>
      <c r="BE1096" s="50"/>
      <c r="BF1096" s="50"/>
      <c r="BG1096" s="50"/>
      <c r="BH1096" s="50"/>
      <c r="BI1096" s="50"/>
      <c r="BJ1096" s="50"/>
      <c r="BK1096" s="50"/>
      <c r="BL1096" s="50"/>
      <c r="BM1096" s="50"/>
      <c r="BN1096" s="50"/>
    </row>
    <row r="1097" customFormat="false" ht="22.5" hidden="false" customHeight="true" outlineLevel="0" collapsed="false">
      <c r="A1097" s="90"/>
      <c r="B1097" s="83"/>
      <c r="C1097" s="83"/>
      <c r="D1097" s="91"/>
      <c r="E1097" s="92"/>
      <c r="F1097" s="78"/>
      <c r="G1097" s="76"/>
      <c r="H1097" s="82"/>
      <c r="I1097" s="76"/>
      <c r="J1097" s="87"/>
      <c r="K1097" s="87"/>
      <c r="L1097" s="93"/>
      <c r="M1097" s="82"/>
      <c r="N1097" s="82"/>
      <c r="O1097" s="82"/>
      <c r="P1097" s="82"/>
      <c r="Q1097" s="82"/>
      <c r="R1097" s="82"/>
      <c r="S1097" s="82"/>
      <c r="T1097" s="82"/>
      <c r="U1097" s="82"/>
      <c r="V1097" s="82"/>
      <c r="W1097" s="82"/>
      <c r="X1097" s="82"/>
      <c r="Y1097" s="82"/>
      <c r="Z1097" s="82"/>
      <c r="AA1097" s="82"/>
      <c r="AB1097" s="82"/>
      <c r="AC1097" s="82"/>
      <c r="AD1097" s="82"/>
      <c r="AE1097" s="82"/>
      <c r="AF1097" s="82"/>
      <c r="AG1097" s="82"/>
      <c r="AH1097" s="82"/>
      <c r="AI1097" s="82"/>
      <c r="AJ1097" s="82"/>
      <c r="AK1097" s="82"/>
      <c r="AL1097" s="82"/>
      <c r="AM1097" s="82"/>
      <c r="AN1097" s="82"/>
      <c r="AO1097" s="93"/>
      <c r="AP1097" s="93"/>
      <c r="AQ1097" s="93"/>
      <c r="AR1097" s="93"/>
      <c r="AS1097" s="93"/>
      <c r="AT1097" s="94"/>
      <c r="AU1097" s="50"/>
      <c r="AV1097" s="50"/>
      <c r="AW1097" s="50"/>
      <c r="AX1097" s="50"/>
      <c r="AY1097" s="50"/>
      <c r="AZ1097" s="50"/>
      <c r="BA1097" s="50"/>
      <c r="BB1097" s="50"/>
      <c r="BC1097" s="50"/>
      <c r="BD1097" s="50"/>
      <c r="BE1097" s="50"/>
      <c r="BF1097" s="50"/>
      <c r="BG1097" s="50"/>
      <c r="BH1097" s="50"/>
      <c r="BI1097" s="50"/>
      <c r="BJ1097" s="50"/>
      <c r="BK1097" s="50"/>
      <c r="BL1097" s="50"/>
      <c r="BM1097" s="50"/>
      <c r="BN1097" s="50"/>
    </row>
    <row r="1098" customFormat="false" ht="22.5" hidden="false" customHeight="true" outlineLevel="0" collapsed="false">
      <c r="A1098" s="108"/>
      <c r="B1098" s="117"/>
      <c r="C1098" s="83"/>
      <c r="D1098" s="85" t="e">
        <f aca="false">'codigos flow sheet' #REF!</f>
        <v>#VALUE!</v>
      </c>
      <c r="E1098" s="86" t="e">
        <f aca="false">'codigos flow sheet' #REF!</f>
        <v>#VALUE!</v>
      </c>
      <c r="F1098" s="78"/>
      <c r="G1098" s="76"/>
      <c r="H1098" s="82"/>
      <c r="I1098" s="77"/>
      <c r="J1098" s="87"/>
      <c r="K1098" s="100" t="s">
        <v>89</v>
      </c>
      <c r="L1098" s="82"/>
      <c r="M1098" s="82"/>
      <c r="N1098" s="77"/>
      <c r="O1098" s="82"/>
      <c r="P1098" s="82"/>
      <c r="Q1098" s="82"/>
      <c r="R1098" s="82"/>
      <c r="S1098" s="82"/>
      <c r="T1098" s="82"/>
      <c r="U1098" s="82"/>
      <c r="V1098" s="82"/>
      <c r="W1098" s="82"/>
      <c r="X1098" s="82"/>
      <c r="Y1098" s="82"/>
      <c r="Z1098" s="82"/>
      <c r="AA1098" s="82"/>
      <c r="AB1098" s="82"/>
      <c r="AC1098" s="82"/>
      <c r="AD1098" s="82"/>
      <c r="AE1098" s="82"/>
      <c r="AF1098" s="82"/>
      <c r="AG1098" s="82"/>
      <c r="AH1098" s="82"/>
      <c r="AI1098" s="82"/>
      <c r="AJ1098" s="82"/>
      <c r="AK1098" s="82"/>
      <c r="AL1098" s="82"/>
      <c r="AM1098" s="82"/>
      <c r="AN1098" s="82"/>
      <c r="AO1098" s="82"/>
      <c r="AP1098" s="82"/>
      <c r="AQ1098" s="82"/>
      <c r="AR1098" s="82"/>
      <c r="AS1098" s="82"/>
      <c r="AT1098" s="77"/>
      <c r="AU1098" s="50"/>
      <c r="AV1098" s="50"/>
      <c r="AW1098" s="50"/>
      <c r="AX1098" s="50"/>
      <c r="AY1098" s="50"/>
      <c r="AZ1098" s="50"/>
      <c r="BA1098" s="50"/>
      <c r="BB1098" s="50"/>
      <c r="BC1098" s="50"/>
      <c r="BD1098" s="50"/>
      <c r="BE1098" s="50"/>
      <c r="BF1098" s="50"/>
      <c r="BG1098" s="50"/>
      <c r="BH1098" s="50"/>
      <c r="BI1098" s="50"/>
      <c r="BJ1098" s="50"/>
      <c r="BK1098" s="50"/>
      <c r="BL1098" s="50"/>
      <c r="BM1098" s="50"/>
      <c r="BN1098" s="50"/>
    </row>
    <row r="1099" customFormat="false" ht="22.5" hidden="false" customHeight="true" outlineLevel="0" collapsed="false">
      <c r="A1099" s="90"/>
      <c r="B1099" s="83"/>
      <c r="C1099" s="83"/>
      <c r="D1099" s="91"/>
      <c r="E1099" s="92"/>
      <c r="F1099" s="78"/>
      <c r="G1099" s="76"/>
      <c r="H1099" s="82"/>
      <c r="I1099" s="76"/>
      <c r="J1099" s="87"/>
      <c r="K1099" s="87"/>
      <c r="L1099" s="93"/>
      <c r="M1099" s="82"/>
      <c r="N1099" s="82"/>
      <c r="O1099" s="82"/>
      <c r="P1099" s="82"/>
      <c r="Q1099" s="82"/>
      <c r="R1099" s="82"/>
      <c r="S1099" s="82"/>
      <c r="T1099" s="82"/>
      <c r="U1099" s="82"/>
      <c r="V1099" s="82"/>
      <c r="W1099" s="82"/>
      <c r="X1099" s="82"/>
      <c r="Y1099" s="82"/>
      <c r="Z1099" s="82"/>
      <c r="AA1099" s="82"/>
      <c r="AB1099" s="82"/>
      <c r="AC1099" s="82"/>
      <c r="AD1099" s="82"/>
      <c r="AE1099" s="82"/>
      <c r="AF1099" s="82"/>
      <c r="AG1099" s="82"/>
      <c r="AH1099" s="82"/>
      <c r="AI1099" s="82"/>
      <c r="AJ1099" s="82"/>
      <c r="AK1099" s="82"/>
      <c r="AL1099" s="82"/>
      <c r="AM1099" s="82"/>
      <c r="AN1099" s="82"/>
      <c r="AO1099" s="93"/>
      <c r="AP1099" s="93"/>
      <c r="AQ1099" s="93"/>
      <c r="AR1099" s="93"/>
      <c r="AS1099" s="93"/>
      <c r="AT1099" s="94"/>
      <c r="AU1099" s="50"/>
      <c r="AV1099" s="50"/>
      <c r="AW1099" s="50"/>
      <c r="AX1099" s="50"/>
      <c r="AY1099" s="50"/>
      <c r="AZ1099" s="50"/>
      <c r="BA1099" s="50"/>
      <c r="BB1099" s="50"/>
      <c r="BC1099" s="50"/>
      <c r="BD1099" s="50"/>
      <c r="BE1099" s="50"/>
      <c r="BF1099" s="50"/>
      <c r="BG1099" s="50"/>
      <c r="BH1099" s="50"/>
      <c r="BI1099" s="50"/>
      <c r="BJ1099" s="50"/>
      <c r="BK1099" s="50"/>
      <c r="BL1099" s="50"/>
      <c r="BM1099" s="50"/>
      <c r="BN1099" s="50"/>
    </row>
    <row r="1100" customFormat="false" ht="22.5" hidden="false" customHeight="true" outlineLevel="0" collapsed="false">
      <c r="A1100" s="90"/>
      <c r="B1100" s="83"/>
      <c r="C1100" s="83"/>
      <c r="D1100" s="91"/>
      <c r="E1100" s="92"/>
      <c r="F1100" s="78"/>
      <c r="G1100" s="76"/>
      <c r="H1100" s="82"/>
      <c r="I1100" s="76"/>
      <c r="J1100" s="87"/>
      <c r="K1100" s="87"/>
      <c r="L1100" s="93"/>
      <c r="M1100" s="82"/>
      <c r="N1100" s="82"/>
      <c r="O1100" s="82"/>
      <c r="P1100" s="82"/>
      <c r="Q1100" s="82"/>
      <c r="R1100" s="82"/>
      <c r="S1100" s="82"/>
      <c r="T1100" s="82"/>
      <c r="U1100" s="82"/>
      <c r="V1100" s="82"/>
      <c r="W1100" s="82"/>
      <c r="X1100" s="82"/>
      <c r="Y1100" s="82"/>
      <c r="Z1100" s="82"/>
      <c r="AA1100" s="82"/>
      <c r="AB1100" s="82"/>
      <c r="AC1100" s="82"/>
      <c r="AD1100" s="82"/>
      <c r="AE1100" s="82"/>
      <c r="AF1100" s="82"/>
      <c r="AG1100" s="82"/>
      <c r="AH1100" s="82"/>
      <c r="AI1100" s="82"/>
      <c r="AJ1100" s="82"/>
      <c r="AK1100" s="82"/>
      <c r="AL1100" s="82"/>
      <c r="AM1100" s="82"/>
      <c r="AN1100" s="82"/>
      <c r="AO1100" s="93"/>
      <c r="AP1100" s="93"/>
      <c r="AQ1100" s="93"/>
      <c r="AR1100" s="93"/>
      <c r="AS1100" s="93"/>
      <c r="AT1100" s="94"/>
      <c r="AU1100" s="50"/>
      <c r="AV1100" s="50"/>
      <c r="AW1100" s="50"/>
      <c r="AX1100" s="50"/>
      <c r="AY1100" s="50"/>
      <c r="AZ1100" s="50"/>
      <c r="BA1100" s="50"/>
      <c r="BB1100" s="50"/>
      <c r="BC1100" s="50"/>
      <c r="BD1100" s="50"/>
      <c r="BE1100" s="50"/>
      <c r="BF1100" s="50"/>
      <c r="BG1100" s="50"/>
      <c r="BH1100" s="50"/>
      <c r="BI1100" s="50"/>
      <c r="BJ1100" s="50"/>
      <c r="BK1100" s="50"/>
      <c r="BL1100" s="50"/>
      <c r="BM1100" s="50"/>
      <c r="BN1100" s="50"/>
    </row>
    <row r="1101" customFormat="false" ht="22.5" hidden="false" customHeight="true" outlineLevel="0" collapsed="false">
      <c r="A1101" s="90"/>
      <c r="B1101" s="83"/>
      <c r="C1101" s="83"/>
      <c r="D1101" s="91"/>
      <c r="E1101" s="92"/>
      <c r="F1101" s="78"/>
      <c r="G1101" s="76"/>
      <c r="H1101" s="82"/>
      <c r="I1101" s="76"/>
      <c r="J1101" s="87"/>
      <c r="K1101" s="87"/>
      <c r="L1101" s="93"/>
      <c r="M1101" s="82"/>
      <c r="N1101" s="82"/>
      <c r="O1101" s="82"/>
      <c r="P1101" s="82"/>
      <c r="Q1101" s="82"/>
      <c r="R1101" s="82"/>
      <c r="S1101" s="82"/>
      <c r="T1101" s="82"/>
      <c r="U1101" s="82"/>
      <c r="V1101" s="82"/>
      <c r="W1101" s="82"/>
      <c r="X1101" s="82"/>
      <c r="Y1101" s="82"/>
      <c r="Z1101" s="82"/>
      <c r="AA1101" s="82"/>
      <c r="AB1101" s="82"/>
      <c r="AC1101" s="82"/>
      <c r="AD1101" s="82"/>
      <c r="AE1101" s="82"/>
      <c r="AF1101" s="82"/>
      <c r="AG1101" s="82"/>
      <c r="AH1101" s="82"/>
      <c r="AI1101" s="82"/>
      <c r="AJ1101" s="82"/>
      <c r="AK1101" s="82"/>
      <c r="AL1101" s="82"/>
      <c r="AM1101" s="82"/>
      <c r="AN1101" s="82"/>
      <c r="AO1101" s="93"/>
      <c r="AP1101" s="93"/>
      <c r="AQ1101" s="93"/>
      <c r="AR1101" s="93"/>
      <c r="AS1101" s="93"/>
      <c r="AT1101" s="94"/>
      <c r="AU1101" s="50"/>
      <c r="AV1101" s="50"/>
      <c r="AW1101" s="50"/>
      <c r="AX1101" s="50"/>
      <c r="AY1101" s="50"/>
      <c r="AZ1101" s="50"/>
      <c r="BA1101" s="50"/>
      <c r="BB1101" s="50"/>
      <c r="BC1101" s="50"/>
      <c r="BD1101" s="50"/>
      <c r="BE1101" s="50"/>
      <c r="BF1101" s="50"/>
      <c r="BG1101" s="50"/>
      <c r="BH1101" s="50"/>
      <c r="BI1101" s="50"/>
      <c r="BJ1101" s="50"/>
      <c r="BK1101" s="50"/>
      <c r="BL1101" s="50"/>
      <c r="BM1101" s="50"/>
      <c r="BN1101" s="50"/>
    </row>
    <row r="1102" customFormat="false" ht="22.5" hidden="false" customHeight="true" outlineLevel="0" collapsed="false">
      <c r="A1102" s="90"/>
      <c r="B1102" s="83"/>
      <c r="C1102" s="83"/>
      <c r="D1102" s="91"/>
      <c r="E1102" s="92"/>
      <c r="F1102" s="78"/>
      <c r="G1102" s="76"/>
      <c r="H1102" s="82"/>
      <c r="I1102" s="76"/>
      <c r="J1102" s="87"/>
      <c r="K1102" s="87"/>
      <c r="L1102" s="93"/>
      <c r="M1102" s="82"/>
      <c r="N1102" s="82"/>
      <c r="O1102" s="82"/>
      <c r="P1102" s="82"/>
      <c r="Q1102" s="82"/>
      <c r="R1102" s="82"/>
      <c r="S1102" s="82"/>
      <c r="T1102" s="82"/>
      <c r="U1102" s="82"/>
      <c r="V1102" s="82"/>
      <c r="W1102" s="82"/>
      <c r="X1102" s="82"/>
      <c r="Y1102" s="82"/>
      <c r="Z1102" s="82"/>
      <c r="AA1102" s="82"/>
      <c r="AB1102" s="82"/>
      <c r="AC1102" s="82"/>
      <c r="AD1102" s="82"/>
      <c r="AE1102" s="82"/>
      <c r="AF1102" s="82"/>
      <c r="AG1102" s="82"/>
      <c r="AH1102" s="82"/>
      <c r="AI1102" s="82"/>
      <c r="AJ1102" s="82"/>
      <c r="AK1102" s="82"/>
      <c r="AL1102" s="82"/>
      <c r="AM1102" s="82"/>
      <c r="AN1102" s="82"/>
      <c r="AO1102" s="93"/>
      <c r="AP1102" s="93"/>
      <c r="AQ1102" s="93"/>
      <c r="AR1102" s="93"/>
      <c r="AS1102" s="93"/>
      <c r="AT1102" s="94"/>
      <c r="AU1102" s="50"/>
      <c r="AV1102" s="50"/>
      <c r="AW1102" s="50"/>
      <c r="AX1102" s="50"/>
      <c r="AY1102" s="50"/>
      <c r="AZ1102" s="50"/>
      <c r="BA1102" s="50"/>
      <c r="BB1102" s="50"/>
      <c r="BC1102" s="50"/>
      <c r="BD1102" s="50"/>
      <c r="BE1102" s="50"/>
      <c r="BF1102" s="50"/>
      <c r="BG1102" s="50"/>
      <c r="BH1102" s="50"/>
      <c r="BI1102" s="50"/>
      <c r="BJ1102" s="50"/>
      <c r="BK1102" s="50"/>
      <c r="BL1102" s="50"/>
      <c r="BM1102" s="50"/>
      <c r="BN1102" s="50"/>
    </row>
    <row r="1103" customFormat="false" ht="22.5" hidden="false" customHeight="true" outlineLevel="0" collapsed="false">
      <c r="A1103" s="76" t="e">
        <f aca="false">'codigos flow sheet' #REF!</f>
        <v>#VALUE!</v>
      </c>
      <c r="B1103" s="90" t="s">
        <v>229</v>
      </c>
      <c r="C1103" s="83"/>
      <c r="D1103" s="113" t="e">
        <f aca="false">'codigos flow sheet' #REF!</f>
        <v>#VALUE!</v>
      </c>
      <c r="E1103" s="97" t="e">
        <f aca="false">'codigos flow sheet' #REF!</f>
        <v>#VALUE!</v>
      </c>
      <c r="F1103" s="78"/>
      <c r="G1103" s="76"/>
      <c r="H1103" s="82"/>
      <c r="I1103" s="76"/>
      <c r="J1103" s="87" t="s">
        <v>1319</v>
      </c>
      <c r="K1103" s="100" t="s">
        <v>89</v>
      </c>
      <c r="L1103" s="93"/>
      <c r="M1103" s="87" t="s">
        <v>229</v>
      </c>
      <c r="N1103" s="82" t="s">
        <v>229</v>
      </c>
      <c r="O1103" s="82"/>
      <c r="P1103" s="82" t="s">
        <v>229</v>
      </c>
      <c r="Q1103" s="82" t="s">
        <v>229</v>
      </c>
      <c r="R1103" s="82"/>
      <c r="S1103" s="82"/>
      <c r="T1103" s="82"/>
      <c r="U1103" s="82"/>
      <c r="V1103" s="82"/>
      <c r="W1103" s="82"/>
      <c r="X1103" s="82"/>
      <c r="Y1103" s="82"/>
      <c r="Z1103" s="82"/>
      <c r="AA1103" s="82"/>
      <c r="AB1103" s="82"/>
      <c r="AC1103" s="82"/>
      <c r="AD1103" s="82"/>
      <c r="AE1103" s="82"/>
      <c r="AF1103" s="82"/>
      <c r="AG1103" s="82"/>
      <c r="AH1103" s="82"/>
      <c r="AI1103" s="82"/>
      <c r="AJ1103" s="82"/>
      <c r="AK1103" s="82"/>
      <c r="AL1103" s="82"/>
      <c r="AM1103" s="82"/>
      <c r="AN1103" s="82"/>
      <c r="AO1103" s="93"/>
      <c r="AP1103" s="93"/>
      <c r="AQ1103" s="93"/>
      <c r="AR1103" s="93"/>
      <c r="AS1103" s="93"/>
      <c r="AT1103" s="94"/>
      <c r="AU1103" s="50"/>
      <c r="AV1103" s="50"/>
      <c r="AW1103" s="50"/>
      <c r="AX1103" s="50"/>
      <c r="AY1103" s="50"/>
      <c r="AZ1103" s="50"/>
      <c r="BA1103" s="50"/>
      <c r="BB1103" s="50"/>
      <c r="BC1103" s="50"/>
      <c r="BD1103" s="50"/>
      <c r="BE1103" s="50"/>
      <c r="BF1103" s="50"/>
      <c r="BG1103" s="50"/>
      <c r="BH1103" s="50"/>
      <c r="BI1103" s="50"/>
      <c r="BJ1103" s="50"/>
      <c r="BK1103" s="50"/>
      <c r="BL1103" s="50"/>
      <c r="BM1103" s="50"/>
      <c r="BN1103" s="50"/>
    </row>
    <row r="1104" customFormat="false" ht="22.5" hidden="false" customHeight="true" outlineLevel="0" collapsed="false">
      <c r="A1104" s="90"/>
      <c r="B1104" s="83"/>
      <c r="C1104" s="83"/>
      <c r="D1104" s="91"/>
      <c r="E1104" s="92"/>
      <c r="F1104" s="78"/>
      <c r="G1104" s="76"/>
      <c r="H1104" s="82"/>
      <c r="I1104" s="76"/>
      <c r="J1104" s="87"/>
      <c r="K1104" s="87"/>
      <c r="L1104" s="93"/>
      <c r="M1104" s="82"/>
      <c r="N1104" s="82"/>
      <c r="O1104" s="82"/>
      <c r="P1104" s="82"/>
      <c r="Q1104" s="82"/>
      <c r="R1104" s="82"/>
      <c r="S1104" s="82"/>
      <c r="T1104" s="82"/>
      <c r="U1104" s="82"/>
      <c r="V1104" s="82"/>
      <c r="W1104" s="82"/>
      <c r="X1104" s="82"/>
      <c r="Y1104" s="82"/>
      <c r="Z1104" s="82"/>
      <c r="AA1104" s="82"/>
      <c r="AB1104" s="82"/>
      <c r="AC1104" s="82"/>
      <c r="AD1104" s="82"/>
      <c r="AE1104" s="82"/>
      <c r="AF1104" s="82"/>
      <c r="AG1104" s="82"/>
      <c r="AH1104" s="82"/>
      <c r="AI1104" s="82"/>
      <c r="AJ1104" s="82"/>
      <c r="AK1104" s="82"/>
      <c r="AL1104" s="82"/>
      <c r="AM1104" s="82"/>
      <c r="AN1104" s="82"/>
      <c r="AO1104" s="93"/>
      <c r="AP1104" s="93"/>
      <c r="AQ1104" s="93"/>
      <c r="AR1104" s="93"/>
      <c r="AS1104" s="93"/>
      <c r="AT1104" s="94"/>
      <c r="AU1104" s="50"/>
      <c r="AV1104" s="50"/>
      <c r="AW1104" s="50"/>
      <c r="AX1104" s="50"/>
      <c r="AY1104" s="50"/>
      <c r="AZ1104" s="50"/>
      <c r="BA1104" s="50"/>
      <c r="BB1104" s="50"/>
      <c r="BC1104" s="50"/>
      <c r="BD1104" s="50"/>
      <c r="BE1104" s="50"/>
      <c r="BF1104" s="50"/>
      <c r="BG1104" s="50"/>
      <c r="BH1104" s="50"/>
      <c r="BI1104" s="50"/>
      <c r="BJ1104" s="50"/>
      <c r="BK1104" s="50"/>
      <c r="BL1104" s="50"/>
      <c r="BM1104" s="50"/>
      <c r="BN1104" s="50"/>
    </row>
    <row r="1105" customFormat="false" ht="22.5" hidden="false" customHeight="true" outlineLevel="0" collapsed="false">
      <c r="A1105" s="90"/>
      <c r="B1105" s="83"/>
      <c r="C1105" s="83"/>
      <c r="D1105" s="91"/>
      <c r="E1105" s="92"/>
      <c r="F1105" s="78"/>
      <c r="G1105" s="76"/>
      <c r="H1105" s="82"/>
      <c r="I1105" s="76"/>
      <c r="J1105" s="87"/>
      <c r="K1105" s="87"/>
      <c r="L1105" s="93"/>
      <c r="M1105" s="82"/>
      <c r="N1105" s="82"/>
      <c r="O1105" s="82"/>
      <c r="P1105" s="82"/>
      <c r="Q1105" s="82"/>
      <c r="R1105" s="82"/>
      <c r="S1105" s="82"/>
      <c r="T1105" s="82"/>
      <c r="U1105" s="82"/>
      <c r="V1105" s="82"/>
      <c r="W1105" s="82"/>
      <c r="X1105" s="82"/>
      <c r="Y1105" s="82"/>
      <c r="Z1105" s="82"/>
      <c r="AA1105" s="82"/>
      <c r="AB1105" s="82"/>
      <c r="AC1105" s="82"/>
      <c r="AD1105" s="82"/>
      <c r="AE1105" s="82"/>
      <c r="AF1105" s="82"/>
      <c r="AG1105" s="82"/>
      <c r="AH1105" s="82"/>
      <c r="AI1105" s="82"/>
      <c r="AJ1105" s="82"/>
      <c r="AK1105" s="82"/>
      <c r="AL1105" s="82"/>
      <c r="AM1105" s="82"/>
      <c r="AN1105" s="82"/>
      <c r="AO1105" s="93"/>
      <c r="AP1105" s="93"/>
      <c r="AQ1105" s="93"/>
      <c r="AR1105" s="93"/>
      <c r="AS1105" s="93"/>
      <c r="AT1105" s="94"/>
      <c r="AU1105" s="50"/>
      <c r="AV1105" s="50"/>
      <c r="AW1105" s="50"/>
      <c r="AX1105" s="50"/>
      <c r="AY1105" s="50"/>
      <c r="AZ1105" s="50"/>
      <c r="BA1105" s="50"/>
      <c r="BB1105" s="50"/>
      <c r="BC1105" s="50"/>
      <c r="BD1105" s="50"/>
      <c r="BE1105" s="50"/>
      <c r="BF1105" s="50"/>
      <c r="BG1105" s="50"/>
      <c r="BH1105" s="50"/>
      <c r="BI1105" s="50"/>
      <c r="BJ1105" s="50"/>
      <c r="BK1105" s="50"/>
      <c r="BL1105" s="50"/>
      <c r="BM1105" s="50"/>
      <c r="BN1105" s="50"/>
    </row>
    <row r="1106" customFormat="false" ht="22.5" hidden="false" customHeight="true" outlineLevel="0" collapsed="false">
      <c r="A1106" s="90"/>
      <c r="B1106" s="83"/>
      <c r="C1106" s="83"/>
      <c r="D1106" s="91"/>
      <c r="E1106" s="92"/>
      <c r="F1106" s="78"/>
      <c r="G1106" s="76"/>
      <c r="H1106" s="82"/>
      <c r="I1106" s="76"/>
      <c r="J1106" s="87"/>
      <c r="K1106" s="87"/>
      <c r="L1106" s="93"/>
      <c r="M1106" s="82"/>
      <c r="N1106" s="82"/>
      <c r="O1106" s="82"/>
      <c r="P1106" s="82"/>
      <c r="Q1106" s="82"/>
      <c r="R1106" s="82"/>
      <c r="S1106" s="82"/>
      <c r="T1106" s="82"/>
      <c r="U1106" s="82"/>
      <c r="V1106" s="82"/>
      <c r="W1106" s="82"/>
      <c r="X1106" s="82"/>
      <c r="Y1106" s="82"/>
      <c r="Z1106" s="82"/>
      <c r="AA1106" s="82"/>
      <c r="AB1106" s="82"/>
      <c r="AC1106" s="82"/>
      <c r="AD1106" s="82"/>
      <c r="AE1106" s="82"/>
      <c r="AF1106" s="82"/>
      <c r="AG1106" s="82"/>
      <c r="AH1106" s="82"/>
      <c r="AI1106" s="82"/>
      <c r="AJ1106" s="82"/>
      <c r="AK1106" s="82"/>
      <c r="AL1106" s="82"/>
      <c r="AM1106" s="82"/>
      <c r="AN1106" s="82"/>
      <c r="AO1106" s="93"/>
      <c r="AP1106" s="93"/>
      <c r="AQ1106" s="93"/>
      <c r="AR1106" s="93"/>
      <c r="AS1106" s="93"/>
      <c r="AT1106" s="94"/>
      <c r="AU1106" s="50"/>
      <c r="AV1106" s="50"/>
      <c r="AW1106" s="50"/>
      <c r="AX1106" s="50"/>
      <c r="AY1106" s="50"/>
      <c r="AZ1106" s="50"/>
      <c r="BA1106" s="50"/>
      <c r="BB1106" s="50"/>
      <c r="BC1106" s="50"/>
      <c r="BD1106" s="50"/>
      <c r="BE1106" s="50"/>
      <c r="BF1106" s="50"/>
      <c r="BG1106" s="50"/>
      <c r="BH1106" s="50"/>
      <c r="BI1106" s="50"/>
      <c r="BJ1106" s="50"/>
      <c r="BK1106" s="50"/>
      <c r="BL1106" s="50"/>
      <c r="BM1106" s="50"/>
      <c r="BN1106" s="50"/>
    </row>
    <row r="1107" customFormat="false" ht="22.5" hidden="false" customHeight="true" outlineLevel="0" collapsed="false">
      <c r="A1107" s="138"/>
      <c r="B1107" s="138"/>
      <c r="C1107" s="83"/>
      <c r="D1107" s="85" t="e">
        <f aca="false">'codigos flow sheet' #REF!</f>
        <v>#VALUE!</v>
      </c>
      <c r="E1107" s="86" t="e">
        <f aca="false">'codigos flow sheet' #REF!</f>
        <v>#VALUE!</v>
      </c>
      <c r="F1107" s="77"/>
      <c r="G1107" s="76"/>
      <c r="H1107" s="79"/>
      <c r="I1107" s="80"/>
      <c r="J1107" s="87"/>
      <c r="K1107" s="100" t="s">
        <v>89</v>
      </c>
      <c r="L1107" s="139"/>
      <c r="M1107" s="82"/>
      <c r="N1107" s="82"/>
      <c r="O1107" s="82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79"/>
      <c r="AA1107" s="79"/>
      <c r="AB1107" s="79"/>
      <c r="AC1107" s="79"/>
      <c r="AD1107" s="79"/>
      <c r="AE1107" s="79"/>
      <c r="AF1107" s="79"/>
      <c r="AG1107" s="79"/>
      <c r="AH1107" s="79"/>
      <c r="AI1107" s="79"/>
      <c r="AJ1107" s="79"/>
      <c r="AK1107" s="79"/>
      <c r="AL1107" s="79"/>
      <c r="AM1107" s="79"/>
      <c r="AN1107" s="79"/>
      <c r="AO1107" s="139"/>
      <c r="AP1107" s="139"/>
      <c r="AQ1107" s="139"/>
      <c r="AR1107" s="139"/>
      <c r="AS1107" s="139"/>
      <c r="AT1107" s="129"/>
      <c r="AU1107" s="41"/>
      <c r="AV1107" s="41"/>
      <c r="AW1107" s="41"/>
      <c r="AX1107" s="41"/>
      <c r="AY1107" s="41"/>
      <c r="AZ1107" s="41"/>
      <c r="BA1107" s="41"/>
      <c r="BB1107" s="41"/>
      <c r="BC1107" s="41"/>
      <c r="BD1107" s="41"/>
      <c r="BE1107" s="41"/>
      <c r="BF1107" s="41"/>
      <c r="BG1107" s="41"/>
      <c r="BH1107" s="41"/>
      <c r="BI1107" s="41"/>
      <c r="BJ1107" s="41"/>
      <c r="BK1107" s="41"/>
      <c r="BL1107" s="41"/>
      <c r="BM1107" s="41"/>
      <c r="BN1107" s="41"/>
    </row>
    <row r="1108" customFormat="false" ht="22.5" hidden="false" customHeight="true" outlineLevel="0" collapsed="false">
      <c r="A1108" s="138"/>
      <c r="B1108" s="138"/>
      <c r="C1108" s="83"/>
      <c r="D1108" s="90"/>
      <c r="E1108" s="76"/>
      <c r="F1108" s="77"/>
      <c r="G1108" s="76"/>
      <c r="H1108" s="79"/>
      <c r="I1108" s="80"/>
      <c r="J1108" s="82"/>
      <c r="K1108" s="79"/>
      <c r="L1108" s="139"/>
      <c r="M1108" s="82"/>
      <c r="N1108" s="82"/>
      <c r="O1108" s="82"/>
      <c r="P1108" s="79"/>
      <c r="Q1108" s="79"/>
      <c r="R1108" s="79"/>
      <c r="S1108" s="79"/>
      <c r="T1108" s="79"/>
      <c r="U1108" s="79"/>
      <c r="V1108" s="79"/>
      <c r="W1108" s="79"/>
      <c r="X1108" s="79"/>
      <c r="Y1108" s="79"/>
      <c r="Z1108" s="79"/>
      <c r="AA1108" s="79"/>
      <c r="AB1108" s="79"/>
      <c r="AC1108" s="79"/>
      <c r="AD1108" s="79"/>
      <c r="AE1108" s="79"/>
      <c r="AF1108" s="79"/>
      <c r="AG1108" s="79"/>
      <c r="AH1108" s="79"/>
      <c r="AI1108" s="79"/>
      <c r="AJ1108" s="79"/>
      <c r="AK1108" s="79"/>
      <c r="AL1108" s="79"/>
      <c r="AM1108" s="79"/>
      <c r="AN1108" s="79"/>
      <c r="AO1108" s="139"/>
      <c r="AP1108" s="139"/>
      <c r="AQ1108" s="139"/>
      <c r="AR1108" s="139"/>
      <c r="AS1108" s="139"/>
      <c r="AT1108" s="129"/>
      <c r="AU1108" s="41"/>
      <c r="AV1108" s="41"/>
      <c r="AW1108" s="41"/>
      <c r="AX1108" s="41"/>
      <c r="AY1108" s="41"/>
      <c r="AZ1108" s="41"/>
      <c r="BA1108" s="41"/>
      <c r="BB1108" s="41"/>
      <c r="BC1108" s="41"/>
      <c r="BD1108" s="41"/>
      <c r="BE1108" s="41"/>
      <c r="BF1108" s="41"/>
      <c r="BG1108" s="41"/>
      <c r="BH1108" s="41"/>
      <c r="BI1108" s="41"/>
      <c r="BJ1108" s="41"/>
      <c r="BK1108" s="41"/>
      <c r="BL1108" s="41"/>
      <c r="BM1108" s="41"/>
      <c r="BN1108" s="41"/>
    </row>
    <row r="1109" customFormat="false" ht="22.5" hidden="false" customHeight="true" outlineLevel="0" collapsed="false">
      <c r="A1109" s="138"/>
      <c r="B1109" s="138"/>
      <c r="C1109" s="83"/>
      <c r="D1109" s="90"/>
      <c r="E1109" s="76"/>
      <c r="F1109" s="116"/>
      <c r="G1109" s="76"/>
      <c r="H1109" s="79"/>
      <c r="I1109" s="80"/>
      <c r="J1109" s="82"/>
      <c r="K1109" s="79"/>
      <c r="L1109" s="139"/>
      <c r="M1109" s="82"/>
      <c r="N1109" s="82"/>
      <c r="O1109" s="82"/>
      <c r="P1109" s="79"/>
      <c r="Q1109" s="79"/>
      <c r="R1109" s="79"/>
      <c r="S1109" s="79"/>
      <c r="T1109" s="79"/>
      <c r="U1109" s="79"/>
      <c r="V1109" s="79"/>
      <c r="W1109" s="79"/>
      <c r="X1109" s="79"/>
      <c r="Y1109" s="79"/>
      <c r="Z1109" s="79"/>
      <c r="AA1109" s="79"/>
      <c r="AB1109" s="79"/>
      <c r="AC1109" s="79"/>
      <c r="AD1109" s="79"/>
      <c r="AE1109" s="79"/>
      <c r="AF1109" s="79"/>
      <c r="AG1109" s="79"/>
      <c r="AH1109" s="79"/>
      <c r="AI1109" s="79"/>
      <c r="AJ1109" s="79"/>
      <c r="AK1109" s="79"/>
      <c r="AL1109" s="79"/>
      <c r="AM1109" s="79"/>
      <c r="AN1109" s="79"/>
      <c r="AO1109" s="139"/>
      <c r="AP1109" s="139"/>
      <c r="AQ1109" s="139"/>
      <c r="AR1109" s="139"/>
      <c r="AS1109" s="139"/>
      <c r="AT1109" s="129"/>
      <c r="AU1109" s="41"/>
      <c r="AV1109" s="41"/>
      <c r="AW1109" s="41"/>
      <c r="AX1109" s="41"/>
      <c r="AY1109" s="41"/>
      <c r="AZ1109" s="41"/>
      <c r="BA1109" s="41"/>
      <c r="BB1109" s="41"/>
      <c r="BC1109" s="41"/>
      <c r="BD1109" s="41"/>
      <c r="BE1109" s="41"/>
      <c r="BF1109" s="41"/>
      <c r="BG1109" s="41"/>
      <c r="BH1109" s="41"/>
      <c r="BI1109" s="41"/>
      <c r="BJ1109" s="41"/>
      <c r="BK1109" s="41"/>
      <c r="BL1109" s="41"/>
      <c r="BM1109" s="41"/>
      <c r="BN1109" s="41"/>
    </row>
    <row r="1110" customFormat="false" ht="22.5" hidden="false" customHeight="true" outlineLevel="0" collapsed="false">
      <c r="A1110" s="138"/>
      <c r="B1110" s="138"/>
      <c r="C1110" s="83"/>
      <c r="D1110" s="85" t="e">
        <f aca="false">'codigos flow sheet' #REF!</f>
        <v>#VALUE!</v>
      </c>
      <c r="E1110" s="86" t="e">
        <f aca="false">'codigos flow sheet' #REF!</f>
        <v>#VALUE!</v>
      </c>
      <c r="F1110" s="116"/>
      <c r="G1110" s="76"/>
      <c r="H1110" s="79"/>
      <c r="I1110" s="80"/>
      <c r="J1110" s="87"/>
      <c r="K1110" s="100" t="s">
        <v>89</v>
      </c>
      <c r="L1110" s="139"/>
      <c r="M1110" s="82"/>
      <c r="N1110" s="82"/>
      <c r="O1110" s="82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79"/>
      <c r="AA1110" s="79"/>
      <c r="AB1110" s="79"/>
      <c r="AC1110" s="79"/>
      <c r="AD1110" s="79"/>
      <c r="AE1110" s="79"/>
      <c r="AF1110" s="79"/>
      <c r="AG1110" s="79"/>
      <c r="AH1110" s="79"/>
      <c r="AI1110" s="79"/>
      <c r="AJ1110" s="79"/>
      <c r="AK1110" s="79"/>
      <c r="AL1110" s="79"/>
      <c r="AM1110" s="79"/>
      <c r="AN1110" s="79"/>
      <c r="AO1110" s="139"/>
      <c r="AP1110" s="139"/>
      <c r="AQ1110" s="139"/>
      <c r="AR1110" s="139"/>
      <c r="AS1110" s="139"/>
      <c r="AT1110" s="129"/>
      <c r="AU1110" s="41"/>
      <c r="AV1110" s="41"/>
      <c r="AW1110" s="41"/>
      <c r="AX1110" s="41"/>
      <c r="AY1110" s="41"/>
      <c r="AZ1110" s="41"/>
      <c r="BA1110" s="41"/>
      <c r="BB1110" s="41"/>
      <c r="BC1110" s="41"/>
      <c r="BD1110" s="41"/>
      <c r="BE1110" s="41"/>
      <c r="BF1110" s="41"/>
      <c r="BG1110" s="41"/>
      <c r="BH1110" s="41"/>
      <c r="BI1110" s="41"/>
      <c r="BJ1110" s="41"/>
      <c r="BK1110" s="41"/>
      <c r="BL1110" s="41"/>
      <c r="BM1110" s="41"/>
      <c r="BN1110" s="41"/>
    </row>
    <row r="1111" customFormat="false" ht="22.5" hidden="false" customHeight="true" outlineLevel="0" collapsed="false">
      <c r="A1111" s="138"/>
      <c r="B1111" s="138"/>
      <c r="C1111" s="83"/>
      <c r="D1111" s="90"/>
      <c r="E1111" s="76"/>
      <c r="F1111" s="78"/>
      <c r="G1111" s="76"/>
      <c r="H1111" s="82"/>
      <c r="I1111" s="80"/>
      <c r="J1111" s="82"/>
      <c r="K1111" s="79"/>
      <c r="L1111" s="139"/>
      <c r="M1111" s="140"/>
      <c r="N1111" s="77"/>
      <c r="O1111" s="82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79"/>
      <c r="AA1111" s="79"/>
      <c r="AB1111" s="79"/>
      <c r="AC1111" s="79"/>
      <c r="AD1111" s="79"/>
      <c r="AE1111" s="79"/>
      <c r="AF1111" s="79"/>
      <c r="AG1111" s="79"/>
      <c r="AH1111" s="79"/>
      <c r="AI1111" s="79"/>
      <c r="AJ1111" s="79"/>
      <c r="AK1111" s="79"/>
      <c r="AL1111" s="79"/>
      <c r="AM1111" s="79"/>
      <c r="AN1111" s="79"/>
      <c r="AO1111" s="139"/>
      <c r="AP1111" s="139"/>
      <c r="AQ1111" s="139"/>
      <c r="AR1111" s="139"/>
      <c r="AS1111" s="139"/>
      <c r="AT1111" s="129"/>
      <c r="AU1111" s="41"/>
      <c r="AV1111" s="41"/>
      <c r="AW1111" s="41"/>
      <c r="AX1111" s="41"/>
      <c r="AY1111" s="41"/>
      <c r="AZ1111" s="41"/>
      <c r="BA1111" s="41"/>
      <c r="BB1111" s="41"/>
      <c r="BC1111" s="41"/>
      <c r="BD1111" s="41"/>
      <c r="BE1111" s="41"/>
      <c r="BF1111" s="41"/>
      <c r="BG1111" s="41"/>
      <c r="BH1111" s="41"/>
      <c r="BI1111" s="41"/>
      <c r="BJ1111" s="41"/>
      <c r="BK1111" s="41"/>
      <c r="BL1111" s="41"/>
      <c r="BM1111" s="41"/>
      <c r="BN1111" s="41"/>
    </row>
    <row r="1112" customFormat="false" ht="22.5" hidden="false" customHeight="true" outlineLevel="0" collapsed="false">
      <c r="A1112" s="138"/>
      <c r="B1112" s="138"/>
      <c r="C1112" s="83"/>
      <c r="D1112" s="90"/>
      <c r="E1112" s="76"/>
      <c r="F1112" s="116"/>
      <c r="G1112" s="76"/>
      <c r="H1112" s="79"/>
      <c r="I1112" s="80"/>
      <c r="J1112" s="82"/>
      <c r="K1112" s="79"/>
      <c r="L1112" s="139"/>
      <c r="M1112" s="82"/>
      <c r="N1112" s="82"/>
      <c r="O1112" s="82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  <c r="AA1112" s="79"/>
      <c r="AB1112" s="79"/>
      <c r="AC1112" s="79"/>
      <c r="AD1112" s="79"/>
      <c r="AE1112" s="79"/>
      <c r="AF1112" s="79"/>
      <c r="AG1112" s="79"/>
      <c r="AH1112" s="79"/>
      <c r="AI1112" s="79"/>
      <c r="AJ1112" s="79"/>
      <c r="AK1112" s="79"/>
      <c r="AL1112" s="79"/>
      <c r="AM1112" s="79"/>
      <c r="AN1112" s="79"/>
      <c r="AO1112" s="139"/>
      <c r="AP1112" s="139"/>
      <c r="AQ1112" s="139"/>
      <c r="AR1112" s="139"/>
      <c r="AS1112" s="139"/>
      <c r="AT1112" s="129"/>
      <c r="AU1112" s="41"/>
      <c r="AV1112" s="41"/>
      <c r="AW1112" s="41"/>
      <c r="AX1112" s="41"/>
      <c r="AY1112" s="41"/>
      <c r="AZ1112" s="41"/>
      <c r="BA1112" s="41"/>
      <c r="BB1112" s="41"/>
      <c r="BC1112" s="41"/>
      <c r="BD1112" s="41"/>
      <c r="BE1112" s="41"/>
      <c r="BF1112" s="41"/>
      <c r="BG1112" s="41"/>
      <c r="BH1112" s="41"/>
      <c r="BI1112" s="41"/>
      <c r="BJ1112" s="41"/>
      <c r="BK1112" s="41"/>
      <c r="BL1112" s="41"/>
      <c r="BM1112" s="41"/>
      <c r="BN1112" s="41"/>
    </row>
    <row r="1113" customFormat="false" ht="22.5" hidden="false" customHeight="true" outlineLevel="0" collapsed="false">
      <c r="A1113" s="138"/>
      <c r="B1113" s="138"/>
      <c r="C1113" s="83"/>
      <c r="D1113" s="113" t="e">
        <f aca="false">'codigos flow sheet' #REF!</f>
        <v>#VALUE!</v>
      </c>
      <c r="E1113" s="95" t="e">
        <f aca="false">'codigos flow sheet' #REF!</f>
        <v>#VALUE!</v>
      </c>
      <c r="F1113" s="116"/>
      <c r="G1113" s="76"/>
      <c r="H1113" s="79"/>
      <c r="I1113" s="80"/>
      <c r="J1113" s="87"/>
      <c r="K1113" s="100" t="s">
        <v>89</v>
      </c>
      <c r="L1113" s="139"/>
      <c r="M1113" s="82"/>
      <c r="N1113" s="82"/>
      <c r="O1113" s="82"/>
      <c r="P1113" s="79"/>
      <c r="Q1113" s="79"/>
      <c r="R1113" s="79"/>
      <c r="S1113" s="79"/>
      <c r="T1113" s="79"/>
      <c r="U1113" s="79"/>
      <c r="V1113" s="79"/>
      <c r="W1113" s="79"/>
      <c r="X1113" s="79"/>
      <c r="Y1113" s="79"/>
      <c r="Z1113" s="79"/>
      <c r="AA1113" s="79"/>
      <c r="AB1113" s="79"/>
      <c r="AC1113" s="79"/>
      <c r="AD1113" s="79"/>
      <c r="AE1113" s="79"/>
      <c r="AF1113" s="79"/>
      <c r="AG1113" s="79"/>
      <c r="AH1113" s="79"/>
      <c r="AI1113" s="79"/>
      <c r="AJ1113" s="79"/>
      <c r="AK1113" s="79"/>
      <c r="AL1113" s="79"/>
      <c r="AM1113" s="79"/>
      <c r="AN1113" s="79"/>
      <c r="AO1113" s="139"/>
      <c r="AP1113" s="139"/>
      <c r="AQ1113" s="139"/>
      <c r="AR1113" s="139"/>
      <c r="AS1113" s="139"/>
      <c r="AT1113" s="129"/>
      <c r="AU1113" s="41"/>
      <c r="AV1113" s="41"/>
      <c r="AW1113" s="41"/>
      <c r="AX1113" s="41"/>
      <c r="AY1113" s="41"/>
      <c r="AZ1113" s="41"/>
      <c r="BA1113" s="41"/>
      <c r="BB1113" s="41"/>
      <c r="BC1113" s="41"/>
      <c r="BD1113" s="41"/>
      <c r="BE1113" s="41"/>
      <c r="BF1113" s="41"/>
      <c r="BG1113" s="41"/>
      <c r="BH1113" s="41"/>
      <c r="BI1113" s="41"/>
      <c r="BJ1113" s="41"/>
      <c r="BK1113" s="41"/>
      <c r="BL1113" s="41"/>
      <c r="BM1113" s="41"/>
      <c r="BN1113" s="41"/>
    </row>
    <row r="1114" customFormat="false" ht="22.5" hidden="false" customHeight="true" outlineLevel="0" collapsed="false">
      <c r="A1114" s="90"/>
      <c r="B1114" s="83"/>
      <c r="C1114" s="83"/>
      <c r="D1114" s="91"/>
      <c r="E1114" s="92"/>
      <c r="F1114" s="78"/>
      <c r="G1114" s="76"/>
      <c r="H1114" s="82"/>
      <c r="I1114" s="76"/>
      <c r="J1114" s="87"/>
      <c r="K1114" s="87"/>
      <c r="L1114" s="93"/>
      <c r="M1114" s="82"/>
      <c r="N1114" s="82"/>
      <c r="O1114" s="82"/>
      <c r="P1114" s="82"/>
      <c r="Q1114" s="82"/>
      <c r="R1114" s="82"/>
      <c r="S1114" s="82"/>
      <c r="T1114" s="82"/>
      <c r="U1114" s="82"/>
      <c r="V1114" s="82"/>
      <c r="W1114" s="82"/>
      <c r="X1114" s="82"/>
      <c r="Y1114" s="82"/>
      <c r="Z1114" s="82"/>
      <c r="AA1114" s="82"/>
      <c r="AB1114" s="82"/>
      <c r="AC1114" s="82"/>
      <c r="AD1114" s="82"/>
      <c r="AE1114" s="82"/>
      <c r="AF1114" s="82"/>
      <c r="AG1114" s="82"/>
      <c r="AH1114" s="82"/>
      <c r="AI1114" s="82"/>
      <c r="AJ1114" s="82"/>
      <c r="AK1114" s="82"/>
      <c r="AL1114" s="82"/>
      <c r="AM1114" s="82"/>
      <c r="AN1114" s="82"/>
      <c r="AO1114" s="93"/>
      <c r="AP1114" s="93"/>
      <c r="AQ1114" s="93"/>
      <c r="AR1114" s="93"/>
      <c r="AS1114" s="93"/>
      <c r="AT1114" s="94"/>
      <c r="AU1114" s="50"/>
      <c r="AV1114" s="50"/>
      <c r="AW1114" s="50"/>
      <c r="AX1114" s="50"/>
      <c r="AY1114" s="50"/>
      <c r="AZ1114" s="50"/>
      <c r="BA1114" s="50"/>
      <c r="BB1114" s="50"/>
      <c r="BC1114" s="50"/>
      <c r="BD1114" s="50"/>
      <c r="BE1114" s="50"/>
      <c r="BF1114" s="50"/>
      <c r="BG1114" s="50"/>
      <c r="BH1114" s="50"/>
      <c r="BI1114" s="50"/>
      <c r="BJ1114" s="50"/>
      <c r="BK1114" s="50"/>
      <c r="BL1114" s="50"/>
      <c r="BM1114" s="50"/>
      <c r="BN1114" s="50"/>
    </row>
    <row r="1115" customFormat="false" ht="22.5" hidden="false" customHeight="true" outlineLevel="0" collapsed="false">
      <c r="A1115" s="90"/>
      <c r="B1115" s="83"/>
      <c r="C1115" s="83"/>
      <c r="D1115" s="91"/>
      <c r="E1115" s="92"/>
      <c r="F1115" s="78"/>
      <c r="G1115" s="76"/>
      <c r="H1115" s="82"/>
      <c r="I1115" s="76"/>
      <c r="J1115" s="87"/>
      <c r="K1115" s="87"/>
      <c r="L1115" s="93"/>
      <c r="M1115" s="82"/>
      <c r="N1115" s="82"/>
      <c r="O1115" s="82"/>
      <c r="P1115" s="82"/>
      <c r="Q1115" s="82"/>
      <c r="R1115" s="82"/>
      <c r="S1115" s="82"/>
      <c r="T1115" s="82"/>
      <c r="U1115" s="82"/>
      <c r="V1115" s="82"/>
      <c r="W1115" s="82"/>
      <c r="X1115" s="82"/>
      <c r="Y1115" s="82"/>
      <c r="Z1115" s="82"/>
      <c r="AA1115" s="82"/>
      <c r="AB1115" s="82"/>
      <c r="AC1115" s="82"/>
      <c r="AD1115" s="82"/>
      <c r="AE1115" s="82"/>
      <c r="AF1115" s="82"/>
      <c r="AG1115" s="82"/>
      <c r="AH1115" s="82"/>
      <c r="AI1115" s="82"/>
      <c r="AJ1115" s="82"/>
      <c r="AK1115" s="82"/>
      <c r="AL1115" s="82"/>
      <c r="AM1115" s="82"/>
      <c r="AN1115" s="82"/>
      <c r="AO1115" s="93"/>
      <c r="AP1115" s="93"/>
      <c r="AQ1115" s="93"/>
      <c r="AR1115" s="93"/>
      <c r="AS1115" s="93"/>
      <c r="AT1115" s="94"/>
      <c r="AU1115" s="50"/>
      <c r="AV1115" s="50"/>
      <c r="AW1115" s="50"/>
      <c r="AX1115" s="50"/>
      <c r="AY1115" s="50"/>
      <c r="AZ1115" s="50"/>
      <c r="BA1115" s="50"/>
      <c r="BB1115" s="50"/>
      <c r="BC1115" s="50"/>
      <c r="BD1115" s="50"/>
      <c r="BE1115" s="50"/>
      <c r="BF1115" s="50"/>
      <c r="BG1115" s="50"/>
      <c r="BH1115" s="50"/>
      <c r="BI1115" s="50"/>
      <c r="BJ1115" s="50"/>
      <c r="BK1115" s="50"/>
      <c r="BL1115" s="50"/>
      <c r="BM1115" s="50"/>
      <c r="BN1115" s="50"/>
    </row>
    <row r="1116" customFormat="false" ht="22.5" hidden="false" customHeight="true" outlineLevel="0" collapsed="false">
      <c r="A1116" s="90"/>
      <c r="B1116" s="83"/>
      <c r="C1116" s="83"/>
      <c r="D1116" s="91"/>
      <c r="E1116" s="92"/>
      <c r="F1116" s="78"/>
      <c r="G1116" s="76"/>
      <c r="H1116" s="82"/>
      <c r="I1116" s="76"/>
      <c r="J1116" s="87"/>
      <c r="K1116" s="87"/>
      <c r="L1116" s="93"/>
      <c r="M1116" s="82"/>
      <c r="N1116" s="82"/>
      <c r="O1116" s="82"/>
      <c r="P1116" s="82"/>
      <c r="Q1116" s="82"/>
      <c r="R1116" s="82"/>
      <c r="S1116" s="82"/>
      <c r="T1116" s="82"/>
      <c r="U1116" s="82"/>
      <c r="V1116" s="82"/>
      <c r="W1116" s="82"/>
      <c r="X1116" s="82"/>
      <c r="Y1116" s="82"/>
      <c r="Z1116" s="82"/>
      <c r="AA1116" s="82"/>
      <c r="AB1116" s="82"/>
      <c r="AC1116" s="82"/>
      <c r="AD1116" s="82"/>
      <c r="AE1116" s="82"/>
      <c r="AF1116" s="82"/>
      <c r="AG1116" s="82"/>
      <c r="AH1116" s="82"/>
      <c r="AI1116" s="82"/>
      <c r="AJ1116" s="82"/>
      <c r="AK1116" s="82"/>
      <c r="AL1116" s="82"/>
      <c r="AM1116" s="82"/>
      <c r="AN1116" s="82"/>
      <c r="AO1116" s="93"/>
      <c r="AP1116" s="93"/>
      <c r="AQ1116" s="93"/>
      <c r="AR1116" s="93"/>
      <c r="AS1116" s="93"/>
      <c r="AT1116" s="94"/>
      <c r="AU1116" s="50"/>
      <c r="AV1116" s="50"/>
      <c r="AW1116" s="50"/>
      <c r="AX1116" s="50"/>
      <c r="AY1116" s="50"/>
      <c r="AZ1116" s="50"/>
      <c r="BA1116" s="50"/>
      <c r="BB1116" s="50"/>
      <c r="BC1116" s="50"/>
      <c r="BD1116" s="50"/>
      <c r="BE1116" s="50"/>
      <c r="BF1116" s="50"/>
      <c r="BG1116" s="50"/>
      <c r="BH1116" s="50"/>
      <c r="BI1116" s="50"/>
      <c r="BJ1116" s="50"/>
      <c r="BK1116" s="50"/>
      <c r="BL1116" s="50"/>
      <c r="BM1116" s="50"/>
      <c r="BN1116" s="50"/>
    </row>
    <row r="1117" customFormat="false" ht="22.5" hidden="false" customHeight="true" outlineLevel="0" collapsed="false">
      <c r="A1117" s="114"/>
      <c r="B1117" s="115"/>
      <c r="C1117" s="83"/>
      <c r="D1117" s="113" t="e">
        <f aca="false">'codigos flow sheet' #REF!</f>
        <v>#VALUE!</v>
      </c>
      <c r="E1117" s="95" t="e">
        <f aca="false">'codigos flow sheet' #REF!</f>
        <v>#VALUE!</v>
      </c>
      <c r="F1117" s="116"/>
      <c r="G1117" s="76"/>
      <c r="H1117" s="79"/>
      <c r="I1117" s="80"/>
      <c r="J1117" s="87"/>
      <c r="K1117" s="100" t="s">
        <v>89</v>
      </c>
      <c r="L1117" s="139"/>
      <c r="M1117" s="82"/>
      <c r="N1117" s="82"/>
      <c r="O1117" s="82"/>
      <c r="P1117" s="79"/>
      <c r="Q1117" s="79"/>
      <c r="R1117" s="79"/>
      <c r="S1117" s="79"/>
      <c r="T1117" s="79"/>
      <c r="U1117" s="79"/>
      <c r="V1117" s="79"/>
      <c r="W1117" s="79"/>
      <c r="X1117" s="79"/>
      <c r="Y1117" s="79"/>
      <c r="Z1117" s="79"/>
      <c r="AA1117" s="79"/>
      <c r="AB1117" s="79"/>
      <c r="AC1117" s="79"/>
      <c r="AD1117" s="79"/>
      <c r="AE1117" s="79"/>
      <c r="AF1117" s="79"/>
      <c r="AG1117" s="79"/>
      <c r="AH1117" s="79"/>
      <c r="AI1117" s="79"/>
      <c r="AJ1117" s="79"/>
      <c r="AK1117" s="79"/>
      <c r="AL1117" s="79"/>
      <c r="AM1117" s="79"/>
      <c r="AN1117" s="79"/>
      <c r="AO1117" s="139"/>
      <c r="AP1117" s="139"/>
      <c r="AQ1117" s="139"/>
      <c r="AR1117" s="139"/>
      <c r="AS1117" s="139"/>
      <c r="AT1117" s="129"/>
      <c r="AU1117" s="41"/>
      <c r="AV1117" s="41"/>
      <c r="AW1117" s="41"/>
      <c r="AX1117" s="41"/>
      <c r="AY1117" s="41"/>
      <c r="AZ1117" s="41"/>
      <c r="BA1117" s="41"/>
      <c r="BB1117" s="41"/>
      <c r="BC1117" s="41"/>
      <c r="BD1117" s="41"/>
      <c r="BE1117" s="41"/>
      <c r="BF1117" s="41"/>
      <c r="BG1117" s="41"/>
      <c r="BH1117" s="41"/>
      <c r="BI1117" s="41"/>
      <c r="BJ1117" s="41"/>
      <c r="BK1117" s="41"/>
      <c r="BL1117" s="41"/>
      <c r="BM1117" s="41"/>
      <c r="BN1117" s="41"/>
    </row>
    <row r="1118" customFormat="false" ht="22.5" hidden="false" customHeight="true" outlineLevel="0" collapsed="false">
      <c r="A1118" s="114"/>
      <c r="B1118" s="115"/>
      <c r="C1118" s="83" t="s">
        <v>1441</v>
      </c>
      <c r="D1118" s="90" t="e">
        <f aca="false">CONCATENATE($D$1117,"_","TS")</f>
        <v>#VALUE!</v>
      </c>
      <c r="E1118" s="76" t="e">
        <f aca="false">$E$1117</f>
        <v>#VALUE!</v>
      </c>
      <c r="F1118" s="116"/>
      <c r="G1118" s="88" t="s">
        <v>1442</v>
      </c>
      <c r="H1118" s="82" t="s">
        <v>83</v>
      </c>
      <c r="I1118" s="88" t="s">
        <v>1443</v>
      </c>
      <c r="J1118" s="82"/>
      <c r="K1118" s="79"/>
      <c r="L1118" s="139"/>
      <c r="M1118" s="87" t="s">
        <v>62</v>
      </c>
      <c r="N1118" s="82"/>
      <c r="O1118" s="82"/>
      <c r="P1118" s="79"/>
      <c r="Q1118" s="79" t="n">
        <v>1</v>
      </c>
      <c r="R1118" s="79"/>
      <c r="S1118" s="79"/>
      <c r="T1118" s="79"/>
      <c r="U1118" s="79"/>
      <c r="V1118" s="79"/>
      <c r="W1118" s="79"/>
      <c r="X1118" s="79"/>
      <c r="Y1118" s="79"/>
      <c r="Z1118" s="79"/>
      <c r="AA1118" s="79"/>
      <c r="AB1118" s="79"/>
      <c r="AC1118" s="79"/>
      <c r="AD1118" s="79"/>
      <c r="AE1118" s="79"/>
      <c r="AF1118" s="79"/>
      <c r="AG1118" s="79"/>
      <c r="AH1118" s="79"/>
      <c r="AI1118" s="79"/>
      <c r="AJ1118" s="79"/>
      <c r="AK1118" s="79"/>
      <c r="AL1118" s="79"/>
      <c r="AM1118" s="79"/>
      <c r="AN1118" s="79"/>
      <c r="AO1118" s="139"/>
      <c r="AP1118" s="139"/>
      <c r="AQ1118" s="139"/>
      <c r="AR1118" s="139"/>
      <c r="AS1118" s="139"/>
      <c r="AT1118" s="129"/>
      <c r="AU1118" s="41"/>
      <c r="AV1118" s="41"/>
      <c r="AW1118" s="41"/>
      <c r="AX1118" s="41"/>
      <c r="AY1118" s="41"/>
      <c r="AZ1118" s="41"/>
      <c r="BA1118" s="41"/>
      <c r="BB1118" s="41"/>
      <c r="BC1118" s="41"/>
      <c r="BD1118" s="41"/>
      <c r="BE1118" s="41"/>
      <c r="BF1118" s="41"/>
      <c r="BG1118" s="41"/>
      <c r="BH1118" s="41"/>
      <c r="BI1118" s="41"/>
      <c r="BJ1118" s="41"/>
      <c r="BK1118" s="41"/>
      <c r="BL1118" s="41"/>
      <c r="BM1118" s="41"/>
      <c r="BN1118" s="41"/>
    </row>
    <row r="1119" customFormat="false" ht="22.5" hidden="false" customHeight="true" outlineLevel="0" collapsed="false">
      <c r="A1119" s="90"/>
      <c r="B1119" s="117"/>
      <c r="C1119" s="83"/>
      <c r="D1119" s="92"/>
      <c r="E1119" s="92"/>
      <c r="F1119" s="78"/>
      <c r="G1119" s="76"/>
      <c r="H1119" s="82"/>
      <c r="I1119" s="76"/>
      <c r="J1119" s="87"/>
      <c r="K1119" s="87"/>
      <c r="L1119" s="93"/>
      <c r="M1119" s="82"/>
      <c r="N1119" s="82"/>
      <c r="O1119" s="82"/>
      <c r="P1119" s="82"/>
      <c r="Q1119" s="82"/>
      <c r="R1119" s="82"/>
      <c r="S1119" s="82"/>
      <c r="T1119" s="82"/>
      <c r="U1119" s="82"/>
      <c r="V1119" s="82"/>
      <c r="W1119" s="82"/>
      <c r="X1119" s="82"/>
      <c r="Y1119" s="82"/>
      <c r="Z1119" s="82"/>
      <c r="AA1119" s="82"/>
      <c r="AB1119" s="82"/>
      <c r="AC1119" s="82"/>
      <c r="AD1119" s="82"/>
      <c r="AE1119" s="82"/>
      <c r="AF1119" s="82"/>
      <c r="AG1119" s="82"/>
      <c r="AH1119" s="82"/>
      <c r="AI1119" s="82"/>
      <c r="AJ1119" s="82"/>
      <c r="AK1119" s="82"/>
      <c r="AL1119" s="82"/>
      <c r="AM1119" s="82"/>
      <c r="AN1119" s="82"/>
      <c r="AO1119" s="93"/>
      <c r="AP1119" s="93"/>
      <c r="AQ1119" s="93"/>
      <c r="AR1119" s="93"/>
      <c r="AS1119" s="93"/>
      <c r="AT1119" s="94"/>
      <c r="AU1119" s="50"/>
      <c r="AV1119" s="50"/>
      <c r="AW1119" s="50"/>
      <c r="AX1119" s="50"/>
      <c r="AY1119" s="50"/>
      <c r="AZ1119" s="50"/>
      <c r="BA1119" s="50"/>
      <c r="BB1119" s="50"/>
      <c r="BC1119" s="50"/>
      <c r="BD1119" s="50"/>
      <c r="BE1119" s="50"/>
      <c r="BF1119" s="50"/>
      <c r="BG1119" s="50"/>
      <c r="BH1119" s="50"/>
      <c r="BI1119" s="50"/>
      <c r="BJ1119" s="50"/>
      <c r="BK1119" s="50"/>
      <c r="BL1119" s="50"/>
      <c r="BM1119" s="50"/>
      <c r="BN1119" s="50"/>
    </row>
    <row r="1120" customFormat="false" ht="22.5" hidden="false" customHeight="true" outlineLevel="0" collapsed="false">
      <c r="A1120" s="90"/>
      <c r="B1120" s="117"/>
      <c r="C1120" s="83"/>
      <c r="D1120" s="92"/>
      <c r="E1120" s="92"/>
      <c r="F1120" s="78"/>
      <c r="G1120" s="76"/>
      <c r="H1120" s="82"/>
      <c r="I1120" s="76"/>
      <c r="J1120" s="87"/>
      <c r="K1120" s="87"/>
      <c r="L1120" s="93"/>
      <c r="M1120" s="82"/>
      <c r="N1120" s="82"/>
      <c r="O1120" s="82"/>
      <c r="P1120" s="82"/>
      <c r="Q1120" s="82"/>
      <c r="R1120" s="82"/>
      <c r="S1120" s="82"/>
      <c r="T1120" s="82"/>
      <c r="U1120" s="82"/>
      <c r="V1120" s="82"/>
      <c r="W1120" s="82"/>
      <c r="X1120" s="82"/>
      <c r="Y1120" s="82"/>
      <c r="Z1120" s="82"/>
      <c r="AA1120" s="82"/>
      <c r="AB1120" s="82"/>
      <c r="AC1120" s="82"/>
      <c r="AD1120" s="82"/>
      <c r="AE1120" s="82"/>
      <c r="AF1120" s="82"/>
      <c r="AG1120" s="82"/>
      <c r="AH1120" s="82"/>
      <c r="AI1120" s="82"/>
      <c r="AJ1120" s="82"/>
      <c r="AK1120" s="82"/>
      <c r="AL1120" s="82"/>
      <c r="AM1120" s="82"/>
      <c r="AN1120" s="82"/>
      <c r="AO1120" s="93"/>
      <c r="AP1120" s="93"/>
      <c r="AQ1120" s="93"/>
      <c r="AR1120" s="93"/>
      <c r="AS1120" s="93"/>
      <c r="AT1120" s="94"/>
      <c r="AU1120" s="50"/>
      <c r="AV1120" s="50"/>
      <c r="AW1120" s="50"/>
      <c r="AX1120" s="50"/>
      <c r="AY1120" s="50"/>
      <c r="AZ1120" s="50"/>
      <c r="BA1120" s="50"/>
      <c r="BB1120" s="50"/>
      <c r="BC1120" s="50"/>
      <c r="BD1120" s="50"/>
      <c r="BE1120" s="50"/>
      <c r="BF1120" s="50"/>
      <c r="BG1120" s="50"/>
      <c r="BH1120" s="50"/>
      <c r="BI1120" s="50"/>
      <c r="BJ1120" s="50"/>
      <c r="BK1120" s="50"/>
      <c r="BL1120" s="50"/>
      <c r="BM1120" s="50"/>
      <c r="BN1120" s="50"/>
    </row>
    <row r="1121" customFormat="false" ht="22.5" hidden="false" customHeight="true" outlineLevel="0" collapsed="false">
      <c r="A1121" s="76" t="e">
        <f aca="false">'codigos flow sheet' #REF!</f>
        <v>#VALUE!</v>
      </c>
      <c r="B1121" s="105" t="s">
        <v>1444</v>
      </c>
      <c r="C1121" s="83"/>
      <c r="D1121" s="113" t="e">
        <f aca="false">'codigos flow sheet' #REF!</f>
        <v>#VALUE!</v>
      </c>
      <c r="E1121" s="97" t="e">
        <f aca="false">'codigos flow sheet' #REF!</f>
        <v>#VALUE!</v>
      </c>
      <c r="F1121" s="78"/>
      <c r="G1121" s="76"/>
      <c r="H1121" s="82" t="s">
        <v>1445</v>
      </c>
      <c r="I1121" s="76"/>
      <c r="J1121" s="87" t="s">
        <v>88</v>
      </c>
      <c r="K1121" s="100" t="s">
        <v>89</v>
      </c>
      <c r="L1121" s="93"/>
      <c r="M1121" s="87" t="s">
        <v>229</v>
      </c>
      <c r="N1121" s="82" t="s">
        <v>229</v>
      </c>
      <c r="O1121" s="82"/>
      <c r="P1121" s="82" t="s">
        <v>229</v>
      </c>
      <c r="Q1121" s="82" t="s">
        <v>229</v>
      </c>
      <c r="R1121" s="82"/>
      <c r="S1121" s="82"/>
      <c r="T1121" s="82"/>
      <c r="U1121" s="82"/>
      <c r="V1121" s="82"/>
      <c r="W1121" s="82"/>
      <c r="X1121" s="82"/>
      <c r="Y1121" s="82"/>
      <c r="Z1121" s="82"/>
      <c r="AA1121" s="82"/>
      <c r="AB1121" s="82"/>
      <c r="AC1121" s="82"/>
      <c r="AD1121" s="82"/>
      <c r="AE1121" s="82"/>
      <c r="AF1121" s="82"/>
      <c r="AG1121" s="82"/>
      <c r="AH1121" s="82"/>
      <c r="AI1121" s="82"/>
      <c r="AJ1121" s="82"/>
      <c r="AK1121" s="82"/>
      <c r="AL1121" s="82"/>
      <c r="AM1121" s="82"/>
      <c r="AN1121" s="82"/>
      <c r="AO1121" s="93"/>
      <c r="AP1121" s="93"/>
      <c r="AQ1121" s="93"/>
      <c r="AR1121" s="93"/>
      <c r="AS1121" s="93"/>
      <c r="AT1121" s="94"/>
      <c r="AU1121" s="41"/>
      <c r="AV1121" s="41"/>
      <c r="AW1121" s="41"/>
      <c r="AX1121" s="41"/>
      <c r="AY1121" s="41"/>
      <c r="AZ1121" s="41"/>
      <c r="BA1121" s="41"/>
      <c r="BB1121" s="41"/>
      <c r="BC1121" s="41"/>
      <c r="BD1121" s="41"/>
      <c r="BE1121" s="41"/>
      <c r="BF1121" s="41"/>
      <c r="BG1121" s="41"/>
      <c r="BH1121" s="41"/>
      <c r="BI1121" s="41"/>
      <c r="BJ1121" s="41"/>
      <c r="BK1121" s="41"/>
      <c r="BL1121" s="41"/>
      <c r="BM1121" s="41"/>
      <c r="BN1121" s="41"/>
    </row>
    <row r="1122" customFormat="false" ht="22.5" hidden="false" customHeight="true" outlineLevel="0" collapsed="false">
      <c r="A1122" s="90" t="s">
        <v>229</v>
      </c>
      <c r="B1122" s="90" t="s">
        <v>229</v>
      </c>
      <c r="C1122" s="83" t="s">
        <v>1446</v>
      </c>
      <c r="D1122" s="90" t="e">
        <f aca="false">CONCATENATE($D$1121,"_","HS")</f>
        <v>#VALUE!</v>
      </c>
      <c r="E1122" s="77" t="e">
        <f aca="false">$E$1121</f>
        <v>#VALUE!</v>
      </c>
      <c r="F1122" s="78"/>
      <c r="G1122" s="88" t="s">
        <v>59</v>
      </c>
      <c r="H1122" s="82" t="s">
        <v>60</v>
      </c>
      <c r="I1122" s="89" t="s">
        <v>1447</v>
      </c>
      <c r="J1122" s="87"/>
      <c r="K1122" s="79"/>
      <c r="L1122" s="93"/>
      <c r="M1122" s="87" t="s">
        <v>62</v>
      </c>
      <c r="N1122" s="82" t="s">
        <v>229</v>
      </c>
      <c r="O1122" s="82"/>
      <c r="P1122" s="82" t="s">
        <v>229</v>
      </c>
      <c r="Q1122" s="82" t="n">
        <v>1</v>
      </c>
      <c r="R1122" s="82"/>
      <c r="S1122" s="82"/>
      <c r="T1122" s="82"/>
      <c r="U1122" s="82"/>
      <c r="V1122" s="82"/>
      <c r="W1122" s="82"/>
      <c r="X1122" s="82"/>
      <c r="Y1122" s="82"/>
      <c r="Z1122" s="82"/>
      <c r="AA1122" s="82"/>
      <c r="AB1122" s="82"/>
      <c r="AC1122" s="82"/>
      <c r="AD1122" s="82"/>
      <c r="AE1122" s="82"/>
      <c r="AF1122" s="82"/>
      <c r="AG1122" s="82"/>
      <c r="AH1122" s="82"/>
      <c r="AI1122" s="82"/>
      <c r="AJ1122" s="82"/>
      <c r="AK1122" s="82"/>
      <c r="AL1122" s="82"/>
      <c r="AM1122" s="82"/>
      <c r="AN1122" s="82"/>
      <c r="AO1122" s="93"/>
      <c r="AP1122" s="93"/>
      <c r="AQ1122" s="93"/>
      <c r="AR1122" s="93"/>
      <c r="AS1122" s="93"/>
      <c r="AT1122" s="94"/>
      <c r="AU1122" s="50"/>
      <c r="AV1122" s="50"/>
      <c r="AW1122" s="50"/>
      <c r="AX1122" s="50"/>
      <c r="AY1122" s="50"/>
      <c r="AZ1122" s="50"/>
      <c r="BA1122" s="50"/>
      <c r="BB1122" s="50"/>
      <c r="BC1122" s="50"/>
      <c r="BD1122" s="50"/>
      <c r="BE1122" s="50"/>
      <c r="BF1122" s="50"/>
      <c r="BG1122" s="50"/>
      <c r="BH1122" s="50"/>
      <c r="BI1122" s="50"/>
      <c r="BJ1122" s="50"/>
      <c r="BK1122" s="50"/>
      <c r="BL1122" s="50"/>
      <c r="BM1122" s="50"/>
      <c r="BN1122" s="50"/>
    </row>
    <row r="1123" customFormat="false" ht="22.5" hidden="false" customHeight="true" outlineLevel="0" collapsed="false">
      <c r="A1123" s="90" t="s">
        <v>229</v>
      </c>
      <c r="B1123" s="90" t="s">
        <v>229</v>
      </c>
      <c r="C1123" s="83" t="s">
        <v>1448</v>
      </c>
      <c r="D1123" s="90" t="e">
        <f aca="false">CONCATENATE($D$1121,"_","RDY")</f>
        <v>#VALUE!</v>
      </c>
      <c r="E1123" s="77" t="e">
        <f aca="false">$E$1121</f>
        <v>#VALUE!</v>
      </c>
      <c r="F1123" s="78"/>
      <c r="G1123" s="88" t="s">
        <v>64</v>
      </c>
      <c r="H1123" s="82" t="s">
        <v>60</v>
      </c>
      <c r="I1123" s="89" t="s">
        <v>1449</v>
      </c>
      <c r="J1123" s="87"/>
      <c r="K1123" s="79"/>
      <c r="L1123" s="93"/>
      <c r="M1123" s="87" t="s">
        <v>62</v>
      </c>
      <c r="N1123" s="82" t="s">
        <v>229</v>
      </c>
      <c r="O1123" s="82"/>
      <c r="P1123" s="82" t="s">
        <v>229</v>
      </c>
      <c r="Q1123" s="82" t="n">
        <v>1</v>
      </c>
      <c r="R1123" s="82"/>
      <c r="S1123" s="82"/>
      <c r="T1123" s="82"/>
      <c r="U1123" s="82"/>
      <c r="V1123" s="82"/>
      <c r="W1123" s="82"/>
      <c r="X1123" s="82"/>
      <c r="Y1123" s="82"/>
      <c r="Z1123" s="82"/>
      <c r="AA1123" s="82"/>
      <c r="AB1123" s="82"/>
      <c r="AC1123" s="82"/>
      <c r="AD1123" s="82"/>
      <c r="AE1123" s="82"/>
      <c r="AF1123" s="82"/>
      <c r="AG1123" s="82"/>
      <c r="AH1123" s="82"/>
      <c r="AI1123" s="82"/>
      <c r="AJ1123" s="82"/>
      <c r="AK1123" s="82"/>
      <c r="AL1123" s="82"/>
      <c r="AM1123" s="82"/>
      <c r="AN1123" s="82"/>
      <c r="AO1123" s="93"/>
      <c r="AP1123" s="93"/>
      <c r="AQ1123" s="93"/>
      <c r="AR1123" s="93"/>
      <c r="AS1123" s="93"/>
      <c r="AT1123" s="94"/>
      <c r="AU1123" s="50"/>
      <c r="AV1123" s="50"/>
      <c r="AW1123" s="50"/>
      <c r="AX1123" s="50"/>
      <c r="AY1123" s="50"/>
      <c r="AZ1123" s="50"/>
      <c r="BA1123" s="50"/>
      <c r="BB1123" s="50"/>
      <c r="BC1123" s="50"/>
      <c r="BD1123" s="50"/>
      <c r="BE1123" s="50"/>
      <c r="BF1123" s="50"/>
      <c r="BG1123" s="50"/>
      <c r="BH1123" s="50"/>
      <c r="BI1123" s="50"/>
      <c r="BJ1123" s="50"/>
      <c r="BK1123" s="50"/>
      <c r="BL1123" s="50"/>
      <c r="BM1123" s="50"/>
      <c r="BN1123" s="50"/>
    </row>
    <row r="1124" customFormat="false" ht="22.5" hidden="false" customHeight="true" outlineLevel="0" collapsed="false">
      <c r="A1124" s="90" t="s">
        <v>229</v>
      </c>
      <c r="B1124" s="90" t="s">
        <v>229</v>
      </c>
      <c r="C1124" s="83" t="s">
        <v>1450</v>
      </c>
      <c r="D1124" s="90" t="e">
        <f aca="false">CONCATENATE($D$1121,"_","RUN")</f>
        <v>#VALUE!</v>
      </c>
      <c r="E1124" s="77" t="e">
        <f aca="false">$E$1121</f>
        <v>#VALUE!</v>
      </c>
      <c r="F1124" s="78"/>
      <c r="G1124" s="88" t="s">
        <v>95</v>
      </c>
      <c r="H1124" s="82" t="s">
        <v>60</v>
      </c>
      <c r="I1124" s="89" t="s">
        <v>1451</v>
      </c>
      <c r="J1124" s="87"/>
      <c r="K1124" s="79"/>
      <c r="L1124" s="93"/>
      <c r="M1124" s="87" t="s">
        <v>62</v>
      </c>
      <c r="N1124" s="82" t="s">
        <v>229</v>
      </c>
      <c r="O1124" s="82"/>
      <c r="P1124" s="82" t="s">
        <v>229</v>
      </c>
      <c r="Q1124" s="82" t="n">
        <v>1</v>
      </c>
      <c r="R1124" s="82"/>
      <c r="S1124" s="82"/>
      <c r="T1124" s="82"/>
      <c r="U1124" s="82"/>
      <c r="V1124" s="82"/>
      <c r="W1124" s="82"/>
      <c r="X1124" s="82"/>
      <c r="Y1124" s="82"/>
      <c r="Z1124" s="82"/>
      <c r="AA1124" s="82"/>
      <c r="AB1124" s="82"/>
      <c r="AC1124" s="82"/>
      <c r="AD1124" s="82"/>
      <c r="AE1124" s="82"/>
      <c r="AF1124" s="82"/>
      <c r="AG1124" s="82"/>
      <c r="AH1124" s="82"/>
      <c r="AI1124" s="82"/>
      <c r="AJ1124" s="82"/>
      <c r="AK1124" s="82"/>
      <c r="AL1124" s="82"/>
      <c r="AM1124" s="82"/>
      <c r="AN1124" s="82"/>
      <c r="AO1124" s="93"/>
      <c r="AP1124" s="93"/>
      <c r="AQ1124" s="93"/>
      <c r="AR1124" s="93"/>
      <c r="AS1124" s="93"/>
      <c r="AT1124" s="94"/>
      <c r="AU1124" s="50"/>
      <c r="AV1124" s="50"/>
      <c r="AW1124" s="50"/>
      <c r="AX1124" s="50"/>
      <c r="AY1124" s="50"/>
      <c r="AZ1124" s="50"/>
      <c r="BA1124" s="50"/>
      <c r="BB1124" s="50"/>
      <c r="BC1124" s="50"/>
      <c r="BD1124" s="50"/>
      <c r="BE1124" s="50"/>
      <c r="BF1124" s="50"/>
      <c r="BG1124" s="50"/>
      <c r="BH1124" s="50"/>
      <c r="BI1124" s="50"/>
      <c r="BJ1124" s="50"/>
      <c r="BK1124" s="50"/>
      <c r="BL1124" s="50"/>
      <c r="BM1124" s="50"/>
      <c r="BN1124" s="50"/>
    </row>
    <row r="1125" customFormat="false" ht="22.5" hidden="false" customHeight="true" outlineLevel="0" collapsed="false">
      <c r="A1125" s="90"/>
      <c r="B1125" s="90"/>
      <c r="C1125" s="83" t="s">
        <v>1452</v>
      </c>
      <c r="D1125" s="90" t="e">
        <f aca="false">CONCATENATE($D$1121,"_","CMD")</f>
        <v>#VALUE!</v>
      </c>
      <c r="E1125" s="77" t="e">
        <f aca="false">$E$1121</f>
        <v>#VALUE!</v>
      </c>
      <c r="F1125" s="78"/>
      <c r="G1125" s="88" t="s">
        <v>106</v>
      </c>
      <c r="H1125" s="82" t="s">
        <v>60</v>
      </c>
      <c r="I1125" s="89" t="s">
        <v>1453</v>
      </c>
      <c r="J1125" s="87"/>
      <c r="K1125" s="79"/>
      <c r="L1125" s="93"/>
      <c r="M1125" s="87" t="s">
        <v>62</v>
      </c>
      <c r="N1125" s="82"/>
      <c r="O1125" s="82"/>
      <c r="P1125" s="82"/>
      <c r="Q1125" s="82"/>
      <c r="R1125" s="82" t="n">
        <v>1</v>
      </c>
      <c r="S1125" s="82"/>
      <c r="T1125" s="82"/>
      <c r="U1125" s="82"/>
      <c r="V1125" s="82"/>
      <c r="W1125" s="82"/>
      <c r="X1125" s="82"/>
      <c r="Y1125" s="82"/>
      <c r="Z1125" s="82"/>
      <c r="AA1125" s="82"/>
      <c r="AB1125" s="82"/>
      <c r="AC1125" s="82"/>
      <c r="AD1125" s="82"/>
      <c r="AE1125" s="82"/>
      <c r="AF1125" s="82"/>
      <c r="AG1125" s="82"/>
      <c r="AH1125" s="82"/>
      <c r="AI1125" s="82"/>
      <c r="AJ1125" s="82"/>
      <c r="AK1125" s="82"/>
      <c r="AL1125" s="82"/>
      <c r="AM1125" s="82"/>
      <c r="AN1125" s="82"/>
      <c r="AO1125" s="93"/>
      <c r="AP1125" s="93"/>
      <c r="AQ1125" s="93"/>
      <c r="AR1125" s="93"/>
      <c r="AS1125" s="93"/>
      <c r="AT1125" s="94"/>
      <c r="AU1125" s="50"/>
      <c r="AV1125" s="50"/>
      <c r="AW1125" s="50"/>
      <c r="AX1125" s="50"/>
      <c r="AY1125" s="50"/>
      <c r="AZ1125" s="50"/>
      <c r="BA1125" s="50"/>
      <c r="BB1125" s="50"/>
      <c r="BC1125" s="50"/>
      <c r="BD1125" s="50"/>
      <c r="BE1125" s="50"/>
      <c r="BF1125" s="50"/>
      <c r="BG1125" s="50"/>
      <c r="BH1125" s="50"/>
      <c r="BI1125" s="50"/>
      <c r="BJ1125" s="50"/>
      <c r="BK1125" s="50"/>
      <c r="BL1125" s="50"/>
      <c r="BM1125" s="50"/>
      <c r="BN1125" s="50"/>
    </row>
    <row r="1126" customFormat="false" ht="22.5" hidden="false" customHeight="true" outlineLevel="0" collapsed="false">
      <c r="A1126" s="90"/>
      <c r="B1126" s="90"/>
      <c r="C1126" s="83" t="s">
        <v>1454</v>
      </c>
      <c r="D1126" s="90" t="e">
        <f aca="false">CONCATENATE($D$1121,"_","I")</f>
        <v>#VALUE!</v>
      </c>
      <c r="E1126" s="77" t="e">
        <f aca="false">$E$1121</f>
        <v>#VALUE!</v>
      </c>
      <c r="F1126" s="78"/>
      <c r="G1126" s="88" t="s">
        <v>82</v>
      </c>
      <c r="H1126" s="82" t="s">
        <v>83</v>
      </c>
      <c r="I1126" s="77" t="s">
        <v>1455</v>
      </c>
      <c r="J1126" s="87"/>
      <c r="K1126" s="79"/>
      <c r="L1126" s="93"/>
      <c r="M1126" s="87" t="s">
        <v>85</v>
      </c>
      <c r="N1126" s="82" t="s">
        <v>1456</v>
      </c>
      <c r="O1126" s="82"/>
      <c r="P1126" s="82"/>
      <c r="Q1126" s="82"/>
      <c r="R1126" s="82"/>
      <c r="S1126" s="82" t="n">
        <v>1</v>
      </c>
      <c r="T1126" s="82"/>
      <c r="U1126" s="82"/>
      <c r="V1126" s="82"/>
      <c r="W1126" s="82"/>
      <c r="X1126" s="82"/>
      <c r="Y1126" s="82"/>
      <c r="Z1126" s="82"/>
      <c r="AA1126" s="82"/>
      <c r="AB1126" s="82"/>
      <c r="AC1126" s="82"/>
      <c r="AD1126" s="82"/>
      <c r="AE1126" s="82"/>
      <c r="AF1126" s="82"/>
      <c r="AG1126" s="82"/>
      <c r="AH1126" s="82"/>
      <c r="AI1126" s="82"/>
      <c r="AJ1126" s="82"/>
      <c r="AK1126" s="82"/>
      <c r="AL1126" s="82"/>
      <c r="AM1126" s="82"/>
      <c r="AN1126" s="82"/>
      <c r="AO1126" s="93"/>
      <c r="AP1126" s="93"/>
      <c r="AQ1126" s="93"/>
      <c r="AR1126" s="93"/>
      <c r="AS1126" s="93"/>
      <c r="AT1126" s="94"/>
      <c r="AU1126" s="50"/>
      <c r="AV1126" s="50"/>
      <c r="AW1126" s="50"/>
      <c r="AX1126" s="50"/>
      <c r="AY1126" s="50"/>
      <c r="AZ1126" s="50"/>
      <c r="BA1126" s="50"/>
      <c r="BB1126" s="50"/>
      <c r="BC1126" s="50"/>
      <c r="BD1126" s="50"/>
      <c r="BE1126" s="50"/>
      <c r="BF1126" s="50"/>
      <c r="BG1126" s="50"/>
      <c r="BH1126" s="50"/>
      <c r="BI1126" s="50"/>
      <c r="BJ1126" s="50"/>
      <c r="BK1126" s="50"/>
      <c r="BL1126" s="50"/>
      <c r="BM1126" s="50"/>
      <c r="BN1126" s="50"/>
    </row>
    <row r="1127" customFormat="false" ht="22.5" hidden="false" customHeight="true" outlineLevel="0" collapsed="false">
      <c r="A1127" s="90"/>
      <c r="B1127" s="90"/>
      <c r="C1127" s="83" t="s">
        <v>1457</v>
      </c>
      <c r="D1127" s="90" t="e">
        <f aca="false">CONCATENATE($D$1121,"_","P")</f>
        <v>#VALUE!</v>
      </c>
      <c r="E1127" s="77" t="e">
        <f aca="false">$E$1121</f>
        <v>#VALUE!</v>
      </c>
      <c r="F1127" s="78"/>
      <c r="G1127" s="88" t="s">
        <v>125</v>
      </c>
      <c r="H1127" s="82" t="s">
        <v>83</v>
      </c>
      <c r="I1127" s="77" t="s">
        <v>1458</v>
      </c>
      <c r="J1127" s="87"/>
      <c r="K1127" s="79"/>
      <c r="L1127" s="93"/>
      <c r="M1127" s="87" t="s">
        <v>85</v>
      </c>
      <c r="N1127" s="82" t="s">
        <v>1459</v>
      </c>
      <c r="O1127" s="82"/>
      <c r="P1127" s="82"/>
      <c r="Q1127" s="82"/>
      <c r="R1127" s="82"/>
      <c r="S1127" s="82" t="n">
        <v>1</v>
      </c>
      <c r="T1127" s="82"/>
      <c r="U1127" s="82"/>
      <c r="V1127" s="82"/>
      <c r="W1127" s="82"/>
      <c r="X1127" s="82"/>
      <c r="Y1127" s="82"/>
      <c r="Z1127" s="82"/>
      <c r="AA1127" s="82"/>
      <c r="AB1127" s="82"/>
      <c r="AC1127" s="82"/>
      <c r="AD1127" s="82"/>
      <c r="AE1127" s="82"/>
      <c r="AF1127" s="82"/>
      <c r="AG1127" s="82"/>
      <c r="AH1127" s="82"/>
      <c r="AI1127" s="82"/>
      <c r="AJ1127" s="82"/>
      <c r="AK1127" s="82"/>
      <c r="AL1127" s="82"/>
      <c r="AM1127" s="82"/>
      <c r="AN1127" s="82"/>
      <c r="AO1127" s="93"/>
      <c r="AP1127" s="93"/>
      <c r="AQ1127" s="93"/>
      <c r="AR1127" s="93"/>
      <c r="AS1127" s="93"/>
      <c r="AT1127" s="94"/>
      <c r="AU1127" s="50"/>
      <c r="AV1127" s="50"/>
      <c r="AW1127" s="50"/>
      <c r="AX1127" s="50"/>
      <c r="AY1127" s="50"/>
      <c r="AZ1127" s="50"/>
      <c r="BA1127" s="50"/>
      <c r="BB1127" s="50"/>
      <c r="BC1127" s="50"/>
      <c r="BD1127" s="50"/>
      <c r="BE1127" s="50"/>
      <c r="BF1127" s="50"/>
      <c r="BG1127" s="50"/>
      <c r="BH1127" s="50"/>
      <c r="BI1127" s="50"/>
      <c r="BJ1127" s="50"/>
      <c r="BK1127" s="50"/>
      <c r="BL1127" s="50"/>
      <c r="BM1127" s="50"/>
      <c r="BN1127" s="50"/>
    </row>
    <row r="1128" customFormat="false" ht="22.5" hidden="false" customHeight="true" outlineLevel="0" collapsed="false">
      <c r="A1128" s="90"/>
      <c r="B1128" s="83"/>
      <c r="C1128" s="83"/>
      <c r="D1128" s="91"/>
      <c r="E1128" s="92"/>
      <c r="F1128" s="78"/>
      <c r="G1128" s="76"/>
      <c r="H1128" s="82"/>
      <c r="I1128" s="76"/>
      <c r="J1128" s="87"/>
      <c r="K1128" s="87"/>
      <c r="L1128" s="93"/>
      <c r="M1128" s="82"/>
      <c r="N1128" s="82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2"/>
      <c r="AA1128" s="82"/>
      <c r="AB1128" s="82"/>
      <c r="AC1128" s="82"/>
      <c r="AD1128" s="82"/>
      <c r="AE1128" s="82"/>
      <c r="AF1128" s="82"/>
      <c r="AG1128" s="82"/>
      <c r="AH1128" s="82"/>
      <c r="AI1128" s="82"/>
      <c r="AJ1128" s="82"/>
      <c r="AK1128" s="82"/>
      <c r="AL1128" s="82"/>
      <c r="AM1128" s="82"/>
      <c r="AN1128" s="82"/>
      <c r="AO1128" s="93"/>
      <c r="AP1128" s="93"/>
      <c r="AQ1128" s="93"/>
      <c r="AR1128" s="93"/>
      <c r="AS1128" s="93"/>
      <c r="AT1128" s="94"/>
      <c r="AU1128" s="50"/>
      <c r="AV1128" s="50"/>
      <c r="AW1128" s="50"/>
      <c r="AX1128" s="50"/>
      <c r="AY1128" s="50"/>
      <c r="AZ1128" s="50"/>
      <c r="BA1128" s="50"/>
      <c r="BB1128" s="50"/>
      <c r="BC1128" s="50"/>
      <c r="BD1128" s="50"/>
      <c r="BE1128" s="50"/>
      <c r="BF1128" s="50"/>
      <c r="BG1128" s="50"/>
      <c r="BH1128" s="50"/>
      <c r="BI1128" s="50"/>
      <c r="BJ1128" s="50"/>
      <c r="BK1128" s="50"/>
      <c r="BL1128" s="50"/>
      <c r="BM1128" s="50"/>
      <c r="BN1128" s="50"/>
    </row>
    <row r="1129" customFormat="false" ht="22.5" hidden="false" customHeight="true" outlineLevel="0" collapsed="false">
      <c r="A1129" s="90"/>
      <c r="B1129" s="83"/>
      <c r="C1129" s="83"/>
      <c r="D1129" s="91"/>
      <c r="E1129" s="92"/>
      <c r="F1129" s="78"/>
      <c r="G1129" s="76"/>
      <c r="H1129" s="82"/>
      <c r="I1129" s="76"/>
      <c r="J1129" s="87"/>
      <c r="K1129" s="87"/>
      <c r="L1129" s="93"/>
      <c r="M1129" s="82"/>
      <c r="N1129" s="82"/>
      <c r="O1129" s="82"/>
      <c r="P1129" s="82"/>
      <c r="Q1129" s="82"/>
      <c r="R1129" s="82"/>
      <c r="S1129" s="82"/>
      <c r="T1129" s="82"/>
      <c r="U1129" s="82"/>
      <c r="V1129" s="82"/>
      <c r="W1129" s="82"/>
      <c r="X1129" s="82"/>
      <c r="Y1129" s="82"/>
      <c r="Z1129" s="82"/>
      <c r="AA1129" s="82"/>
      <c r="AB1129" s="82"/>
      <c r="AC1129" s="82"/>
      <c r="AD1129" s="82"/>
      <c r="AE1129" s="82"/>
      <c r="AF1129" s="82"/>
      <c r="AG1129" s="82"/>
      <c r="AH1129" s="82"/>
      <c r="AI1129" s="82"/>
      <c r="AJ1129" s="82"/>
      <c r="AK1129" s="82"/>
      <c r="AL1129" s="82"/>
      <c r="AM1129" s="82"/>
      <c r="AN1129" s="82"/>
      <c r="AO1129" s="93"/>
      <c r="AP1129" s="93"/>
      <c r="AQ1129" s="93"/>
      <c r="AR1129" s="93"/>
      <c r="AS1129" s="93"/>
      <c r="AT1129" s="94"/>
      <c r="AU1129" s="50"/>
      <c r="AV1129" s="50"/>
      <c r="AW1129" s="50"/>
      <c r="AX1129" s="50"/>
      <c r="AY1129" s="50"/>
      <c r="AZ1129" s="50"/>
      <c r="BA1129" s="50"/>
      <c r="BB1129" s="50"/>
      <c r="BC1129" s="50"/>
      <c r="BD1129" s="50"/>
      <c r="BE1129" s="50"/>
      <c r="BF1129" s="50"/>
      <c r="BG1129" s="50"/>
      <c r="BH1129" s="50"/>
      <c r="BI1129" s="50"/>
      <c r="BJ1129" s="50"/>
      <c r="BK1129" s="50"/>
      <c r="BL1129" s="50"/>
      <c r="BM1129" s="50"/>
      <c r="BN1129" s="50"/>
    </row>
    <row r="1130" customFormat="false" ht="22.5" hidden="false" customHeight="true" outlineLevel="0" collapsed="false">
      <c r="A1130" s="90"/>
      <c r="B1130" s="83"/>
      <c r="C1130" s="83"/>
      <c r="D1130" s="91"/>
      <c r="E1130" s="92"/>
      <c r="F1130" s="78"/>
      <c r="G1130" s="76"/>
      <c r="H1130" s="82"/>
      <c r="I1130" s="76"/>
      <c r="J1130" s="87"/>
      <c r="K1130" s="87"/>
      <c r="L1130" s="93"/>
      <c r="M1130" s="82"/>
      <c r="N1130" s="82"/>
      <c r="O1130" s="82"/>
      <c r="P1130" s="82"/>
      <c r="Q1130" s="82"/>
      <c r="R1130" s="82"/>
      <c r="S1130" s="82"/>
      <c r="T1130" s="82"/>
      <c r="U1130" s="82"/>
      <c r="V1130" s="82"/>
      <c r="W1130" s="82"/>
      <c r="X1130" s="82"/>
      <c r="Y1130" s="82"/>
      <c r="Z1130" s="82"/>
      <c r="AA1130" s="82"/>
      <c r="AB1130" s="82"/>
      <c r="AC1130" s="82"/>
      <c r="AD1130" s="82"/>
      <c r="AE1130" s="82"/>
      <c r="AF1130" s="82"/>
      <c r="AG1130" s="82"/>
      <c r="AH1130" s="82"/>
      <c r="AI1130" s="82"/>
      <c r="AJ1130" s="82"/>
      <c r="AK1130" s="82"/>
      <c r="AL1130" s="82"/>
      <c r="AM1130" s="82"/>
      <c r="AN1130" s="82"/>
      <c r="AO1130" s="93"/>
      <c r="AP1130" s="93"/>
      <c r="AQ1130" s="93"/>
      <c r="AR1130" s="93"/>
      <c r="AS1130" s="93"/>
      <c r="AT1130" s="94"/>
      <c r="AU1130" s="50"/>
      <c r="AV1130" s="50"/>
      <c r="AW1130" s="50"/>
      <c r="AX1130" s="50"/>
      <c r="AY1130" s="50"/>
      <c r="AZ1130" s="50"/>
      <c r="BA1130" s="50"/>
      <c r="BB1130" s="50"/>
      <c r="BC1130" s="50"/>
      <c r="BD1130" s="50"/>
      <c r="BE1130" s="50"/>
      <c r="BF1130" s="50"/>
      <c r="BG1130" s="50"/>
      <c r="BH1130" s="50"/>
      <c r="BI1130" s="50"/>
      <c r="BJ1130" s="50"/>
      <c r="BK1130" s="50"/>
      <c r="BL1130" s="50"/>
      <c r="BM1130" s="50"/>
      <c r="BN1130" s="50"/>
    </row>
    <row r="1131" customFormat="false" ht="22.5" hidden="false" customHeight="true" outlineLevel="0" collapsed="false">
      <c r="A1131" s="90"/>
      <c r="B1131" s="83"/>
      <c r="C1131" s="83"/>
      <c r="D1131" s="91"/>
      <c r="E1131" s="92"/>
      <c r="F1131" s="78"/>
      <c r="G1131" s="76"/>
      <c r="H1131" s="82"/>
      <c r="I1131" s="76"/>
      <c r="J1131" s="87"/>
      <c r="K1131" s="87"/>
      <c r="L1131" s="93"/>
      <c r="M1131" s="82"/>
      <c r="N1131" s="82"/>
      <c r="O1131" s="82"/>
      <c r="P1131" s="82"/>
      <c r="Q1131" s="82"/>
      <c r="R1131" s="82"/>
      <c r="S1131" s="82"/>
      <c r="T1131" s="82"/>
      <c r="U1131" s="82"/>
      <c r="V1131" s="82"/>
      <c r="W1131" s="82"/>
      <c r="X1131" s="82"/>
      <c r="Y1131" s="82"/>
      <c r="Z1131" s="82"/>
      <c r="AA1131" s="82"/>
      <c r="AB1131" s="82"/>
      <c r="AC1131" s="82"/>
      <c r="AD1131" s="82"/>
      <c r="AE1131" s="82"/>
      <c r="AF1131" s="82"/>
      <c r="AG1131" s="82"/>
      <c r="AH1131" s="82"/>
      <c r="AI1131" s="82"/>
      <c r="AJ1131" s="82"/>
      <c r="AK1131" s="82"/>
      <c r="AL1131" s="82"/>
      <c r="AM1131" s="82"/>
      <c r="AN1131" s="82"/>
      <c r="AO1131" s="93"/>
      <c r="AP1131" s="93"/>
      <c r="AQ1131" s="93"/>
      <c r="AR1131" s="93"/>
      <c r="AS1131" s="93"/>
      <c r="AT1131" s="94"/>
      <c r="AU1131" s="50"/>
      <c r="AV1131" s="50"/>
      <c r="AW1131" s="50"/>
      <c r="AX1131" s="50"/>
      <c r="AY1131" s="50"/>
      <c r="AZ1131" s="50"/>
      <c r="BA1131" s="50"/>
      <c r="BB1131" s="50"/>
      <c r="BC1131" s="50"/>
      <c r="BD1131" s="50"/>
      <c r="BE1131" s="50"/>
      <c r="BF1131" s="50"/>
      <c r="BG1131" s="50"/>
      <c r="BH1131" s="50"/>
      <c r="BI1131" s="50"/>
      <c r="BJ1131" s="50"/>
      <c r="BK1131" s="50"/>
      <c r="BL1131" s="50"/>
      <c r="BM1131" s="50"/>
      <c r="BN1131" s="50"/>
    </row>
    <row r="1132" customFormat="false" ht="22.5" hidden="false" customHeight="true" outlineLevel="0" collapsed="false">
      <c r="A1132" s="83"/>
      <c r="B1132" s="83"/>
      <c r="C1132" s="83"/>
      <c r="D1132" s="76"/>
      <c r="E1132" s="77"/>
      <c r="F1132" s="78"/>
      <c r="G1132" s="76"/>
      <c r="H1132" s="82"/>
      <c r="I1132" s="76"/>
      <c r="J1132" s="87"/>
      <c r="K1132" s="82"/>
      <c r="L1132" s="82"/>
      <c r="M1132" s="82"/>
      <c r="N1132" s="82"/>
      <c r="O1132" s="82"/>
      <c r="P1132" s="82"/>
      <c r="Q1132" s="82"/>
      <c r="R1132" s="82"/>
      <c r="S1132" s="82"/>
      <c r="T1132" s="82"/>
      <c r="U1132" s="82"/>
      <c r="V1132" s="82"/>
      <c r="W1132" s="82"/>
      <c r="X1132" s="82"/>
      <c r="Y1132" s="82"/>
      <c r="Z1132" s="82"/>
      <c r="AA1132" s="82"/>
      <c r="AB1132" s="82"/>
      <c r="AC1132" s="82"/>
      <c r="AD1132" s="82"/>
      <c r="AE1132" s="82"/>
      <c r="AF1132" s="82"/>
      <c r="AG1132" s="82"/>
      <c r="AH1132" s="82"/>
      <c r="AI1132" s="82"/>
      <c r="AJ1132" s="82"/>
      <c r="AK1132" s="82"/>
      <c r="AL1132" s="82"/>
      <c r="AM1132" s="82"/>
      <c r="AN1132" s="82"/>
      <c r="AO1132" s="82"/>
      <c r="AP1132" s="82"/>
      <c r="AQ1132" s="82"/>
      <c r="AR1132" s="82"/>
      <c r="AS1132" s="82"/>
      <c r="AT1132" s="77"/>
      <c r="AU1132" s="41"/>
      <c r="AV1132" s="41"/>
      <c r="AW1132" s="41"/>
      <c r="AX1132" s="41"/>
      <c r="AY1132" s="41"/>
      <c r="AZ1132" s="41"/>
      <c r="BA1132" s="41"/>
      <c r="BB1132" s="41"/>
      <c r="BC1132" s="41"/>
      <c r="BD1132" s="41"/>
      <c r="BE1132" s="41"/>
      <c r="BF1132" s="41"/>
      <c r="BG1132" s="41"/>
      <c r="BH1132" s="41"/>
      <c r="BI1132" s="41"/>
      <c r="BJ1132" s="41"/>
      <c r="BK1132" s="41"/>
      <c r="BL1132" s="41"/>
      <c r="BM1132" s="41"/>
      <c r="BN1132" s="41"/>
    </row>
    <row r="1133" customFormat="false" ht="22.5" hidden="false" customHeight="true" outlineLevel="0" collapsed="false">
      <c r="A1133" s="83"/>
      <c r="B1133" s="83"/>
      <c r="C1133" s="83"/>
      <c r="D1133" s="76"/>
      <c r="E1133" s="77"/>
      <c r="F1133" s="78"/>
      <c r="G1133" s="76"/>
      <c r="H1133" s="82"/>
      <c r="I1133" s="76"/>
      <c r="J1133" s="87"/>
      <c r="K1133" s="82"/>
      <c r="L1133" s="82"/>
      <c r="M1133" s="82"/>
      <c r="N1133" s="82"/>
      <c r="O1133" s="82"/>
      <c r="P1133" s="82"/>
      <c r="Q1133" s="82"/>
      <c r="R1133" s="82"/>
      <c r="S1133" s="82"/>
      <c r="T1133" s="82"/>
      <c r="U1133" s="82"/>
      <c r="V1133" s="82"/>
      <c r="W1133" s="82"/>
      <c r="X1133" s="82"/>
      <c r="Y1133" s="82"/>
      <c r="Z1133" s="82"/>
      <c r="AA1133" s="82"/>
      <c r="AB1133" s="82"/>
      <c r="AC1133" s="82"/>
      <c r="AD1133" s="82"/>
      <c r="AE1133" s="82"/>
      <c r="AF1133" s="82"/>
      <c r="AG1133" s="82"/>
      <c r="AH1133" s="82"/>
      <c r="AI1133" s="82"/>
      <c r="AJ1133" s="82"/>
      <c r="AK1133" s="82"/>
      <c r="AL1133" s="82"/>
      <c r="AM1133" s="82"/>
      <c r="AN1133" s="82"/>
      <c r="AO1133" s="82"/>
      <c r="AP1133" s="82"/>
      <c r="AQ1133" s="82"/>
      <c r="AR1133" s="82"/>
      <c r="AS1133" s="82"/>
      <c r="AT1133" s="77"/>
      <c r="AU1133" s="41"/>
      <c r="AV1133" s="41"/>
      <c r="AW1133" s="41"/>
      <c r="AX1133" s="41"/>
      <c r="AY1133" s="41"/>
      <c r="AZ1133" s="41"/>
      <c r="BA1133" s="41"/>
      <c r="BB1133" s="41"/>
      <c r="BC1133" s="41"/>
      <c r="BD1133" s="41"/>
      <c r="BE1133" s="41"/>
      <c r="BF1133" s="41"/>
      <c r="BG1133" s="41"/>
      <c r="BH1133" s="41"/>
      <c r="BI1133" s="41"/>
      <c r="BJ1133" s="41"/>
      <c r="BK1133" s="41"/>
      <c r="BL1133" s="41"/>
      <c r="BM1133" s="41"/>
      <c r="BN1133" s="41"/>
    </row>
    <row r="1134" customFormat="false" ht="22.5" hidden="false" customHeight="true" outlineLevel="0" collapsed="false">
      <c r="A1134" s="83"/>
      <c r="B1134" s="83"/>
      <c r="C1134" s="83"/>
      <c r="D1134" s="76"/>
      <c r="E1134" s="77"/>
      <c r="F1134" s="78"/>
      <c r="G1134" s="76"/>
      <c r="H1134" s="82"/>
      <c r="I1134" s="76"/>
      <c r="J1134" s="87"/>
      <c r="K1134" s="82"/>
      <c r="L1134" s="82"/>
      <c r="M1134" s="82"/>
      <c r="N1134" s="82"/>
      <c r="O1134" s="82"/>
      <c r="P1134" s="82"/>
      <c r="Q1134" s="82"/>
      <c r="R1134" s="82"/>
      <c r="S1134" s="82"/>
      <c r="T1134" s="82"/>
      <c r="U1134" s="82"/>
      <c r="V1134" s="82"/>
      <c r="W1134" s="82"/>
      <c r="X1134" s="82"/>
      <c r="Y1134" s="82"/>
      <c r="Z1134" s="82"/>
      <c r="AA1134" s="82"/>
      <c r="AB1134" s="82"/>
      <c r="AC1134" s="82"/>
      <c r="AD1134" s="82"/>
      <c r="AE1134" s="82"/>
      <c r="AF1134" s="82"/>
      <c r="AG1134" s="82"/>
      <c r="AH1134" s="82"/>
      <c r="AI1134" s="82"/>
      <c r="AJ1134" s="82"/>
      <c r="AK1134" s="82"/>
      <c r="AL1134" s="82"/>
      <c r="AM1134" s="82"/>
      <c r="AN1134" s="82"/>
      <c r="AO1134" s="82"/>
      <c r="AP1134" s="82"/>
      <c r="AQ1134" s="82"/>
      <c r="AR1134" s="82"/>
      <c r="AS1134" s="82"/>
      <c r="AT1134" s="77"/>
      <c r="AU1134" s="41"/>
      <c r="AV1134" s="41"/>
      <c r="AW1134" s="41"/>
      <c r="AX1134" s="41"/>
      <c r="AY1134" s="41"/>
      <c r="AZ1134" s="41"/>
      <c r="BA1134" s="41"/>
      <c r="BB1134" s="41"/>
      <c r="BC1134" s="41"/>
      <c r="BD1134" s="41"/>
      <c r="BE1134" s="41"/>
      <c r="BF1134" s="41"/>
      <c r="BG1134" s="41"/>
      <c r="BH1134" s="41"/>
      <c r="BI1134" s="41"/>
      <c r="BJ1134" s="41"/>
      <c r="BK1134" s="41"/>
      <c r="BL1134" s="41"/>
      <c r="BM1134" s="41"/>
      <c r="BN1134" s="41"/>
    </row>
    <row r="1135" customFormat="false" ht="22.5" hidden="false" customHeight="true" outlineLevel="0" collapsed="false">
      <c r="A1135" s="83"/>
      <c r="B1135" s="83"/>
      <c r="C1135" s="83"/>
      <c r="D1135" s="76"/>
      <c r="E1135" s="77"/>
      <c r="F1135" s="78"/>
      <c r="G1135" s="76"/>
      <c r="H1135" s="82"/>
      <c r="I1135" s="76"/>
      <c r="J1135" s="87"/>
      <c r="K1135" s="82"/>
      <c r="L1135" s="82"/>
      <c r="M1135" s="82"/>
      <c r="N1135" s="82"/>
      <c r="O1135" s="82"/>
      <c r="P1135" s="82"/>
      <c r="Q1135" s="82"/>
      <c r="R1135" s="82"/>
      <c r="S1135" s="82"/>
      <c r="T1135" s="82"/>
      <c r="U1135" s="82"/>
      <c r="V1135" s="82"/>
      <c r="W1135" s="82"/>
      <c r="X1135" s="82"/>
      <c r="Y1135" s="82"/>
      <c r="Z1135" s="82"/>
      <c r="AA1135" s="82"/>
      <c r="AB1135" s="82"/>
      <c r="AC1135" s="82"/>
      <c r="AD1135" s="82"/>
      <c r="AE1135" s="82"/>
      <c r="AF1135" s="82"/>
      <c r="AG1135" s="82"/>
      <c r="AH1135" s="82"/>
      <c r="AI1135" s="82"/>
      <c r="AJ1135" s="82"/>
      <c r="AK1135" s="82"/>
      <c r="AL1135" s="82"/>
      <c r="AM1135" s="82"/>
      <c r="AN1135" s="82"/>
      <c r="AO1135" s="82"/>
      <c r="AP1135" s="82"/>
      <c r="AQ1135" s="82"/>
      <c r="AR1135" s="82"/>
      <c r="AS1135" s="82"/>
      <c r="AT1135" s="77"/>
      <c r="AU1135" s="41"/>
      <c r="AV1135" s="41"/>
      <c r="AW1135" s="41"/>
      <c r="AX1135" s="41"/>
      <c r="AY1135" s="41"/>
      <c r="AZ1135" s="41"/>
      <c r="BA1135" s="41"/>
      <c r="BB1135" s="41"/>
      <c r="BC1135" s="41"/>
      <c r="BD1135" s="41"/>
      <c r="BE1135" s="41"/>
      <c r="BF1135" s="41"/>
      <c r="BG1135" s="41"/>
      <c r="BH1135" s="41"/>
      <c r="BI1135" s="41"/>
      <c r="BJ1135" s="41"/>
      <c r="BK1135" s="41"/>
      <c r="BL1135" s="41"/>
      <c r="BM1135" s="41"/>
      <c r="BN1135" s="41"/>
    </row>
    <row r="1136" customFormat="false" ht="22.5" hidden="false" customHeight="true" outlineLevel="0" collapsed="false">
      <c r="A1136" s="83"/>
      <c r="B1136" s="83"/>
      <c r="C1136" s="84"/>
      <c r="D1136" s="53" t="e">
        <f aca="false">'codigos flow sheet' #REF!</f>
        <v>#VALUE!</v>
      </c>
      <c r="E1136" s="54"/>
      <c r="F1136" s="55"/>
      <c r="G1136" s="54"/>
      <c r="H1136" s="56"/>
      <c r="I1136" s="57"/>
      <c r="J1136" s="58"/>
      <c r="K1136" s="56"/>
      <c r="L1136" s="56"/>
      <c r="M1136" s="59"/>
      <c r="N1136" s="59"/>
      <c r="O1136" s="60"/>
      <c r="P1136" s="60"/>
      <c r="Q1136" s="61" t="n">
        <f aca="false">SUM(Q1137:Q1778)</f>
        <v>152</v>
      </c>
      <c r="R1136" s="61" t="n">
        <f aca="false">SUM(R1137:R1778)</f>
        <v>53</v>
      </c>
      <c r="S1136" s="61" t="n">
        <f aca="false">SUM(S1137:S1778)</f>
        <v>70</v>
      </c>
      <c r="T1136" s="61" t="n">
        <f aca="false">SUM(T1137:T1778)</f>
        <v>0</v>
      </c>
      <c r="U1136" s="61" t="n">
        <f aca="false">SUM(U1137:U1778)</f>
        <v>14</v>
      </c>
      <c r="V1136" s="61" t="n">
        <f aca="false">SUM(V1137:V1778)</f>
        <v>0</v>
      </c>
      <c r="W1136" s="61" t="n">
        <f aca="false">SUM(W1137:W1778)</f>
        <v>0</v>
      </c>
      <c r="X1136" s="61" t="n">
        <f aca="false">SUM(X1137:X1778)</f>
        <v>105</v>
      </c>
      <c r="Y1136" s="61" t="n">
        <f aca="false">SUM(Y1137:Y1778)</f>
        <v>0</v>
      </c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  <c r="AJ1136" s="61"/>
      <c r="AK1136" s="61"/>
      <c r="AL1136" s="61"/>
      <c r="AM1136" s="61"/>
      <c r="AN1136" s="61"/>
      <c r="AO1136" s="62"/>
      <c r="AP1136" s="62"/>
      <c r="AQ1136" s="62"/>
      <c r="AR1136" s="62"/>
      <c r="AS1136" s="62"/>
      <c r="AT1136" s="63"/>
      <c r="AU1136" s="41"/>
      <c r="AV1136" s="41"/>
      <c r="AW1136" s="41"/>
      <c r="AX1136" s="41"/>
      <c r="AY1136" s="41"/>
      <c r="AZ1136" s="41"/>
      <c r="BA1136" s="41"/>
      <c r="BB1136" s="41"/>
      <c r="BC1136" s="41"/>
      <c r="BD1136" s="41"/>
      <c r="BE1136" s="41"/>
      <c r="BF1136" s="41"/>
      <c r="BG1136" s="41"/>
      <c r="BH1136" s="41"/>
      <c r="BI1136" s="41"/>
      <c r="BJ1136" s="41"/>
      <c r="BK1136" s="41"/>
      <c r="BL1136" s="41"/>
      <c r="BM1136" s="41"/>
      <c r="BN1136" s="41"/>
    </row>
    <row r="1137" customFormat="false" ht="22.5" hidden="false" customHeight="true" outlineLevel="0" collapsed="false">
      <c r="A1137" s="83"/>
      <c r="B1137" s="83"/>
      <c r="C1137" s="83"/>
      <c r="D1137" s="76"/>
      <c r="E1137" s="77"/>
      <c r="F1137" s="78"/>
      <c r="G1137" s="76"/>
      <c r="H1137" s="82"/>
      <c r="I1137" s="76"/>
      <c r="J1137" s="87"/>
      <c r="K1137" s="82"/>
      <c r="L1137" s="82"/>
      <c r="M1137" s="82"/>
      <c r="N1137" s="82"/>
      <c r="O1137" s="82"/>
      <c r="P1137" s="82"/>
      <c r="Q1137" s="82"/>
      <c r="R1137" s="82"/>
      <c r="S1137" s="82"/>
      <c r="T1137" s="82"/>
      <c r="U1137" s="82"/>
      <c r="V1137" s="82"/>
      <c r="W1137" s="82"/>
      <c r="X1137" s="82"/>
      <c r="Y1137" s="82"/>
      <c r="Z1137" s="82"/>
      <c r="AA1137" s="82"/>
      <c r="AB1137" s="82"/>
      <c r="AC1137" s="82"/>
      <c r="AD1137" s="82"/>
      <c r="AE1137" s="82"/>
      <c r="AF1137" s="82"/>
      <c r="AG1137" s="82"/>
      <c r="AH1137" s="82"/>
      <c r="AI1137" s="82"/>
      <c r="AJ1137" s="82"/>
      <c r="AK1137" s="82"/>
      <c r="AL1137" s="82"/>
      <c r="AM1137" s="82"/>
      <c r="AN1137" s="82"/>
      <c r="AO1137" s="82"/>
      <c r="AP1137" s="82"/>
      <c r="AQ1137" s="82"/>
      <c r="AR1137" s="82"/>
      <c r="AS1137" s="82"/>
      <c r="AT1137" s="77"/>
      <c r="AU1137" s="41"/>
      <c r="AV1137" s="41"/>
      <c r="AW1137" s="41"/>
      <c r="AX1137" s="41"/>
      <c r="AY1137" s="41"/>
      <c r="AZ1137" s="41"/>
      <c r="BA1137" s="41"/>
      <c r="BB1137" s="41"/>
      <c r="BC1137" s="41"/>
      <c r="BD1137" s="41"/>
      <c r="BE1137" s="41"/>
      <c r="BF1137" s="41"/>
      <c r="BG1137" s="41"/>
      <c r="BH1137" s="41"/>
      <c r="BI1137" s="41"/>
      <c r="BJ1137" s="41"/>
      <c r="BK1137" s="41"/>
      <c r="BL1137" s="41"/>
      <c r="BM1137" s="41"/>
      <c r="BN1137" s="41"/>
    </row>
    <row r="1138" customFormat="false" ht="22.5" hidden="false" customHeight="true" outlineLevel="0" collapsed="false">
      <c r="A1138" s="83"/>
      <c r="B1138" s="83"/>
      <c r="C1138" s="83"/>
      <c r="D1138" s="76"/>
      <c r="E1138" s="77"/>
      <c r="F1138" s="78"/>
      <c r="G1138" s="76"/>
      <c r="H1138" s="82"/>
      <c r="I1138" s="76"/>
      <c r="J1138" s="87"/>
      <c r="K1138" s="82"/>
      <c r="L1138" s="82"/>
      <c r="M1138" s="82"/>
      <c r="N1138" s="82"/>
      <c r="O1138" s="82"/>
      <c r="P1138" s="82"/>
      <c r="Q1138" s="82"/>
      <c r="R1138" s="82"/>
      <c r="S1138" s="82"/>
      <c r="T1138" s="82"/>
      <c r="U1138" s="82"/>
      <c r="V1138" s="82"/>
      <c r="W1138" s="82"/>
      <c r="X1138" s="82"/>
      <c r="Y1138" s="82"/>
      <c r="Z1138" s="82"/>
      <c r="AA1138" s="82"/>
      <c r="AB1138" s="82"/>
      <c r="AC1138" s="82"/>
      <c r="AD1138" s="82"/>
      <c r="AE1138" s="82"/>
      <c r="AF1138" s="82"/>
      <c r="AG1138" s="82"/>
      <c r="AH1138" s="82"/>
      <c r="AI1138" s="82"/>
      <c r="AJ1138" s="82"/>
      <c r="AK1138" s="82"/>
      <c r="AL1138" s="82"/>
      <c r="AM1138" s="82"/>
      <c r="AN1138" s="82"/>
      <c r="AO1138" s="82"/>
      <c r="AP1138" s="82"/>
      <c r="AQ1138" s="82"/>
      <c r="AR1138" s="82"/>
      <c r="AS1138" s="82"/>
      <c r="AT1138" s="77"/>
      <c r="AU1138" s="41"/>
      <c r="AV1138" s="41"/>
      <c r="AW1138" s="41"/>
      <c r="AX1138" s="41"/>
      <c r="AY1138" s="41"/>
      <c r="AZ1138" s="41"/>
      <c r="BA1138" s="41"/>
      <c r="BB1138" s="41"/>
      <c r="BC1138" s="41"/>
      <c r="BD1138" s="41"/>
      <c r="BE1138" s="41"/>
      <c r="BF1138" s="41"/>
      <c r="BG1138" s="41"/>
      <c r="BH1138" s="41"/>
      <c r="BI1138" s="41"/>
      <c r="BJ1138" s="41"/>
      <c r="BK1138" s="41"/>
      <c r="BL1138" s="41"/>
      <c r="BM1138" s="41"/>
      <c r="BN1138" s="41"/>
    </row>
    <row r="1139" customFormat="false" ht="22.5" hidden="false" customHeight="true" outlineLevel="0" collapsed="false">
      <c r="A1139" s="141"/>
      <c r="B1139" s="141"/>
      <c r="C1139" s="83"/>
      <c r="D1139" s="85" t="e">
        <f aca="false">'codigos flow sheet' #REF!</f>
        <v>#VALUE!</v>
      </c>
      <c r="E1139" s="118" t="e">
        <f aca="false">'codigos flow sheet' #REF!</f>
        <v>#VALUE!</v>
      </c>
      <c r="F1139" s="116"/>
      <c r="G1139" s="76"/>
      <c r="H1139" s="79"/>
      <c r="I1139" s="80"/>
      <c r="J1139" s="87"/>
      <c r="K1139" s="100" t="s">
        <v>89</v>
      </c>
      <c r="L1139" s="79"/>
      <c r="M1139" s="82"/>
      <c r="N1139" s="82"/>
      <c r="O1139" s="82"/>
      <c r="P1139" s="79"/>
      <c r="Q1139" s="79"/>
      <c r="R1139" s="79"/>
      <c r="S1139" s="79"/>
      <c r="T1139" s="79"/>
      <c r="U1139" s="79"/>
      <c r="V1139" s="79"/>
      <c r="W1139" s="79"/>
      <c r="X1139" s="79"/>
      <c r="Y1139" s="79"/>
      <c r="Z1139" s="79"/>
      <c r="AA1139" s="79"/>
      <c r="AB1139" s="79"/>
      <c r="AC1139" s="79"/>
      <c r="AD1139" s="79"/>
      <c r="AE1139" s="79"/>
      <c r="AF1139" s="79"/>
      <c r="AG1139" s="79"/>
      <c r="AH1139" s="79"/>
      <c r="AI1139" s="79"/>
      <c r="AJ1139" s="79"/>
      <c r="AK1139" s="79"/>
      <c r="AL1139" s="79"/>
      <c r="AM1139" s="79"/>
      <c r="AN1139" s="79"/>
      <c r="AO1139" s="79"/>
      <c r="AP1139" s="79"/>
      <c r="AQ1139" s="79"/>
      <c r="AR1139" s="79"/>
      <c r="AS1139" s="79"/>
      <c r="AT1139" s="81"/>
      <c r="AU1139" s="41"/>
      <c r="AV1139" s="41"/>
      <c r="AW1139" s="41"/>
      <c r="AX1139" s="41"/>
      <c r="AY1139" s="41"/>
      <c r="AZ1139" s="41"/>
      <c r="BA1139" s="41"/>
      <c r="BB1139" s="41"/>
      <c r="BC1139" s="41"/>
      <c r="BD1139" s="41"/>
      <c r="BE1139" s="41"/>
      <c r="BF1139" s="41"/>
      <c r="BG1139" s="41"/>
      <c r="BH1139" s="41"/>
      <c r="BI1139" s="41"/>
      <c r="BJ1139" s="41"/>
      <c r="BK1139" s="41"/>
      <c r="BL1139" s="41"/>
      <c r="BM1139" s="41"/>
      <c r="BN1139" s="41"/>
    </row>
    <row r="1140" customFormat="false" ht="22.5" hidden="false" customHeight="true" outlineLevel="0" collapsed="false">
      <c r="A1140" s="141"/>
      <c r="B1140" s="141"/>
      <c r="C1140" s="83" t="s">
        <v>1460</v>
      </c>
      <c r="D1140" s="90" t="e">
        <f aca="false">CONCATENATE($D$1139,"_","TIT-1")</f>
        <v>#VALUE!</v>
      </c>
      <c r="E1140" s="76" t="e">
        <f aca="false">$E$1139</f>
        <v>#VALUE!</v>
      </c>
      <c r="F1140" s="78"/>
      <c r="G1140" s="88" t="s">
        <v>1461</v>
      </c>
      <c r="H1140" s="82" t="s">
        <v>981</v>
      </c>
      <c r="I1140" s="88" t="s">
        <v>1462</v>
      </c>
      <c r="J1140" s="82"/>
      <c r="K1140" s="79"/>
      <c r="L1140" s="139"/>
      <c r="M1140" s="87" t="s">
        <v>85</v>
      </c>
      <c r="N1140" s="87" t="s">
        <v>1463</v>
      </c>
      <c r="O1140" s="82"/>
      <c r="P1140" s="79"/>
      <c r="Q1140" s="79"/>
      <c r="R1140" s="79"/>
      <c r="S1140" s="79" t="n">
        <v>1</v>
      </c>
      <c r="T1140" s="79"/>
      <c r="U1140" s="79"/>
      <c r="V1140" s="79"/>
      <c r="W1140" s="79"/>
      <c r="X1140" s="79"/>
      <c r="Y1140" s="79"/>
      <c r="Z1140" s="79"/>
      <c r="AA1140" s="79"/>
      <c r="AB1140" s="79"/>
      <c r="AC1140" s="79"/>
      <c r="AD1140" s="79"/>
      <c r="AE1140" s="79"/>
      <c r="AF1140" s="79"/>
      <c r="AG1140" s="79"/>
      <c r="AH1140" s="79"/>
      <c r="AI1140" s="79"/>
      <c r="AJ1140" s="79"/>
      <c r="AK1140" s="79"/>
      <c r="AL1140" s="79"/>
      <c r="AM1140" s="79"/>
      <c r="AN1140" s="79"/>
      <c r="AO1140" s="79"/>
      <c r="AP1140" s="79"/>
      <c r="AQ1140" s="79"/>
      <c r="AR1140" s="79"/>
      <c r="AS1140" s="79"/>
      <c r="AT1140" s="81"/>
      <c r="AU1140" s="41"/>
      <c r="AV1140" s="41"/>
      <c r="AW1140" s="41"/>
      <c r="AX1140" s="41"/>
      <c r="AY1140" s="41"/>
      <c r="AZ1140" s="41"/>
      <c r="BA1140" s="41"/>
      <c r="BB1140" s="41"/>
      <c r="BC1140" s="41"/>
      <c r="BD1140" s="41"/>
      <c r="BE1140" s="41"/>
      <c r="BF1140" s="41"/>
      <c r="BG1140" s="41"/>
      <c r="BH1140" s="41"/>
      <c r="BI1140" s="41"/>
      <c r="BJ1140" s="41"/>
      <c r="BK1140" s="41"/>
      <c r="BL1140" s="41"/>
      <c r="BM1140" s="41"/>
      <c r="BN1140" s="41"/>
    </row>
    <row r="1141" customFormat="false" ht="22.5" hidden="false" customHeight="true" outlineLevel="0" collapsed="false">
      <c r="A1141" s="141"/>
      <c r="B1141" s="141"/>
      <c r="C1141" s="83" t="s">
        <v>1464</v>
      </c>
      <c r="D1141" s="90" t="e">
        <f aca="false">CONCATENATE($D$1139,"_","TE-2")</f>
        <v>#VALUE!</v>
      </c>
      <c r="E1141" s="76" t="e">
        <f aca="false">$E$1139</f>
        <v>#VALUE!</v>
      </c>
      <c r="F1141" s="116"/>
      <c r="G1141" s="88" t="s">
        <v>1465</v>
      </c>
      <c r="H1141" s="82" t="s">
        <v>981</v>
      </c>
      <c r="I1141" s="88" t="s">
        <v>1466</v>
      </c>
      <c r="J1141" s="82"/>
      <c r="K1141" s="79"/>
      <c r="L1141" s="139"/>
      <c r="M1141" s="87" t="s">
        <v>85</v>
      </c>
      <c r="N1141" s="87" t="s">
        <v>851</v>
      </c>
      <c r="O1141" s="82"/>
      <c r="P1141" s="79"/>
      <c r="Q1141" s="79"/>
      <c r="R1141" s="79"/>
      <c r="S1141" s="79" t="n">
        <v>1</v>
      </c>
      <c r="T1141" s="79"/>
      <c r="U1141" s="79"/>
      <c r="V1141" s="79"/>
      <c r="W1141" s="79"/>
      <c r="X1141" s="79"/>
      <c r="Y1141" s="79"/>
      <c r="Z1141" s="79"/>
      <c r="AA1141" s="79"/>
      <c r="AB1141" s="79"/>
      <c r="AC1141" s="79"/>
      <c r="AD1141" s="79"/>
      <c r="AE1141" s="79"/>
      <c r="AF1141" s="79"/>
      <c r="AG1141" s="79"/>
      <c r="AH1141" s="79"/>
      <c r="AI1141" s="79"/>
      <c r="AJ1141" s="79"/>
      <c r="AK1141" s="79"/>
      <c r="AL1141" s="79"/>
      <c r="AM1141" s="79"/>
      <c r="AN1141" s="79"/>
      <c r="AO1141" s="79"/>
      <c r="AP1141" s="79"/>
      <c r="AQ1141" s="79"/>
      <c r="AR1141" s="79"/>
      <c r="AS1141" s="79"/>
      <c r="AT1141" s="81"/>
      <c r="AU1141" s="41"/>
      <c r="AV1141" s="41"/>
      <c r="AW1141" s="41"/>
      <c r="AX1141" s="41"/>
      <c r="AY1141" s="41"/>
      <c r="AZ1141" s="41"/>
      <c r="BA1141" s="41"/>
      <c r="BB1141" s="41"/>
      <c r="BC1141" s="41"/>
      <c r="BD1141" s="41"/>
      <c r="BE1141" s="41"/>
      <c r="BF1141" s="41"/>
      <c r="BG1141" s="41"/>
      <c r="BH1141" s="41"/>
      <c r="BI1141" s="41"/>
      <c r="BJ1141" s="41"/>
      <c r="BK1141" s="41"/>
      <c r="BL1141" s="41"/>
      <c r="BM1141" s="41"/>
      <c r="BN1141" s="41"/>
    </row>
    <row r="1142" customFormat="false" ht="22.5" hidden="false" customHeight="true" outlineLevel="0" collapsed="false">
      <c r="A1142" s="90"/>
      <c r="B1142" s="90"/>
      <c r="C1142" s="83"/>
      <c r="D1142" s="90"/>
      <c r="E1142" s="77"/>
      <c r="F1142" s="78"/>
      <c r="G1142" s="76"/>
      <c r="H1142" s="82"/>
      <c r="I1142" s="89"/>
      <c r="J1142" s="87"/>
      <c r="K1142" s="79"/>
      <c r="L1142" s="93"/>
      <c r="M1142" s="82"/>
      <c r="N1142" s="82"/>
      <c r="O1142" s="82"/>
      <c r="P1142" s="82"/>
      <c r="Q1142" s="82"/>
      <c r="R1142" s="82"/>
      <c r="S1142" s="82"/>
      <c r="T1142" s="82"/>
      <c r="U1142" s="82"/>
      <c r="V1142" s="82"/>
      <c r="W1142" s="82"/>
      <c r="X1142" s="82"/>
      <c r="Y1142" s="82"/>
      <c r="Z1142" s="82"/>
      <c r="AA1142" s="82"/>
      <c r="AB1142" s="82"/>
      <c r="AC1142" s="82"/>
      <c r="AD1142" s="82"/>
      <c r="AE1142" s="82"/>
      <c r="AF1142" s="82"/>
      <c r="AG1142" s="82"/>
      <c r="AH1142" s="82"/>
      <c r="AI1142" s="82"/>
      <c r="AJ1142" s="82"/>
      <c r="AK1142" s="82"/>
      <c r="AL1142" s="82"/>
      <c r="AM1142" s="82"/>
      <c r="AN1142" s="82"/>
      <c r="AO1142" s="93"/>
      <c r="AP1142" s="93"/>
      <c r="AQ1142" s="93"/>
      <c r="AR1142" s="93"/>
      <c r="AS1142" s="93"/>
      <c r="AT1142" s="94"/>
      <c r="AU1142" s="41"/>
      <c r="AV1142" s="41"/>
      <c r="AW1142" s="41"/>
      <c r="AX1142" s="41"/>
      <c r="AY1142" s="41"/>
      <c r="AZ1142" s="41"/>
      <c r="BA1142" s="41"/>
      <c r="BB1142" s="41"/>
      <c r="BC1142" s="41"/>
      <c r="BD1142" s="41"/>
      <c r="BE1142" s="41"/>
      <c r="BF1142" s="41"/>
      <c r="BG1142" s="41"/>
      <c r="BH1142" s="41"/>
      <c r="BI1142" s="41"/>
      <c r="BJ1142" s="41"/>
      <c r="BK1142" s="41"/>
      <c r="BL1142" s="41"/>
      <c r="BM1142" s="41"/>
      <c r="BN1142" s="41"/>
    </row>
    <row r="1143" customFormat="false" ht="22.5" hidden="false" customHeight="true" outlineLevel="0" collapsed="false">
      <c r="A1143" s="90"/>
      <c r="B1143" s="90"/>
      <c r="C1143" s="83"/>
      <c r="D1143" s="90"/>
      <c r="E1143" s="77"/>
      <c r="F1143" s="78"/>
      <c r="G1143" s="76"/>
      <c r="H1143" s="82"/>
      <c r="I1143" s="89"/>
      <c r="J1143" s="87"/>
      <c r="K1143" s="79"/>
      <c r="L1143" s="93"/>
      <c r="M1143" s="82"/>
      <c r="N1143" s="82"/>
      <c r="O1143" s="82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  <c r="Z1143" s="82"/>
      <c r="AA1143" s="82"/>
      <c r="AB1143" s="82"/>
      <c r="AC1143" s="82"/>
      <c r="AD1143" s="82"/>
      <c r="AE1143" s="82"/>
      <c r="AF1143" s="82"/>
      <c r="AG1143" s="82"/>
      <c r="AH1143" s="82"/>
      <c r="AI1143" s="82"/>
      <c r="AJ1143" s="82"/>
      <c r="AK1143" s="82"/>
      <c r="AL1143" s="82"/>
      <c r="AM1143" s="82"/>
      <c r="AN1143" s="82"/>
      <c r="AO1143" s="93"/>
      <c r="AP1143" s="93"/>
      <c r="AQ1143" s="93"/>
      <c r="AR1143" s="93"/>
      <c r="AS1143" s="93"/>
      <c r="AT1143" s="94"/>
      <c r="AU1143" s="41"/>
      <c r="AV1143" s="41"/>
      <c r="AW1143" s="41"/>
      <c r="AX1143" s="41"/>
      <c r="AY1143" s="41"/>
      <c r="AZ1143" s="41"/>
      <c r="BA1143" s="41"/>
      <c r="BB1143" s="41"/>
      <c r="BC1143" s="41"/>
      <c r="BD1143" s="41"/>
      <c r="BE1143" s="41"/>
      <c r="BF1143" s="41"/>
      <c r="BG1143" s="41"/>
      <c r="BH1143" s="41"/>
      <c r="BI1143" s="41"/>
      <c r="BJ1143" s="41"/>
      <c r="BK1143" s="41"/>
      <c r="BL1143" s="41"/>
      <c r="BM1143" s="41"/>
      <c r="BN1143" s="41"/>
    </row>
    <row r="1144" customFormat="false" ht="22.5" hidden="false" customHeight="true" outlineLevel="0" collapsed="false">
      <c r="A1144" s="90"/>
      <c r="B1144" s="90"/>
      <c r="C1144" s="83"/>
      <c r="D1144" s="90"/>
      <c r="E1144" s="77"/>
      <c r="F1144" s="78"/>
      <c r="G1144" s="76"/>
      <c r="H1144" s="82"/>
      <c r="I1144" s="89"/>
      <c r="J1144" s="87"/>
      <c r="K1144" s="79"/>
      <c r="L1144" s="93"/>
      <c r="M1144" s="82"/>
      <c r="N1144" s="82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2"/>
      <c r="AA1144" s="82"/>
      <c r="AB1144" s="82"/>
      <c r="AC1144" s="82"/>
      <c r="AD1144" s="82"/>
      <c r="AE1144" s="82"/>
      <c r="AF1144" s="82"/>
      <c r="AG1144" s="82"/>
      <c r="AH1144" s="82"/>
      <c r="AI1144" s="82"/>
      <c r="AJ1144" s="82"/>
      <c r="AK1144" s="82"/>
      <c r="AL1144" s="82"/>
      <c r="AM1144" s="82"/>
      <c r="AN1144" s="82"/>
      <c r="AO1144" s="93"/>
      <c r="AP1144" s="93"/>
      <c r="AQ1144" s="93"/>
      <c r="AR1144" s="93"/>
      <c r="AS1144" s="93"/>
      <c r="AT1144" s="94"/>
      <c r="AU1144" s="41"/>
      <c r="AV1144" s="41"/>
      <c r="AW1144" s="41"/>
      <c r="AX1144" s="41"/>
      <c r="AY1144" s="41"/>
      <c r="AZ1144" s="41"/>
      <c r="BA1144" s="41"/>
      <c r="BB1144" s="41"/>
      <c r="BC1144" s="41"/>
      <c r="BD1144" s="41"/>
      <c r="BE1144" s="41"/>
      <c r="BF1144" s="41"/>
      <c r="BG1144" s="41"/>
      <c r="BH1144" s="41"/>
      <c r="BI1144" s="41"/>
      <c r="BJ1144" s="41"/>
      <c r="BK1144" s="41"/>
      <c r="BL1144" s="41"/>
      <c r="BM1144" s="41"/>
      <c r="BN1144" s="41"/>
    </row>
    <row r="1145" customFormat="false" ht="22.5" hidden="false" customHeight="true" outlineLevel="0" collapsed="false">
      <c r="A1145" s="76" t="e">
        <f aca="false">'codigos flow sheet' #REF!</f>
        <v>#VALUE!</v>
      </c>
      <c r="B1145" s="90" t="s">
        <v>229</v>
      </c>
      <c r="C1145" s="83"/>
      <c r="D1145" s="113" t="e">
        <f aca="false">'codigos flow sheet' #REF!</f>
        <v>#VALUE!</v>
      </c>
      <c r="E1145" s="97" t="e">
        <f aca="false">'codigos flow sheet' #REF!</f>
        <v>#VALUE!</v>
      </c>
      <c r="F1145" s="78"/>
      <c r="G1145" s="76"/>
      <c r="H1145" s="82" t="s">
        <v>378</v>
      </c>
      <c r="I1145" s="76"/>
      <c r="J1145" s="87" t="s">
        <v>1467</v>
      </c>
      <c r="K1145" s="87" t="s">
        <v>89</v>
      </c>
      <c r="L1145" s="93" t="s">
        <v>229</v>
      </c>
      <c r="M1145" s="82"/>
      <c r="N1145" s="82" t="s">
        <v>229</v>
      </c>
      <c r="O1145" s="82"/>
      <c r="P1145" s="82"/>
      <c r="Q1145" s="82"/>
      <c r="R1145" s="82"/>
      <c r="S1145" s="82"/>
      <c r="T1145" s="82"/>
      <c r="U1145" s="82"/>
      <c r="V1145" s="82"/>
      <c r="W1145" s="82"/>
      <c r="X1145" s="82"/>
      <c r="Y1145" s="82"/>
      <c r="Z1145" s="82"/>
      <c r="AA1145" s="82"/>
      <c r="AB1145" s="82"/>
      <c r="AC1145" s="82"/>
      <c r="AD1145" s="82"/>
      <c r="AE1145" s="82"/>
      <c r="AF1145" s="82"/>
      <c r="AG1145" s="82"/>
      <c r="AH1145" s="82"/>
      <c r="AI1145" s="82"/>
      <c r="AJ1145" s="82"/>
      <c r="AK1145" s="82"/>
      <c r="AL1145" s="82"/>
      <c r="AM1145" s="82"/>
      <c r="AN1145" s="82"/>
      <c r="AO1145" s="82"/>
      <c r="AP1145" s="82"/>
      <c r="AQ1145" s="82"/>
      <c r="AR1145" s="82"/>
      <c r="AS1145" s="82"/>
      <c r="AT1145" s="77"/>
      <c r="AU1145" s="50"/>
      <c r="AV1145" s="50"/>
      <c r="AW1145" s="50"/>
      <c r="AX1145" s="50"/>
      <c r="AY1145" s="50"/>
      <c r="AZ1145" s="50"/>
      <c r="BA1145" s="50"/>
      <c r="BB1145" s="50"/>
      <c r="BC1145" s="50"/>
      <c r="BD1145" s="50"/>
      <c r="BE1145" s="50"/>
      <c r="BF1145" s="50"/>
      <c r="BG1145" s="50"/>
      <c r="BH1145" s="50"/>
      <c r="BI1145" s="50"/>
      <c r="BJ1145" s="50"/>
      <c r="BK1145" s="50"/>
      <c r="BL1145" s="50"/>
      <c r="BM1145" s="50"/>
      <c r="BN1145" s="50"/>
    </row>
    <row r="1146" customFormat="false" ht="22.5" hidden="false" customHeight="true" outlineLevel="0" collapsed="false">
      <c r="A1146" s="90"/>
      <c r="B1146" s="90"/>
      <c r="C1146" s="83" t="s">
        <v>1468</v>
      </c>
      <c r="D1146" s="90" t="e">
        <f aca="false">CONCATENATE($D$1145,"_HS")</f>
        <v>#VALUE!</v>
      </c>
      <c r="E1146" s="77" t="e">
        <f aca="false">$E$1145</f>
        <v>#VALUE!</v>
      </c>
      <c r="F1146" s="78"/>
      <c r="G1146" s="88" t="s">
        <v>59</v>
      </c>
      <c r="H1146" s="82" t="s">
        <v>981</v>
      </c>
      <c r="I1146" s="77" t="s">
        <v>1469</v>
      </c>
      <c r="J1146" s="87"/>
      <c r="K1146" s="87"/>
      <c r="L1146" s="93"/>
      <c r="M1146" s="87" t="s">
        <v>62</v>
      </c>
      <c r="N1146" s="82"/>
      <c r="O1146" s="82"/>
      <c r="P1146" s="82"/>
      <c r="Q1146" s="82" t="n">
        <v>1</v>
      </c>
      <c r="R1146" s="82"/>
      <c r="S1146" s="82"/>
      <c r="T1146" s="82"/>
      <c r="U1146" s="82"/>
      <c r="V1146" s="82"/>
      <c r="W1146" s="82"/>
      <c r="X1146" s="82"/>
      <c r="Y1146" s="82"/>
      <c r="Z1146" s="82"/>
      <c r="AA1146" s="82"/>
      <c r="AB1146" s="82"/>
      <c r="AC1146" s="82"/>
      <c r="AD1146" s="82"/>
      <c r="AE1146" s="82"/>
      <c r="AF1146" s="82"/>
      <c r="AG1146" s="82"/>
      <c r="AH1146" s="82"/>
      <c r="AI1146" s="82"/>
      <c r="AJ1146" s="82"/>
      <c r="AK1146" s="82"/>
      <c r="AL1146" s="82"/>
      <c r="AM1146" s="82"/>
      <c r="AN1146" s="82"/>
      <c r="AO1146" s="93"/>
      <c r="AP1146" s="93"/>
      <c r="AQ1146" s="93"/>
      <c r="AR1146" s="93"/>
      <c r="AS1146" s="93"/>
      <c r="AT1146" s="94"/>
      <c r="AU1146" s="50"/>
      <c r="AV1146" s="50"/>
      <c r="AW1146" s="50"/>
      <c r="AX1146" s="50"/>
      <c r="AY1146" s="50"/>
      <c r="AZ1146" s="50"/>
      <c r="BA1146" s="50"/>
      <c r="BB1146" s="50"/>
      <c r="BC1146" s="50"/>
      <c r="BD1146" s="50"/>
      <c r="BE1146" s="50"/>
      <c r="BF1146" s="50"/>
      <c r="BG1146" s="50"/>
      <c r="BH1146" s="50"/>
      <c r="BI1146" s="50"/>
      <c r="BJ1146" s="50"/>
      <c r="BK1146" s="50"/>
      <c r="BL1146" s="50"/>
      <c r="BM1146" s="50"/>
      <c r="BN1146" s="50"/>
    </row>
    <row r="1147" customFormat="false" ht="22.5" hidden="false" customHeight="true" outlineLevel="0" collapsed="false">
      <c r="A1147" s="90"/>
      <c r="B1147" s="90"/>
      <c r="C1147" s="83" t="s">
        <v>1470</v>
      </c>
      <c r="D1147" s="90" t="e">
        <f aca="false">CONCATENATE($D$1145,"_","RDY")</f>
        <v>#VALUE!</v>
      </c>
      <c r="E1147" s="77" t="e">
        <f aca="false">$E$1145</f>
        <v>#VALUE!</v>
      </c>
      <c r="F1147" s="78"/>
      <c r="G1147" s="88" t="s">
        <v>64</v>
      </c>
      <c r="H1147" s="82" t="s">
        <v>981</v>
      </c>
      <c r="I1147" s="77" t="s">
        <v>1471</v>
      </c>
      <c r="J1147" s="87"/>
      <c r="K1147" s="87"/>
      <c r="L1147" s="93"/>
      <c r="M1147" s="87" t="s">
        <v>62</v>
      </c>
      <c r="N1147" s="82"/>
      <c r="O1147" s="82"/>
      <c r="P1147" s="82"/>
      <c r="Q1147" s="82" t="n">
        <v>1</v>
      </c>
      <c r="R1147" s="82"/>
      <c r="S1147" s="82"/>
      <c r="T1147" s="82"/>
      <c r="U1147" s="82"/>
      <c r="V1147" s="82"/>
      <c r="W1147" s="82"/>
      <c r="X1147" s="82"/>
      <c r="Y1147" s="82"/>
      <c r="Z1147" s="82"/>
      <c r="AA1147" s="82"/>
      <c r="AB1147" s="82"/>
      <c r="AC1147" s="82"/>
      <c r="AD1147" s="82"/>
      <c r="AE1147" s="82"/>
      <c r="AF1147" s="82"/>
      <c r="AG1147" s="82"/>
      <c r="AH1147" s="82"/>
      <c r="AI1147" s="82"/>
      <c r="AJ1147" s="82"/>
      <c r="AK1147" s="82"/>
      <c r="AL1147" s="82"/>
      <c r="AM1147" s="82"/>
      <c r="AN1147" s="82"/>
      <c r="AO1147" s="93"/>
      <c r="AP1147" s="93"/>
      <c r="AQ1147" s="93"/>
      <c r="AR1147" s="93"/>
      <c r="AS1147" s="93"/>
      <c r="AT1147" s="94"/>
      <c r="AU1147" s="50"/>
      <c r="AV1147" s="50"/>
      <c r="AW1147" s="50"/>
      <c r="AX1147" s="50"/>
      <c r="AY1147" s="50"/>
      <c r="AZ1147" s="50"/>
      <c r="BA1147" s="50"/>
      <c r="BB1147" s="50"/>
      <c r="BC1147" s="50"/>
      <c r="BD1147" s="50"/>
      <c r="BE1147" s="50"/>
      <c r="BF1147" s="50"/>
      <c r="BG1147" s="50"/>
      <c r="BH1147" s="50"/>
      <c r="BI1147" s="50"/>
      <c r="BJ1147" s="50"/>
      <c r="BK1147" s="50"/>
      <c r="BL1147" s="50"/>
      <c r="BM1147" s="50"/>
      <c r="BN1147" s="50"/>
    </row>
    <row r="1148" customFormat="false" ht="22.5" hidden="false" customHeight="true" outlineLevel="0" collapsed="false">
      <c r="A1148" s="90"/>
      <c r="B1148" s="90"/>
      <c r="C1148" s="83" t="s">
        <v>1472</v>
      </c>
      <c r="D1148" s="90" t="e">
        <f aca="false">CONCATENATE($D$1145,"_","RUN")</f>
        <v>#VALUE!</v>
      </c>
      <c r="E1148" s="77" t="e">
        <f aca="false">$E$1145</f>
        <v>#VALUE!</v>
      </c>
      <c r="F1148" s="78"/>
      <c r="G1148" s="88" t="s">
        <v>95</v>
      </c>
      <c r="H1148" s="82" t="s">
        <v>981</v>
      </c>
      <c r="I1148" s="77" t="s">
        <v>1473</v>
      </c>
      <c r="J1148" s="87"/>
      <c r="K1148" s="87"/>
      <c r="L1148" s="93"/>
      <c r="M1148" s="87" t="s">
        <v>62</v>
      </c>
      <c r="N1148" s="82"/>
      <c r="O1148" s="82"/>
      <c r="P1148" s="82"/>
      <c r="Q1148" s="82" t="n">
        <v>1</v>
      </c>
      <c r="R1148" s="82"/>
      <c r="S1148" s="82"/>
      <c r="T1148" s="82"/>
      <c r="U1148" s="82"/>
      <c r="V1148" s="82"/>
      <c r="W1148" s="82"/>
      <c r="X1148" s="82"/>
      <c r="Y1148" s="82"/>
      <c r="Z1148" s="82"/>
      <c r="AA1148" s="82"/>
      <c r="AB1148" s="82"/>
      <c r="AC1148" s="82"/>
      <c r="AD1148" s="82"/>
      <c r="AE1148" s="82"/>
      <c r="AF1148" s="82"/>
      <c r="AG1148" s="82"/>
      <c r="AH1148" s="82"/>
      <c r="AI1148" s="82"/>
      <c r="AJ1148" s="82"/>
      <c r="AK1148" s="82"/>
      <c r="AL1148" s="82"/>
      <c r="AM1148" s="82"/>
      <c r="AN1148" s="82"/>
      <c r="AO1148" s="93"/>
      <c r="AP1148" s="93"/>
      <c r="AQ1148" s="93"/>
      <c r="AR1148" s="93"/>
      <c r="AS1148" s="93"/>
      <c r="AT1148" s="94"/>
      <c r="AU1148" s="50"/>
      <c r="AV1148" s="50"/>
      <c r="AW1148" s="50"/>
      <c r="AX1148" s="50"/>
      <c r="AY1148" s="50"/>
      <c r="AZ1148" s="50"/>
      <c r="BA1148" s="50"/>
      <c r="BB1148" s="50"/>
      <c r="BC1148" s="50"/>
      <c r="BD1148" s="50"/>
      <c r="BE1148" s="50"/>
      <c r="BF1148" s="50"/>
      <c r="BG1148" s="50"/>
      <c r="BH1148" s="50"/>
      <c r="BI1148" s="50"/>
      <c r="BJ1148" s="50"/>
      <c r="BK1148" s="50"/>
      <c r="BL1148" s="50"/>
      <c r="BM1148" s="50"/>
      <c r="BN1148" s="50"/>
    </row>
    <row r="1149" customFormat="false" ht="22.5" hidden="false" customHeight="true" outlineLevel="0" collapsed="false">
      <c r="A1149" s="90"/>
      <c r="B1149" s="90"/>
      <c r="C1149" s="83" t="s">
        <v>1474</v>
      </c>
      <c r="D1149" s="90" t="e">
        <f aca="false">CONCATENATE($D$1145,"_","ZS")</f>
        <v>#VALUE!</v>
      </c>
      <c r="E1149" s="77" t="e">
        <f aca="false">$E$1145</f>
        <v>#VALUE!</v>
      </c>
      <c r="F1149" s="78"/>
      <c r="G1149" s="88" t="s">
        <v>1475</v>
      </c>
      <c r="H1149" s="82" t="s">
        <v>981</v>
      </c>
      <c r="I1149" s="77" t="s">
        <v>1476</v>
      </c>
      <c r="J1149" s="87"/>
      <c r="K1149" s="87"/>
      <c r="L1149" s="93"/>
      <c r="M1149" s="87" t="s">
        <v>62</v>
      </c>
      <c r="N1149" s="82"/>
      <c r="O1149" s="82"/>
      <c r="P1149" s="82"/>
      <c r="Q1149" s="82" t="n">
        <v>1</v>
      </c>
      <c r="R1149" s="82"/>
      <c r="S1149" s="82"/>
      <c r="T1149" s="82"/>
      <c r="U1149" s="82"/>
      <c r="V1149" s="82"/>
      <c r="W1149" s="82"/>
      <c r="X1149" s="82"/>
      <c r="Y1149" s="82"/>
      <c r="Z1149" s="82"/>
      <c r="AA1149" s="82"/>
      <c r="AB1149" s="82"/>
      <c r="AC1149" s="82"/>
      <c r="AD1149" s="82"/>
      <c r="AE1149" s="82"/>
      <c r="AF1149" s="82"/>
      <c r="AG1149" s="82"/>
      <c r="AH1149" s="82"/>
      <c r="AI1149" s="82"/>
      <c r="AJ1149" s="82"/>
      <c r="AK1149" s="82"/>
      <c r="AL1149" s="82"/>
      <c r="AM1149" s="82"/>
      <c r="AN1149" s="82"/>
      <c r="AO1149" s="93"/>
      <c r="AP1149" s="93"/>
      <c r="AQ1149" s="93"/>
      <c r="AR1149" s="93"/>
      <c r="AS1149" s="93"/>
      <c r="AT1149" s="94"/>
      <c r="AU1149" s="50"/>
      <c r="AV1149" s="50"/>
      <c r="AW1149" s="50"/>
      <c r="AX1149" s="50"/>
      <c r="AY1149" s="50"/>
      <c r="AZ1149" s="50"/>
      <c r="BA1149" s="50"/>
      <c r="BB1149" s="50"/>
      <c r="BC1149" s="50"/>
      <c r="BD1149" s="50"/>
      <c r="BE1149" s="50"/>
      <c r="BF1149" s="50"/>
      <c r="BG1149" s="50"/>
      <c r="BH1149" s="50"/>
      <c r="BI1149" s="50"/>
      <c r="BJ1149" s="50"/>
      <c r="BK1149" s="50"/>
      <c r="BL1149" s="50"/>
      <c r="BM1149" s="50"/>
      <c r="BN1149" s="50"/>
    </row>
    <row r="1150" customFormat="false" ht="22.5" hidden="false" customHeight="true" outlineLevel="0" collapsed="false">
      <c r="A1150" s="90"/>
      <c r="B1150" s="90"/>
      <c r="C1150" s="83" t="s">
        <v>1477</v>
      </c>
      <c r="D1150" s="90" t="e">
        <f aca="false">CONCATENATE($D$1145,"_","CMD")</f>
        <v>#VALUE!</v>
      </c>
      <c r="E1150" s="77" t="e">
        <f aca="false">$E$1145</f>
        <v>#VALUE!</v>
      </c>
      <c r="F1150" s="78"/>
      <c r="G1150" s="88" t="s">
        <v>1035</v>
      </c>
      <c r="H1150" s="82" t="s">
        <v>981</v>
      </c>
      <c r="I1150" s="77" t="s">
        <v>1478</v>
      </c>
      <c r="J1150" s="87"/>
      <c r="K1150" s="87"/>
      <c r="L1150" s="93"/>
      <c r="M1150" s="87" t="s">
        <v>62</v>
      </c>
      <c r="N1150" s="82"/>
      <c r="O1150" s="82"/>
      <c r="P1150" s="82"/>
      <c r="Q1150" s="82"/>
      <c r="R1150" s="82" t="n">
        <v>1</v>
      </c>
      <c r="S1150" s="82"/>
      <c r="T1150" s="82"/>
      <c r="U1150" s="82"/>
      <c r="V1150" s="82"/>
      <c r="W1150" s="82"/>
      <c r="X1150" s="82"/>
      <c r="Y1150" s="82"/>
      <c r="Z1150" s="82"/>
      <c r="AA1150" s="82"/>
      <c r="AB1150" s="82"/>
      <c r="AC1150" s="82"/>
      <c r="AD1150" s="82"/>
      <c r="AE1150" s="82"/>
      <c r="AF1150" s="82"/>
      <c r="AG1150" s="82"/>
      <c r="AH1150" s="82"/>
      <c r="AI1150" s="82"/>
      <c r="AJ1150" s="82"/>
      <c r="AK1150" s="82"/>
      <c r="AL1150" s="82"/>
      <c r="AM1150" s="82"/>
      <c r="AN1150" s="82"/>
      <c r="AO1150" s="93"/>
      <c r="AP1150" s="93"/>
      <c r="AQ1150" s="93"/>
      <c r="AR1150" s="93"/>
      <c r="AS1150" s="93"/>
      <c r="AT1150" s="94"/>
      <c r="AU1150" s="50"/>
      <c r="AV1150" s="50"/>
      <c r="AW1150" s="50"/>
      <c r="AX1150" s="50"/>
      <c r="AY1150" s="50"/>
      <c r="AZ1150" s="50"/>
      <c r="BA1150" s="50"/>
      <c r="BB1150" s="50"/>
      <c r="BC1150" s="50"/>
      <c r="BD1150" s="50"/>
      <c r="BE1150" s="50"/>
      <c r="BF1150" s="50"/>
      <c r="BG1150" s="50"/>
      <c r="BH1150" s="50"/>
      <c r="BI1150" s="50"/>
      <c r="BJ1150" s="50"/>
      <c r="BK1150" s="50"/>
      <c r="BL1150" s="50"/>
      <c r="BM1150" s="50"/>
      <c r="BN1150" s="50"/>
    </row>
    <row r="1151" customFormat="false" ht="22.5" hidden="false" customHeight="true" outlineLevel="0" collapsed="false">
      <c r="A1151" s="90"/>
      <c r="B1151" s="90"/>
      <c r="C1151" s="83" t="s">
        <v>1479</v>
      </c>
      <c r="D1151" s="90" t="e">
        <f aca="false">CONCATENATE($D$1145,"_","SV1")</f>
        <v>#VALUE!</v>
      </c>
      <c r="E1151" s="77" t="e">
        <f aca="false">$E$1145</f>
        <v>#VALUE!</v>
      </c>
      <c r="F1151" s="78"/>
      <c r="G1151" s="88" t="s">
        <v>193</v>
      </c>
      <c r="H1151" s="82" t="s">
        <v>981</v>
      </c>
      <c r="I1151" s="77" t="s">
        <v>1480</v>
      </c>
      <c r="J1151" s="87"/>
      <c r="K1151" s="87"/>
      <c r="L1151" s="93"/>
      <c r="M1151" s="87" t="s">
        <v>62</v>
      </c>
      <c r="N1151" s="82"/>
      <c r="O1151" s="82"/>
      <c r="P1151" s="82"/>
      <c r="Q1151" s="82"/>
      <c r="R1151" s="82" t="n">
        <v>1</v>
      </c>
      <c r="S1151" s="82"/>
      <c r="T1151" s="82"/>
      <c r="U1151" s="82"/>
      <c r="V1151" s="82"/>
      <c r="W1151" s="82"/>
      <c r="X1151" s="82"/>
      <c r="Y1151" s="82"/>
      <c r="Z1151" s="82"/>
      <c r="AA1151" s="82"/>
      <c r="AB1151" s="82"/>
      <c r="AC1151" s="82"/>
      <c r="AD1151" s="82"/>
      <c r="AE1151" s="82"/>
      <c r="AF1151" s="82"/>
      <c r="AG1151" s="82"/>
      <c r="AH1151" s="82"/>
      <c r="AI1151" s="82"/>
      <c r="AJ1151" s="82"/>
      <c r="AK1151" s="82"/>
      <c r="AL1151" s="82"/>
      <c r="AM1151" s="82"/>
      <c r="AN1151" s="82"/>
      <c r="AO1151" s="93"/>
      <c r="AP1151" s="93"/>
      <c r="AQ1151" s="93"/>
      <c r="AR1151" s="93"/>
      <c r="AS1151" s="93"/>
      <c r="AT1151" s="94"/>
      <c r="AU1151" s="50"/>
      <c r="AV1151" s="50"/>
      <c r="AW1151" s="50"/>
      <c r="AX1151" s="50"/>
      <c r="AY1151" s="50"/>
      <c r="AZ1151" s="50"/>
      <c r="BA1151" s="50"/>
      <c r="BB1151" s="50"/>
      <c r="BC1151" s="50"/>
      <c r="BD1151" s="50"/>
      <c r="BE1151" s="50"/>
      <c r="BF1151" s="50"/>
      <c r="BG1151" s="50"/>
      <c r="BH1151" s="50"/>
      <c r="BI1151" s="50"/>
      <c r="BJ1151" s="50"/>
      <c r="BK1151" s="50"/>
      <c r="BL1151" s="50"/>
      <c r="BM1151" s="50"/>
      <c r="BN1151" s="50"/>
    </row>
    <row r="1152" customFormat="false" ht="22.5" hidden="false" customHeight="true" outlineLevel="0" collapsed="false">
      <c r="A1152" s="90"/>
      <c r="B1152" s="90"/>
      <c r="C1152" s="83" t="s">
        <v>1481</v>
      </c>
      <c r="D1152" s="90" t="e">
        <f aca="false">CONCATENATE($D$1145,"_","SV2")</f>
        <v>#VALUE!</v>
      </c>
      <c r="E1152" s="77" t="e">
        <f aca="false">$E$1145</f>
        <v>#VALUE!</v>
      </c>
      <c r="F1152" s="78"/>
      <c r="G1152" s="88" t="s">
        <v>196</v>
      </c>
      <c r="H1152" s="82" t="s">
        <v>981</v>
      </c>
      <c r="I1152" s="77" t="s">
        <v>1482</v>
      </c>
      <c r="J1152" s="87"/>
      <c r="K1152" s="93"/>
      <c r="L1152" s="93"/>
      <c r="M1152" s="87" t="s">
        <v>62</v>
      </c>
      <c r="N1152" s="82"/>
      <c r="O1152" s="82"/>
      <c r="P1152" s="82"/>
      <c r="Q1152" s="82"/>
      <c r="R1152" s="82" t="n">
        <v>1</v>
      </c>
      <c r="S1152" s="82"/>
      <c r="T1152" s="82"/>
      <c r="U1152" s="82"/>
      <c r="V1152" s="82"/>
      <c r="W1152" s="82"/>
      <c r="X1152" s="82"/>
      <c r="Y1152" s="82"/>
      <c r="Z1152" s="82"/>
      <c r="AA1152" s="82"/>
      <c r="AB1152" s="82"/>
      <c r="AC1152" s="82"/>
      <c r="AD1152" s="82"/>
      <c r="AE1152" s="82"/>
      <c r="AF1152" s="82"/>
      <c r="AG1152" s="82"/>
      <c r="AH1152" s="82"/>
      <c r="AI1152" s="82"/>
      <c r="AJ1152" s="82"/>
      <c r="AK1152" s="82"/>
      <c r="AL1152" s="82"/>
      <c r="AM1152" s="82"/>
      <c r="AN1152" s="82"/>
      <c r="AO1152" s="93"/>
      <c r="AP1152" s="93"/>
      <c r="AQ1152" s="93"/>
      <c r="AR1152" s="93"/>
      <c r="AS1152" s="93"/>
      <c r="AT1152" s="94"/>
      <c r="AU1152" s="50"/>
      <c r="AV1152" s="50"/>
      <c r="AW1152" s="50"/>
      <c r="AX1152" s="50"/>
      <c r="AY1152" s="50"/>
      <c r="AZ1152" s="50"/>
      <c r="BA1152" s="50"/>
      <c r="BB1152" s="50"/>
      <c r="BC1152" s="50"/>
      <c r="BD1152" s="50"/>
      <c r="BE1152" s="50"/>
      <c r="BF1152" s="50"/>
      <c r="BG1152" s="50"/>
      <c r="BH1152" s="50"/>
      <c r="BI1152" s="50"/>
      <c r="BJ1152" s="50"/>
      <c r="BK1152" s="50"/>
      <c r="BL1152" s="50"/>
      <c r="BM1152" s="50"/>
      <c r="BN1152" s="50"/>
    </row>
    <row r="1153" customFormat="false" ht="22.5" hidden="false" customHeight="true" outlineLevel="0" collapsed="false">
      <c r="A1153" s="90"/>
      <c r="B1153" s="90"/>
      <c r="C1153" s="83" t="s">
        <v>1483</v>
      </c>
      <c r="D1153" s="90" t="e">
        <f aca="false">CONCATENATE($D$1145,"_","IT")</f>
        <v>#VALUE!</v>
      </c>
      <c r="E1153" s="77" t="e">
        <f aca="false">$E$1145</f>
        <v>#VALUE!</v>
      </c>
      <c r="F1153" s="78"/>
      <c r="G1153" s="88" t="s">
        <v>82</v>
      </c>
      <c r="H1153" s="82" t="s">
        <v>981</v>
      </c>
      <c r="I1153" s="77" t="s">
        <v>1484</v>
      </c>
      <c r="J1153" s="87"/>
      <c r="K1153" s="87"/>
      <c r="L1153" s="93"/>
      <c r="M1153" s="87" t="s">
        <v>85</v>
      </c>
      <c r="N1153" s="82" t="s">
        <v>1485</v>
      </c>
      <c r="O1153" s="82"/>
      <c r="P1153" s="82"/>
      <c r="Q1153" s="82"/>
      <c r="R1153" s="82"/>
      <c r="S1153" s="82" t="n">
        <v>1</v>
      </c>
      <c r="T1153" s="82"/>
      <c r="U1153" s="82"/>
      <c r="V1153" s="82"/>
      <c r="W1153" s="82"/>
      <c r="X1153" s="82"/>
      <c r="Y1153" s="82"/>
      <c r="Z1153" s="82"/>
      <c r="AA1153" s="82"/>
      <c r="AB1153" s="82"/>
      <c r="AC1153" s="82"/>
      <c r="AD1153" s="82"/>
      <c r="AE1153" s="82"/>
      <c r="AF1153" s="82"/>
      <c r="AG1153" s="82"/>
      <c r="AH1153" s="82"/>
      <c r="AI1153" s="82"/>
      <c r="AJ1153" s="82"/>
      <c r="AK1153" s="82"/>
      <c r="AL1153" s="82"/>
      <c r="AM1153" s="82"/>
      <c r="AN1153" s="82"/>
      <c r="AO1153" s="93"/>
      <c r="AP1153" s="93"/>
      <c r="AQ1153" s="93"/>
      <c r="AR1153" s="93"/>
      <c r="AS1153" s="93"/>
      <c r="AT1153" s="94"/>
      <c r="AU1153" s="50"/>
      <c r="AV1153" s="50"/>
      <c r="AW1153" s="50"/>
      <c r="AX1153" s="50"/>
      <c r="AY1153" s="50"/>
      <c r="AZ1153" s="50"/>
      <c r="BA1153" s="50"/>
      <c r="BB1153" s="50"/>
      <c r="BC1153" s="50"/>
      <c r="BD1153" s="50"/>
      <c r="BE1153" s="50"/>
      <c r="BF1153" s="50"/>
      <c r="BG1153" s="50"/>
      <c r="BH1153" s="50"/>
      <c r="BI1153" s="50"/>
      <c r="BJ1153" s="50"/>
      <c r="BK1153" s="50"/>
      <c r="BL1153" s="50"/>
      <c r="BM1153" s="50"/>
      <c r="BN1153" s="50"/>
    </row>
    <row r="1154" customFormat="false" ht="22.5" hidden="false" customHeight="true" outlineLevel="0" collapsed="false">
      <c r="A1154" s="90"/>
      <c r="B1154" s="90"/>
      <c r="C1154" s="83" t="s">
        <v>1486</v>
      </c>
      <c r="D1154" s="90" t="e">
        <f aca="false">CONCATENATE($D$1145,"_","VT")</f>
        <v>#VALUE!</v>
      </c>
      <c r="E1154" s="77" t="e">
        <f aca="false">$E$1145</f>
        <v>#VALUE!</v>
      </c>
      <c r="F1154" s="78"/>
      <c r="G1154" s="88" t="s">
        <v>1487</v>
      </c>
      <c r="H1154" s="82" t="s">
        <v>981</v>
      </c>
      <c r="I1154" s="77" t="s">
        <v>1488</v>
      </c>
      <c r="J1154" s="87"/>
      <c r="K1154" s="87"/>
      <c r="L1154" s="93"/>
      <c r="M1154" s="87" t="s">
        <v>85</v>
      </c>
      <c r="N1154" s="82" t="s">
        <v>1489</v>
      </c>
      <c r="O1154" s="82"/>
      <c r="P1154" s="82"/>
      <c r="Q1154" s="82"/>
      <c r="R1154" s="82"/>
      <c r="S1154" s="82" t="n">
        <v>1</v>
      </c>
      <c r="T1154" s="82"/>
      <c r="U1154" s="82"/>
      <c r="V1154" s="82"/>
      <c r="W1154" s="82"/>
      <c r="X1154" s="82"/>
      <c r="Y1154" s="82"/>
      <c r="Z1154" s="82"/>
      <c r="AA1154" s="82"/>
      <c r="AB1154" s="82"/>
      <c r="AC1154" s="82"/>
      <c r="AD1154" s="82"/>
      <c r="AE1154" s="82"/>
      <c r="AF1154" s="82"/>
      <c r="AG1154" s="82"/>
      <c r="AH1154" s="82"/>
      <c r="AI1154" s="82"/>
      <c r="AJ1154" s="82"/>
      <c r="AK1154" s="82"/>
      <c r="AL1154" s="82"/>
      <c r="AM1154" s="82"/>
      <c r="AN1154" s="82"/>
      <c r="AO1154" s="93"/>
      <c r="AP1154" s="93"/>
      <c r="AQ1154" s="93"/>
      <c r="AR1154" s="93"/>
      <c r="AS1154" s="93"/>
      <c r="AT1154" s="94"/>
      <c r="AU1154" s="50"/>
      <c r="AV1154" s="50"/>
      <c r="AW1154" s="50"/>
      <c r="AX1154" s="50"/>
      <c r="AY1154" s="50"/>
      <c r="AZ1154" s="50"/>
      <c r="BA1154" s="50"/>
      <c r="BB1154" s="50"/>
      <c r="BC1154" s="50"/>
      <c r="BD1154" s="50"/>
      <c r="BE1154" s="50"/>
      <c r="BF1154" s="50"/>
      <c r="BG1154" s="50"/>
      <c r="BH1154" s="50"/>
      <c r="BI1154" s="50"/>
      <c r="BJ1154" s="50"/>
      <c r="BK1154" s="50"/>
      <c r="BL1154" s="50"/>
      <c r="BM1154" s="50"/>
      <c r="BN1154" s="50"/>
    </row>
    <row r="1155" customFormat="false" ht="22.5" hidden="false" customHeight="true" outlineLevel="0" collapsed="false">
      <c r="A1155" s="90"/>
      <c r="B1155" s="90"/>
      <c r="C1155" s="83" t="s">
        <v>1490</v>
      </c>
      <c r="D1155" s="90" t="e">
        <f aca="false">CONCATENATE($D$1145,"_","AIT")</f>
        <v>#VALUE!</v>
      </c>
      <c r="E1155" s="77" t="e">
        <f aca="false">$E$1145</f>
        <v>#VALUE!</v>
      </c>
      <c r="F1155" s="78"/>
      <c r="G1155" s="88" t="s">
        <v>1491</v>
      </c>
      <c r="H1155" s="82" t="s">
        <v>981</v>
      </c>
      <c r="I1155" s="77" t="s">
        <v>1492</v>
      </c>
      <c r="J1155" s="87"/>
      <c r="K1155" s="87"/>
      <c r="L1155" s="93"/>
      <c r="M1155" s="87" t="s">
        <v>85</v>
      </c>
      <c r="N1155" s="82" t="s">
        <v>1493</v>
      </c>
      <c r="O1155" s="82"/>
      <c r="P1155" s="82"/>
      <c r="Q1155" s="82"/>
      <c r="R1155" s="82"/>
      <c r="S1155" s="82" t="n">
        <v>1</v>
      </c>
      <c r="T1155" s="82"/>
      <c r="U1155" s="82"/>
      <c r="V1155" s="82"/>
      <c r="W1155" s="82"/>
      <c r="X1155" s="82"/>
      <c r="Y1155" s="82"/>
      <c r="Z1155" s="82"/>
      <c r="AA1155" s="82"/>
      <c r="AB1155" s="82"/>
      <c r="AC1155" s="82"/>
      <c r="AD1155" s="82"/>
      <c r="AE1155" s="82"/>
      <c r="AF1155" s="82"/>
      <c r="AG1155" s="82"/>
      <c r="AH1155" s="82"/>
      <c r="AI1155" s="82"/>
      <c r="AJ1155" s="82"/>
      <c r="AK1155" s="82"/>
      <c r="AL1155" s="82"/>
      <c r="AM1155" s="82"/>
      <c r="AN1155" s="82"/>
      <c r="AO1155" s="93"/>
      <c r="AP1155" s="93"/>
      <c r="AQ1155" s="93"/>
      <c r="AR1155" s="93"/>
      <c r="AS1155" s="93"/>
      <c r="AT1155" s="94"/>
      <c r="AU1155" s="41"/>
      <c r="AV1155" s="41"/>
      <c r="AW1155" s="41"/>
      <c r="AX1155" s="41"/>
      <c r="AY1155" s="41"/>
      <c r="AZ1155" s="41"/>
      <c r="BA1155" s="41"/>
      <c r="BB1155" s="41"/>
      <c r="BC1155" s="41"/>
      <c r="BD1155" s="41"/>
      <c r="BE1155" s="41"/>
      <c r="BF1155" s="41"/>
      <c r="BG1155" s="41"/>
      <c r="BH1155" s="41"/>
      <c r="BI1155" s="41"/>
      <c r="BJ1155" s="41"/>
      <c r="BK1155" s="41"/>
      <c r="BL1155" s="41"/>
      <c r="BM1155" s="41"/>
      <c r="BN1155" s="41"/>
    </row>
    <row r="1156" customFormat="false" ht="22.5" hidden="false" customHeight="true" outlineLevel="0" collapsed="false">
      <c r="A1156" s="90"/>
      <c r="B1156" s="90"/>
      <c r="C1156" s="83"/>
      <c r="D1156" s="90"/>
      <c r="E1156" s="77"/>
      <c r="F1156" s="78"/>
      <c r="G1156" s="76"/>
      <c r="H1156" s="82"/>
      <c r="I1156" s="89"/>
      <c r="J1156" s="87"/>
      <c r="K1156" s="79"/>
      <c r="L1156" s="93"/>
      <c r="M1156" s="82"/>
      <c r="N1156" s="82"/>
      <c r="O1156" s="82"/>
      <c r="P1156" s="82"/>
      <c r="Q1156" s="82"/>
      <c r="R1156" s="82"/>
      <c r="S1156" s="82"/>
      <c r="T1156" s="82"/>
      <c r="U1156" s="82"/>
      <c r="V1156" s="82"/>
      <c r="W1156" s="82"/>
      <c r="X1156" s="82"/>
      <c r="Y1156" s="82"/>
      <c r="Z1156" s="82"/>
      <c r="AA1156" s="82"/>
      <c r="AB1156" s="82"/>
      <c r="AC1156" s="82"/>
      <c r="AD1156" s="82"/>
      <c r="AE1156" s="82"/>
      <c r="AF1156" s="82"/>
      <c r="AG1156" s="82"/>
      <c r="AH1156" s="82"/>
      <c r="AI1156" s="82"/>
      <c r="AJ1156" s="82"/>
      <c r="AK1156" s="82"/>
      <c r="AL1156" s="82"/>
      <c r="AM1156" s="82"/>
      <c r="AN1156" s="82"/>
      <c r="AO1156" s="93"/>
      <c r="AP1156" s="93"/>
      <c r="AQ1156" s="93"/>
      <c r="AR1156" s="93"/>
      <c r="AS1156" s="93"/>
      <c r="AT1156" s="94"/>
      <c r="AU1156" s="41"/>
      <c r="AV1156" s="41"/>
      <c r="AW1156" s="41"/>
      <c r="AX1156" s="41"/>
      <c r="AY1156" s="41"/>
      <c r="AZ1156" s="41"/>
      <c r="BA1156" s="41"/>
      <c r="BB1156" s="41"/>
      <c r="BC1156" s="41"/>
      <c r="BD1156" s="41"/>
      <c r="BE1156" s="41"/>
      <c r="BF1156" s="41"/>
      <c r="BG1156" s="41"/>
      <c r="BH1156" s="41"/>
      <c r="BI1156" s="41"/>
      <c r="BJ1156" s="41"/>
      <c r="BK1156" s="41"/>
      <c r="BL1156" s="41"/>
      <c r="BM1156" s="41"/>
      <c r="BN1156" s="41"/>
    </row>
    <row r="1157" customFormat="false" ht="22.5" hidden="false" customHeight="true" outlineLevel="0" collapsed="false">
      <c r="A1157" s="90"/>
      <c r="B1157" s="90"/>
      <c r="C1157" s="83"/>
      <c r="D1157" s="90"/>
      <c r="E1157" s="77"/>
      <c r="F1157" s="78"/>
      <c r="G1157" s="76"/>
      <c r="H1157" s="82"/>
      <c r="I1157" s="89"/>
      <c r="J1157" s="87"/>
      <c r="K1157" s="79"/>
      <c r="L1157" s="93"/>
      <c r="M1157" s="82"/>
      <c r="N1157" s="82"/>
      <c r="O1157" s="82"/>
      <c r="P1157" s="82"/>
      <c r="Q1157" s="82"/>
      <c r="R1157" s="82"/>
      <c r="S1157" s="82"/>
      <c r="T1157" s="82"/>
      <c r="U1157" s="82"/>
      <c r="V1157" s="82"/>
      <c r="W1157" s="82"/>
      <c r="X1157" s="82"/>
      <c r="Y1157" s="82"/>
      <c r="Z1157" s="82"/>
      <c r="AA1157" s="82"/>
      <c r="AB1157" s="82"/>
      <c r="AC1157" s="82"/>
      <c r="AD1157" s="82"/>
      <c r="AE1157" s="82"/>
      <c r="AF1157" s="82"/>
      <c r="AG1157" s="82"/>
      <c r="AH1157" s="82"/>
      <c r="AI1157" s="82"/>
      <c r="AJ1157" s="82"/>
      <c r="AK1157" s="82"/>
      <c r="AL1157" s="82"/>
      <c r="AM1157" s="82"/>
      <c r="AN1157" s="82"/>
      <c r="AO1157" s="93"/>
      <c r="AP1157" s="93"/>
      <c r="AQ1157" s="93"/>
      <c r="AR1157" s="93"/>
      <c r="AS1157" s="93"/>
      <c r="AT1157" s="94"/>
      <c r="AU1157" s="41"/>
      <c r="AV1157" s="41"/>
      <c r="AW1157" s="41"/>
      <c r="AX1157" s="41"/>
      <c r="AY1157" s="41"/>
      <c r="AZ1157" s="41"/>
      <c r="BA1157" s="41"/>
      <c r="BB1157" s="41"/>
      <c r="BC1157" s="41"/>
      <c r="BD1157" s="41"/>
      <c r="BE1157" s="41"/>
      <c r="BF1157" s="41"/>
      <c r="BG1157" s="41"/>
      <c r="BH1157" s="41"/>
      <c r="BI1157" s="41"/>
      <c r="BJ1157" s="41"/>
      <c r="BK1157" s="41"/>
      <c r="BL1157" s="41"/>
      <c r="BM1157" s="41"/>
      <c r="BN1157" s="41"/>
    </row>
    <row r="1158" customFormat="false" ht="22.5" hidden="false" customHeight="true" outlineLevel="0" collapsed="false">
      <c r="A1158" s="90"/>
      <c r="B1158" s="90"/>
      <c r="C1158" s="83"/>
      <c r="D1158" s="113" t="e">
        <f aca="false">D1145</f>
        <v>#VALUE!</v>
      </c>
      <c r="E1158" s="97" t="e">
        <f aca="false">E1145</f>
        <v>#VALUE!</v>
      </c>
      <c r="F1158" s="78"/>
      <c r="G1158" s="76"/>
      <c r="H1158" s="82" t="s">
        <v>378</v>
      </c>
      <c r="I1158" s="89"/>
      <c r="J1158" s="87" t="s">
        <v>845</v>
      </c>
      <c r="K1158" s="87" t="s">
        <v>89</v>
      </c>
      <c r="L1158" s="93"/>
      <c r="M1158" s="82"/>
      <c r="N1158" s="82"/>
      <c r="O1158" s="82"/>
      <c r="P1158" s="82"/>
      <c r="Q1158" s="82"/>
      <c r="R1158" s="82"/>
      <c r="S1158" s="82"/>
      <c r="T1158" s="82"/>
      <c r="U1158" s="82"/>
      <c r="V1158" s="82"/>
      <c r="W1158" s="82"/>
      <c r="X1158" s="82"/>
      <c r="Y1158" s="82"/>
      <c r="Z1158" s="82"/>
      <c r="AA1158" s="82"/>
      <c r="AB1158" s="82"/>
      <c r="AC1158" s="82"/>
      <c r="AD1158" s="82"/>
      <c r="AE1158" s="82"/>
      <c r="AF1158" s="82"/>
      <c r="AG1158" s="82"/>
      <c r="AH1158" s="82"/>
      <c r="AI1158" s="82"/>
      <c r="AJ1158" s="82"/>
      <c r="AK1158" s="82"/>
      <c r="AL1158" s="82"/>
      <c r="AM1158" s="82"/>
      <c r="AN1158" s="82"/>
      <c r="AO1158" s="93"/>
      <c r="AP1158" s="93"/>
      <c r="AQ1158" s="93"/>
      <c r="AR1158" s="93"/>
      <c r="AS1158" s="93"/>
      <c r="AT1158" s="94"/>
      <c r="AU1158" s="41"/>
      <c r="AV1158" s="41"/>
      <c r="AW1158" s="41"/>
      <c r="AX1158" s="41"/>
      <c r="AY1158" s="41"/>
      <c r="AZ1158" s="41"/>
      <c r="BA1158" s="41"/>
      <c r="BB1158" s="41"/>
      <c r="BC1158" s="41"/>
      <c r="BD1158" s="41"/>
      <c r="BE1158" s="41"/>
      <c r="BF1158" s="41"/>
      <c r="BG1158" s="41"/>
      <c r="BH1158" s="41"/>
      <c r="BI1158" s="41"/>
      <c r="BJ1158" s="41"/>
      <c r="BK1158" s="41"/>
      <c r="BL1158" s="41"/>
      <c r="BM1158" s="41"/>
      <c r="BN1158" s="41"/>
    </row>
    <row r="1159" customFormat="false" ht="22.5" hidden="false" customHeight="true" outlineLevel="0" collapsed="false">
      <c r="A1159" s="90"/>
      <c r="B1159" s="90"/>
      <c r="C1159" s="83"/>
      <c r="D1159" s="90" t="e">
        <f aca="false">CONCATENATE($D$1158,"_DNET","_RDY")</f>
        <v>#VALUE!</v>
      </c>
      <c r="E1159" s="77" t="e">
        <f aca="false">$E$1158</f>
        <v>#VALUE!</v>
      </c>
      <c r="F1159" s="78"/>
      <c r="G1159" s="88" t="s">
        <v>64</v>
      </c>
      <c r="H1159" s="82" t="s">
        <v>981</v>
      </c>
      <c r="I1159" s="89"/>
      <c r="J1159" s="87"/>
      <c r="K1159" s="79"/>
      <c r="L1159" s="93"/>
      <c r="M1159" s="87" t="s">
        <v>1119</v>
      </c>
      <c r="N1159" s="82"/>
      <c r="O1159" s="82"/>
      <c r="P1159" s="82"/>
      <c r="Q1159" s="82"/>
      <c r="R1159" s="82"/>
      <c r="S1159" s="82"/>
      <c r="T1159" s="82"/>
      <c r="U1159" s="82"/>
      <c r="V1159" s="82"/>
      <c r="W1159" s="82"/>
      <c r="X1159" s="82" t="n">
        <v>1</v>
      </c>
      <c r="Y1159" s="82"/>
      <c r="Z1159" s="82"/>
      <c r="AA1159" s="82"/>
      <c r="AB1159" s="82"/>
      <c r="AC1159" s="82"/>
      <c r="AD1159" s="82"/>
      <c r="AE1159" s="82"/>
      <c r="AF1159" s="82"/>
      <c r="AG1159" s="82"/>
      <c r="AH1159" s="82"/>
      <c r="AI1159" s="82"/>
      <c r="AJ1159" s="82"/>
      <c r="AK1159" s="82"/>
      <c r="AL1159" s="82"/>
      <c r="AM1159" s="82"/>
      <c r="AN1159" s="82"/>
      <c r="AO1159" s="93"/>
      <c r="AP1159" s="93"/>
      <c r="AQ1159" s="93"/>
      <c r="AR1159" s="93"/>
      <c r="AS1159" s="93"/>
      <c r="AT1159" s="94"/>
      <c r="AU1159" s="41"/>
      <c r="AV1159" s="41"/>
      <c r="AW1159" s="41"/>
      <c r="AX1159" s="41"/>
      <c r="AY1159" s="41"/>
      <c r="AZ1159" s="41"/>
      <c r="BA1159" s="41"/>
      <c r="BB1159" s="41"/>
      <c r="BC1159" s="41"/>
      <c r="BD1159" s="41"/>
      <c r="BE1159" s="41"/>
      <c r="BF1159" s="41"/>
      <c r="BG1159" s="41"/>
      <c r="BH1159" s="41"/>
      <c r="BI1159" s="41"/>
      <c r="BJ1159" s="41"/>
      <c r="BK1159" s="41"/>
      <c r="BL1159" s="41"/>
      <c r="BM1159" s="41"/>
      <c r="BN1159" s="41"/>
    </row>
    <row r="1160" customFormat="false" ht="22.5" hidden="false" customHeight="true" outlineLevel="0" collapsed="false">
      <c r="A1160" s="90"/>
      <c r="B1160" s="90"/>
      <c r="C1160" s="83"/>
      <c r="D1160" s="90" t="e">
        <f aca="false">CONCATENATE($D$1158,"_DNET","_RUN")</f>
        <v>#VALUE!</v>
      </c>
      <c r="E1160" s="77" t="e">
        <f aca="false">$E$1158</f>
        <v>#VALUE!</v>
      </c>
      <c r="F1160" s="78"/>
      <c r="G1160" s="88" t="s">
        <v>382</v>
      </c>
      <c r="H1160" s="82" t="s">
        <v>981</v>
      </c>
      <c r="I1160" s="89"/>
      <c r="J1160" s="87"/>
      <c r="K1160" s="79"/>
      <c r="L1160" s="93"/>
      <c r="M1160" s="87" t="s">
        <v>1119</v>
      </c>
      <c r="N1160" s="82"/>
      <c r="O1160" s="82"/>
      <c r="P1160" s="82"/>
      <c r="Q1160" s="82"/>
      <c r="R1160" s="82"/>
      <c r="S1160" s="82"/>
      <c r="T1160" s="82"/>
      <c r="U1160" s="82"/>
      <c r="V1160" s="82"/>
      <c r="W1160" s="82"/>
      <c r="X1160" s="82" t="n">
        <v>1</v>
      </c>
      <c r="Y1160" s="82"/>
      <c r="Z1160" s="82"/>
      <c r="AA1160" s="82"/>
      <c r="AB1160" s="82"/>
      <c r="AC1160" s="82"/>
      <c r="AD1160" s="82"/>
      <c r="AE1160" s="82"/>
      <c r="AF1160" s="82"/>
      <c r="AG1160" s="82"/>
      <c r="AH1160" s="82"/>
      <c r="AI1160" s="82"/>
      <c r="AJ1160" s="82"/>
      <c r="AK1160" s="82"/>
      <c r="AL1160" s="82"/>
      <c r="AM1160" s="82"/>
      <c r="AN1160" s="82"/>
      <c r="AO1160" s="93"/>
      <c r="AP1160" s="93"/>
      <c r="AQ1160" s="93"/>
      <c r="AR1160" s="93"/>
      <c r="AS1160" s="93"/>
      <c r="AT1160" s="94"/>
      <c r="AU1160" s="41"/>
      <c r="AV1160" s="41"/>
      <c r="AW1160" s="41"/>
      <c r="AX1160" s="41"/>
      <c r="AY1160" s="41"/>
      <c r="AZ1160" s="41"/>
      <c r="BA1160" s="41"/>
      <c r="BB1160" s="41"/>
      <c r="BC1160" s="41"/>
      <c r="BD1160" s="41"/>
      <c r="BE1160" s="41"/>
      <c r="BF1160" s="41"/>
      <c r="BG1160" s="41"/>
      <c r="BH1160" s="41"/>
      <c r="BI1160" s="41"/>
      <c r="BJ1160" s="41"/>
      <c r="BK1160" s="41"/>
      <c r="BL1160" s="41"/>
      <c r="BM1160" s="41"/>
      <c r="BN1160" s="41"/>
    </row>
    <row r="1161" customFormat="false" ht="22.5" hidden="false" customHeight="true" outlineLevel="0" collapsed="false">
      <c r="A1161" s="90"/>
      <c r="B1161" s="90"/>
      <c r="C1161" s="83"/>
      <c r="D1161" s="90" t="e">
        <f aca="false">CONCATENATE($D$1158,"_DNET","_FLT")</f>
        <v>#VALUE!</v>
      </c>
      <c r="E1161" s="77" t="e">
        <f aca="false">$E$1158</f>
        <v>#VALUE!</v>
      </c>
      <c r="F1161" s="78"/>
      <c r="G1161" s="77" t="s">
        <v>1494</v>
      </c>
      <c r="H1161" s="82" t="s">
        <v>981</v>
      </c>
      <c r="I1161" s="89"/>
      <c r="J1161" s="87"/>
      <c r="K1161" s="79"/>
      <c r="L1161" s="93"/>
      <c r="M1161" s="87" t="s">
        <v>1119</v>
      </c>
      <c r="N1161" s="82"/>
      <c r="O1161" s="82"/>
      <c r="P1161" s="82"/>
      <c r="Q1161" s="82"/>
      <c r="R1161" s="82"/>
      <c r="S1161" s="82"/>
      <c r="T1161" s="82"/>
      <c r="U1161" s="82"/>
      <c r="V1161" s="82"/>
      <c r="W1161" s="82"/>
      <c r="X1161" s="82" t="n">
        <v>1</v>
      </c>
      <c r="Y1161" s="82"/>
      <c r="Z1161" s="82"/>
      <c r="AA1161" s="82"/>
      <c r="AB1161" s="82"/>
      <c r="AC1161" s="82"/>
      <c r="AD1161" s="82"/>
      <c r="AE1161" s="82"/>
      <c r="AF1161" s="82"/>
      <c r="AG1161" s="82"/>
      <c r="AH1161" s="82"/>
      <c r="AI1161" s="82"/>
      <c r="AJ1161" s="82"/>
      <c r="AK1161" s="82"/>
      <c r="AL1161" s="82"/>
      <c r="AM1161" s="82"/>
      <c r="AN1161" s="82"/>
      <c r="AO1161" s="93"/>
      <c r="AP1161" s="93"/>
      <c r="AQ1161" s="93"/>
      <c r="AR1161" s="93"/>
      <c r="AS1161" s="93"/>
      <c r="AT1161" s="94"/>
      <c r="AU1161" s="41"/>
      <c r="AV1161" s="41"/>
      <c r="AW1161" s="41"/>
      <c r="AX1161" s="41"/>
      <c r="AY1161" s="41"/>
      <c r="AZ1161" s="41"/>
      <c r="BA1161" s="41"/>
      <c r="BB1161" s="41"/>
      <c r="BC1161" s="41"/>
      <c r="BD1161" s="41"/>
      <c r="BE1161" s="41"/>
      <c r="BF1161" s="41"/>
      <c r="BG1161" s="41"/>
      <c r="BH1161" s="41"/>
      <c r="BI1161" s="41"/>
      <c r="BJ1161" s="41"/>
      <c r="BK1161" s="41"/>
      <c r="BL1161" s="41"/>
      <c r="BM1161" s="41"/>
      <c r="BN1161" s="41"/>
    </row>
    <row r="1162" customFormat="false" ht="22.5" hidden="false" customHeight="true" outlineLevel="0" collapsed="false">
      <c r="A1162" s="90"/>
      <c r="B1162" s="90"/>
      <c r="C1162" s="83"/>
      <c r="D1162" s="90" t="e">
        <f aca="false">CONCATENATE($D$1158,"_DNET","_CMD")</f>
        <v>#VALUE!</v>
      </c>
      <c r="E1162" s="77" t="e">
        <f aca="false">$E$1158</f>
        <v>#VALUE!</v>
      </c>
      <c r="F1162" s="78"/>
      <c r="G1162" s="77" t="s">
        <v>1035</v>
      </c>
      <c r="H1162" s="82" t="s">
        <v>981</v>
      </c>
      <c r="I1162" s="89"/>
      <c r="J1162" s="87"/>
      <c r="K1162" s="79"/>
      <c r="L1162" s="93"/>
      <c r="M1162" s="87" t="s">
        <v>1119</v>
      </c>
      <c r="N1162" s="82"/>
      <c r="O1162" s="82"/>
      <c r="P1162" s="82"/>
      <c r="Q1162" s="82"/>
      <c r="R1162" s="82"/>
      <c r="S1162" s="82"/>
      <c r="T1162" s="82"/>
      <c r="U1162" s="82"/>
      <c r="V1162" s="82"/>
      <c r="W1162" s="82"/>
      <c r="X1162" s="82" t="n">
        <v>1</v>
      </c>
      <c r="Y1162" s="82"/>
      <c r="Z1162" s="82"/>
      <c r="AA1162" s="82"/>
      <c r="AB1162" s="82"/>
      <c r="AC1162" s="82"/>
      <c r="AD1162" s="82"/>
      <c r="AE1162" s="82"/>
      <c r="AF1162" s="82"/>
      <c r="AG1162" s="82"/>
      <c r="AH1162" s="82"/>
      <c r="AI1162" s="82"/>
      <c r="AJ1162" s="82"/>
      <c r="AK1162" s="82"/>
      <c r="AL1162" s="82"/>
      <c r="AM1162" s="82"/>
      <c r="AN1162" s="82"/>
      <c r="AO1162" s="93"/>
      <c r="AP1162" s="93"/>
      <c r="AQ1162" s="93"/>
      <c r="AR1162" s="93"/>
      <c r="AS1162" s="93"/>
      <c r="AT1162" s="94"/>
      <c r="AU1162" s="41"/>
      <c r="AV1162" s="41"/>
      <c r="AW1162" s="41"/>
      <c r="AX1162" s="41"/>
      <c r="AY1162" s="41"/>
      <c r="AZ1162" s="41"/>
      <c r="BA1162" s="41"/>
      <c r="BB1162" s="41"/>
      <c r="BC1162" s="41"/>
      <c r="BD1162" s="41"/>
      <c r="BE1162" s="41"/>
      <c r="BF1162" s="41"/>
      <c r="BG1162" s="41"/>
      <c r="BH1162" s="41"/>
      <c r="BI1162" s="41"/>
      <c r="BJ1162" s="41"/>
      <c r="BK1162" s="41"/>
      <c r="BL1162" s="41"/>
      <c r="BM1162" s="41"/>
      <c r="BN1162" s="41"/>
    </row>
    <row r="1163" customFormat="false" ht="22.5" hidden="false" customHeight="true" outlineLevel="0" collapsed="false">
      <c r="A1163" s="90"/>
      <c r="B1163" s="90"/>
      <c r="C1163" s="83"/>
      <c r="D1163" s="90" t="e">
        <f aca="false">CONCATENATE($D$1158,"_DNET","_RST")</f>
        <v>#VALUE!</v>
      </c>
      <c r="E1163" s="77" t="e">
        <f aca="false">$E$1158</f>
        <v>#VALUE!</v>
      </c>
      <c r="F1163" s="78"/>
      <c r="G1163" s="77" t="s">
        <v>925</v>
      </c>
      <c r="H1163" s="82" t="s">
        <v>981</v>
      </c>
      <c r="I1163" s="89"/>
      <c r="J1163" s="87"/>
      <c r="K1163" s="79"/>
      <c r="L1163" s="93"/>
      <c r="M1163" s="87" t="s">
        <v>1119</v>
      </c>
      <c r="N1163" s="82"/>
      <c r="O1163" s="82"/>
      <c r="P1163" s="82"/>
      <c r="Q1163" s="82"/>
      <c r="R1163" s="82"/>
      <c r="S1163" s="82"/>
      <c r="T1163" s="82"/>
      <c r="U1163" s="82"/>
      <c r="V1163" s="82"/>
      <c r="W1163" s="82"/>
      <c r="X1163" s="82" t="n">
        <v>1</v>
      </c>
      <c r="Y1163" s="82"/>
      <c r="Z1163" s="82"/>
      <c r="AA1163" s="82"/>
      <c r="AB1163" s="82"/>
      <c r="AC1163" s="82"/>
      <c r="AD1163" s="82"/>
      <c r="AE1163" s="82"/>
      <c r="AF1163" s="82"/>
      <c r="AG1163" s="82"/>
      <c r="AH1163" s="82"/>
      <c r="AI1163" s="82"/>
      <c r="AJ1163" s="82"/>
      <c r="AK1163" s="82"/>
      <c r="AL1163" s="82"/>
      <c r="AM1163" s="82"/>
      <c r="AN1163" s="82"/>
      <c r="AO1163" s="93"/>
      <c r="AP1163" s="93"/>
      <c r="AQ1163" s="93"/>
      <c r="AR1163" s="93"/>
      <c r="AS1163" s="93"/>
      <c r="AT1163" s="94"/>
      <c r="AU1163" s="41"/>
      <c r="AV1163" s="41"/>
      <c r="AW1163" s="41"/>
      <c r="AX1163" s="41"/>
      <c r="AY1163" s="41"/>
      <c r="AZ1163" s="41"/>
      <c r="BA1163" s="41"/>
      <c r="BB1163" s="41"/>
      <c r="BC1163" s="41"/>
      <c r="BD1163" s="41"/>
      <c r="BE1163" s="41"/>
      <c r="BF1163" s="41"/>
      <c r="BG1163" s="41"/>
      <c r="BH1163" s="41"/>
      <c r="BI1163" s="41"/>
      <c r="BJ1163" s="41"/>
      <c r="BK1163" s="41"/>
      <c r="BL1163" s="41"/>
      <c r="BM1163" s="41"/>
      <c r="BN1163" s="41"/>
    </row>
    <row r="1164" customFormat="false" ht="22.5" hidden="false" customHeight="true" outlineLevel="0" collapsed="false">
      <c r="A1164" s="90"/>
      <c r="B1164" s="90"/>
      <c r="C1164" s="83"/>
      <c r="D1164" s="90" t="e">
        <f aca="false">CONCATENATE($D$1158,"_DNET","_S")</f>
        <v>#VALUE!</v>
      </c>
      <c r="E1164" s="77" t="e">
        <f aca="false">$E$1158</f>
        <v>#VALUE!</v>
      </c>
      <c r="F1164" s="78"/>
      <c r="G1164" s="77" t="s">
        <v>931</v>
      </c>
      <c r="H1164" s="82" t="s">
        <v>981</v>
      </c>
      <c r="I1164" s="89"/>
      <c r="J1164" s="87"/>
      <c r="K1164" s="79"/>
      <c r="L1164" s="93"/>
      <c r="M1164" s="87" t="s">
        <v>1119</v>
      </c>
      <c r="N1164" s="82"/>
      <c r="O1164" s="82"/>
      <c r="P1164" s="82"/>
      <c r="Q1164" s="82"/>
      <c r="R1164" s="82"/>
      <c r="S1164" s="82"/>
      <c r="T1164" s="82"/>
      <c r="U1164" s="82"/>
      <c r="V1164" s="82"/>
      <c r="W1164" s="82"/>
      <c r="X1164" s="82" t="n">
        <v>1</v>
      </c>
      <c r="Y1164" s="82"/>
      <c r="Z1164" s="82"/>
      <c r="AA1164" s="82"/>
      <c r="AB1164" s="82"/>
      <c r="AC1164" s="82"/>
      <c r="AD1164" s="82"/>
      <c r="AE1164" s="82"/>
      <c r="AF1164" s="82"/>
      <c r="AG1164" s="82"/>
      <c r="AH1164" s="82"/>
      <c r="AI1164" s="82"/>
      <c r="AJ1164" s="82"/>
      <c r="AK1164" s="82"/>
      <c r="AL1164" s="82"/>
      <c r="AM1164" s="82"/>
      <c r="AN1164" s="82"/>
      <c r="AO1164" s="93"/>
      <c r="AP1164" s="93"/>
      <c r="AQ1164" s="93"/>
      <c r="AR1164" s="93"/>
      <c r="AS1164" s="93"/>
      <c r="AT1164" s="94"/>
      <c r="AU1164" s="41"/>
      <c r="AV1164" s="41"/>
      <c r="AW1164" s="41"/>
      <c r="AX1164" s="41"/>
      <c r="AY1164" s="41"/>
      <c r="AZ1164" s="41"/>
      <c r="BA1164" s="41"/>
      <c r="BB1164" s="41"/>
      <c r="BC1164" s="41"/>
      <c r="BD1164" s="41"/>
      <c r="BE1164" s="41"/>
      <c r="BF1164" s="41"/>
      <c r="BG1164" s="41"/>
      <c r="BH1164" s="41"/>
      <c r="BI1164" s="41"/>
      <c r="BJ1164" s="41"/>
      <c r="BK1164" s="41"/>
      <c r="BL1164" s="41"/>
      <c r="BM1164" s="41"/>
      <c r="BN1164" s="41"/>
    </row>
    <row r="1165" customFormat="false" ht="22.5" hidden="false" customHeight="true" outlineLevel="0" collapsed="false">
      <c r="A1165" s="90"/>
      <c r="B1165" s="90"/>
      <c r="C1165" s="83"/>
      <c r="D1165" s="90" t="e">
        <f aca="false">CONCATENATE($D$1158,"_DNET","_I")</f>
        <v>#VALUE!</v>
      </c>
      <c r="E1165" s="77" t="e">
        <f aca="false">$E$1158</f>
        <v>#VALUE!</v>
      </c>
      <c r="F1165" s="78"/>
      <c r="G1165" s="77" t="s">
        <v>82</v>
      </c>
      <c r="H1165" s="82" t="s">
        <v>981</v>
      </c>
      <c r="I1165" s="89"/>
      <c r="J1165" s="87"/>
      <c r="K1165" s="79"/>
      <c r="L1165" s="93"/>
      <c r="M1165" s="87" t="s">
        <v>1119</v>
      </c>
      <c r="N1165" s="82"/>
      <c r="O1165" s="82"/>
      <c r="P1165" s="82"/>
      <c r="Q1165" s="82"/>
      <c r="R1165" s="82"/>
      <c r="S1165" s="82"/>
      <c r="T1165" s="82"/>
      <c r="U1165" s="82"/>
      <c r="V1165" s="82"/>
      <c r="W1165" s="82"/>
      <c r="X1165" s="82" t="n">
        <v>1</v>
      </c>
      <c r="Y1165" s="82"/>
      <c r="Z1165" s="82"/>
      <c r="AA1165" s="82"/>
      <c r="AB1165" s="82"/>
      <c r="AC1165" s="82"/>
      <c r="AD1165" s="82"/>
      <c r="AE1165" s="82"/>
      <c r="AF1165" s="82"/>
      <c r="AG1165" s="82"/>
      <c r="AH1165" s="82"/>
      <c r="AI1165" s="82"/>
      <c r="AJ1165" s="82"/>
      <c r="AK1165" s="82"/>
      <c r="AL1165" s="82"/>
      <c r="AM1165" s="82"/>
      <c r="AN1165" s="82"/>
      <c r="AO1165" s="93"/>
      <c r="AP1165" s="93"/>
      <c r="AQ1165" s="93"/>
      <c r="AR1165" s="93"/>
      <c r="AS1165" s="93"/>
      <c r="AT1165" s="94"/>
      <c r="AU1165" s="41"/>
      <c r="AV1165" s="41"/>
      <c r="AW1165" s="41"/>
      <c r="AX1165" s="41"/>
      <c r="AY1165" s="41"/>
      <c r="AZ1165" s="41"/>
      <c r="BA1165" s="41"/>
      <c r="BB1165" s="41"/>
      <c r="BC1165" s="41"/>
      <c r="BD1165" s="41"/>
      <c r="BE1165" s="41"/>
      <c r="BF1165" s="41"/>
      <c r="BG1165" s="41"/>
      <c r="BH1165" s="41"/>
      <c r="BI1165" s="41"/>
      <c r="BJ1165" s="41"/>
      <c r="BK1165" s="41"/>
      <c r="BL1165" s="41"/>
      <c r="BM1165" s="41"/>
      <c r="BN1165" s="41"/>
    </row>
    <row r="1166" customFormat="false" ht="22.5" hidden="false" customHeight="true" outlineLevel="0" collapsed="false">
      <c r="A1166" s="90"/>
      <c r="B1166" s="90"/>
      <c r="C1166" s="83"/>
      <c r="D1166" s="90" t="e">
        <f aca="false">CONCATENATE($D$1158,"_DNET","_CV")</f>
        <v>#VALUE!</v>
      </c>
      <c r="E1166" s="77" t="e">
        <f aca="false">$E$1158</f>
        <v>#VALUE!</v>
      </c>
      <c r="F1166" s="78"/>
      <c r="G1166" s="77" t="s">
        <v>1495</v>
      </c>
      <c r="H1166" s="82" t="s">
        <v>981</v>
      </c>
      <c r="I1166" s="89"/>
      <c r="J1166" s="87"/>
      <c r="K1166" s="79"/>
      <c r="L1166" s="93"/>
      <c r="M1166" s="87" t="s">
        <v>1119</v>
      </c>
      <c r="N1166" s="82"/>
      <c r="O1166" s="82"/>
      <c r="P1166" s="82"/>
      <c r="Q1166" s="82"/>
      <c r="R1166" s="82"/>
      <c r="S1166" s="82"/>
      <c r="T1166" s="82"/>
      <c r="U1166" s="82"/>
      <c r="V1166" s="82"/>
      <c r="W1166" s="82"/>
      <c r="X1166" s="82" t="n">
        <v>1</v>
      </c>
      <c r="Y1166" s="82"/>
      <c r="Z1166" s="82"/>
      <c r="AA1166" s="82"/>
      <c r="AB1166" s="82"/>
      <c r="AC1166" s="82"/>
      <c r="AD1166" s="82"/>
      <c r="AE1166" s="82"/>
      <c r="AF1166" s="82"/>
      <c r="AG1166" s="82"/>
      <c r="AH1166" s="82"/>
      <c r="AI1166" s="82"/>
      <c r="AJ1166" s="82"/>
      <c r="AK1166" s="82"/>
      <c r="AL1166" s="82"/>
      <c r="AM1166" s="82"/>
      <c r="AN1166" s="82"/>
      <c r="AO1166" s="93"/>
      <c r="AP1166" s="93"/>
      <c r="AQ1166" s="93"/>
      <c r="AR1166" s="93"/>
      <c r="AS1166" s="93"/>
      <c r="AT1166" s="94"/>
      <c r="AU1166" s="41"/>
      <c r="AV1166" s="41"/>
      <c r="AW1166" s="41"/>
      <c r="AX1166" s="41"/>
      <c r="AY1166" s="41"/>
      <c r="AZ1166" s="41"/>
      <c r="BA1166" s="41"/>
      <c r="BB1166" s="41"/>
      <c r="BC1166" s="41"/>
      <c r="BD1166" s="41"/>
      <c r="BE1166" s="41"/>
      <c r="BF1166" s="41"/>
      <c r="BG1166" s="41"/>
      <c r="BH1166" s="41"/>
      <c r="BI1166" s="41"/>
      <c r="BJ1166" s="41"/>
      <c r="BK1166" s="41"/>
      <c r="BL1166" s="41"/>
      <c r="BM1166" s="41"/>
      <c r="BN1166" s="41"/>
    </row>
    <row r="1167" customFormat="false" ht="22.5" hidden="false" customHeight="true" outlineLevel="0" collapsed="false">
      <c r="A1167" s="90"/>
      <c r="B1167" s="90"/>
      <c r="C1167" s="83"/>
      <c r="D1167" s="90" t="e">
        <f aca="false">CONCATENATE($D$1158,"_DNET","_J")</f>
        <v>#VALUE!</v>
      </c>
      <c r="E1167" s="77" t="e">
        <f aca="false">$E$1158</f>
        <v>#VALUE!</v>
      </c>
      <c r="F1167" s="78"/>
      <c r="G1167" s="77" t="s">
        <v>865</v>
      </c>
      <c r="H1167" s="82" t="s">
        <v>981</v>
      </c>
      <c r="I1167" s="89"/>
      <c r="J1167" s="87"/>
      <c r="K1167" s="79"/>
      <c r="L1167" s="93"/>
      <c r="M1167" s="87" t="s">
        <v>1119</v>
      </c>
      <c r="N1167" s="82"/>
      <c r="O1167" s="82"/>
      <c r="P1167" s="82"/>
      <c r="Q1167" s="82"/>
      <c r="R1167" s="82"/>
      <c r="S1167" s="82"/>
      <c r="T1167" s="82"/>
      <c r="U1167" s="82"/>
      <c r="V1167" s="82"/>
      <c r="W1167" s="82"/>
      <c r="X1167" s="82" t="n">
        <v>1</v>
      </c>
      <c r="Y1167" s="82"/>
      <c r="Z1167" s="82"/>
      <c r="AA1167" s="82"/>
      <c r="AB1167" s="82"/>
      <c r="AC1167" s="82"/>
      <c r="AD1167" s="82"/>
      <c r="AE1167" s="82"/>
      <c r="AF1167" s="82"/>
      <c r="AG1167" s="82"/>
      <c r="AH1167" s="82"/>
      <c r="AI1167" s="82"/>
      <c r="AJ1167" s="82"/>
      <c r="AK1167" s="82"/>
      <c r="AL1167" s="82"/>
      <c r="AM1167" s="82"/>
      <c r="AN1167" s="82"/>
      <c r="AO1167" s="93"/>
      <c r="AP1167" s="93"/>
      <c r="AQ1167" s="93"/>
      <c r="AR1167" s="93"/>
      <c r="AS1167" s="93"/>
      <c r="AT1167" s="94"/>
      <c r="AU1167" s="41"/>
      <c r="AV1167" s="41"/>
      <c r="AW1167" s="41"/>
      <c r="AX1167" s="41"/>
      <c r="AY1167" s="41"/>
      <c r="AZ1167" s="41"/>
      <c r="BA1167" s="41"/>
      <c r="BB1167" s="41"/>
      <c r="BC1167" s="41"/>
      <c r="BD1167" s="41"/>
      <c r="BE1167" s="41"/>
      <c r="BF1167" s="41"/>
      <c r="BG1167" s="41"/>
      <c r="BH1167" s="41"/>
      <c r="BI1167" s="41"/>
      <c r="BJ1167" s="41"/>
      <c r="BK1167" s="41"/>
      <c r="BL1167" s="41"/>
      <c r="BM1167" s="41"/>
      <c r="BN1167" s="41"/>
    </row>
    <row r="1168" customFormat="false" ht="22.5" hidden="false" customHeight="true" outlineLevel="0" collapsed="false">
      <c r="A1168" s="90"/>
      <c r="B1168" s="90"/>
      <c r="C1168" s="83"/>
      <c r="D1168" s="90"/>
      <c r="E1168" s="77"/>
      <c r="F1168" s="78"/>
      <c r="G1168" s="76"/>
      <c r="H1168" s="82"/>
      <c r="I1168" s="89"/>
      <c r="J1168" s="87"/>
      <c r="K1168" s="79"/>
      <c r="L1168" s="93"/>
      <c r="M1168" s="82"/>
      <c r="N1168" s="82"/>
      <c r="O1168" s="82"/>
      <c r="P1168" s="82"/>
      <c r="Q1168" s="82"/>
      <c r="R1168" s="82"/>
      <c r="S1168" s="82"/>
      <c r="T1168" s="82"/>
      <c r="U1168" s="82"/>
      <c r="V1168" s="82"/>
      <c r="W1168" s="82"/>
      <c r="X1168" s="82"/>
      <c r="Y1168" s="82"/>
      <c r="Z1168" s="82"/>
      <c r="AA1168" s="82"/>
      <c r="AB1168" s="82"/>
      <c r="AC1168" s="82"/>
      <c r="AD1168" s="82"/>
      <c r="AE1168" s="82"/>
      <c r="AF1168" s="82"/>
      <c r="AG1168" s="82"/>
      <c r="AH1168" s="82"/>
      <c r="AI1168" s="82"/>
      <c r="AJ1168" s="82"/>
      <c r="AK1168" s="82"/>
      <c r="AL1168" s="82"/>
      <c r="AM1168" s="82"/>
      <c r="AN1168" s="82"/>
      <c r="AO1168" s="93"/>
      <c r="AP1168" s="93"/>
      <c r="AQ1168" s="93"/>
      <c r="AR1168" s="93"/>
      <c r="AS1168" s="93"/>
      <c r="AT1168" s="94"/>
      <c r="AU1168" s="41"/>
      <c r="AV1168" s="41"/>
      <c r="AW1168" s="41"/>
      <c r="AX1168" s="41"/>
      <c r="AY1168" s="41"/>
      <c r="AZ1168" s="41"/>
      <c r="BA1168" s="41"/>
      <c r="BB1168" s="41"/>
      <c r="BC1168" s="41"/>
      <c r="BD1168" s="41"/>
      <c r="BE1168" s="41"/>
      <c r="BF1168" s="41"/>
      <c r="BG1168" s="41"/>
      <c r="BH1168" s="41"/>
      <c r="BI1168" s="41"/>
      <c r="BJ1168" s="41"/>
      <c r="BK1168" s="41"/>
      <c r="BL1168" s="41"/>
      <c r="BM1168" s="41"/>
      <c r="BN1168" s="41"/>
    </row>
    <row r="1169" customFormat="false" ht="22.5" hidden="false" customHeight="true" outlineLevel="0" collapsed="false">
      <c r="A1169" s="90"/>
      <c r="B1169" s="90"/>
      <c r="C1169" s="83"/>
      <c r="D1169" s="90"/>
      <c r="E1169" s="77"/>
      <c r="F1169" s="78"/>
      <c r="G1169" s="76"/>
      <c r="H1169" s="82"/>
      <c r="I1169" s="89"/>
      <c r="J1169" s="87"/>
      <c r="K1169" s="79"/>
      <c r="L1169" s="93"/>
      <c r="M1169" s="82"/>
      <c r="N1169" s="82"/>
      <c r="O1169" s="82"/>
      <c r="P1169" s="82"/>
      <c r="Q1169" s="82"/>
      <c r="R1169" s="82"/>
      <c r="S1169" s="82"/>
      <c r="T1169" s="82"/>
      <c r="U1169" s="82"/>
      <c r="V1169" s="82"/>
      <c r="W1169" s="82"/>
      <c r="X1169" s="82"/>
      <c r="Y1169" s="82"/>
      <c r="Z1169" s="82"/>
      <c r="AA1169" s="82"/>
      <c r="AB1169" s="82"/>
      <c r="AC1169" s="82"/>
      <c r="AD1169" s="82"/>
      <c r="AE1169" s="82"/>
      <c r="AF1169" s="82"/>
      <c r="AG1169" s="82"/>
      <c r="AH1169" s="82"/>
      <c r="AI1169" s="82"/>
      <c r="AJ1169" s="82"/>
      <c r="AK1169" s="82"/>
      <c r="AL1169" s="82"/>
      <c r="AM1169" s="82"/>
      <c r="AN1169" s="82"/>
      <c r="AO1169" s="93"/>
      <c r="AP1169" s="93"/>
      <c r="AQ1169" s="93"/>
      <c r="AR1169" s="93"/>
      <c r="AS1169" s="93"/>
      <c r="AT1169" s="94"/>
      <c r="AU1169" s="41"/>
      <c r="AV1169" s="41"/>
      <c r="AW1169" s="41"/>
      <c r="AX1169" s="41"/>
      <c r="AY1169" s="41"/>
      <c r="AZ1169" s="41"/>
      <c r="BA1169" s="41"/>
      <c r="BB1169" s="41"/>
      <c r="BC1169" s="41"/>
      <c r="BD1169" s="41"/>
      <c r="BE1169" s="41"/>
      <c r="BF1169" s="41"/>
      <c r="BG1169" s="41"/>
      <c r="BH1169" s="41"/>
      <c r="BI1169" s="41"/>
      <c r="BJ1169" s="41"/>
      <c r="BK1169" s="41"/>
      <c r="BL1169" s="41"/>
      <c r="BM1169" s="41"/>
      <c r="BN1169" s="41"/>
    </row>
    <row r="1170" customFormat="false" ht="22.5" hidden="false" customHeight="true" outlineLevel="0" collapsed="false">
      <c r="A1170" s="76" t="e">
        <f aca="false">'codigos flow sheet' #REF!</f>
        <v>#VALUE!</v>
      </c>
      <c r="B1170" s="90" t="s">
        <v>229</v>
      </c>
      <c r="C1170" s="83"/>
      <c r="D1170" s="113" t="e">
        <f aca="false">'codigos flow sheet' #REF!</f>
        <v>#VALUE!</v>
      </c>
      <c r="E1170" s="97" t="e">
        <f aca="false">'codigos flow sheet' #REF!</f>
        <v>#VALUE!</v>
      </c>
      <c r="F1170" s="78"/>
      <c r="G1170" s="76"/>
      <c r="H1170" s="82" t="s">
        <v>378</v>
      </c>
      <c r="I1170" s="76"/>
      <c r="J1170" s="87"/>
      <c r="K1170" s="87" t="s">
        <v>89</v>
      </c>
      <c r="L1170" s="93" t="s">
        <v>229</v>
      </c>
      <c r="M1170" s="87" t="s">
        <v>229</v>
      </c>
      <c r="N1170" s="82" t="s">
        <v>229</v>
      </c>
      <c r="O1170" s="82"/>
      <c r="P1170" s="82"/>
      <c r="Q1170" s="82"/>
      <c r="R1170" s="82"/>
      <c r="S1170" s="82"/>
      <c r="T1170" s="82"/>
      <c r="U1170" s="82"/>
      <c r="V1170" s="82"/>
      <c r="W1170" s="82"/>
      <c r="X1170" s="82"/>
      <c r="Y1170" s="82"/>
      <c r="Z1170" s="82"/>
      <c r="AA1170" s="82"/>
      <c r="AB1170" s="82"/>
      <c r="AC1170" s="82"/>
      <c r="AD1170" s="82"/>
      <c r="AE1170" s="82"/>
      <c r="AF1170" s="82"/>
      <c r="AG1170" s="82"/>
      <c r="AH1170" s="82"/>
      <c r="AI1170" s="82"/>
      <c r="AJ1170" s="82"/>
      <c r="AK1170" s="82"/>
      <c r="AL1170" s="82"/>
      <c r="AM1170" s="82"/>
      <c r="AN1170" s="82"/>
      <c r="AO1170" s="93"/>
      <c r="AP1170" s="93"/>
      <c r="AQ1170" s="93"/>
      <c r="AR1170" s="93"/>
      <c r="AS1170" s="93"/>
      <c r="AT1170" s="94"/>
      <c r="AU1170" s="50"/>
      <c r="AV1170" s="50"/>
      <c r="AW1170" s="50"/>
      <c r="AX1170" s="50"/>
      <c r="AY1170" s="50"/>
      <c r="AZ1170" s="50"/>
      <c r="BA1170" s="50"/>
      <c r="BB1170" s="50"/>
      <c r="BC1170" s="50"/>
      <c r="BD1170" s="50"/>
      <c r="BE1170" s="50"/>
      <c r="BF1170" s="50"/>
      <c r="BG1170" s="50"/>
      <c r="BH1170" s="50"/>
      <c r="BI1170" s="50"/>
      <c r="BJ1170" s="50"/>
      <c r="BK1170" s="50"/>
      <c r="BL1170" s="50"/>
      <c r="BM1170" s="50"/>
      <c r="BN1170" s="50"/>
    </row>
    <row r="1171" customFormat="false" ht="22.5" hidden="false" customHeight="true" outlineLevel="0" collapsed="false">
      <c r="A1171" s="90" t="s">
        <v>229</v>
      </c>
      <c r="B1171" s="90" t="s">
        <v>229</v>
      </c>
      <c r="C1171" s="83" t="s">
        <v>1496</v>
      </c>
      <c r="D1171" s="90" t="e">
        <f aca="false">CONCATENATE($D$1170,"_","RDY")</f>
        <v>#VALUE!</v>
      </c>
      <c r="E1171" s="77" t="e">
        <f aca="false">$E$1170</f>
        <v>#VALUE!</v>
      </c>
      <c r="F1171" s="78"/>
      <c r="G1171" s="88" t="s">
        <v>64</v>
      </c>
      <c r="H1171" s="82" t="s">
        <v>981</v>
      </c>
      <c r="I1171" s="77" t="s">
        <v>1497</v>
      </c>
      <c r="J1171" s="87"/>
      <c r="K1171" s="79"/>
      <c r="L1171" s="93" t="s">
        <v>229</v>
      </c>
      <c r="M1171" s="87" t="s">
        <v>62</v>
      </c>
      <c r="N1171" s="82" t="s">
        <v>229</v>
      </c>
      <c r="O1171" s="82"/>
      <c r="P1171" s="82"/>
      <c r="Q1171" s="82" t="n">
        <v>1</v>
      </c>
      <c r="R1171" s="82"/>
      <c r="S1171" s="82"/>
      <c r="T1171" s="82"/>
      <c r="U1171" s="82"/>
      <c r="V1171" s="82"/>
      <c r="W1171" s="82"/>
      <c r="X1171" s="82"/>
      <c r="Y1171" s="82"/>
      <c r="Z1171" s="82"/>
      <c r="AA1171" s="82"/>
      <c r="AB1171" s="82"/>
      <c r="AC1171" s="82"/>
      <c r="AD1171" s="82"/>
      <c r="AE1171" s="82"/>
      <c r="AF1171" s="82"/>
      <c r="AG1171" s="82"/>
      <c r="AH1171" s="82"/>
      <c r="AI1171" s="82"/>
      <c r="AJ1171" s="82"/>
      <c r="AK1171" s="82"/>
      <c r="AL1171" s="82"/>
      <c r="AM1171" s="82"/>
      <c r="AN1171" s="82"/>
      <c r="AO1171" s="93"/>
      <c r="AP1171" s="93"/>
      <c r="AQ1171" s="93"/>
      <c r="AR1171" s="93"/>
      <c r="AS1171" s="93"/>
      <c r="AT1171" s="94" t="s">
        <v>229</v>
      </c>
      <c r="AU1171" s="50"/>
      <c r="AV1171" s="50"/>
      <c r="AW1171" s="50"/>
      <c r="AX1171" s="50"/>
      <c r="AY1171" s="50"/>
      <c r="AZ1171" s="50"/>
      <c r="BA1171" s="50"/>
      <c r="BB1171" s="50"/>
      <c r="BC1171" s="50"/>
      <c r="BD1171" s="50"/>
      <c r="BE1171" s="50"/>
      <c r="BF1171" s="50"/>
      <c r="BG1171" s="50"/>
      <c r="BH1171" s="50"/>
      <c r="BI1171" s="50"/>
      <c r="BJ1171" s="50"/>
      <c r="BK1171" s="50"/>
      <c r="BL1171" s="50"/>
      <c r="BM1171" s="50"/>
      <c r="BN1171" s="50"/>
    </row>
    <row r="1172" customFormat="false" ht="22.5" hidden="false" customHeight="true" outlineLevel="0" collapsed="false">
      <c r="A1172" s="90" t="s">
        <v>229</v>
      </c>
      <c r="B1172" s="90" t="s">
        <v>229</v>
      </c>
      <c r="C1172" s="83" t="s">
        <v>1498</v>
      </c>
      <c r="D1172" s="90" t="e">
        <f aca="false">CONCATENATE($D$1170,"_","ZS1")</f>
        <v>#VALUE!</v>
      </c>
      <c r="E1172" s="77" t="e">
        <f aca="false">$E$1170</f>
        <v>#VALUE!</v>
      </c>
      <c r="F1172" s="78"/>
      <c r="G1172" s="88" t="s">
        <v>1499</v>
      </c>
      <c r="H1172" s="82" t="s">
        <v>981</v>
      </c>
      <c r="I1172" s="77" t="s">
        <v>1500</v>
      </c>
      <c r="J1172" s="87"/>
      <c r="K1172" s="79"/>
      <c r="L1172" s="93" t="s">
        <v>229</v>
      </c>
      <c r="M1172" s="87" t="s">
        <v>62</v>
      </c>
      <c r="N1172" s="82" t="s">
        <v>229</v>
      </c>
      <c r="O1172" s="82"/>
      <c r="P1172" s="82"/>
      <c r="Q1172" s="82" t="n">
        <v>1</v>
      </c>
      <c r="R1172" s="82"/>
      <c r="S1172" s="82"/>
      <c r="T1172" s="82"/>
      <c r="U1172" s="82"/>
      <c r="V1172" s="82"/>
      <c r="W1172" s="82"/>
      <c r="X1172" s="82"/>
      <c r="Y1172" s="82"/>
      <c r="Z1172" s="82"/>
      <c r="AA1172" s="82"/>
      <c r="AB1172" s="82"/>
      <c r="AC1172" s="82"/>
      <c r="AD1172" s="82"/>
      <c r="AE1172" s="82"/>
      <c r="AF1172" s="82"/>
      <c r="AG1172" s="82"/>
      <c r="AH1172" s="82"/>
      <c r="AI1172" s="82"/>
      <c r="AJ1172" s="82"/>
      <c r="AK1172" s="82"/>
      <c r="AL1172" s="82"/>
      <c r="AM1172" s="82"/>
      <c r="AN1172" s="82"/>
      <c r="AO1172" s="93"/>
      <c r="AP1172" s="93"/>
      <c r="AQ1172" s="93"/>
      <c r="AR1172" s="93"/>
      <c r="AS1172" s="93"/>
      <c r="AT1172" s="94" t="s">
        <v>229</v>
      </c>
      <c r="AU1172" s="50"/>
      <c r="AV1172" s="50"/>
      <c r="AW1172" s="50"/>
      <c r="AX1172" s="50"/>
      <c r="AY1172" s="50"/>
      <c r="AZ1172" s="50"/>
      <c r="BA1172" s="50"/>
      <c r="BB1172" s="50"/>
      <c r="BC1172" s="50"/>
      <c r="BD1172" s="50"/>
      <c r="BE1172" s="50"/>
      <c r="BF1172" s="50"/>
      <c r="BG1172" s="50"/>
      <c r="BH1172" s="50"/>
      <c r="BI1172" s="50"/>
      <c r="BJ1172" s="50"/>
      <c r="BK1172" s="50"/>
      <c r="BL1172" s="50"/>
      <c r="BM1172" s="50"/>
      <c r="BN1172" s="50"/>
    </row>
    <row r="1173" customFormat="false" ht="22.5" hidden="false" customHeight="true" outlineLevel="0" collapsed="false">
      <c r="A1173" s="90" t="s">
        <v>229</v>
      </c>
      <c r="B1173" s="90" t="s">
        <v>229</v>
      </c>
      <c r="C1173" s="83" t="s">
        <v>1501</v>
      </c>
      <c r="D1173" s="90" t="e">
        <f aca="false">CONCATENATE($D$1170,"_","ZS2")</f>
        <v>#VALUE!</v>
      </c>
      <c r="E1173" s="77" t="e">
        <f aca="false">$E$1170</f>
        <v>#VALUE!</v>
      </c>
      <c r="F1173" s="78"/>
      <c r="G1173" s="88" t="s">
        <v>1502</v>
      </c>
      <c r="H1173" s="82" t="s">
        <v>981</v>
      </c>
      <c r="I1173" s="77" t="s">
        <v>1503</v>
      </c>
      <c r="J1173" s="87"/>
      <c r="K1173" s="79"/>
      <c r="L1173" s="93" t="s">
        <v>229</v>
      </c>
      <c r="M1173" s="87" t="s">
        <v>62</v>
      </c>
      <c r="N1173" s="82" t="s">
        <v>229</v>
      </c>
      <c r="O1173" s="82"/>
      <c r="P1173" s="82"/>
      <c r="Q1173" s="82" t="n">
        <v>1</v>
      </c>
      <c r="R1173" s="82"/>
      <c r="S1173" s="82"/>
      <c r="T1173" s="82"/>
      <c r="U1173" s="82"/>
      <c r="V1173" s="82"/>
      <c r="W1173" s="82"/>
      <c r="X1173" s="82"/>
      <c r="Y1173" s="82"/>
      <c r="Z1173" s="82"/>
      <c r="AA1173" s="82"/>
      <c r="AB1173" s="82"/>
      <c r="AC1173" s="82"/>
      <c r="AD1173" s="82"/>
      <c r="AE1173" s="82"/>
      <c r="AF1173" s="82"/>
      <c r="AG1173" s="82"/>
      <c r="AH1173" s="82"/>
      <c r="AI1173" s="82"/>
      <c r="AJ1173" s="82"/>
      <c r="AK1173" s="82"/>
      <c r="AL1173" s="82"/>
      <c r="AM1173" s="82"/>
      <c r="AN1173" s="82"/>
      <c r="AO1173" s="93"/>
      <c r="AP1173" s="93"/>
      <c r="AQ1173" s="93"/>
      <c r="AR1173" s="93"/>
      <c r="AS1173" s="93"/>
      <c r="AT1173" s="94" t="s">
        <v>229</v>
      </c>
      <c r="AU1173" s="50"/>
      <c r="AV1173" s="50"/>
      <c r="AW1173" s="50"/>
      <c r="AX1173" s="50"/>
      <c r="AY1173" s="50"/>
      <c r="AZ1173" s="50"/>
      <c r="BA1173" s="50"/>
      <c r="BB1173" s="50"/>
      <c r="BC1173" s="50"/>
      <c r="BD1173" s="50"/>
      <c r="BE1173" s="50"/>
      <c r="BF1173" s="50"/>
      <c r="BG1173" s="50"/>
      <c r="BH1173" s="50"/>
      <c r="BI1173" s="50"/>
      <c r="BJ1173" s="50"/>
      <c r="BK1173" s="50"/>
      <c r="BL1173" s="50"/>
      <c r="BM1173" s="50"/>
      <c r="BN1173" s="50"/>
    </row>
    <row r="1174" customFormat="false" ht="22.5" hidden="false" customHeight="true" outlineLevel="0" collapsed="false">
      <c r="A1174" s="90" t="s">
        <v>229</v>
      </c>
      <c r="B1174" s="90" t="s">
        <v>229</v>
      </c>
      <c r="C1174" s="83" t="s">
        <v>1504</v>
      </c>
      <c r="D1174" s="90" t="e">
        <f aca="false">CONCATENATE($D$1170,"_","POS1")</f>
        <v>#VALUE!</v>
      </c>
      <c r="E1174" s="77" t="e">
        <f aca="false">$E$1170</f>
        <v>#VALUE!</v>
      </c>
      <c r="F1174" s="78"/>
      <c r="G1174" s="88" t="s">
        <v>1505</v>
      </c>
      <c r="H1174" s="82" t="s">
        <v>981</v>
      </c>
      <c r="I1174" s="77" t="s">
        <v>1506</v>
      </c>
      <c r="J1174" s="87"/>
      <c r="K1174" s="79"/>
      <c r="L1174" s="93" t="s">
        <v>229</v>
      </c>
      <c r="M1174" s="87" t="s">
        <v>62</v>
      </c>
      <c r="N1174" s="82" t="s">
        <v>229</v>
      </c>
      <c r="O1174" s="82"/>
      <c r="P1174" s="82"/>
      <c r="Q1174" s="82" t="n">
        <v>1</v>
      </c>
      <c r="R1174" s="82"/>
      <c r="S1174" s="82"/>
      <c r="T1174" s="82"/>
      <c r="U1174" s="82"/>
      <c r="V1174" s="82"/>
      <c r="W1174" s="82"/>
      <c r="X1174" s="82"/>
      <c r="Y1174" s="82"/>
      <c r="Z1174" s="82"/>
      <c r="AA1174" s="82"/>
      <c r="AB1174" s="82"/>
      <c r="AC1174" s="82"/>
      <c r="AD1174" s="82"/>
      <c r="AE1174" s="82"/>
      <c r="AF1174" s="82"/>
      <c r="AG1174" s="82"/>
      <c r="AH1174" s="82"/>
      <c r="AI1174" s="82"/>
      <c r="AJ1174" s="82"/>
      <c r="AK1174" s="82"/>
      <c r="AL1174" s="82"/>
      <c r="AM1174" s="82"/>
      <c r="AN1174" s="82"/>
      <c r="AO1174" s="93"/>
      <c r="AP1174" s="93"/>
      <c r="AQ1174" s="93"/>
      <c r="AR1174" s="93"/>
      <c r="AS1174" s="93"/>
      <c r="AT1174" s="94" t="s">
        <v>229</v>
      </c>
      <c r="AU1174" s="41"/>
      <c r="AV1174" s="41"/>
      <c r="AW1174" s="41"/>
      <c r="AX1174" s="41"/>
      <c r="AY1174" s="41"/>
      <c r="AZ1174" s="41"/>
      <c r="BA1174" s="41"/>
      <c r="BB1174" s="41"/>
      <c r="BC1174" s="41"/>
      <c r="BD1174" s="41"/>
      <c r="BE1174" s="41"/>
      <c r="BF1174" s="41"/>
      <c r="BG1174" s="41"/>
      <c r="BH1174" s="41"/>
      <c r="BI1174" s="41"/>
      <c r="BJ1174" s="41"/>
      <c r="BK1174" s="41"/>
      <c r="BL1174" s="41"/>
      <c r="BM1174" s="41"/>
      <c r="BN1174" s="41"/>
    </row>
    <row r="1175" customFormat="false" ht="22.5" hidden="false" customHeight="true" outlineLevel="0" collapsed="false">
      <c r="A1175" s="90"/>
      <c r="B1175" s="90"/>
      <c r="C1175" s="83" t="s">
        <v>1507</v>
      </c>
      <c r="D1175" s="90" t="e">
        <f aca="false">CONCATENATE($D$1170,"_","POS2")</f>
        <v>#VALUE!</v>
      </c>
      <c r="E1175" s="77" t="e">
        <f aca="false">$E$1170</f>
        <v>#VALUE!</v>
      </c>
      <c r="F1175" s="78"/>
      <c r="G1175" s="88" t="s">
        <v>1508</v>
      </c>
      <c r="H1175" s="82" t="s">
        <v>981</v>
      </c>
      <c r="I1175" s="77" t="s">
        <v>1509</v>
      </c>
      <c r="J1175" s="87"/>
      <c r="K1175" s="79"/>
      <c r="L1175" s="93"/>
      <c r="M1175" s="87" t="s">
        <v>62</v>
      </c>
      <c r="N1175" s="82"/>
      <c r="O1175" s="82"/>
      <c r="P1175" s="82"/>
      <c r="Q1175" s="82" t="n">
        <v>1</v>
      </c>
      <c r="R1175" s="82"/>
      <c r="S1175" s="82"/>
      <c r="T1175" s="82"/>
      <c r="U1175" s="82"/>
      <c r="V1175" s="82"/>
      <c r="W1175" s="82"/>
      <c r="X1175" s="82"/>
      <c r="Y1175" s="82"/>
      <c r="Z1175" s="82"/>
      <c r="AA1175" s="82"/>
      <c r="AB1175" s="82"/>
      <c r="AC1175" s="82"/>
      <c r="AD1175" s="82"/>
      <c r="AE1175" s="82"/>
      <c r="AF1175" s="82"/>
      <c r="AG1175" s="82"/>
      <c r="AH1175" s="82"/>
      <c r="AI1175" s="82"/>
      <c r="AJ1175" s="82"/>
      <c r="AK1175" s="82"/>
      <c r="AL1175" s="82"/>
      <c r="AM1175" s="82"/>
      <c r="AN1175" s="82"/>
      <c r="AO1175" s="93"/>
      <c r="AP1175" s="93"/>
      <c r="AQ1175" s="93"/>
      <c r="AR1175" s="93"/>
      <c r="AS1175" s="93"/>
      <c r="AT1175" s="94"/>
      <c r="AU1175" s="41"/>
      <c r="AV1175" s="41"/>
      <c r="AW1175" s="41"/>
      <c r="AX1175" s="41"/>
      <c r="AY1175" s="41"/>
      <c r="AZ1175" s="41"/>
      <c r="BA1175" s="41"/>
      <c r="BB1175" s="41"/>
      <c r="BC1175" s="41"/>
      <c r="BD1175" s="41"/>
      <c r="BE1175" s="41"/>
      <c r="BF1175" s="41"/>
      <c r="BG1175" s="41"/>
      <c r="BH1175" s="41"/>
      <c r="BI1175" s="41"/>
      <c r="BJ1175" s="41"/>
      <c r="BK1175" s="41"/>
      <c r="BL1175" s="41"/>
      <c r="BM1175" s="41"/>
      <c r="BN1175" s="41"/>
    </row>
    <row r="1176" customFormat="false" ht="22.5" hidden="false" customHeight="true" outlineLevel="0" collapsed="false">
      <c r="A1176" s="90"/>
      <c r="B1176" s="90"/>
      <c r="C1176" s="83" t="s">
        <v>1510</v>
      </c>
      <c r="D1176" s="90" t="e">
        <f aca="false">CONCATENATE($D$1170,"_","CMD1")</f>
        <v>#VALUE!</v>
      </c>
      <c r="E1176" s="77" t="e">
        <f aca="false">$E$1170</f>
        <v>#VALUE!</v>
      </c>
      <c r="F1176" s="78"/>
      <c r="G1176" s="88" t="s">
        <v>949</v>
      </c>
      <c r="H1176" s="82" t="s">
        <v>981</v>
      </c>
      <c r="I1176" s="77" t="s">
        <v>1511</v>
      </c>
      <c r="J1176" s="87"/>
      <c r="K1176" s="79"/>
      <c r="L1176" s="93"/>
      <c r="M1176" s="87" t="s">
        <v>62</v>
      </c>
      <c r="N1176" s="82"/>
      <c r="O1176" s="82"/>
      <c r="P1176" s="82"/>
      <c r="Q1176" s="82"/>
      <c r="R1176" s="82" t="n">
        <v>1</v>
      </c>
      <c r="S1176" s="82"/>
      <c r="T1176" s="82"/>
      <c r="U1176" s="82"/>
      <c r="V1176" s="82"/>
      <c r="W1176" s="82"/>
      <c r="X1176" s="82"/>
      <c r="Y1176" s="82"/>
      <c r="Z1176" s="82"/>
      <c r="AA1176" s="82"/>
      <c r="AB1176" s="82"/>
      <c r="AC1176" s="82"/>
      <c r="AD1176" s="82"/>
      <c r="AE1176" s="82"/>
      <c r="AF1176" s="82"/>
      <c r="AG1176" s="82"/>
      <c r="AH1176" s="82"/>
      <c r="AI1176" s="82"/>
      <c r="AJ1176" s="82"/>
      <c r="AK1176" s="82"/>
      <c r="AL1176" s="82"/>
      <c r="AM1176" s="82"/>
      <c r="AN1176" s="82"/>
      <c r="AO1176" s="93"/>
      <c r="AP1176" s="93"/>
      <c r="AQ1176" s="93"/>
      <c r="AR1176" s="93"/>
      <c r="AS1176" s="93"/>
      <c r="AT1176" s="94"/>
      <c r="AU1176" s="41"/>
      <c r="AV1176" s="41"/>
      <c r="AW1176" s="41"/>
      <c r="AX1176" s="41"/>
      <c r="AY1176" s="41"/>
      <c r="AZ1176" s="41"/>
      <c r="BA1176" s="41"/>
      <c r="BB1176" s="41"/>
      <c r="BC1176" s="41"/>
      <c r="BD1176" s="41"/>
      <c r="BE1176" s="41"/>
      <c r="BF1176" s="41"/>
      <c r="BG1176" s="41"/>
      <c r="BH1176" s="41"/>
      <c r="BI1176" s="41"/>
      <c r="BJ1176" s="41"/>
      <c r="BK1176" s="41"/>
      <c r="BL1176" s="41"/>
      <c r="BM1176" s="41"/>
      <c r="BN1176" s="41"/>
    </row>
    <row r="1177" customFormat="false" ht="22.5" hidden="false" customHeight="true" outlineLevel="0" collapsed="false">
      <c r="A1177" s="90"/>
      <c r="B1177" s="90"/>
      <c r="C1177" s="83" t="s">
        <v>1512</v>
      </c>
      <c r="D1177" s="90" t="e">
        <f aca="false">CONCATENATE($D$1170,"_","CMD2")</f>
        <v>#VALUE!</v>
      </c>
      <c r="E1177" s="77" t="e">
        <f aca="false">$E$1170</f>
        <v>#VALUE!</v>
      </c>
      <c r="F1177" s="78"/>
      <c r="G1177" s="88" t="s">
        <v>952</v>
      </c>
      <c r="H1177" s="82" t="s">
        <v>981</v>
      </c>
      <c r="I1177" s="77" t="s">
        <v>1513</v>
      </c>
      <c r="J1177" s="87"/>
      <c r="K1177" s="79"/>
      <c r="L1177" s="93"/>
      <c r="M1177" s="87" t="s">
        <v>62</v>
      </c>
      <c r="N1177" s="82"/>
      <c r="O1177" s="82"/>
      <c r="P1177" s="82"/>
      <c r="Q1177" s="82"/>
      <c r="R1177" s="82" t="n">
        <v>1</v>
      </c>
      <c r="S1177" s="82"/>
      <c r="T1177" s="82"/>
      <c r="U1177" s="82"/>
      <c r="V1177" s="82"/>
      <c r="W1177" s="82"/>
      <c r="X1177" s="82"/>
      <c r="Y1177" s="82"/>
      <c r="Z1177" s="82"/>
      <c r="AA1177" s="82"/>
      <c r="AB1177" s="82"/>
      <c r="AC1177" s="82"/>
      <c r="AD1177" s="82"/>
      <c r="AE1177" s="82"/>
      <c r="AF1177" s="82"/>
      <c r="AG1177" s="82"/>
      <c r="AH1177" s="82"/>
      <c r="AI1177" s="82"/>
      <c r="AJ1177" s="82"/>
      <c r="AK1177" s="82"/>
      <c r="AL1177" s="82"/>
      <c r="AM1177" s="82"/>
      <c r="AN1177" s="82"/>
      <c r="AO1177" s="93"/>
      <c r="AP1177" s="93"/>
      <c r="AQ1177" s="93"/>
      <c r="AR1177" s="93"/>
      <c r="AS1177" s="93"/>
      <c r="AT1177" s="94"/>
      <c r="AU1177" s="41"/>
      <c r="AV1177" s="41"/>
      <c r="AW1177" s="41"/>
      <c r="AX1177" s="41"/>
      <c r="AY1177" s="41"/>
      <c r="AZ1177" s="41"/>
      <c r="BA1177" s="41"/>
      <c r="BB1177" s="41"/>
      <c r="BC1177" s="41"/>
      <c r="BD1177" s="41"/>
      <c r="BE1177" s="41"/>
      <c r="BF1177" s="41"/>
      <c r="BG1177" s="41"/>
      <c r="BH1177" s="41"/>
      <c r="BI1177" s="41"/>
      <c r="BJ1177" s="41"/>
      <c r="BK1177" s="41"/>
      <c r="BL1177" s="41"/>
      <c r="BM1177" s="41"/>
      <c r="BN1177" s="41"/>
    </row>
    <row r="1178" customFormat="false" ht="22.5" hidden="false" customHeight="true" outlineLevel="0" collapsed="false">
      <c r="A1178" s="90"/>
      <c r="B1178" s="90"/>
      <c r="C1178" s="83"/>
      <c r="D1178" s="90"/>
      <c r="E1178" s="77"/>
      <c r="F1178" s="78"/>
      <c r="G1178" s="76"/>
      <c r="H1178" s="82"/>
      <c r="I1178" s="89"/>
      <c r="J1178" s="87"/>
      <c r="K1178" s="79"/>
      <c r="L1178" s="93"/>
      <c r="M1178" s="82"/>
      <c r="N1178" s="82"/>
      <c r="O1178" s="82"/>
      <c r="P1178" s="82"/>
      <c r="Q1178" s="82"/>
      <c r="R1178" s="82"/>
      <c r="S1178" s="82"/>
      <c r="T1178" s="82"/>
      <c r="U1178" s="82"/>
      <c r="V1178" s="82"/>
      <c r="W1178" s="82"/>
      <c r="X1178" s="82"/>
      <c r="Y1178" s="82"/>
      <c r="Z1178" s="82"/>
      <c r="AA1178" s="82"/>
      <c r="AB1178" s="82"/>
      <c r="AC1178" s="82"/>
      <c r="AD1178" s="82"/>
      <c r="AE1178" s="82"/>
      <c r="AF1178" s="82"/>
      <c r="AG1178" s="82"/>
      <c r="AH1178" s="82"/>
      <c r="AI1178" s="82"/>
      <c r="AJ1178" s="82"/>
      <c r="AK1178" s="82"/>
      <c r="AL1178" s="82"/>
      <c r="AM1178" s="82"/>
      <c r="AN1178" s="82"/>
      <c r="AO1178" s="93"/>
      <c r="AP1178" s="93"/>
      <c r="AQ1178" s="93"/>
      <c r="AR1178" s="93"/>
      <c r="AS1178" s="93"/>
      <c r="AT1178" s="94"/>
      <c r="AU1178" s="41"/>
      <c r="AV1178" s="41"/>
      <c r="AW1178" s="41"/>
      <c r="AX1178" s="41"/>
      <c r="AY1178" s="41"/>
      <c r="AZ1178" s="41"/>
      <c r="BA1178" s="41"/>
      <c r="BB1178" s="41"/>
      <c r="BC1178" s="41"/>
      <c r="BD1178" s="41"/>
      <c r="BE1178" s="41"/>
      <c r="BF1178" s="41"/>
      <c r="BG1178" s="41"/>
      <c r="BH1178" s="41"/>
      <c r="BI1178" s="41"/>
      <c r="BJ1178" s="41"/>
      <c r="BK1178" s="41"/>
      <c r="BL1178" s="41"/>
      <c r="BM1178" s="41"/>
      <c r="BN1178" s="41"/>
    </row>
    <row r="1179" customFormat="false" ht="22.5" hidden="false" customHeight="true" outlineLevel="0" collapsed="false">
      <c r="A1179" s="90"/>
      <c r="B1179" s="90"/>
      <c r="C1179" s="83"/>
      <c r="D1179" s="90"/>
      <c r="E1179" s="77"/>
      <c r="F1179" s="78"/>
      <c r="G1179" s="76"/>
      <c r="H1179" s="82"/>
      <c r="I1179" s="89"/>
      <c r="J1179" s="87"/>
      <c r="K1179" s="79"/>
      <c r="L1179" s="93"/>
      <c r="M1179" s="82"/>
      <c r="N1179" s="82"/>
      <c r="O1179" s="82"/>
      <c r="P1179" s="82"/>
      <c r="Q1179" s="82"/>
      <c r="R1179" s="82"/>
      <c r="S1179" s="82"/>
      <c r="T1179" s="82"/>
      <c r="U1179" s="82"/>
      <c r="V1179" s="82"/>
      <c r="W1179" s="82"/>
      <c r="X1179" s="82"/>
      <c r="Y1179" s="82"/>
      <c r="Z1179" s="82"/>
      <c r="AA1179" s="82"/>
      <c r="AB1179" s="82"/>
      <c r="AC1179" s="82"/>
      <c r="AD1179" s="82"/>
      <c r="AE1179" s="82"/>
      <c r="AF1179" s="82"/>
      <c r="AG1179" s="82"/>
      <c r="AH1179" s="82"/>
      <c r="AI1179" s="82"/>
      <c r="AJ1179" s="82"/>
      <c r="AK1179" s="82"/>
      <c r="AL1179" s="82"/>
      <c r="AM1179" s="82"/>
      <c r="AN1179" s="82"/>
      <c r="AO1179" s="93"/>
      <c r="AP1179" s="93"/>
      <c r="AQ1179" s="93"/>
      <c r="AR1179" s="93"/>
      <c r="AS1179" s="93"/>
      <c r="AT1179" s="94"/>
      <c r="AU1179" s="41"/>
      <c r="AV1179" s="41"/>
      <c r="AW1179" s="41"/>
      <c r="AX1179" s="41"/>
      <c r="AY1179" s="41"/>
      <c r="AZ1179" s="41"/>
      <c r="BA1179" s="41"/>
      <c r="BB1179" s="41"/>
      <c r="BC1179" s="41"/>
      <c r="BD1179" s="41"/>
      <c r="BE1179" s="41"/>
      <c r="BF1179" s="41"/>
      <c r="BG1179" s="41"/>
      <c r="BH1179" s="41"/>
      <c r="BI1179" s="41"/>
      <c r="BJ1179" s="41"/>
      <c r="BK1179" s="41"/>
      <c r="BL1179" s="41"/>
      <c r="BM1179" s="41"/>
      <c r="BN1179" s="41"/>
    </row>
    <row r="1180" customFormat="false" ht="22.5" hidden="false" customHeight="true" outlineLevel="0" collapsed="false">
      <c r="A1180" s="90"/>
      <c r="B1180" s="90"/>
      <c r="C1180" s="83"/>
      <c r="D1180" s="90"/>
      <c r="E1180" s="77"/>
      <c r="F1180" s="78"/>
      <c r="G1180" s="76"/>
      <c r="H1180" s="82"/>
      <c r="I1180" s="89"/>
      <c r="J1180" s="87"/>
      <c r="K1180" s="79"/>
      <c r="L1180" s="93"/>
      <c r="M1180" s="82"/>
      <c r="N1180" s="82"/>
      <c r="O1180" s="82"/>
      <c r="P1180" s="82"/>
      <c r="Q1180" s="82"/>
      <c r="R1180" s="82"/>
      <c r="S1180" s="82"/>
      <c r="T1180" s="82"/>
      <c r="U1180" s="82"/>
      <c r="V1180" s="82"/>
      <c r="W1180" s="82"/>
      <c r="X1180" s="82"/>
      <c r="Y1180" s="82"/>
      <c r="Z1180" s="82"/>
      <c r="AA1180" s="82"/>
      <c r="AB1180" s="82"/>
      <c r="AC1180" s="82"/>
      <c r="AD1180" s="82"/>
      <c r="AE1180" s="82"/>
      <c r="AF1180" s="82"/>
      <c r="AG1180" s="82"/>
      <c r="AH1180" s="82"/>
      <c r="AI1180" s="82"/>
      <c r="AJ1180" s="82"/>
      <c r="AK1180" s="82"/>
      <c r="AL1180" s="82"/>
      <c r="AM1180" s="82"/>
      <c r="AN1180" s="82"/>
      <c r="AO1180" s="93"/>
      <c r="AP1180" s="93"/>
      <c r="AQ1180" s="93"/>
      <c r="AR1180" s="93"/>
      <c r="AS1180" s="93"/>
      <c r="AT1180" s="94"/>
      <c r="AU1180" s="41"/>
      <c r="AV1180" s="41"/>
      <c r="AW1180" s="41"/>
      <c r="AX1180" s="41"/>
      <c r="AY1180" s="41"/>
      <c r="AZ1180" s="41"/>
      <c r="BA1180" s="41"/>
      <c r="BB1180" s="41"/>
      <c r="BC1180" s="41"/>
      <c r="BD1180" s="41"/>
      <c r="BE1180" s="41"/>
      <c r="BF1180" s="41"/>
      <c r="BG1180" s="41"/>
      <c r="BH1180" s="41"/>
      <c r="BI1180" s="41"/>
      <c r="BJ1180" s="41"/>
      <c r="BK1180" s="41"/>
      <c r="BL1180" s="41"/>
      <c r="BM1180" s="41"/>
      <c r="BN1180" s="41"/>
    </row>
    <row r="1181" customFormat="false" ht="22.5" hidden="false" customHeight="true" outlineLevel="0" collapsed="false">
      <c r="A1181" s="76" t="s">
        <v>1514</v>
      </c>
      <c r="B1181" s="76" t="s">
        <v>229</v>
      </c>
      <c r="C1181" s="83"/>
      <c r="D1181" s="95" t="e">
        <f aca="false">'codigos flow sheet' #REF!</f>
        <v>#VALUE!</v>
      </c>
      <c r="E1181" s="97" t="e">
        <f aca="false">'codigos flow sheet' #REF!</f>
        <v>#VALUE!</v>
      </c>
      <c r="F1181" s="78"/>
      <c r="G1181" s="76"/>
      <c r="H1181" s="82"/>
      <c r="I1181" s="76"/>
      <c r="J1181" s="87" t="s">
        <v>1319</v>
      </c>
      <c r="K1181" s="100" t="s">
        <v>89</v>
      </c>
      <c r="L1181" s="93"/>
      <c r="M1181" s="82"/>
      <c r="N1181" s="82"/>
      <c r="O1181" s="82"/>
      <c r="P1181" s="82"/>
      <c r="Q1181" s="82"/>
      <c r="R1181" s="82"/>
      <c r="S1181" s="82"/>
      <c r="T1181" s="82"/>
      <c r="U1181" s="82"/>
      <c r="V1181" s="82"/>
      <c r="W1181" s="82"/>
      <c r="X1181" s="82"/>
      <c r="Y1181" s="82"/>
      <c r="Z1181" s="82"/>
      <c r="AA1181" s="82"/>
      <c r="AB1181" s="82"/>
      <c r="AC1181" s="82"/>
      <c r="AD1181" s="82"/>
      <c r="AE1181" s="82"/>
      <c r="AF1181" s="82"/>
      <c r="AG1181" s="82"/>
      <c r="AH1181" s="82"/>
      <c r="AI1181" s="82"/>
      <c r="AJ1181" s="82"/>
      <c r="AK1181" s="82"/>
      <c r="AL1181" s="82"/>
      <c r="AM1181" s="82"/>
      <c r="AN1181" s="82"/>
      <c r="AO1181" s="82"/>
      <c r="AP1181" s="82"/>
      <c r="AQ1181" s="82"/>
      <c r="AR1181" s="82"/>
      <c r="AS1181" s="82"/>
      <c r="AT1181" s="77"/>
      <c r="AU1181" s="41"/>
      <c r="AV1181" s="41"/>
      <c r="AW1181" s="41"/>
      <c r="AX1181" s="41"/>
      <c r="AY1181" s="41"/>
      <c r="AZ1181" s="41"/>
      <c r="BA1181" s="41"/>
      <c r="BB1181" s="41"/>
      <c r="BC1181" s="41"/>
      <c r="BD1181" s="41"/>
      <c r="BE1181" s="41"/>
      <c r="BF1181" s="41"/>
      <c r="BG1181" s="41"/>
      <c r="BH1181" s="41"/>
      <c r="BI1181" s="41"/>
      <c r="BJ1181" s="41"/>
      <c r="BK1181" s="41"/>
      <c r="BL1181" s="41"/>
      <c r="BM1181" s="41"/>
      <c r="BN1181" s="41"/>
    </row>
    <row r="1182" customFormat="false" ht="22.5" hidden="false" customHeight="true" outlineLevel="0" collapsed="false">
      <c r="A1182" s="76"/>
      <c r="B1182" s="76"/>
      <c r="C1182" s="83" t="s">
        <v>1515</v>
      </c>
      <c r="D1182" s="76" t="e">
        <f aca="false">CONCATENATE($D$1181,"_","RDY")</f>
        <v>#VALUE!</v>
      </c>
      <c r="E1182" s="77" t="e">
        <f aca="false">$E$1181</f>
        <v>#VALUE!</v>
      </c>
      <c r="F1182" s="78"/>
      <c r="G1182" s="88" t="s">
        <v>64</v>
      </c>
      <c r="H1182" s="82" t="s">
        <v>981</v>
      </c>
      <c r="I1182" s="76" t="s">
        <v>1516</v>
      </c>
      <c r="J1182" s="87"/>
      <c r="K1182" s="79"/>
      <c r="L1182" s="93"/>
      <c r="M1182" s="87" t="s">
        <v>62</v>
      </c>
      <c r="N1182" s="82"/>
      <c r="O1182" s="82"/>
      <c r="P1182" s="82"/>
      <c r="Q1182" s="82" t="n">
        <v>1</v>
      </c>
      <c r="R1182" s="82"/>
      <c r="S1182" s="82"/>
      <c r="T1182" s="82"/>
      <c r="U1182" s="82"/>
      <c r="V1182" s="82"/>
      <c r="W1182" s="82"/>
      <c r="X1182" s="82"/>
      <c r="Y1182" s="82"/>
      <c r="Z1182" s="82"/>
      <c r="AA1182" s="82"/>
      <c r="AB1182" s="82"/>
      <c r="AC1182" s="82"/>
      <c r="AD1182" s="82"/>
      <c r="AE1182" s="82"/>
      <c r="AF1182" s="82"/>
      <c r="AG1182" s="82"/>
      <c r="AH1182" s="82"/>
      <c r="AI1182" s="82"/>
      <c r="AJ1182" s="82"/>
      <c r="AK1182" s="82"/>
      <c r="AL1182" s="82"/>
      <c r="AM1182" s="82"/>
      <c r="AN1182" s="82"/>
      <c r="AO1182" s="93"/>
      <c r="AP1182" s="93"/>
      <c r="AQ1182" s="93"/>
      <c r="AR1182" s="93"/>
      <c r="AS1182" s="93"/>
      <c r="AT1182" s="94"/>
      <c r="AU1182" s="41"/>
      <c r="AV1182" s="41"/>
      <c r="AW1182" s="41"/>
      <c r="AX1182" s="41"/>
      <c r="AY1182" s="41"/>
      <c r="AZ1182" s="41"/>
      <c r="BA1182" s="41"/>
      <c r="BB1182" s="41"/>
      <c r="BC1182" s="41"/>
      <c r="BD1182" s="41"/>
      <c r="BE1182" s="41"/>
      <c r="BF1182" s="41"/>
      <c r="BG1182" s="41"/>
      <c r="BH1182" s="41"/>
      <c r="BI1182" s="41"/>
      <c r="BJ1182" s="41"/>
      <c r="BK1182" s="41"/>
      <c r="BL1182" s="41"/>
      <c r="BM1182" s="41"/>
      <c r="BN1182" s="41"/>
    </row>
    <row r="1183" customFormat="false" ht="22.5" hidden="false" customHeight="true" outlineLevel="0" collapsed="false">
      <c r="A1183" s="76" t="e">
        <f aca="false">'codigos flow sheet' #REF!</f>
        <v>#VALUE!</v>
      </c>
      <c r="B1183" s="76" t="s">
        <v>229</v>
      </c>
      <c r="C1183" s="83" t="s">
        <v>1517</v>
      </c>
      <c r="D1183" s="76" t="e">
        <f aca="false">CONCATENATE($D$1181,"_","POS2")</f>
        <v>#VALUE!</v>
      </c>
      <c r="E1183" s="77" t="e">
        <f aca="false">$E$1181</f>
        <v>#VALUE!</v>
      </c>
      <c r="F1183" s="78"/>
      <c r="G1183" s="88" t="s">
        <v>258</v>
      </c>
      <c r="H1183" s="82" t="s">
        <v>981</v>
      </c>
      <c r="I1183" s="77" t="s">
        <v>1518</v>
      </c>
      <c r="J1183" s="87"/>
      <c r="K1183" s="79"/>
      <c r="L1183" s="93"/>
      <c r="M1183" s="87" t="s">
        <v>62</v>
      </c>
      <c r="N1183" s="82"/>
      <c r="O1183" s="82"/>
      <c r="P1183" s="82"/>
      <c r="Q1183" s="82" t="n">
        <v>1</v>
      </c>
      <c r="R1183" s="82"/>
      <c r="S1183" s="82"/>
      <c r="T1183" s="82"/>
      <c r="U1183" s="82"/>
      <c r="V1183" s="82"/>
      <c r="W1183" s="82"/>
      <c r="X1183" s="82"/>
      <c r="Y1183" s="82"/>
      <c r="Z1183" s="82"/>
      <c r="AA1183" s="82"/>
      <c r="AB1183" s="82"/>
      <c r="AC1183" s="82"/>
      <c r="AD1183" s="82"/>
      <c r="AE1183" s="82"/>
      <c r="AF1183" s="82"/>
      <c r="AG1183" s="82"/>
      <c r="AH1183" s="82"/>
      <c r="AI1183" s="82"/>
      <c r="AJ1183" s="82"/>
      <c r="AK1183" s="82"/>
      <c r="AL1183" s="82"/>
      <c r="AM1183" s="82"/>
      <c r="AN1183" s="82"/>
      <c r="AO1183" s="82"/>
      <c r="AP1183" s="82"/>
      <c r="AQ1183" s="82"/>
      <c r="AR1183" s="82"/>
      <c r="AS1183" s="82"/>
      <c r="AT1183" s="77"/>
      <c r="AU1183" s="41"/>
      <c r="AV1183" s="41"/>
      <c r="AW1183" s="41"/>
      <c r="AX1183" s="41"/>
      <c r="AY1183" s="41"/>
      <c r="AZ1183" s="41"/>
      <c r="BA1183" s="41"/>
      <c r="BB1183" s="41"/>
      <c r="BC1183" s="41"/>
      <c r="BD1183" s="41"/>
      <c r="BE1183" s="41"/>
      <c r="BF1183" s="41"/>
      <c r="BG1183" s="41"/>
      <c r="BH1183" s="41"/>
      <c r="BI1183" s="41"/>
      <c r="BJ1183" s="41"/>
      <c r="BK1183" s="41"/>
      <c r="BL1183" s="41"/>
      <c r="BM1183" s="41"/>
      <c r="BN1183" s="41"/>
    </row>
    <row r="1184" customFormat="false" ht="22.5" hidden="false" customHeight="true" outlineLevel="0" collapsed="false">
      <c r="A1184" s="90" t="s">
        <v>229</v>
      </c>
      <c r="B1184" s="90" t="s">
        <v>229</v>
      </c>
      <c r="C1184" s="83" t="s">
        <v>1519</v>
      </c>
      <c r="D1184" s="76" t="e">
        <f aca="false">CONCATENATE($D$1181,"_","POS1")</f>
        <v>#VALUE!</v>
      </c>
      <c r="E1184" s="77" t="e">
        <f aca="false">$E$1181</f>
        <v>#VALUE!</v>
      </c>
      <c r="F1184" s="78"/>
      <c r="G1184" s="88" t="s">
        <v>261</v>
      </c>
      <c r="H1184" s="82" t="s">
        <v>981</v>
      </c>
      <c r="I1184" s="77" t="s">
        <v>1520</v>
      </c>
      <c r="J1184" s="87"/>
      <c r="K1184" s="79"/>
      <c r="L1184" s="93"/>
      <c r="M1184" s="87" t="s">
        <v>62</v>
      </c>
      <c r="N1184" s="82"/>
      <c r="O1184" s="82"/>
      <c r="P1184" s="82"/>
      <c r="Q1184" s="82" t="n">
        <v>1</v>
      </c>
      <c r="R1184" s="82"/>
      <c r="S1184" s="82"/>
      <c r="T1184" s="82"/>
      <c r="U1184" s="82"/>
      <c r="V1184" s="82"/>
      <c r="W1184" s="82"/>
      <c r="X1184" s="82"/>
      <c r="Y1184" s="82"/>
      <c r="Z1184" s="82"/>
      <c r="AA1184" s="82"/>
      <c r="AB1184" s="82"/>
      <c r="AC1184" s="82"/>
      <c r="AD1184" s="82"/>
      <c r="AE1184" s="82"/>
      <c r="AF1184" s="82"/>
      <c r="AG1184" s="82"/>
      <c r="AH1184" s="82"/>
      <c r="AI1184" s="82"/>
      <c r="AJ1184" s="82"/>
      <c r="AK1184" s="82"/>
      <c r="AL1184" s="82"/>
      <c r="AM1184" s="82"/>
      <c r="AN1184" s="82"/>
      <c r="AO1184" s="93"/>
      <c r="AP1184" s="93"/>
      <c r="AQ1184" s="93"/>
      <c r="AR1184" s="93"/>
      <c r="AS1184" s="93"/>
      <c r="AT1184" s="94"/>
      <c r="AU1184" s="41"/>
      <c r="AV1184" s="41"/>
      <c r="AW1184" s="41"/>
      <c r="AX1184" s="41"/>
      <c r="AY1184" s="41"/>
      <c r="AZ1184" s="41"/>
      <c r="BA1184" s="41"/>
      <c r="BB1184" s="41"/>
      <c r="BC1184" s="41"/>
      <c r="BD1184" s="41"/>
      <c r="BE1184" s="41"/>
      <c r="BF1184" s="41"/>
      <c r="BG1184" s="41"/>
      <c r="BH1184" s="41"/>
      <c r="BI1184" s="41"/>
      <c r="BJ1184" s="41"/>
      <c r="BK1184" s="41"/>
      <c r="BL1184" s="41"/>
      <c r="BM1184" s="41"/>
      <c r="BN1184" s="41"/>
    </row>
    <row r="1185" customFormat="false" ht="22.5" hidden="false" customHeight="true" outlineLevel="0" collapsed="false">
      <c r="A1185" s="90" t="s">
        <v>229</v>
      </c>
      <c r="B1185" s="90" t="s">
        <v>229</v>
      </c>
      <c r="C1185" s="83" t="s">
        <v>1521</v>
      </c>
      <c r="D1185" s="76" t="e">
        <f aca="false">CONCATENATE($D$1181,"_","CMD1")</f>
        <v>#VALUE!</v>
      </c>
      <c r="E1185" s="77" t="e">
        <f aca="false">$E$1181</f>
        <v>#VALUE!</v>
      </c>
      <c r="F1185" s="78"/>
      <c r="G1185" s="88" t="s">
        <v>949</v>
      </c>
      <c r="H1185" s="82" t="s">
        <v>981</v>
      </c>
      <c r="I1185" s="77" t="s">
        <v>1522</v>
      </c>
      <c r="J1185" s="87"/>
      <c r="K1185" s="79"/>
      <c r="L1185" s="93"/>
      <c r="M1185" s="87" t="s">
        <v>62</v>
      </c>
      <c r="N1185" s="82"/>
      <c r="O1185" s="82"/>
      <c r="P1185" s="82"/>
      <c r="Q1185" s="82"/>
      <c r="R1185" s="82" t="n">
        <v>1</v>
      </c>
      <c r="S1185" s="82"/>
      <c r="T1185" s="82"/>
      <c r="U1185" s="82"/>
      <c r="V1185" s="82"/>
      <c r="W1185" s="82"/>
      <c r="X1185" s="82"/>
      <c r="Y1185" s="82"/>
      <c r="Z1185" s="82"/>
      <c r="AA1185" s="82"/>
      <c r="AB1185" s="82"/>
      <c r="AC1185" s="82"/>
      <c r="AD1185" s="82"/>
      <c r="AE1185" s="82"/>
      <c r="AF1185" s="82"/>
      <c r="AG1185" s="82"/>
      <c r="AH1185" s="82"/>
      <c r="AI1185" s="82"/>
      <c r="AJ1185" s="82"/>
      <c r="AK1185" s="82"/>
      <c r="AL1185" s="82"/>
      <c r="AM1185" s="82"/>
      <c r="AN1185" s="82"/>
      <c r="AO1185" s="93"/>
      <c r="AP1185" s="93"/>
      <c r="AQ1185" s="93"/>
      <c r="AR1185" s="93"/>
      <c r="AS1185" s="93"/>
      <c r="AT1185" s="94"/>
      <c r="AU1185" s="41"/>
      <c r="AV1185" s="41"/>
      <c r="AW1185" s="41"/>
      <c r="AX1185" s="41"/>
      <c r="AY1185" s="41"/>
      <c r="AZ1185" s="41"/>
      <c r="BA1185" s="41"/>
      <c r="BB1185" s="41"/>
      <c r="BC1185" s="41"/>
      <c r="BD1185" s="41"/>
      <c r="BE1185" s="41"/>
      <c r="BF1185" s="41"/>
      <c r="BG1185" s="41"/>
      <c r="BH1185" s="41"/>
      <c r="BI1185" s="41"/>
      <c r="BJ1185" s="41"/>
      <c r="BK1185" s="41"/>
      <c r="BL1185" s="41"/>
      <c r="BM1185" s="41"/>
      <c r="BN1185" s="41"/>
    </row>
    <row r="1186" customFormat="false" ht="22.5" hidden="false" customHeight="true" outlineLevel="0" collapsed="false">
      <c r="A1186" s="90"/>
      <c r="B1186" s="90"/>
      <c r="C1186" s="83" t="s">
        <v>1523</v>
      </c>
      <c r="D1186" s="76" t="e">
        <f aca="false">CONCATENATE(D1181,"_","CMD2")</f>
        <v>#VALUE!</v>
      </c>
      <c r="E1186" s="77" t="e">
        <f aca="false">$E$1181</f>
        <v>#VALUE!</v>
      </c>
      <c r="F1186" s="78"/>
      <c r="G1186" s="88" t="s">
        <v>952</v>
      </c>
      <c r="H1186" s="82" t="s">
        <v>981</v>
      </c>
      <c r="I1186" s="77" t="s">
        <v>1524</v>
      </c>
      <c r="J1186" s="87"/>
      <c r="K1186" s="79"/>
      <c r="L1186" s="93"/>
      <c r="M1186" s="87" t="s">
        <v>62</v>
      </c>
      <c r="N1186" s="82"/>
      <c r="O1186" s="82"/>
      <c r="P1186" s="82"/>
      <c r="Q1186" s="82"/>
      <c r="R1186" s="82" t="n">
        <v>1</v>
      </c>
      <c r="S1186" s="82"/>
      <c r="T1186" s="82"/>
      <c r="U1186" s="82"/>
      <c r="V1186" s="82"/>
      <c r="W1186" s="82"/>
      <c r="X1186" s="82"/>
      <c r="Y1186" s="82"/>
      <c r="Z1186" s="82"/>
      <c r="AA1186" s="82"/>
      <c r="AB1186" s="82"/>
      <c r="AC1186" s="82"/>
      <c r="AD1186" s="82"/>
      <c r="AE1186" s="82"/>
      <c r="AF1186" s="82"/>
      <c r="AG1186" s="82"/>
      <c r="AH1186" s="82"/>
      <c r="AI1186" s="82"/>
      <c r="AJ1186" s="82"/>
      <c r="AK1186" s="82"/>
      <c r="AL1186" s="82"/>
      <c r="AM1186" s="82"/>
      <c r="AN1186" s="93"/>
      <c r="AO1186" s="93"/>
      <c r="AP1186" s="93"/>
      <c r="AQ1186" s="93"/>
      <c r="AR1186" s="93"/>
      <c r="AS1186" s="93"/>
      <c r="AT1186" s="94"/>
      <c r="AU1186" s="41"/>
      <c r="AV1186" s="41"/>
      <c r="AW1186" s="41"/>
      <c r="AX1186" s="41"/>
      <c r="AY1186" s="41"/>
      <c r="AZ1186" s="41"/>
      <c r="BA1186" s="41"/>
      <c r="BB1186" s="41"/>
      <c r="BC1186" s="41"/>
      <c r="BD1186" s="41"/>
      <c r="BE1186" s="41"/>
      <c r="BF1186" s="41"/>
      <c r="BG1186" s="41"/>
      <c r="BH1186" s="41"/>
      <c r="BI1186" s="41"/>
      <c r="BJ1186" s="41"/>
      <c r="BK1186" s="41"/>
      <c r="BL1186" s="41"/>
      <c r="BM1186" s="41"/>
      <c r="BN1186" s="41"/>
    </row>
    <row r="1187" customFormat="false" ht="22.5" hidden="false" customHeight="true" outlineLevel="0" collapsed="false">
      <c r="A1187" s="90"/>
      <c r="B1187" s="90"/>
      <c r="C1187" s="83" t="s">
        <v>1525</v>
      </c>
      <c r="D1187" s="76" t="e">
        <f aca="false">CONCATENATE($D$1181,"_","ZT")</f>
        <v>#VALUE!</v>
      </c>
      <c r="E1187" s="77" t="e">
        <f aca="false">$E$1181</f>
        <v>#VALUE!</v>
      </c>
      <c r="F1187" s="99"/>
      <c r="G1187" s="88" t="s">
        <v>267</v>
      </c>
      <c r="H1187" s="82" t="s">
        <v>981</v>
      </c>
      <c r="I1187" s="77" t="s">
        <v>1526</v>
      </c>
      <c r="J1187" s="93"/>
      <c r="K1187" s="79"/>
      <c r="L1187" s="93"/>
      <c r="M1187" s="140" t="s">
        <v>85</v>
      </c>
      <c r="N1187" s="82" t="s">
        <v>224</v>
      </c>
      <c r="O1187" s="82"/>
      <c r="P1187" s="82"/>
      <c r="Q1187" s="82"/>
      <c r="R1187" s="82"/>
      <c r="S1187" s="82" t="n">
        <v>1</v>
      </c>
      <c r="T1187" s="82"/>
      <c r="U1187" s="82"/>
      <c r="V1187" s="82"/>
      <c r="W1187" s="82"/>
      <c r="X1187" s="82"/>
      <c r="Y1187" s="82"/>
      <c r="Z1187" s="82"/>
      <c r="AA1187" s="82"/>
      <c r="AB1187" s="82"/>
      <c r="AC1187" s="82"/>
      <c r="AD1187" s="82"/>
      <c r="AE1187" s="82"/>
      <c r="AF1187" s="82"/>
      <c r="AG1187" s="82"/>
      <c r="AH1187" s="82"/>
      <c r="AI1187" s="82"/>
      <c r="AJ1187" s="82"/>
      <c r="AK1187" s="82"/>
      <c r="AL1187" s="82"/>
      <c r="AM1187" s="82"/>
      <c r="AN1187" s="93"/>
      <c r="AO1187" s="93"/>
      <c r="AP1187" s="93"/>
      <c r="AQ1187" s="93"/>
      <c r="AR1187" s="93"/>
      <c r="AS1187" s="93"/>
      <c r="AT1187" s="94"/>
      <c r="AU1187" s="41"/>
      <c r="AV1187" s="41"/>
      <c r="AW1187" s="41"/>
      <c r="AX1187" s="41"/>
      <c r="AY1187" s="41"/>
      <c r="AZ1187" s="41"/>
      <c r="BA1187" s="41"/>
      <c r="BB1187" s="41"/>
      <c r="BC1187" s="41"/>
      <c r="BD1187" s="41"/>
      <c r="BE1187" s="41"/>
      <c r="BF1187" s="41"/>
      <c r="BG1187" s="41"/>
      <c r="BH1187" s="41"/>
      <c r="BI1187" s="41"/>
      <c r="BJ1187" s="41"/>
      <c r="BK1187" s="41"/>
      <c r="BL1187" s="41"/>
      <c r="BM1187" s="41"/>
      <c r="BN1187" s="41"/>
    </row>
    <row r="1188" customFormat="false" ht="22.5" hidden="false" customHeight="true" outlineLevel="0" collapsed="false">
      <c r="A1188" s="90"/>
      <c r="B1188" s="90"/>
      <c r="C1188" s="83" t="s">
        <v>1527</v>
      </c>
      <c r="D1188" s="76" t="e">
        <f aca="false">CONCATENATE($D$1181,"_","SP")</f>
        <v>#VALUE!</v>
      </c>
      <c r="E1188" s="77" t="e">
        <f aca="false">$E$1181</f>
        <v>#VALUE!</v>
      </c>
      <c r="F1188" s="99"/>
      <c r="G1188" s="88" t="s">
        <v>270</v>
      </c>
      <c r="H1188" s="82" t="s">
        <v>981</v>
      </c>
      <c r="I1188" s="90" t="s">
        <v>1528</v>
      </c>
      <c r="J1188" s="93"/>
      <c r="K1188" s="79"/>
      <c r="L1188" s="93"/>
      <c r="M1188" s="140" t="s">
        <v>85</v>
      </c>
      <c r="N1188" s="82"/>
      <c r="O1188" s="82"/>
      <c r="P1188" s="82"/>
      <c r="Q1188" s="82"/>
      <c r="R1188" s="82"/>
      <c r="S1188" s="82"/>
      <c r="T1188" s="82"/>
      <c r="U1188" s="82" t="n">
        <v>1</v>
      </c>
      <c r="V1188" s="82"/>
      <c r="W1188" s="82"/>
      <c r="X1188" s="82"/>
      <c r="Y1188" s="82"/>
      <c r="Z1188" s="82"/>
      <c r="AA1188" s="82"/>
      <c r="AB1188" s="82"/>
      <c r="AC1188" s="82"/>
      <c r="AD1188" s="82"/>
      <c r="AE1188" s="82"/>
      <c r="AF1188" s="82"/>
      <c r="AG1188" s="82"/>
      <c r="AH1188" s="82"/>
      <c r="AI1188" s="82"/>
      <c r="AJ1188" s="82"/>
      <c r="AK1188" s="82"/>
      <c r="AL1188" s="82"/>
      <c r="AM1188" s="82"/>
      <c r="AN1188" s="93"/>
      <c r="AO1188" s="93"/>
      <c r="AP1188" s="93"/>
      <c r="AQ1188" s="93"/>
      <c r="AR1188" s="93"/>
      <c r="AS1188" s="93"/>
      <c r="AT1188" s="94"/>
      <c r="AU1188" s="41"/>
      <c r="AV1188" s="41"/>
      <c r="AW1188" s="41"/>
      <c r="AX1188" s="41"/>
      <c r="AY1188" s="41"/>
      <c r="AZ1188" s="41"/>
      <c r="BA1188" s="41"/>
      <c r="BB1188" s="41"/>
      <c r="BC1188" s="41"/>
      <c r="BD1188" s="41"/>
      <c r="BE1188" s="41"/>
      <c r="BF1188" s="41"/>
      <c r="BG1188" s="41"/>
      <c r="BH1188" s="41"/>
      <c r="BI1188" s="41"/>
      <c r="BJ1188" s="41"/>
      <c r="BK1188" s="41"/>
      <c r="BL1188" s="41"/>
      <c r="BM1188" s="41"/>
      <c r="BN1188" s="41"/>
    </row>
    <row r="1189" customFormat="false" ht="22.5" hidden="false" customHeight="true" outlineLevel="0" collapsed="false">
      <c r="A1189" s="90"/>
      <c r="B1189" s="90"/>
      <c r="C1189" s="83"/>
      <c r="D1189" s="90"/>
      <c r="E1189" s="77"/>
      <c r="F1189" s="78"/>
      <c r="G1189" s="76"/>
      <c r="H1189" s="82"/>
      <c r="I1189" s="89"/>
      <c r="J1189" s="87"/>
      <c r="K1189" s="79"/>
      <c r="L1189" s="93"/>
      <c r="M1189" s="82"/>
      <c r="N1189" s="82"/>
      <c r="O1189" s="82"/>
      <c r="P1189" s="82"/>
      <c r="Q1189" s="82"/>
      <c r="R1189" s="82"/>
      <c r="S1189" s="82"/>
      <c r="T1189" s="82"/>
      <c r="U1189" s="82"/>
      <c r="V1189" s="82"/>
      <c r="W1189" s="82"/>
      <c r="X1189" s="82"/>
      <c r="Y1189" s="82"/>
      <c r="Z1189" s="82"/>
      <c r="AA1189" s="82"/>
      <c r="AB1189" s="82"/>
      <c r="AC1189" s="82"/>
      <c r="AD1189" s="82"/>
      <c r="AE1189" s="82"/>
      <c r="AF1189" s="82"/>
      <c r="AG1189" s="82"/>
      <c r="AH1189" s="82"/>
      <c r="AI1189" s="82"/>
      <c r="AJ1189" s="82"/>
      <c r="AK1189" s="82"/>
      <c r="AL1189" s="82"/>
      <c r="AM1189" s="82"/>
      <c r="AN1189" s="82"/>
      <c r="AO1189" s="93"/>
      <c r="AP1189" s="93"/>
      <c r="AQ1189" s="93"/>
      <c r="AR1189" s="93"/>
      <c r="AS1189" s="93"/>
      <c r="AT1189" s="94"/>
      <c r="AU1189" s="41"/>
      <c r="AV1189" s="41"/>
      <c r="AW1189" s="41"/>
      <c r="AX1189" s="41"/>
      <c r="AY1189" s="41"/>
      <c r="AZ1189" s="41"/>
      <c r="BA1189" s="41"/>
      <c r="BB1189" s="41"/>
      <c r="BC1189" s="41"/>
      <c r="BD1189" s="41"/>
      <c r="BE1189" s="41"/>
      <c r="BF1189" s="41"/>
      <c r="BG1189" s="41"/>
      <c r="BH1189" s="41"/>
      <c r="BI1189" s="41"/>
      <c r="BJ1189" s="41"/>
      <c r="BK1189" s="41"/>
      <c r="BL1189" s="41"/>
      <c r="BM1189" s="41"/>
      <c r="BN1189" s="41"/>
    </row>
    <row r="1190" customFormat="false" ht="22.5" hidden="false" customHeight="true" outlineLevel="0" collapsed="false">
      <c r="A1190" s="90"/>
      <c r="B1190" s="90"/>
      <c r="C1190" s="83"/>
      <c r="D1190" s="90"/>
      <c r="E1190" s="77"/>
      <c r="F1190" s="78"/>
      <c r="G1190" s="76"/>
      <c r="H1190" s="82"/>
      <c r="I1190" s="89"/>
      <c r="J1190" s="87"/>
      <c r="K1190" s="79"/>
      <c r="L1190" s="93"/>
      <c r="M1190" s="82"/>
      <c r="N1190" s="82"/>
      <c r="O1190" s="82"/>
      <c r="P1190" s="82"/>
      <c r="Q1190" s="82"/>
      <c r="R1190" s="82"/>
      <c r="S1190" s="82"/>
      <c r="T1190" s="82"/>
      <c r="U1190" s="82"/>
      <c r="V1190" s="82"/>
      <c r="W1190" s="82"/>
      <c r="X1190" s="82"/>
      <c r="Y1190" s="82"/>
      <c r="Z1190" s="82"/>
      <c r="AA1190" s="82"/>
      <c r="AB1190" s="82"/>
      <c r="AC1190" s="82"/>
      <c r="AD1190" s="82"/>
      <c r="AE1190" s="82"/>
      <c r="AF1190" s="82"/>
      <c r="AG1190" s="82"/>
      <c r="AH1190" s="82"/>
      <c r="AI1190" s="82"/>
      <c r="AJ1190" s="82"/>
      <c r="AK1190" s="82"/>
      <c r="AL1190" s="82"/>
      <c r="AM1190" s="82"/>
      <c r="AN1190" s="82"/>
      <c r="AO1190" s="93"/>
      <c r="AP1190" s="93"/>
      <c r="AQ1190" s="93"/>
      <c r="AR1190" s="93"/>
      <c r="AS1190" s="93"/>
      <c r="AT1190" s="94"/>
      <c r="AU1190" s="41"/>
      <c r="AV1190" s="41"/>
      <c r="AW1190" s="41"/>
      <c r="AX1190" s="41"/>
      <c r="AY1190" s="41"/>
      <c r="AZ1190" s="41"/>
      <c r="BA1190" s="41"/>
      <c r="BB1190" s="41"/>
      <c r="BC1190" s="41"/>
      <c r="BD1190" s="41"/>
      <c r="BE1190" s="41"/>
      <c r="BF1190" s="41"/>
      <c r="BG1190" s="41"/>
      <c r="BH1190" s="41"/>
      <c r="BI1190" s="41"/>
      <c r="BJ1190" s="41"/>
      <c r="BK1190" s="41"/>
      <c r="BL1190" s="41"/>
      <c r="BM1190" s="41"/>
      <c r="BN1190" s="41"/>
    </row>
    <row r="1191" customFormat="false" ht="22.5" hidden="false" customHeight="true" outlineLevel="0" collapsed="false">
      <c r="A1191" s="90"/>
      <c r="B1191" s="90"/>
      <c r="C1191" s="83"/>
      <c r="D1191" s="90"/>
      <c r="E1191" s="77"/>
      <c r="F1191" s="78"/>
      <c r="G1191" s="76"/>
      <c r="H1191" s="82"/>
      <c r="I1191" s="89"/>
      <c r="J1191" s="87"/>
      <c r="K1191" s="79"/>
      <c r="L1191" s="93"/>
      <c r="M1191" s="82"/>
      <c r="N1191" s="82"/>
      <c r="O1191" s="82"/>
      <c r="P1191" s="82"/>
      <c r="Q1191" s="82"/>
      <c r="R1191" s="82"/>
      <c r="S1191" s="82"/>
      <c r="T1191" s="82"/>
      <c r="U1191" s="82"/>
      <c r="V1191" s="82"/>
      <c r="W1191" s="82"/>
      <c r="X1191" s="82"/>
      <c r="Y1191" s="82"/>
      <c r="Z1191" s="82"/>
      <c r="AA1191" s="82"/>
      <c r="AB1191" s="82"/>
      <c r="AC1191" s="82"/>
      <c r="AD1191" s="82"/>
      <c r="AE1191" s="82"/>
      <c r="AF1191" s="82"/>
      <c r="AG1191" s="82"/>
      <c r="AH1191" s="82"/>
      <c r="AI1191" s="82"/>
      <c r="AJ1191" s="82"/>
      <c r="AK1191" s="82"/>
      <c r="AL1191" s="82"/>
      <c r="AM1191" s="82"/>
      <c r="AN1191" s="82"/>
      <c r="AO1191" s="93"/>
      <c r="AP1191" s="93"/>
      <c r="AQ1191" s="93"/>
      <c r="AR1191" s="93"/>
      <c r="AS1191" s="93"/>
      <c r="AT1191" s="94"/>
      <c r="AU1191" s="41"/>
      <c r="AV1191" s="41"/>
      <c r="AW1191" s="41"/>
      <c r="AX1191" s="41"/>
      <c r="AY1191" s="41"/>
      <c r="AZ1191" s="41"/>
      <c r="BA1191" s="41"/>
      <c r="BB1191" s="41"/>
      <c r="BC1191" s="41"/>
      <c r="BD1191" s="41"/>
      <c r="BE1191" s="41"/>
      <c r="BF1191" s="41"/>
      <c r="BG1191" s="41"/>
      <c r="BH1191" s="41"/>
      <c r="BI1191" s="41"/>
      <c r="BJ1191" s="41"/>
      <c r="BK1191" s="41"/>
      <c r="BL1191" s="41"/>
      <c r="BM1191" s="41"/>
      <c r="BN1191" s="41"/>
    </row>
    <row r="1192" customFormat="false" ht="22.5" hidden="false" customHeight="true" outlineLevel="0" collapsed="false">
      <c r="A1192" s="90"/>
      <c r="B1192" s="90"/>
      <c r="C1192" s="83"/>
      <c r="D1192" s="95" t="e">
        <f aca="false">'codigos flow sheet' #REF!</f>
        <v>#VALUE!</v>
      </c>
      <c r="E1192" s="95" t="e">
        <f aca="false">'codigos flow sheet' #REF!</f>
        <v>#VALUE!</v>
      </c>
      <c r="F1192" s="78"/>
      <c r="G1192" s="76"/>
      <c r="H1192" s="82"/>
      <c r="I1192" s="89"/>
      <c r="J1192" s="87" t="s">
        <v>1319</v>
      </c>
      <c r="K1192" s="100" t="s">
        <v>89</v>
      </c>
      <c r="L1192" s="93"/>
      <c r="M1192" s="82"/>
      <c r="N1192" s="82"/>
      <c r="O1192" s="82"/>
      <c r="P1192" s="82"/>
      <c r="Q1192" s="82"/>
      <c r="R1192" s="82"/>
      <c r="S1192" s="82"/>
      <c r="T1192" s="82"/>
      <c r="U1192" s="82"/>
      <c r="V1192" s="82"/>
      <c r="W1192" s="82"/>
      <c r="X1192" s="82"/>
      <c r="Y1192" s="82"/>
      <c r="Z1192" s="82"/>
      <c r="AA1192" s="82"/>
      <c r="AB1192" s="82"/>
      <c r="AC1192" s="82"/>
      <c r="AD1192" s="82"/>
      <c r="AE1192" s="82"/>
      <c r="AF1192" s="82"/>
      <c r="AG1192" s="82"/>
      <c r="AH1192" s="82"/>
      <c r="AI1192" s="82"/>
      <c r="AJ1192" s="82"/>
      <c r="AK1192" s="82"/>
      <c r="AL1192" s="82"/>
      <c r="AM1192" s="82"/>
      <c r="AN1192" s="82"/>
      <c r="AO1192" s="93"/>
      <c r="AP1192" s="93"/>
      <c r="AQ1192" s="93"/>
      <c r="AR1192" s="93"/>
      <c r="AS1192" s="93"/>
      <c r="AT1192" s="94"/>
      <c r="AU1192" s="41"/>
      <c r="AV1192" s="41"/>
      <c r="AW1192" s="41"/>
      <c r="AX1192" s="41"/>
      <c r="AY1192" s="41"/>
      <c r="AZ1192" s="41"/>
      <c r="BA1192" s="41"/>
      <c r="BB1192" s="41"/>
      <c r="BC1192" s="41"/>
      <c r="BD1192" s="41"/>
      <c r="BE1192" s="41"/>
      <c r="BF1192" s="41"/>
      <c r="BG1192" s="41"/>
      <c r="BH1192" s="41"/>
      <c r="BI1192" s="41"/>
      <c r="BJ1192" s="41"/>
      <c r="BK1192" s="41"/>
      <c r="BL1192" s="41"/>
      <c r="BM1192" s="41"/>
      <c r="BN1192" s="41"/>
    </row>
    <row r="1193" customFormat="false" ht="22.5" hidden="false" customHeight="true" outlineLevel="0" collapsed="false">
      <c r="A1193" s="90"/>
      <c r="B1193" s="90"/>
      <c r="C1193" s="83" t="s">
        <v>1529</v>
      </c>
      <c r="D1193" s="90" t="e">
        <f aca="false">CONCATENATE($D$1192,"_","SV")</f>
        <v>#VALUE!</v>
      </c>
      <c r="E1193" s="77" t="e">
        <f aca="false">$E$1192</f>
        <v>#VALUE!</v>
      </c>
      <c r="F1193" s="78"/>
      <c r="G1193" s="88" t="s">
        <v>1208</v>
      </c>
      <c r="H1193" s="82" t="s">
        <v>981</v>
      </c>
      <c r="I1193" s="77" t="s">
        <v>1530</v>
      </c>
      <c r="J1193" s="87"/>
      <c r="K1193" s="79"/>
      <c r="L1193" s="93"/>
      <c r="M1193" s="87" t="s">
        <v>62</v>
      </c>
      <c r="N1193" s="82"/>
      <c r="O1193" s="82"/>
      <c r="P1193" s="82"/>
      <c r="Q1193" s="82"/>
      <c r="R1193" s="82" t="n">
        <v>1</v>
      </c>
      <c r="S1193" s="82"/>
      <c r="T1193" s="82"/>
      <c r="U1193" s="82"/>
      <c r="V1193" s="82"/>
      <c r="W1193" s="82"/>
      <c r="X1193" s="82"/>
      <c r="Y1193" s="82"/>
      <c r="Z1193" s="82"/>
      <c r="AA1193" s="82"/>
      <c r="AB1193" s="82"/>
      <c r="AC1193" s="82"/>
      <c r="AD1193" s="82"/>
      <c r="AE1193" s="82"/>
      <c r="AF1193" s="82"/>
      <c r="AG1193" s="82"/>
      <c r="AH1193" s="82"/>
      <c r="AI1193" s="82"/>
      <c r="AJ1193" s="82"/>
      <c r="AK1193" s="82"/>
      <c r="AL1193" s="82"/>
      <c r="AM1193" s="82"/>
      <c r="AN1193" s="82"/>
      <c r="AO1193" s="93"/>
      <c r="AP1193" s="93"/>
      <c r="AQ1193" s="93"/>
      <c r="AR1193" s="93"/>
      <c r="AS1193" s="93"/>
      <c r="AT1193" s="94"/>
      <c r="AU1193" s="41"/>
      <c r="AV1193" s="41"/>
      <c r="AW1193" s="41"/>
      <c r="AX1193" s="41"/>
      <c r="AY1193" s="41"/>
      <c r="AZ1193" s="41"/>
      <c r="BA1193" s="41"/>
      <c r="BB1193" s="41"/>
      <c r="BC1193" s="41"/>
      <c r="BD1193" s="41"/>
      <c r="BE1193" s="41"/>
      <c r="BF1193" s="41"/>
      <c r="BG1193" s="41"/>
      <c r="BH1193" s="41"/>
      <c r="BI1193" s="41"/>
      <c r="BJ1193" s="41"/>
      <c r="BK1193" s="41"/>
      <c r="BL1193" s="41"/>
      <c r="BM1193" s="41"/>
      <c r="BN1193" s="41"/>
    </row>
    <row r="1194" customFormat="false" ht="22.5" hidden="false" customHeight="true" outlineLevel="0" collapsed="false">
      <c r="A1194" s="90"/>
      <c r="B1194" s="90"/>
      <c r="C1194" s="83"/>
      <c r="D1194" s="90"/>
      <c r="E1194" s="77"/>
      <c r="F1194" s="78"/>
      <c r="G1194" s="76"/>
      <c r="H1194" s="82"/>
      <c r="I1194" s="89"/>
      <c r="J1194" s="87"/>
      <c r="K1194" s="79"/>
      <c r="L1194" s="93"/>
      <c r="M1194" s="82"/>
      <c r="N1194" s="82"/>
      <c r="O1194" s="82"/>
      <c r="P1194" s="82"/>
      <c r="Q1194" s="82"/>
      <c r="R1194" s="82"/>
      <c r="S1194" s="82"/>
      <c r="T1194" s="82"/>
      <c r="U1194" s="82"/>
      <c r="V1194" s="82"/>
      <c r="W1194" s="82"/>
      <c r="X1194" s="82"/>
      <c r="Y1194" s="82"/>
      <c r="Z1194" s="82"/>
      <c r="AA1194" s="82"/>
      <c r="AB1194" s="82"/>
      <c r="AC1194" s="82"/>
      <c r="AD1194" s="82"/>
      <c r="AE1194" s="82"/>
      <c r="AF1194" s="82"/>
      <c r="AG1194" s="82"/>
      <c r="AH1194" s="82"/>
      <c r="AI1194" s="82"/>
      <c r="AJ1194" s="82"/>
      <c r="AK1194" s="82"/>
      <c r="AL1194" s="82"/>
      <c r="AM1194" s="82"/>
      <c r="AN1194" s="82"/>
      <c r="AO1194" s="93"/>
      <c r="AP1194" s="93"/>
      <c r="AQ1194" s="93"/>
      <c r="AR1194" s="93"/>
      <c r="AS1194" s="93"/>
      <c r="AT1194" s="94"/>
      <c r="AU1194" s="41"/>
      <c r="AV1194" s="41"/>
      <c r="AW1194" s="41"/>
      <c r="AX1194" s="41"/>
      <c r="AY1194" s="41"/>
      <c r="AZ1194" s="41"/>
      <c r="BA1194" s="41"/>
      <c r="BB1194" s="41"/>
      <c r="BC1194" s="41"/>
      <c r="BD1194" s="41"/>
      <c r="BE1194" s="41"/>
      <c r="BF1194" s="41"/>
      <c r="BG1194" s="41"/>
      <c r="BH1194" s="41"/>
      <c r="BI1194" s="41"/>
      <c r="BJ1194" s="41"/>
      <c r="BK1194" s="41"/>
      <c r="BL1194" s="41"/>
      <c r="BM1194" s="41"/>
      <c r="BN1194" s="41"/>
    </row>
    <row r="1195" customFormat="false" ht="22.5" hidden="false" customHeight="true" outlineLevel="0" collapsed="false">
      <c r="A1195" s="90"/>
      <c r="B1195" s="90"/>
      <c r="C1195" s="83"/>
      <c r="D1195" s="90"/>
      <c r="E1195" s="77"/>
      <c r="F1195" s="78"/>
      <c r="G1195" s="76"/>
      <c r="H1195" s="82"/>
      <c r="I1195" s="89"/>
      <c r="J1195" s="87"/>
      <c r="K1195" s="79"/>
      <c r="L1195" s="93"/>
      <c r="M1195" s="82"/>
      <c r="N1195" s="82"/>
      <c r="O1195" s="82"/>
      <c r="P1195" s="82"/>
      <c r="Q1195" s="82"/>
      <c r="R1195" s="82"/>
      <c r="S1195" s="82"/>
      <c r="T1195" s="82"/>
      <c r="U1195" s="82"/>
      <c r="V1195" s="82"/>
      <c r="W1195" s="82"/>
      <c r="X1195" s="82"/>
      <c r="Y1195" s="82"/>
      <c r="Z1195" s="82"/>
      <c r="AA1195" s="82"/>
      <c r="AB1195" s="82"/>
      <c r="AC1195" s="82"/>
      <c r="AD1195" s="82"/>
      <c r="AE1195" s="82"/>
      <c r="AF1195" s="82"/>
      <c r="AG1195" s="82"/>
      <c r="AH1195" s="82"/>
      <c r="AI1195" s="82"/>
      <c r="AJ1195" s="82"/>
      <c r="AK1195" s="82"/>
      <c r="AL1195" s="82"/>
      <c r="AM1195" s="82"/>
      <c r="AN1195" s="82"/>
      <c r="AO1195" s="93"/>
      <c r="AP1195" s="93"/>
      <c r="AQ1195" s="93"/>
      <c r="AR1195" s="93"/>
      <c r="AS1195" s="93"/>
      <c r="AT1195" s="94"/>
      <c r="AU1195" s="41"/>
      <c r="AV1195" s="41"/>
      <c r="AW1195" s="41"/>
      <c r="AX1195" s="41"/>
      <c r="AY1195" s="41"/>
      <c r="AZ1195" s="41"/>
      <c r="BA1195" s="41"/>
      <c r="BB1195" s="41"/>
      <c r="BC1195" s="41"/>
      <c r="BD1195" s="41"/>
      <c r="BE1195" s="41"/>
      <c r="BF1195" s="41"/>
      <c r="BG1195" s="41"/>
      <c r="BH1195" s="41"/>
      <c r="BI1195" s="41"/>
      <c r="BJ1195" s="41"/>
      <c r="BK1195" s="41"/>
      <c r="BL1195" s="41"/>
      <c r="BM1195" s="41"/>
      <c r="BN1195" s="41"/>
    </row>
    <row r="1196" customFormat="false" ht="22.5" hidden="false" customHeight="true" outlineLevel="0" collapsed="false">
      <c r="A1196" s="90"/>
      <c r="B1196" s="90"/>
      <c r="C1196" s="83"/>
      <c r="D1196" s="90"/>
      <c r="E1196" s="77"/>
      <c r="F1196" s="78"/>
      <c r="G1196" s="76"/>
      <c r="H1196" s="82"/>
      <c r="I1196" s="89"/>
      <c r="J1196" s="87"/>
      <c r="K1196" s="79"/>
      <c r="L1196" s="93"/>
      <c r="M1196" s="82"/>
      <c r="N1196" s="82"/>
      <c r="O1196" s="82"/>
      <c r="P1196" s="82"/>
      <c r="Q1196" s="82"/>
      <c r="R1196" s="82"/>
      <c r="S1196" s="82"/>
      <c r="T1196" s="82"/>
      <c r="U1196" s="82"/>
      <c r="V1196" s="82"/>
      <c r="W1196" s="82"/>
      <c r="X1196" s="82"/>
      <c r="Y1196" s="82"/>
      <c r="Z1196" s="82"/>
      <c r="AA1196" s="82"/>
      <c r="AB1196" s="82"/>
      <c r="AC1196" s="82"/>
      <c r="AD1196" s="82"/>
      <c r="AE1196" s="82"/>
      <c r="AF1196" s="82"/>
      <c r="AG1196" s="82"/>
      <c r="AH1196" s="82"/>
      <c r="AI1196" s="82"/>
      <c r="AJ1196" s="82"/>
      <c r="AK1196" s="82"/>
      <c r="AL1196" s="82"/>
      <c r="AM1196" s="82"/>
      <c r="AN1196" s="82"/>
      <c r="AO1196" s="93"/>
      <c r="AP1196" s="93"/>
      <c r="AQ1196" s="93"/>
      <c r="AR1196" s="93"/>
      <c r="AS1196" s="93"/>
      <c r="AT1196" s="94"/>
      <c r="AU1196" s="41"/>
      <c r="AV1196" s="41"/>
      <c r="AW1196" s="41"/>
      <c r="AX1196" s="41"/>
      <c r="AY1196" s="41"/>
      <c r="AZ1196" s="41"/>
      <c r="BA1196" s="41"/>
      <c r="BB1196" s="41"/>
      <c r="BC1196" s="41"/>
      <c r="BD1196" s="41"/>
      <c r="BE1196" s="41"/>
      <c r="BF1196" s="41"/>
      <c r="BG1196" s="41"/>
      <c r="BH1196" s="41"/>
      <c r="BI1196" s="41"/>
      <c r="BJ1196" s="41"/>
      <c r="BK1196" s="41"/>
      <c r="BL1196" s="41"/>
      <c r="BM1196" s="41"/>
      <c r="BN1196" s="41"/>
    </row>
    <row r="1197" customFormat="false" ht="22.5" hidden="false" customHeight="true" outlineLevel="0" collapsed="false">
      <c r="A1197" s="90"/>
      <c r="B1197" s="90"/>
      <c r="C1197" s="83"/>
      <c r="D1197" s="113" t="e">
        <f aca="false">'codigos flow sheet' #REF!</f>
        <v>#VALUE!</v>
      </c>
      <c r="E1197" s="97" t="e">
        <f aca="false">'codigos flow sheet' #REF!</f>
        <v>#VALUE!</v>
      </c>
      <c r="F1197" s="78"/>
      <c r="G1197" s="76"/>
      <c r="H1197" s="82" t="s">
        <v>509</v>
      </c>
      <c r="I1197" s="77"/>
      <c r="J1197" s="87" t="s">
        <v>88</v>
      </c>
      <c r="K1197" s="100" t="s">
        <v>89</v>
      </c>
      <c r="L1197" s="93"/>
      <c r="M1197" s="82"/>
      <c r="N1197" s="82"/>
      <c r="O1197" s="82"/>
      <c r="P1197" s="82"/>
      <c r="Q1197" s="82"/>
      <c r="R1197" s="82"/>
      <c r="S1197" s="82"/>
      <c r="T1197" s="82"/>
      <c r="U1197" s="82"/>
      <c r="V1197" s="82"/>
      <c r="W1197" s="82"/>
      <c r="X1197" s="82"/>
      <c r="Y1197" s="82"/>
      <c r="Z1197" s="82"/>
      <c r="AA1197" s="82"/>
      <c r="AB1197" s="82"/>
      <c r="AC1197" s="82"/>
      <c r="AD1197" s="82"/>
      <c r="AE1197" s="82"/>
      <c r="AF1197" s="82"/>
      <c r="AG1197" s="82"/>
      <c r="AH1197" s="82"/>
      <c r="AI1197" s="82"/>
      <c r="AJ1197" s="82"/>
      <c r="AK1197" s="82"/>
      <c r="AL1197" s="82"/>
      <c r="AM1197" s="82"/>
      <c r="AN1197" s="82"/>
      <c r="AO1197" s="93"/>
      <c r="AP1197" s="93"/>
      <c r="AQ1197" s="93"/>
      <c r="AR1197" s="93"/>
      <c r="AS1197" s="93"/>
      <c r="AT1197" s="94"/>
      <c r="AU1197" s="41"/>
      <c r="AV1197" s="41"/>
      <c r="AW1197" s="41"/>
      <c r="AX1197" s="41"/>
      <c r="AY1197" s="41"/>
      <c r="AZ1197" s="41"/>
      <c r="BA1197" s="41"/>
      <c r="BB1197" s="41"/>
      <c r="BC1197" s="41"/>
      <c r="BD1197" s="41"/>
      <c r="BE1197" s="41"/>
      <c r="BF1197" s="41"/>
      <c r="BG1197" s="41"/>
      <c r="BH1197" s="41"/>
      <c r="BI1197" s="41"/>
      <c r="BJ1197" s="41"/>
      <c r="BK1197" s="41"/>
      <c r="BL1197" s="41"/>
      <c r="BM1197" s="41"/>
      <c r="BN1197" s="41"/>
    </row>
    <row r="1198" customFormat="false" ht="22.5" hidden="false" customHeight="true" outlineLevel="0" collapsed="false">
      <c r="A1198" s="90"/>
      <c r="B1198" s="90"/>
      <c r="C1198" s="83" t="s">
        <v>1531</v>
      </c>
      <c r="D1198" s="90" t="e">
        <f aca="false">CONCATENATE($D$1197,"_","HS")</f>
        <v>#VALUE!</v>
      </c>
      <c r="E1198" s="77" t="e">
        <f aca="false">$E$1197</f>
        <v>#VALUE!</v>
      </c>
      <c r="F1198" s="78"/>
      <c r="G1198" s="88" t="s">
        <v>1062</v>
      </c>
      <c r="H1198" s="82" t="s">
        <v>981</v>
      </c>
      <c r="I1198" s="77" t="s">
        <v>1532</v>
      </c>
      <c r="J1198" s="87"/>
      <c r="K1198" s="79"/>
      <c r="L1198" s="93"/>
      <c r="M1198" s="87" t="s">
        <v>62</v>
      </c>
      <c r="N1198" s="82"/>
      <c r="O1198" s="82"/>
      <c r="P1198" s="82"/>
      <c r="Q1198" s="82" t="n">
        <v>1</v>
      </c>
      <c r="R1198" s="82"/>
      <c r="S1198" s="82"/>
      <c r="T1198" s="82"/>
      <c r="U1198" s="82"/>
      <c r="V1198" s="82"/>
      <c r="W1198" s="82"/>
      <c r="X1198" s="82"/>
      <c r="Y1198" s="82"/>
      <c r="Z1198" s="82"/>
      <c r="AA1198" s="82"/>
      <c r="AB1198" s="82"/>
      <c r="AC1198" s="82"/>
      <c r="AD1198" s="82"/>
      <c r="AE1198" s="82"/>
      <c r="AF1198" s="82"/>
      <c r="AG1198" s="82"/>
      <c r="AH1198" s="82"/>
      <c r="AI1198" s="82"/>
      <c r="AJ1198" s="82"/>
      <c r="AK1198" s="82"/>
      <c r="AL1198" s="82"/>
      <c r="AM1198" s="82"/>
      <c r="AN1198" s="82"/>
      <c r="AO1198" s="93"/>
      <c r="AP1198" s="93"/>
      <c r="AQ1198" s="93"/>
      <c r="AR1198" s="93"/>
      <c r="AS1198" s="93"/>
      <c r="AT1198" s="94"/>
      <c r="AU1198" s="41"/>
      <c r="AV1198" s="41"/>
      <c r="AW1198" s="41"/>
      <c r="AX1198" s="41"/>
      <c r="AY1198" s="41"/>
      <c r="AZ1198" s="41"/>
      <c r="BA1198" s="41"/>
      <c r="BB1198" s="41"/>
      <c r="BC1198" s="41"/>
      <c r="BD1198" s="41"/>
      <c r="BE1198" s="41"/>
      <c r="BF1198" s="41"/>
      <c r="BG1198" s="41"/>
      <c r="BH1198" s="41"/>
      <c r="BI1198" s="41"/>
      <c r="BJ1198" s="41"/>
      <c r="BK1198" s="41"/>
      <c r="BL1198" s="41"/>
      <c r="BM1198" s="41"/>
      <c r="BN1198" s="41"/>
    </row>
    <row r="1199" customFormat="false" ht="22.5" hidden="false" customHeight="true" outlineLevel="0" collapsed="false">
      <c r="A1199" s="90"/>
      <c r="B1199" s="90"/>
      <c r="C1199" s="83" t="s">
        <v>1533</v>
      </c>
      <c r="D1199" s="90" t="e">
        <f aca="false">CONCATENATE($D$1197,"_","RDY")</f>
        <v>#VALUE!</v>
      </c>
      <c r="E1199" s="77" t="e">
        <f aca="false">$E$1197</f>
        <v>#VALUE!</v>
      </c>
      <c r="F1199" s="78"/>
      <c r="G1199" s="88" t="s">
        <v>64</v>
      </c>
      <c r="H1199" s="82" t="s">
        <v>981</v>
      </c>
      <c r="I1199" s="77" t="s">
        <v>1534</v>
      </c>
      <c r="J1199" s="87"/>
      <c r="K1199" s="79"/>
      <c r="L1199" s="93"/>
      <c r="M1199" s="87" t="s">
        <v>62</v>
      </c>
      <c r="N1199" s="82"/>
      <c r="O1199" s="82"/>
      <c r="P1199" s="82"/>
      <c r="Q1199" s="82" t="n">
        <v>1</v>
      </c>
      <c r="R1199" s="82"/>
      <c r="S1199" s="82"/>
      <c r="T1199" s="82"/>
      <c r="U1199" s="82"/>
      <c r="V1199" s="82"/>
      <c r="W1199" s="82"/>
      <c r="X1199" s="82"/>
      <c r="Y1199" s="82"/>
      <c r="Z1199" s="82"/>
      <c r="AA1199" s="82"/>
      <c r="AB1199" s="82"/>
      <c r="AC1199" s="82"/>
      <c r="AD1199" s="82"/>
      <c r="AE1199" s="82"/>
      <c r="AF1199" s="82"/>
      <c r="AG1199" s="82"/>
      <c r="AH1199" s="82"/>
      <c r="AI1199" s="82"/>
      <c r="AJ1199" s="82"/>
      <c r="AK1199" s="82"/>
      <c r="AL1199" s="82"/>
      <c r="AM1199" s="82"/>
      <c r="AN1199" s="82"/>
      <c r="AO1199" s="93"/>
      <c r="AP1199" s="93"/>
      <c r="AQ1199" s="93"/>
      <c r="AR1199" s="93"/>
      <c r="AS1199" s="93"/>
      <c r="AT1199" s="94"/>
      <c r="AU1199" s="41"/>
      <c r="AV1199" s="41"/>
      <c r="AW1199" s="41"/>
      <c r="AX1199" s="41"/>
      <c r="AY1199" s="41"/>
      <c r="AZ1199" s="41"/>
      <c r="BA1199" s="41"/>
      <c r="BB1199" s="41"/>
      <c r="BC1199" s="41"/>
      <c r="BD1199" s="41"/>
      <c r="BE1199" s="41"/>
      <c r="BF1199" s="41"/>
      <c r="BG1199" s="41"/>
      <c r="BH1199" s="41"/>
      <c r="BI1199" s="41"/>
      <c r="BJ1199" s="41"/>
      <c r="BK1199" s="41"/>
      <c r="BL1199" s="41"/>
      <c r="BM1199" s="41"/>
      <c r="BN1199" s="41"/>
    </row>
    <row r="1200" customFormat="false" ht="22.5" hidden="false" customHeight="true" outlineLevel="0" collapsed="false">
      <c r="A1200" s="90"/>
      <c r="B1200" s="90"/>
      <c r="C1200" s="83" t="s">
        <v>1535</v>
      </c>
      <c r="D1200" s="90" t="e">
        <f aca="false">CONCATENATE($D$1197,"_","RUN")</f>
        <v>#VALUE!</v>
      </c>
      <c r="E1200" s="77" t="e">
        <f aca="false">$E$1197</f>
        <v>#VALUE!</v>
      </c>
      <c r="F1200" s="78"/>
      <c r="G1200" s="88" t="s">
        <v>382</v>
      </c>
      <c r="H1200" s="82" t="s">
        <v>981</v>
      </c>
      <c r="I1200" s="77" t="s">
        <v>1536</v>
      </c>
      <c r="J1200" s="87"/>
      <c r="K1200" s="79"/>
      <c r="L1200" s="93"/>
      <c r="M1200" s="87" t="s">
        <v>62</v>
      </c>
      <c r="N1200" s="82"/>
      <c r="O1200" s="82"/>
      <c r="P1200" s="82"/>
      <c r="Q1200" s="82" t="n">
        <v>1</v>
      </c>
      <c r="R1200" s="82"/>
      <c r="S1200" s="82"/>
      <c r="T1200" s="82"/>
      <c r="U1200" s="82"/>
      <c r="V1200" s="82"/>
      <c r="W1200" s="82"/>
      <c r="X1200" s="82"/>
      <c r="Y1200" s="82"/>
      <c r="Z1200" s="82"/>
      <c r="AA1200" s="82"/>
      <c r="AB1200" s="82"/>
      <c r="AC1200" s="82"/>
      <c r="AD1200" s="82"/>
      <c r="AE1200" s="82"/>
      <c r="AF1200" s="82"/>
      <c r="AG1200" s="82"/>
      <c r="AH1200" s="82"/>
      <c r="AI1200" s="82"/>
      <c r="AJ1200" s="82"/>
      <c r="AK1200" s="82"/>
      <c r="AL1200" s="82"/>
      <c r="AM1200" s="82"/>
      <c r="AN1200" s="82"/>
      <c r="AO1200" s="93"/>
      <c r="AP1200" s="93"/>
      <c r="AQ1200" s="93"/>
      <c r="AR1200" s="93"/>
      <c r="AS1200" s="93"/>
      <c r="AT1200" s="94"/>
      <c r="AU1200" s="41"/>
      <c r="AV1200" s="41"/>
      <c r="AW1200" s="41"/>
      <c r="AX1200" s="41"/>
      <c r="AY1200" s="41"/>
      <c r="AZ1200" s="41"/>
      <c r="BA1200" s="41"/>
      <c r="BB1200" s="41"/>
      <c r="BC1200" s="41"/>
      <c r="BD1200" s="41"/>
      <c r="BE1200" s="41"/>
      <c r="BF1200" s="41"/>
      <c r="BG1200" s="41"/>
      <c r="BH1200" s="41"/>
      <c r="BI1200" s="41"/>
      <c r="BJ1200" s="41"/>
      <c r="BK1200" s="41"/>
      <c r="BL1200" s="41"/>
      <c r="BM1200" s="41"/>
      <c r="BN1200" s="41"/>
    </row>
    <row r="1201" customFormat="false" ht="22.5" hidden="false" customHeight="true" outlineLevel="0" collapsed="false">
      <c r="A1201" s="90"/>
      <c r="B1201" s="90"/>
      <c r="C1201" s="83" t="s">
        <v>1537</v>
      </c>
      <c r="D1201" s="90" t="e">
        <f aca="false">CONCATENATE($D$1197,"_","CMD")</f>
        <v>#VALUE!</v>
      </c>
      <c r="E1201" s="77" t="e">
        <f aca="false">$E$1197</f>
        <v>#VALUE!</v>
      </c>
      <c r="F1201" s="78"/>
      <c r="G1201" s="88" t="s">
        <v>106</v>
      </c>
      <c r="H1201" s="82" t="s">
        <v>981</v>
      </c>
      <c r="I1201" s="77" t="s">
        <v>1538</v>
      </c>
      <c r="J1201" s="87"/>
      <c r="K1201" s="79"/>
      <c r="L1201" s="93"/>
      <c r="M1201" s="87" t="s">
        <v>62</v>
      </c>
      <c r="N1201" s="82"/>
      <c r="O1201" s="82"/>
      <c r="P1201" s="82"/>
      <c r="Q1201" s="82"/>
      <c r="R1201" s="82" t="n">
        <v>1</v>
      </c>
      <c r="S1201" s="82"/>
      <c r="T1201" s="82"/>
      <c r="U1201" s="82"/>
      <c r="V1201" s="82"/>
      <c r="W1201" s="82"/>
      <c r="X1201" s="82"/>
      <c r="Y1201" s="82"/>
      <c r="Z1201" s="82"/>
      <c r="AA1201" s="82"/>
      <c r="AB1201" s="82"/>
      <c r="AC1201" s="82"/>
      <c r="AD1201" s="82"/>
      <c r="AE1201" s="82"/>
      <c r="AF1201" s="82"/>
      <c r="AG1201" s="82"/>
      <c r="AH1201" s="82"/>
      <c r="AI1201" s="82"/>
      <c r="AJ1201" s="82"/>
      <c r="AK1201" s="82"/>
      <c r="AL1201" s="82"/>
      <c r="AM1201" s="82"/>
      <c r="AN1201" s="82"/>
      <c r="AO1201" s="93"/>
      <c r="AP1201" s="93"/>
      <c r="AQ1201" s="93"/>
      <c r="AR1201" s="93"/>
      <c r="AS1201" s="93"/>
      <c r="AT1201" s="94"/>
      <c r="AU1201" s="41"/>
      <c r="AV1201" s="41"/>
      <c r="AW1201" s="41"/>
      <c r="AX1201" s="41"/>
      <c r="AY1201" s="41"/>
      <c r="AZ1201" s="41"/>
      <c r="BA1201" s="41"/>
      <c r="BB1201" s="41"/>
      <c r="BC1201" s="41"/>
      <c r="BD1201" s="41"/>
      <c r="BE1201" s="41"/>
      <c r="BF1201" s="41"/>
      <c r="BG1201" s="41"/>
      <c r="BH1201" s="41"/>
      <c r="BI1201" s="41"/>
      <c r="BJ1201" s="41"/>
      <c r="BK1201" s="41"/>
      <c r="BL1201" s="41"/>
      <c r="BM1201" s="41"/>
      <c r="BN1201" s="41"/>
    </row>
    <row r="1202" customFormat="false" ht="22.5" hidden="false" customHeight="true" outlineLevel="0" collapsed="false">
      <c r="A1202" s="90"/>
      <c r="B1202" s="90"/>
      <c r="C1202" s="83"/>
      <c r="D1202" s="90"/>
      <c r="E1202" s="77"/>
      <c r="F1202" s="78"/>
      <c r="G1202" s="76"/>
      <c r="H1202" s="82"/>
      <c r="I1202" s="89"/>
      <c r="J1202" s="87"/>
      <c r="K1202" s="79"/>
      <c r="L1202" s="93"/>
      <c r="M1202" s="82"/>
      <c r="N1202" s="82"/>
      <c r="O1202" s="82"/>
      <c r="P1202" s="82"/>
      <c r="Q1202" s="82"/>
      <c r="R1202" s="82"/>
      <c r="S1202" s="82"/>
      <c r="T1202" s="82"/>
      <c r="U1202" s="82"/>
      <c r="V1202" s="82"/>
      <c r="W1202" s="82"/>
      <c r="X1202" s="82"/>
      <c r="Y1202" s="82"/>
      <c r="Z1202" s="82"/>
      <c r="AA1202" s="82"/>
      <c r="AB1202" s="82"/>
      <c r="AC1202" s="82"/>
      <c r="AD1202" s="82"/>
      <c r="AE1202" s="82"/>
      <c r="AF1202" s="82"/>
      <c r="AG1202" s="82"/>
      <c r="AH1202" s="82"/>
      <c r="AI1202" s="82"/>
      <c r="AJ1202" s="82"/>
      <c r="AK1202" s="82"/>
      <c r="AL1202" s="82"/>
      <c r="AM1202" s="82"/>
      <c r="AN1202" s="82"/>
      <c r="AO1202" s="93"/>
      <c r="AP1202" s="93"/>
      <c r="AQ1202" s="93"/>
      <c r="AR1202" s="93"/>
      <c r="AS1202" s="93"/>
      <c r="AT1202" s="94"/>
      <c r="AU1202" s="41"/>
      <c r="AV1202" s="41"/>
      <c r="AW1202" s="41"/>
      <c r="AX1202" s="41"/>
      <c r="AY1202" s="41"/>
      <c r="AZ1202" s="41"/>
      <c r="BA1202" s="41"/>
      <c r="BB1202" s="41"/>
      <c r="BC1202" s="41"/>
      <c r="BD1202" s="41"/>
      <c r="BE1202" s="41"/>
      <c r="BF1202" s="41"/>
      <c r="BG1202" s="41"/>
      <c r="BH1202" s="41"/>
      <c r="BI1202" s="41"/>
      <c r="BJ1202" s="41"/>
      <c r="BK1202" s="41"/>
      <c r="BL1202" s="41"/>
      <c r="BM1202" s="41"/>
      <c r="BN1202" s="41"/>
    </row>
    <row r="1203" customFormat="false" ht="22.5" hidden="false" customHeight="true" outlineLevel="0" collapsed="false">
      <c r="A1203" s="90"/>
      <c r="B1203" s="90"/>
      <c r="C1203" s="83"/>
      <c r="D1203" s="90"/>
      <c r="E1203" s="77"/>
      <c r="F1203" s="78"/>
      <c r="G1203" s="76"/>
      <c r="H1203" s="82"/>
      <c r="I1203" s="89"/>
      <c r="J1203" s="87"/>
      <c r="K1203" s="79"/>
      <c r="L1203" s="93"/>
      <c r="M1203" s="82"/>
      <c r="N1203" s="82"/>
      <c r="O1203" s="82"/>
      <c r="P1203" s="82"/>
      <c r="Q1203" s="82"/>
      <c r="R1203" s="82"/>
      <c r="S1203" s="82"/>
      <c r="T1203" s="82"/>
      <c r="U1203" s="82"/>
      <c r="V1203" s="82"/>
      <c r="W1203" s="82"/>
      <c r="X1203" s="82"/>
      <c r="Y1203" s="82"/>
      <c r="Z1203" s="82"/>
      <c r="AA1203" s="82"/>
      <c r="AB1203" s="82"/>
      <c r="AC1203" s="82"/>
      <c r="AD1203" s="82"/>
      <c r="AE1203" s="82"/>
      <c r="AF1203" s="82"/>
      <c r="AG1203" s="82"/>
      <c r="AH1203" s="82"/>
      <c r="AI1203" s="82"/>
      <c r="AJ1203" s="82"/>
      <c r="AK1203" s="82"/>
      <c r="AL1203" s="82"/>
      <c r="AM1203" s="82"/>
      <c r="AN1203" s="82"/>
      <c r="AO1203" s="93"/>
      <c r="AP1203" s="93"/>
      <c r="AQ1203" s="93"/>
      <c r="AR1203" s="93"/>
      <c r="AS1203" s="93"/>
      <c r="AT1203" s="94"/>
      <c r="AU1203" s="41"/>
      <c r="AV1203" s="41"/>
      <c r="AW1203" s="41"/>
      <c r="AX1203" s="41"/>
      <c r="AY1203" s="41"/>
      <c r="AZ1203" s="41"/>
      <c r="BA1203" s="41"/>
      <c r="BB1203" s="41"/>
      <c r="BC1203" s="41"/>
      <c r="BD1203" s="41"/>
      <c r="BE1203" s="41"/>
      <c r="BF1203" s="41"/>
      <c r="BG1203" s="41"/>
      <c r="BH1203" s="41"/>
      <c r="BI1203" s="41"/>
      <c r="BJ1203" s="41"/>
      <c r="BK1203" s="41"/>
      <c r="BL1203" s="41"/>
      <c r="BM1203" s="41"/>
      <c r="BN1203" s="41"/>
    </row>
    <row r="1204" customFormat="false" ht="22.5" hidden="false" customHeight="true" outlineLevel="0" collapsed="false">
      <c r="A1204" s="90"/>
      <c r="B1204" s="90"/>
      <c r="C1204" s="83"/>
      <c r="D1204" s="90"/>
      <c r="E1204" s="77"/>
      <c r="F1204" s="78"/>
      <c r="G1204" s="76"/>
      <c r="H1204" s="82"/>
      <c r="I1204" s="89"/>
      <c r="J1204" s="87"/>
      <c r="K1204" s="79"/>
      <c r="L1204" s="93"/>
      <c r="M1204" s="82"/>
      <c r="N1204" s="82"/>
      <c r="O1204" s="82"/>
      <c r="P1204" s="82"/>
      <c r="Q1204" s="82"/>
      <c r="R1204" s="82"/>
      <c r="S1204" s="82"/>
      <c r="T1204" s="82"/>
      <c r="U1204" s="82"/>
      <c r="V1204" s="82"/>
      <c r="W1204" s="82"/>
      <c r="X1204" s="82"/>
      <c r="Y1204" s="82"/>
      <c r="Z1204" s="82"/>
      <c r="AA1204" s="82"/>
      <c r="AB1204" s="82"/>
      <c r="AC1204" s="82"/>
      <c r="AD1204" s="82"/>
      <c r="AE1204" s="82"/>
      <c r="AF1204" s="82"/>
      <c r="AG1204" s="82"/>
      <c r="AH1204" s="82"/>
      <c r="AI1204" s="82"/>
      <c r="AJ1204" s="82"/>
      <c r="AK1204" s="82"/>
      <c r="AL1204" s="82"/>
      <c r="AM1204" s="82"/>
      <c r="AN1204" s="82"/>
      <c r="AO1204" s="93"/>
      <c r="AP1204" s="93"/>
      <c r="AQ1204" s="93"/>
      <c r="AR1204" s="93"/>
      <c r="AS1204" s="93"/>
      <c r="AT1204" s="94"/>
      <c r="AU1204" s="41"/>
      <c r="AV1204" s="41"/>
      <c r="AW1204" s="41"/>
      <c r="AX1204" s="41"/>
      <c r="AY1204" s="41"/>
      <c r="AZ1204" s="41"/>
      <c r="BA1204" s="41"/>
      <c r="BB1204" s="41"/>
      <c r="BC1204" s="41"/>
      <c r="BD1204" s="41"/>
      <c r="BE1204" s="41"/>
      <c r="BF1204" s="41"/>
      <c r="BG1204" s="41"/>
      <c r="BH1204" s="41"/>
      <c r="BI1204" s="41"/>
      <c r="BJ1204" s="41"/>
      <c r="BK1204" s="41"/>
      <c r="BL1204" s="41"/>
      <c r="BM1204" s="41"/>
      <c r="BN1204" s="41"/>
    </row>
    <row r="1205" customFormat="false" ht="22.5" hidden="false" customHeight="true" outlineLevel="0" collapsed="false">
      <c r="A1205" s="90"/>
      <c r="B1205" s="90"/>
      <c r="C1205" s="83"/>
      <c r="D1205" s="113" t="e">
        <f aca="false">'codigos flow sheet' #REF!</f>
        <v>#VALUE!</v>
      </c>
      <c r="E1205" s="97" t="e">
        <f aca="false">'codigos flow sheet' #REF!</f>
        <v>#VALUE!</v>
      </c>
      <c r="F1205" s="78"/>
      <c r="G1205" s="76"/>
      <c r="H1205" s="82"/>
      <c r="I1205" s="77"/>
      <c r="J1205" s="87"/>
      <c r="K1205" s="100" t="s">
        <v>89</v>
      </c>
      <c r="L1205" s="93"/>
      <c r="M1205" s="82"/>
      <c r="N1205" s="82"/>
      <c r="O1205" s="82"/>
      <c r="P1205" s="82"/>
      <c r="Q1205" s="82"/>
      <c r="R1205" s="82"/>
      <c r="S1205" s="82"/>
      <c r="T1205" s="82"/>
      <c r="U1205" s="82"/>
      <c r="V1205" s="82"/>
      <c r="W1205" s="82"/>
      <c r="X1205" s="82"/>
      <c r="Y1205" s="82"/>
      <c r="Z1205" s="82"/>
      <c r="AA1205" s="82"/>
      <c r="AB1205" s="82"/>
      <c r="AC1205" s="82"/>
      <c r="AD1205" s="82"/>
      <c r="AE1205" s="82"/>
      <c r="AF1205" s="82"/>
      <c r="AG1205" s="82"/>
      <c r="AH1205" s="82"/>
      <c r="AI1205" s="82"/>
      <c r="AJ1205" s="82"/>
      <c r="AK1205" s="82"/>
      <c r="AL1205" s="82"/>
      <c r="AM1205" s="82"/>
      <c r="AN1205" s="82"/>
      <c r="AO1205" s="93"/>
      <c r="AP1205" s="93"/>
      <c r="AQ1205" s="93"/>
      <c r="AR1205" s="93"/>
      <c r="AS1205" s="93"/>
      <c r="AT1205" s="94"/>
      <c r="AU1205" s="50"/>
      <c r="AV1205" s="50"/>
      <c r="AW1205" s="41"/>
      <c r="AX1205" s="41"/>
      <c r="AY1205" s="41"/>
      <c r="AZ1205" s="41"/>
      <c r="BA1205" s="41"/>
      <c r="BB1205" s="41"/>
      <c r="BC1205" s="41"/>
      <c r="BD1205" s="41"/>
      <c r="BE1205" s="41"/>
      <c r="BF1205" s="41"/>
      <c r="BG1205" s="41"/>
      <c r="BH1205" s="41"/>
      <c r="BI1205" s="41"/>
      <c r="BJ1205" s="41"/>
      <c r="BK1205" s="41"/>
      <c r="BL1205" s="41"/>
      <c r="BM1205" s="41"/>
      <c r="BN1205" s="41"/>
    </row>
    <row r="1206" customFormat="false" ht="22.5" hidden="false" customHeight="true" outlineLevel="0" collapsed="false">
      <c r="A1206" s="90"/>
      <c r="B1206" s="90"/>
      <c r="C1206" s="83" t="s">
        <v>1539</v>
      </c>
      <c r="D1206" s="90" t="e">
        <f aca="false">CONCATENATE($D$1205,"_","SV1")</f>
        <v>#VALUE!</v>
      </c>
      <c r="E1206" s="77" t="e">
        <f aca="false">$E$1205</f>
        <v>#VALUE!</v>
      </c>
      <c r="F1206" s="78"/>
      <c r="G1206" s="88" t="s">
        <v>989</v>
      </c>
      <c r="H1206" s="82" t="s">
        <v>981</v>
      </c>
      <c r="I1206" s="77" t="s">
        <v>1540</v>
      </c>
      <c r="J1206" s="87"/>
      <c r="K1206" s="93"/>
      <c r="L1206" s="93"/>
      <c r="M1206" s="87" t="s">
        <v>62</v>
      </c>
      <c r="N1206" s="82"/>
      <c r="O1206" s="82"/>
      <c r="P1206" s="82"/>
      <c r="Q1206" s="82"/>
      <c r="R1206" s="82" t="n">
        <v>1</v>
      </c>
      <c r="S1206" s="82"/>
      <c r="T1206" s="82"/>
      <c r="U1206" s="82"/>
      <c r="V1206" s="82"/>
      <c r="W1206" s="82"/>
      <c r="X1206" s="82"/>
      <c r="Y1206" s="82"/>
      <c r="Z1206" s="82"/>
      <c r="AA1206" s="82"/>
      <c r="AB1206" s="82"/>
      <c r="AC1206" s="82"/>
      <c r="AD1206" s="82"/>
      <c r="AE1206" s="82"/>
      <c r="AF1206" s="82"/>
      <c r="AG1206" s="82"/>
      <c r="AH1206" s="82"/>
      <c r="AI1206" s="82"/>
      <c r="AJ1206" s="82"/>
      <c r="AK1206" s="82"/>
      <c r="AL1206" s="82"/>
      <c r="AM1206" s="82"/>
      <c r="AN1206" s="82"/>
      <c r="AO1206" s="93"/>
      <c r="AP1206" s="93"/>
      <c r="AQ1206" s="93"/>
      <c r="AR1206" s="93"/>
      <c r="AS1206" s="93"/>
      <c r="AT1206" s="94"/>
      <c r="AU1206" s="50"/>
      <c r="AV1206" s="50"/>
      <c r="AW1206" s="41"/>
      <c r="AX1206" s="41"/>
      <c r="AY1206" s="41"/>
      <c r="AZ1206" s="41"/>
      <c r="BA1206" s="41"/>
      <c r="BB1206" s="41"/>
      <c r="BC1206" s="41"/>
      <c r="BD1206" s="41"/>
      <c r="BE1206" s="41"/>
      <c r="BF1206" s="41"/>
      <c r="BG1206" s="41"/>
      <c r="BH1206" s="41"/>
      <c r="BI1206" s="41"/>
      <c r="BJ1206" s="41"/>
      <c r="BK1206" s="41"/>
      <c r="BL1206" s="41"/>
      <c r="BM1206" s="41"/>
      <c r="BN1206" s="41"/>
    </row>
    <row r="1207" customFormat="false" ht="22.5" hidden="false" customHeight="true" outlineLevel="0" collapsed="false">
      <c r="A1207" s="90"/>
      <c r="B1207" s="90"/>
      <c r="C1207" s="83" t="s">
        <v>1541</v>
      </c>
      <c r="D1207" s="90" t="e">
        <f aca="false">CONCATENATE($D$1205,"_","SV2")</f>
        <v>#VALUE!</v>
      </c>
      <c r="E1207" s="77" t="e">
        <f aca="false">$E$1205</f>
        <v>#VALUE!</v>
      </c>
      <c r="F1207" s="78"/>
      <c r="G1207" s="88" t="s">
        <v>992</v>
      </c>
      <c r="H1207" s="82" t="s">
        <v>981</v>
      </c>
      <c r="I1207" s="76" t="s">
        <v>1542</v>
      </c>
      <c r="J1207" s="87"/>
      <c r="K1207" s="93"/>
      <c r="L1207" s="93"/>
      <c r="M1207" s="87" t="s">
        <v>62</v>
      </c>
      <c r="N1207" s="82"/>
      <c r="O1207" s="82"/>
      <c r="P1207" s="82"/>
      <c r="Q1207" s="82"/>
      <c r="R1207" s="82" t="n">
        <v>1</v>
      </c>
      <c r="S1207" s="82"/>
      <c r="T1207" s="82"/>
      <c r="U1207" s="82"/>
      <c r="V1207" s="82"/>
      <c r="W1207" s="82"/>
      <c r="X1207" s="82"/>
      <c r="Y1207" s="82"/>
      <c r="Z1207" s="82"/>
      <c r="AA1207" s="82"/>
      <c r="AB1207" s="82"/>
      <c r="AC1207" s="82"/>
      <c r="AD1207" s="82"/>
      <c r="AE1207" s="82"/>
      <c r="AF1207" s="82"/>
      <c r="AG1207" s="82"/>
      <c r="AH1207" s="82"/>
      <c r="AI1207" s="82"/>
      <c r="AJ1207" s="82"/>
      <c r="AK1207" s="82"/>
      <c r="AL1207" s="82"/>
      <c r="AM1207" s="82"/>
      <c r="AN1207" s="82"/>
      <c r="AO1207" s="93"/>
      <c r="AP1207" s="93"/>
      <c r="AQ1207" s="93"/>
      <c r="AR1207" s="93"/>
      <c r="AS1207" s="93"/>
      <c r="AT1207" s="94"/>
      <c r="AU1207" s="50"/>
      <c r="AV1207" s="50"/>
      <c r="AW1207" s="50"/>
      <c r="AX1207" s="50"/>
      <c r="AY1207" s="50"/>
      <c r="AZ1207" s="50"/>
      <c r="BA1207" s="50"/>
      <c r="BB1207" s="50"/>
      <c r="BC1207" s="50"/>
      <c r="BD1207" s="50"/>
      <c r="BE1207" s="50"/>
      <c r="BF1207" s="50"/>
      <c r="BG1207" s="50"/>
      <c r="BH1207" s="50"/>
      <c r="BI1207" s="50"/>
      <c r="BJ1207" s="50"/>
      <c r="BK1207" s="50"/>
      <c r="BL1207" s="50"/>
      <c r="BM1207" s="50"/>
      <c r="BN1207" s="50"/>
    </row>
    <row r="1208" customFormat="false" ht="22.5" hidden="false" customHeight="true" outlineLevel="0" collapsed="false">
      <c r="A1208" s="90"/>
      <c r="B1208" s="90"/>
      <c r="C1208" s="83" t="s">
        <v>1543</v>
      </c>
      <c r="D1208" s="90" t="e">
        <f aca="false">CONCATENATE($D$1205,"_","TE-1")</f>
        <v>#VALUE!</v>
      </c>
      <c r="E1208" s="77" t="e">
        <f aca="false">$E$1205</f>
        <v>#VALUE!</v>
      </c>
      <c r="F1208" s="78"/>
      <c r="G1208" s="88" t="s">
        <v>1544</v>
      </c>
      <c r="H1208" s="82" t="s">
        <v>981</v>
      </c>
      <c r="I1208" s="77" t="s">
        <v>1545</v>
      </c>
      <c r="J1208" s="87"/>
      <c r="K1208" s="93"/>
      <c r="L1208" s="93"/>
      <c r="M1208" s="87" t="s">
        <v>85</v>
      </c>
      <c r="N1208" s="82" t="s">
        <v>1546</v>
      </c>
      <c r="O1208" s="82"/>
      <c r="P1208" s="82"/>
      <c r="Q1208" s="82"/>
      <c r="R1208" s="82"/>
      <c r="S1208" s="82" t="n">
        <v>1</v>
      </c>
      <c r="T1208" s="82"/>
      <c r="U1208" s="82"/>
      <c r="V1208" s="82"/>
      <c r="W1208" s="82"/>
      <c r="X1208" s="82"/>
      <c r="Y1208" s="82"/>
      <c r="Z1208" s="82"/>
      <c r="AA1208" s="82"/>
      <c r="AB1208" s="82"/>
      <c r="AC1208" s="82"/>
      <c r="AD1208" s="82"/>
      <c r="AE1208" s="82"/>
      <c r="AF1208" s="82"/>
      <c r="AG1208" s="82"/>
      <c r="AH1208" s="82"/>
      <c r="AI1208" s="82"/>
      <c r="AJ1208" s="82"/>
      <c r="AK1208" s="82"/>
      <c r="AL1208" s="82"/>
      <c r="AM1208" s="82"/>
      <c r="AN1208" s="82"/>
      <c r="AO1208" s="93"/>
      <c r="AP1208" s="93"/>
      <c r="AQ1208" s="93"/>
      <c r="AR1208" s="93"/>
      <c r="AS1208" s="93"/>
      <c r="AT1208" s="94"/>
      <c r="AU1208" s="50"/>
      <c r="AV1208" s="50"/>
      <c r="AW1208" s="50"/>
      <c r="AX1208" s="50"/>
      <c r="AY1208" s="50"/>
      <c r="AZ1208" s="50"/>
      <c r="BA1208" s="50"/>
      <c r="BB1208" s="50"/>
      <c r="BC1208" s="50"/>
      <c r="BD1208" s="50"/>
      <c r="BE1208" s="50"/>
      <c r="BF1208" s="50"/>
      <c r="BG1208" s="50"/>
      <c r="BH1208" s="50"/>
      <c r="BI1208" s="50"/>
      <c r="BJ1208" s="50"/>
      <c r="BK1208" s="50"/>
      <c r="BL1208" s="50"/>
      <c r="BM1208" s="50"/>
      <c r="BN1208" s="50"/>
    </row>
    <row r="1209" customFormat="false" ht="22.5" hidden="false" customHeight="true" outlineLevel="0" collapsed="false">
      <c r="A1209" s="90"/>
      <c r="B1209" s="90"/>
      <c r="C1209" s="83" t="s">
        <v>1547</v>
      </c>
      <c r="D1209" s="90" t="e">
        <f aca="false">CONCATENATE($D$1205,"_","TE-2")</f>
        <v>#VALUE!</v>
      </c>
      <c r="E1209" s="77" t="e">
        <f aca="false">$E$1205</f>
        <v>#VALUE!</v>
      </c>
      <c r="F1209" s="78"/>
      <c r="G1209" s="88" t="s">
        <v>1548</v>
      </c>
      <c r="H1209" s="82" t="s">
        <v>981</v>
      </c>
      <c r="I1209" s="77" t="s">
        <v>1549</v>
      </c>
      <c r="J1209" s="87"/>
      <c r="K1209" s="93"/>
      <c r="L1209" s="93"/>
      <c r="M1209" s="87" t="s">
        <v>85</v>
      </c>
      <c r="N1209" s="82" t="s">
        <v>1546</v>
      </c>
      <c r="O1209" s="82"/>
      <c r="P1209" s="82"/>
      <c r="Q1209" s="82"/>
      <c r="R1209" s="82"/>
      <c r="S1209" s="82" t="n">
        <v>1</v>
      </c>
      <c r="T1209" s="82"/>
      <c r="U1209" s="82"/>
      <c r="V1209" s="82"/>
      <c r="W1209" s="82"/>
      <c r="X1209" s="82"/>
      <c r="Y1209" s="82"/>
      <c r="Z1209" s="82"/>
      <c r="AA1209" s="82"/>
      <c r="AB1209" s="82"/>
      <c r="AC1209" s="82"/>
      <c r="AD1209" s="82"/>
      <c r="AE1209" s="82"/>
      <c r="AF1209" s="82"/>
      <c r="AG1209" s="82"/>
      <c r="AH1209" s="82"/>
      <c r="AI1209" s="82"/>
      <c r="AJ1209" s="82"/>
      <c r="AK1209" s="82"/>
      <c r="AL1209" s="82"/>
      <c r="AM1209" s="82"/>
      <c r="AN1209" s="82"/>
      <c r="AO1209" s="93"/>
      <c r="AP1209" s="93"/>
      <c r="AQ1209" s="93"/>
      <c r="AR1209" s="93"/>
      <c r="AS1209" s="93"/>
      <c r="AT1209" s="94"/>
      <c r="AU1209" s="50"/>
      <c r="AV1209" s="50"/>
      <c r="AW1209" s="50"/>
      <c r="AX1209" s="50"/>
      <c r="AY1209" s="50"/>
      <c r="AZ1209" s="50"/>
      <c r="BA1209" s="50"/>
      <c r="BB1209" s="50"/>
      <c r="BC1209" s="50"/>
      <c r="BD1209" s="50"/>
      <c r="BE1209" s="50"/>
      <c r="BF1209" s="50"/>
      <c r="BG1209" s="50"/>
      <c r="BH1209" s="50"/>
      <c r="BI1209" s="50"/>
      <c r="BJ1209" s="50"/>
      <c r="BK1209" s="50"/>
      <c r="BL1209" s="50"/>
      <c r="BM1209" s="50"/>
      <c r="BN1209" s="50"/>
    </row>
    <row r="1210" customFormat="false" ht="22.5" hidden="false" customHeight="true" outlineLevel="0" collapsed="false">
      <c r="A1210" s="90"/>
      <c r="B1210" s="90"/>
      <c r="C1210" s="83"/>
      <c r="D1210" s="90"/>
      <c r="E1210" s="77"/>
      <c r="F1210" s="78"/>
      <c r="G1210" s="76"/>
      <c r="H1210" s="82"/>
      <c r="I1210" s="89"/>
      <c r="J1210" s="87"/>
      <c r="K1210" s="79"/>
      <c r="L1210" s="93"/>
      <c r="M1210" s="82"/>
      <c r="N1210" s="82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2"/>
      <c r="AA1210" s="82"/>
      <c r="AB1210" s="82"/>
      <c r="AC1210" s="82"/>
      <c r="AD1210" s="82"/>
      <c r="AE1210" s="82"/>
      <c r="AF1210" s="82"/>
      <c r="AG1210" s="82"/>
      <c r="AH1210" s="82"/>
      <c r="AI1210" s="82"/>
      <c r="AJ1210" s="82"/>
      <c r="AK1210" s="82"/>
      <c r="AL1210" s="82"/>
      <c r="AM1210" s="82"/>
      <c r="AN1210" s="82"/>
      <c r="AO1210" s="93"/>
      <c r="AP1210" s="93"/>
      <c r="AQ1210" s="93"/>
      <c r="AR1210" s="93"/>
      <c r="AS1210" s="93"/>
      <c r="AT1210" s="94"/>
      <c r="AU1210" s="41"/>
      <c r="AV1210" s="41"/>
      <c r="AW1210" s="41"/>
      <c r="AX1210" s="41"/>
      <c r="AY1210" s="41"/>
      <c r="AZ1210" s="41"/>
      <c r="BA1210" s="41"/>
      <c r="BB1210" s="41"/>
      <c r="BC1210" s="41"/>
      <c r="BD1210" s="41"/>
      <c r="BE1210" s="41"/>
      <c r="BF1210" s="41"/>
      <c r="BG1210" s="41"/>
      <c r="BH1210" s="41"/>
      <c r="BI1210" s="41"/>
      <c r="BJ1210" s="41"/>
      <c r="BK1210" s="41"/>
      <c r="BL1210" s="41"/>
      <c r="BM1210" s="41"/>
      <c r="BN1210" s="41"/>
    </row>
    <row r="1211" customFormat="false" ht="22.5" hidden="false" customHeight="true" outlineLevel="0" collapsed="false">
      <c r="A1211" s="90"/>
      <c r="B1211" s="90"/>
      <c r="C1211" s="83"/>
      <c r="D1211" s="90"/>
      <c r="E1211" s="77"/>
      <c r="F1211" s="78"/>
      <c r="G1211" s="76"/>
      <c r="H1211" s="82"/>
      <c r="I1211" s="89"/>
      <c r="J1211" s="87"/>
      <c r="K1211" s="79"/>
      <c r="L1211" s="93"/>
      <c r="M1211" s="82"/>
      <c r="N1211" s="82"/>
      <c r="O1211" s="82"/>
      <c r="P1211" s="82"/>
      <c r="Q1211" s="82"/>
      <c r="R1211" s="82"/>
      <c r="S1211" s="82"/>
      <c r="T1211" s="82"/>
      <c r="U1211" s="82"/>
      <c r="V1211" s="82"/>
      <c r="W1211" s="82"/>
      <c r="X1211" s="82"/>
      <c r="Y1211" s="82"/>
      <c r="Z1211" s="82"/>
      <c r="AA1211" s="82"/>
      <c r="AB1211" s="82"/>
      <c r="AC1211" s="82"/>
      <c r="AD1211" s="82"/>
      <c r="AE1211" s="82"/>
      <c r="AF1211" s="82"/>
      <c r="AG1211" s="82"/>
      <c r="AH1211" s="82"/>
      <c r="AI1211" s="82"/>
      <c r="AJ1211" s="82"/>
      <c r="AK1211" s="82"/>
      <c r="AL1211" s="82"/>
      <c r="AM1211" s="82"/>
      <c r="AN1211" s="82"/>
      <c r="AO1211" s="93"/>
      <c r="AP1211" s="93"/>
      <c r="AQ1211" s="93"/>
      <c r="AR1211" s="93"/>
      <c r="AS1211" s="93"/>
      <c r="AT1211" s="94"/>
      <c r="AU1211" s="41"/>
      <c r="AV1211" s="41"/>
      <c r="AW1211" s="41"/>
      <c r="AX1211" s="41"/>
      <c r="AY1211" s="41"/>
      <c r="AZ1211" s="41"/>
      <c r="BA1211" s="41"/>
      <c r="BB1211" s="41"/>
      <c r="BC1211" s="41"/>
      <c r="BD1211" s="41"/>
      <c r="BE1211" s="41"/>
      <c r="BF1211" s="41"/>
      <c r="BG1211" s="41"/>
      <c r="BH1211" s="41"/>
      <c r="BI1211" s="41"/>
      <c r="BJ1211" s="41"/>
      <c r="BK1211" s="41"/>
      <c r="BL1211" s="41"/>
      <c r="BM1211" s="41"/>
      <c r="BN1211" s="41"/>
    </row>
    <row r="1212" customFormat="false" ht="22.5" hidden="false" customHeight="true" outlineLevel="0" collapsed="false">
      <c r="A1212" s="90"/>
      <c r="B1212" s="90"/>
      <c r="C1212" s="83"/>
      <c r="D1212" s="90"/>
      <c r="E1212" s="77"/>
      <c r="F1212" s="78"/>
      <c r="G1212" s="76"/>
      <c r="H1212" s="82"/>
      <c r="I1212" s="89"/>
      <c r="J1212" s="87"/>
      <c r="K1212" s="79"/>
      <c r="L1212" s="93"/>
      <c r="M1212" s="82"/>
      <c r="N1212" s="82"/>
      <c r="O1212" s="82"/>
      <c r="P1212" s="82"/>
      <c r="Q1212" s="82"/>
      <c r="R1212" s="82"/>
      <c r="S1212" s="82"/>
      <c r="T1212" s="82"/>
      <c r="U1212" s="82"/>
      <c r="V1212" s="82"/>
      <c r="W1212" s="82"/>
      <c r="X1212" s="82"/>
      <c r="Y1212" s="82"/>
      <c r="Z1212" s="82"/>
      <c r="AA1212" s="82"/>
      <c r="AB1212" s="82"/>
      <c r="AC1212" s="82"/>
      <c r="AD1212" s="82"/>
      <c r="AE1212" s="82"/>
      <c r="AF1212" s="82"/>
      <c r="AG1212" s="82"/>
      <c r="AH1212" s="82"/>
      <c r="AI1212" s="82"/>
      <c r="AJ1212" s="82"/>
      <c r="AK1212" s="82"/>
      <c r="AL1212" s="82"/>
      <c r="AM1212" s="82"/>
      <c r="AN1212" s="82"/>
      <c r="AO1212" s="93"/>
      <c r="AP1212" s="93"/>
      <c r="AQ1212" s="93"/>
      <c r="AR1212" s="93"/>
      <c r="AS1212" s="93"/>
      <c r="AT1212" s="94"/>
      <c r="AU1212" s="41"/>
      <c r="AV1212" s="41"/>
      <c r="AW1212" s="41"/>
      <c r="AX1212" s="41"/>
      <c r="AY1212" s="41"/>
      <c r="AZ1212" s="41"/>
      <c r="BA1212" s="41"/>
      <c r="BB1212" s="41"/>
      <c r="BC1212" s="41"/>
      <c r="BD1212" s="41"/>
      <c r="BE1212" s="41"/>
      <c r="BF1212" s="41"/>
      <c r="BG1212" s="41"/>
      <c r="BH1212" s="41"/>
      <c r="BI1212" s="41"/>
      <c r="BJ1212" s="41"/>
      <c r="BK1212" s="41"/>
      <c r="BL1212" s="41"/>
      <c r="BM1212" s="41"/>
      <c r="BN1212" s="41"/>
    </row>
    <row r="1213" customFormat="false" ht="22.5" hidden="false" customHeight="true" outlineLevel="0" collapsed="false">
      <c r="A1213" s="76" t="e">
        <f aca="false">'codigos flow sheet' #REF!</f>
        <v>#VALUE!</v>
      </c>
      <c r="B1213" s="90" t="s">
        <v>229</v>
      </c>
      <c r="C1213" s="83"/>
      <c r="D1213" s="113" t="e">
        <f aca="false">'codigos flow sheet' #REF!</f>
        <v>#VALUE!</v>
      </c>
      <c r="E1213" s="97" t="e">
        <f aca="false">'codigos flow sheet' #REF!</f>
        <v>#VALUE!</v>
      </c>
      <c r="F1213" s="78"/>
      <c r="G1213" s="76"/>
      <c r="H1213" s="82" t="s">
        <v>509</v>
      </c>
      <c r="I1213" s="76"/>
      <c r="J1213" s="87" t="s">
        <v>1082</v>
      </c>
      <c r="K1213" s="93" t="s">
        <v>1082</v>
      </c>
      <c r="L1213" s="93" t="s">
        <v>229</v>
      </c>
      <c r="M1213" s="87" t="s">
        <v>62</v>
      </c>
      <c r="N1213" s="82" t="s">
        <v>229</v>
      </c>
      <c r="O1213" s="82"/>
      <c r="P1213" s="82"/>
      <c r="Q1213" s="82"/>
      <c r="R1213" s="82"/>
      <c r="S1213" s="82"/>
      <c r="T1213" s="82"/>
      <c r="U1213" s="82"/>
      <c r="V1213" s="82"/>
      <c r="W1213" s="82"/>
      <c r="X1213" s="82"/>
      <c r="Y1213" s="82"/>
      <c r="Z1213" s="82"/>
      <c r="AA1213" s="82"/>
      <c r="AB1213" s="82"/>
      <c r="AC1213" s="82"/>
      <c r="AD1213" s="82"/>
      <c r="AE1213" s="82"/>
      <c r="AF1213" s="82"/>
      <c r="AG1213" s="82"/>
      <c r="AH1213" s="82"/>
      <c r="AI1213" s="82"/>
      <c r="AJ1213" s="82"/>
      <c r="AK1213" s="82"/>
      <c r="AL1213" s="82"/>
      <c r="AM1213" s="82"/>
      <c r="AN1213" s="82"/>
      <c r="AO1213" s="93"/>
      <c r="AP1213" s="93"/>
      <c r="AQ1213" s="93"/>
      <c r="AR1213" s="93"/>
      <c r="AS1213" s="93"/>
      <c r="AT1213" s="94" t="s">
        <v>229</v>
      </c>
      <c r="AU1213" s="50"/>
      <c r="AV1213" s="50"/>
      <c r="AW1213" s="50"/>
      <c r="AX1213" s="50"/>
      <c r="AY1213" s="50"/>
      <c r="AZ1213" s="50"/>
      <c r="BA1213" s="50"/>
      <c r="BB1213" s="50"/>
      <c r="BC1213" s="50"/>
      <c r="BD1213" s="50"/>
      <c r="BE1213" s="50"/>
      <c r="BF1213" s="50"/>
      <c r="BG1213" s="50"/>
      <c r="BH1213" s="50"/>
      <c r="BI1213" s="50"/>
      <c r="BJ1213" s="50"/>
      <c r="BK1213" s="50"/>
      <c r="BL1213" s="50"/>
      <c r="BM1213" s="50"/>
      <c r="BN1213" s="50"/>
    </row>
    <row r="1214" customFormat="false" ht="22.5" hidden="false" customHeight="true" outlineLevel="0" collapsed="false">
      <c r="A1214" s="90"/>
      <c r="B1214" s="90"/>
      <c r="C1214" s="83" t="s">
        <v>1550</v>
      </c>
      <c r="D1214" s="90" t="e">
        <f aca="false">CONCATENATE($D$1213,"_","HS")</f>
        <v>#VALUE!</v>
      </c>
      <c r="E1214" s="77" t="e">
        <f aca="false">$E$1213</f>
        <v>#VALUE!</v>
      </c>
      <c r="F1214" s="78"/>
      <c r="G1214" s="88" t="s">
        <v>1062</v>
      </c>
      <c r="H1214" s="82" t="s">
        <v>981</v>
      </c>
      <c r="I1214" s="77" t="s">
        <v>1551</v>
      </c>
      <c r="J1214" s="87"/>
      <c r="K1214" s="87"/>
      <c r="L1214" s="93"/>
      <c r="M1214" s="87" t="s">
        <v>62</v>
      </c>
      <c r="N1214" s="82"/>
      <c r="O1214" s="82"/>
      <c r="P1214" s="82"/>
      <c r="Q1214" s="82" t="n">
        <v>1</v>
      </c>
      <c r="R1214" s="82"/>
      <c r="S1214" s="82"/>
      <c r="T1214" s="82"/>
      <c r="U1214" s="82"/>
      <c r="V1214" s="82"/>
      <c r="W1214" s="82"/>
      <c r="X1214" s="82"/>
      <c r="Y1214" s="82"/>
      <c r="Z1214" s="82"/>
      <c r="AA1214" s="82"/>
      <c r="AB1214" s="82"/>
      <c r="AC1214" s="82"/>
      <c r="AD1214" s="82"/>
      <c r="AE1214" s="82"/>
      <c r="AF1214" s="82"/>
      <c r="AG1214" s="82"/>
      <c r="AH1214" s="82"/>
      <c r="AI1214" s="82"/>
      <c r="AJ1214" s="82"/>
      <c r="AK1214" s="82"/>
      <c r="AL1214" s="82"/>
      <c r="AM1214" s="82"/>
      <c r="AN1214" s="82"/>
      <c r="AO1214" s="93"/>
      <c r="AP1214" s="93"/>
      <c r="AQ1214" s="93"/>
      <c r="AR1214" s="93"/>
      <c r="AS1214" s="93"/>
      <c r="AT1214" s="94"/>
      <c r="AU1214" s="50"/>
      <c r="AV1214" s="50"/>
      <c r="AW1214" s="50"/>
      <c r="AX1214" s="50"/>
      <c r="AY1214" s="50"/>
      <c r="AZ1214" s="50"/>
      <c r="BA1214" s="50"/>
      <c r="BB1214" s="50"/>
      <c r="BC1214" s="50"/>
      <c r="BD1214" s="50"/>
      <c r="BE1214" s="50"/>
      <c r="BF1214" s="50"/>
      <c r="BG1214" s="50"/>
      <c r="BH1214" s="50"/>
      <c r="BI1214" s="50"/>
      <c r="BJ1214" s="50"/>
      <c r="BK1214" s="50"/>
      <c r="BL1214" s="50"/>
      <c r="BM1214" s="50"/>
      <c r="BN1214" s="50"/>
    </row>
    <row r="1215" customFormat="false" ht="22.5" hidden="false" customHeight="true" outlineLevel="0" collapsed="false">
      <c r="A1215" s="90"/>
      <c r="B1215" s="90"/>
      <c r="C1215" s="83" t="s">
        <v>1552</v>
      </c>
      <c r="D1215" s="90" t="e">
        <f aca="false">CONCATENATE($D$1213,"_","RDY")</f>
        <v>#VALUE!</v>
      </c>
      <c r="E1215" s="77" t="e">
        <f aca="false">$E$1213</f>
        <v>#VALUE!</v>
      </c>
      <c r="F1215" s="78"/>
      <c r="G1215" s="88" t="s">
        <v>64</v>
      </c>
      <c r="H1215" s="82" t="s">
        <v>981</v>
      </c>
      <c r="I1215" s="77" t="s">
        <v>1553</v>
      </c>
      <c r="J1215" s="87"/>
      <c r="K1215" s="87"/>
      <c r="L1215" s="93"/>
      <c r="M1215" s="87" t="s">
        <v>62</v>
      </c>
      <c r="N1215" s="82"/>
      <c r="O1215" s="82"/>
      <c r="P1215" s="82"/>
      <c r="Q1215" s="82" t="n">
        <v>1</v>
      </c>
      <c r="R1215" s="82"/>
      <c r="S1215" s="82"/>
      <c r="T1215" s="82"/>
      <c r="U1215" s="82"/>
      <c r="V1215" s="82"/>
      <c r="W1215" s="82"/>
      <c r="X1215" s="82"/>
      <c r="Y1215" s="82"/>
      <c r="Z1215" s="82"/>
      <c r="AA1215" s="82"/>
      <c r="AB1215" s="82"/>
      <c r="AC1215" s="82"/>
      <c r="AD1215" s="82"/>
      <c r="AE1215" s="82"/>
      <c r="AF1215" s="82"/>
      <c r="AG1215" s="82"/>
      <c r="AH1215" s="82"/>
      <c r="AI1215" s="82"/>
      <c r="AJ1215" s="82"/>
      <c r="AK1215" s="82"/>
      <c r="AL1215" s="82"/>
      <c r="AM1215" s="82"/>
      <c r="AN1215" s="82"/>
      <c r="AO1215" s="93"/>
      <c r="AP1215" s="93"/>
      <c r="AQ1215" s="93"/>
      <c r="AR1215" s="93"/>
      <c r="AS1215" s="93"/>
      <c r="AT1215" s="94"/>
      <c r="AU1215" s="50"/>
      <c r="AV1215" s="50"/>
      <c r="AW1215" s="50"/>
      <c r="AX1215" s="50"/>
      <c r="AY1215" s="50"/>
      <c r="AZ1215" s="50"/>
      <c r="BA1215" s="50"/>
      <c r="BB1215" s="50"/>
      <c r="BC1215" s="50"/>
      <c r="BD1215" s="50"/>
      <c r="BE1215" s="50"/>
      <c r="BF1215" s="50"/>
      <c r="BG1215" s="50"/>
      <c r="BH1215" s="50"/>
      <c r="BI1215" s="50"/>
      <c r="BJ1215" s="50"/>
      <c r="BK1215" s="50"/>
      <c r="BL1215" s="50"/>
      <c r="BM1215" s="50"/>
      <c r="BN1215" s="50"/>
    </row>
    <row r="1216" customFormat="false" ht="22.5" hidden="false" customHeight="true" outlineLevel="0" collapsed="false">
      <c r="A1216" s="90"/>
      <c r="B1216" s="90"/>
      <c r="C1216" s="83" t="s">
        <v>1554</v>
      </c>
      <c r="D1216" s="90" t="e">
        <f aca="false">CONCATENATE($D$1213,"_","RUN")</f>
        <v>#VALUE!</v>
      </c>
      <c r="E1216" s="77" t="e">
        <f aca="false">$E$1213</f>
        <v>#VALUE!</v>
      </c>
      <c r="F1216" s="78"/>
      <c r="G1216" s="88" t="s">
        <v>382</v>
      </c>
      <c r="H1216" s="82" t="s">
        <v>981</v>
      </c>
      <c r="I1216" s="77" t="s">
        <v>1555</v>
      </c>
      <c r="J1216" s="87"/>
      <c r="K1216" s="87"/>
      <c r="L1216" s="93"/>
      <c r="M1216" s="87" t="s">
        <v>62</v>
      </c>
      <c r="N1216" s="82"/>
      <c r="O1216" s="82"/>
      <c r="P1216" s="82"/>
      <c r="Q1216" s="82" t="n">
        <v>1</v>
      </c>
      <c r="R1216" s="82"/>
      <c r="S1216" s="82"/>
      <c r="T1216" s="82"/>
      <c r="U1216" s="82"/>
      <c r="V1216" s="82"/>
      <c r="W1216" s="82"/>
      <c r="X1216" s="82"/>
      <c r="Y1216" s="82"/>
      <c r="Z1216" s="82"/>
      <c r="AA1216" s="82"/>
      <c r="AB1216" s="82"/>
      <c r="AC1216" s="82"/>
      <c r="AD1216" s="82"/>
      <c r="AE1216" s="82"/>
      <c r="AF1216" s="82"/>
      <c r="AG1216" s="82"/>
      <c r="AH1216" s="82"/>
      <c r="AI1216" s="82"/>
      <c r="AJ1216" s="82"/>
      <c r="AK1216" s="82"/>
      <c r="AL1216" s="82"/>
      <c r="AM1216" s="82"/>
      <c r="AN1216" s="82"/>
      <c r="AO1216" s="93"/>
      <c r="AP1216" s="93"/>
      <c r="AQ1216" s="93"/>
      <c r="AR1216" s="93"/>
      <c r="AS1216" s="93"/>
      <c r="AT1216" s="94"/>
      <c r="AU1216" s="50"/>
      <c r="AV1216" s="50"/>
      <c r="AW1216" s="50"/>
      <c r="AX1216" s="50"/>
      <c r="AY1216" s="50"/>
      <c r="AZ1216" s="50"/>
      <c r="BA1216" s="50"/>
      <c r="BB1216" s="50"/>
      <c r="BC1216" s="50"/>
      <c r="BD1216" s="50"/>
      <c r="BE1216" s="50"/>
      <c r="BF1216" s="50"/>
      <c r="BG1216" s="50"/>
      <c r="BH1216" s="50"/>
      <c r="BI1216" s="50"/>
      <c r="BJ1216" s="50"/>
      <c r="BK1216" s="50"/>
      <c r="BL1216" s="50"/>
      <c r="BM1216" s="50"/>
      <c r="BN1216" s="50"/>
    </row>
    <row r="1217" customFormat="false" ht="22.5" hidden="false" customHeight="true" outlineLevel="0" collapsed="false">
      <c r="A1217" s="90" t="s">
        <v>229</v>
      </c>
      <c r="B1217" s="90" t="s">
        <v>229</v>
      </c>
      <c r="C1217" s="83" t="s">
        <v>1556</v>
      </c>
      <c r="D1217" s="90" t="e">
        <f aca="false">CONCATENATE($D$1213,"_","MD")</f>
        <v>#VALUE!</v>
      </c>
      <c r="E1217" s="77" t="e">
        <f aca="false">$E$1213</f>
        <v>#VALUE!</v>
      </c>
      <c r="F1217" s="78"/>
      <c r="G1217" s="88" t="s">
        <v>1557</v>
      </c>
      <c r="H1217" s="82" t="s">
        <v>981</v>
      </c>
      <c r="I1217" s="77" t="s">
        <v>1558</v>
      </c>
      <c r="J1217" s="87"/>
      <c r="K1217" s="87"/>
      <c r="L1217" s="93" t="s">
        <v>229</v>
      </c>
      <c r="M1217" s="87" t="s">
        <v>62</v>
      </c>
      <c r="N1217" s="82" t="s">
        <v>229</v>
      </c>
      <c r="O1217" s="82"/>
      <c r="P1217" s="82"/>
      <c r="Q1217" s="82" t="n">
        <v>1</v>
      </c>
      <c r="R1217" s="82"/>
      <c r="S1217" s="82"/>
      <c r="T1217" s="82"/>
      <c r="U1217" s="82"/>
      <c r="V1217" s="82"/>
      <c r="W1217" s="82"/>
      <c r="X1217" s="82"/>
      <c r="Y1217" s="82"/>
      <c r="Z1217" s="82"/>
      <c r="AA1217" s="82"/>
      <c r="AB1217" s="82"/>
      <c r="AC1217" s="82"/>
      <c r="AD1217" s="82"/>
      <c r="AE1217" s="82"/>
      <c r="AF1217" s="82"/>
      <c r="AG1217" s="82"/>
      <c r="AH1217" s="82"/>
      <c r="AI1217" s="82"/>
      <c r="AJ1217" s="82"/>
      <c r="AK1217" s="82"/>
      <c r="AL1217" s="82"/>
      <c r="AM1217" s="82"/>
      <c r="AN1217" s="82"/>
      <c r="AO1217" s="93"/>
      <c r="AP1217" s="93"/>
      <c r="AQ1217" s="93"/>
      <c r="AR1217" s="93"/>
      <c r="AS1217" s="93"/>
      <c r="AT1217" s="94" t="s">
        <v>229</v>
      </c>
      <c r="AU1217" s="50"/>
      <c r="AV1217" s="50"/>
      <c r="AW1217" s="50"/>
      <c r="AX1217" s="50"/>
      <c r="AY1217" s="50"/>
      <c r="AZ1217" s="50"/>
      <c r="BA1217" s="50"/>
      <c r="BB1217" s="50"/>
      <c r="BC1217" s="50"/>
      <c r="BD1217" s="50"/>
      <c r="BE1217" s="50"/>
      <c r="BF1217" s="50"/>
      <c r="BG1217" s="50"/>
      <c r="BH1217" s="50"/>
      <c r="BI1217" s="50"/>
      <c r="BJ1217" s="50"/>
      <c r="BK1217" s="50"/>
      <c r="BL1217" s="50"/>
      <c r="BM1217" s="50"/>
      <c r="BN1217" s="50"/>
    </row>
    <row r="1218" customFormat="false" ht="22.5" hidden="false" customHeight="true" outlineLevel="0" collapsed="false">
      <c r="A1218" s="90"/>
      <c r="B1218" s="90"/>
      <c r="C1218" s="83" t="s">
        <v>1559</v>
      </c>
      <c r="D1218" s="90" t="e">
        <f aca="false">CONCATENATE($D$1213,"_","FLT")</f>
        <v>#VALUE!</v>
      </c>
      <c r="E1218" s="77" t="e">
        <f aca="false">$E$1213</f>
        <v>#VALUE!</v>
      </c>
      <c r="F1218" s="98"/>
      <c r="G1218" s="88" t="s">
        <v>1124</v>
      </c>
      <c r="H1218" s="82" t="s">
        <v>981</v>
      </c>
      <c r="I1218" s="77" t="s">
        <v>1560</v>
      </c>
      <c r="J1218" s="87"/>
      <c r="K1218" s="87"/>
      <c r="L1218" s="93"/>
      <c r="M1218" s="87" t="s">
        <v>62</v>
      </c>
      <c r="N1218" s="82"/>
      <c r="O1218" s="82"/>
      <c r="P1218" s="82"/>
      <c r="Q1218" s="82" t="n">
        <v>1</v>
      </c>
      <c r="R1218" s="82"/>
      <c r="S1218" s="82"/>
      <c r="T1218" s="82"/>
      <c r="U1218" s="82"/>
      <c r="V1218" s="82"/>
      <c r="W1218" s="82"/>
      <c r="X1218" s="82"/>
      <c r="Y1218" s="82"/>
      <c r="Z1218" s="82"/>
      <c r="AA1218" s="82"/>
      <c r="AB1218" s="82"/>
      <c r="AC1218" s="82"/>
      <c r="AD1218" s="82"/>
      <c r="AE1218" s="82"/>
      <c r="AF1218" s="82"/>
      <c r="AG1218" s="82"/>
      <c r="AH1218" s="82"/>
      <c r="AI1218" s="82"/>
      <c r="AJ1218" s="82"/>
      <c r="AK1218" s="82"/>
      <c r="AL1218" s="82"/>
      <c r="AM1218" s="82"/>
      <c r="AN1218" s="82"/>
      <c r="AO1218" s="93"/>
      <c r="AP1218" s="93"/>
      <c r="AQ1218" s="93"/>
      <c r="AR1218" s="93"/>
      <c r="AS1218" s="93"/>
      <c r="AT1218" s="94"/>
      <c r="AU1218" s="50"/>
      <c r="AV1218" s="50"/>
      <c r="AW1218" s="50"/>
      <c r="AX1218" s="50"/>
      <c r="AY1218" s="50"/>
      <c r="AZ1218" s="50"/>
      <c r="BA1218" s="50"/>
      <c r="BB1218" s="50"/>
      <c r="BC1218" s="50"/>
      <c r="BD1218" s="50"/>
      <c r="BE1218" s="50"/>
      <c r="BF1218" s="50"/>
      <c r="BG1218" s="50"/>
      <c r="BH1218" s="50"/>
      <c r="BI1218" s="50"/>
      <c r="BJ1218" s="50"/>
      <c r="BK1218" s="50"/>
      <c r="BL1218" s="50"/>
      <c r="BM1218" s="50"/>
      <c r="BN1218" s="50"/>
    </row>
    <row r="1219" customFormat="false" ht="22.5" hidden="false" customHeight="true" outlineLevel="0" collapsed="false">
      <c r="A1219" s="90"/>
      <c r="B1219" s="90"/>
      <c r="C1219" s="83" t="s">
        <v>1561</v>
      </c>
      <c r="D1219" s="90" t="e">
        <f aca="false">CONCATENATE($D$1213,"_","CMD")</f>
        <v>#VALUE!</v>
      </c>
      <c r="E1219" s="77" t="e">
        <f aca="false">$E$1213</f>
        <v>#VALUE!</v>
      </c>
      <c r="F1219" s="98"/>
      <c r="G1219" s="88" t="s">
        <v>1035</v>
      </c>
      <c r="H1219" s="82" t="s">
        <v>981</v>
      </c>
      <c r="I1219" s="77" t="s">
        <v>1562</v>
      </c>
      <c r="J1219" s="87"/>
      <c r="K1219" s="87"/>
      <c r="L1219" s="93"/>
      <c r="M1219" s="87" t="s">
        <v>62</v>
      </c>
      <c r="N1219" s="82"/>
      <c r="O1219" s="82"/>
      <c r="P1219" s="82"/>
      <c r="Q1219" s="82"/>
      <c r="R1219" s="82" t="n">
        <v>1</v>
      </c>
      <c r="S1219" s="82"/>
      <c r="T1219" s="82"/>
      <c r="U1219" s="82"/>
      <c r="V1219" s="82"/>
      <c r="W1219" s="82"/>
      <c r="X1219" s="82"/>
      <c r="Y1219" s="82"/>
      <c r="Z1219" s="82"/>
      <c r="AA1219" s="82"/>
      <c r="AB1219" s="82"/>
      <c r="AC1219" s="82"/>
      <c r="AD1219" s="82"/>
      <c r="AE1219" s="82"/>
      <c r="AF1219" s="82"/>
      <c r="AG1219" s="82"/>
      <c r="AH1219" s="82"/>
      <c r="AI1219" s="82"/>
      <c r="AJ1219" s="82"/>
      <c r="AK1219" s="82"/>
      <c r="AL1219" s="82"/>
      <c r="AM1219" s="82"/>
      <c r="AN1219" s="82"/>
      <c r="AO1219" s="93"/>
      <c r="AP1219" s="93"/>
      <c r="AQ1219" s="93"/>
      <c r="AR1219" s="93"/>
      <c r="AS1219" s="93"/>
      <c r="AT1219" s="94"/>
      <c r="AU1219" s="50"/>
      <c r="AV1219" s="50"/>
      <c r="AW1219" s="50"/>
      <c r="AX1219" s="50"/>
      <c r="AY1219" s="50"/>
      <c r="AZ1219" s="50"/>
      <c r="BA1219" s="50"/>
      <c r="BB1219" s="50"/>
      <c r="BC1219" s="50"/>
      <c r="BD1219" s="50"/>
      <c r="BE1219" s="50"/>
      <c r="BF1219" s="50"/>
      <c r="BG1219" s="50"/>
      <c r="BH1219" s="50"/>
      <c r="BI1219" s="50"/>
      <c r="BJ1219" s="50"/>
      <c r="BK1219" s="50"/>
      <c r="BL1219" s="50"/>
      <c r="BM1219" s="50"/>
      <c r="BN1219" s="50"/>
    </row>
    <row r="1220" customFormat="false" ht="22.5" hidden="false" customHeight="true" outlineLevel="0" collapsed="false">
      <c r="A1220" s="90"/>
      <c r="B1220" s="90"/>
      <c r="C1220" s="83" t="s">
        <v>1563</v>
      </c>
      <c r="D1220" s="90" t="e">
        <f aca="false">CONCATENATE($D$1213,"_","CV")</f>
        <v>#VALUE!</v>
      </c>
      <c r="E1220" s="77" t="e">
        <f aca="false">$E$1213</f>
        <v>#VALUE!</v>
      </c>
      <c r="F1220" s="78"/>
      <c r="G1220" s="88" t="s">
        <v>935</v>
      </c>
      <c r="H1220" s="82" t="s">
        <v>981</v>
      </c>
      <c r="I1220" s="77" t="s">
        <v>1564</v>
      </c>
      <c r="J1220" s="87"/>
      <c r="K1220" s="87"/>
      <c r="L1220" s="93"/>
      <c r="M1220" s="87" t="s">
        <v>85</v>
      </c>
      <c r="N1220" s="82" t="s">
        <v>1565</v>
      </c>
      <c r="O1220" s="82"/>
      <c r="P1220" s="82"/>
      <c r="Q1220" s="82"/>
      <c r="R1220" s="82" t="n">
        <v>1</v>
      </c>
      <c r="S1220" s="82"/>
      <c r="T1220" s="82"/>
      <c r="U1220" s="82"/>
      <c r="V1220" s="82"/>
      <c r="W1220" s="82"/>
      <c r="X1220" s="82"/>
      <c r="Y1220" s="82"/>
      <c r="Z1220" s="82"/>
      <c r="AA1220" s="82"/>
      <c r="AB1220" s="82"/>
      <c r="AC1220" s="82"/>
      <c r="AD1220" s="82"/>
      <c r="AE1220" s="82"/>
      <c r="AF1220" s="82"/>
      <c r="AG1220" s="82"/>
      <c r="AH1220" s="82"/>
      <c r="AI1220" s="82"/>
      <c r="AJ1220" s="82"/>
      <c r="AK1220" s="82"/>
      <c r="AL1220" s="82"/>
      <c r="AM1220" s="82"/>
      <c r="AN1220" s="82"/>
      <c r="AO1220" s="93"/>
      <c r="AP1220" s="93"/>
      <c r="AQ1220" s="93"/>
      <c r="AR1220" s="93"/>
      <c r="AS1220" s="93"/>
      <c r="AT1220" s="94"/>
      <c r="AU1220" s="50"/>
      <c r="AV1220" s="50"/>
      <c r="AW1220" s="50"/>
      <c r="AX1220" s="50"/>
      <c r="AY1220" s="50"/>
      <c r="AZ1220" s="50"/>
      <c r="BA1220" s="50"/>
      <c r="BB1220" s="50"/>
      <c r="BC1220" s="50"/>
      <c r="BD1220" s="50"/>
      <c r="BE1220" s="50"/>
      <c r="BF1220" s="50"/>
      <c r="BG1220" s="50"/>
      <c r="BH1220" s="50"/>
      <c r="BI1220" s="50"/>
      <c r="BJ1220" s="50"/>
      <c r="BK1220" s="50"/>
      <c r="BL1220" s="50"/>
      <c r="BM1220" s="50"/>
      <c r="BN1220" s="50"/>
    </row>
    <row r="1221" customFormat="false" ht="22.5" hidden="false" customHeight="true" outlineLevel="0" collapsed="false">
      <c r="A1221" s="90"/>
      <c r="B1221" s="90"/>
      <c r="C1221" s="83" t="s">
        <v>1566</v>
      </c>
      <c r="D1221" s="90" t="e">
        <f aca="false">CONCATENATE($D$1213,"_","SI")</f>
        <v>#VALUE!</v>
      </c>
      <c r="E1221" s="77" t="e">
        <f aca="false">$E$1213</f>
        <v>#VALUE!</v>
      </c>
      <c r="F1221" s="78"/>
      <c r="G1221" s="88" t="s">
        <v>931</v>
      </c>
      <c r="H1221" s="82" t="s">
        <v>981</v>
      </c>
      <c r="I1221" s="77" t="s">
        <v>1567</v>
      </c>
      <c r="J1221" s="87"/>
      <c r="K1221" s="87"/>
      <c r="L1221" s="93"/>
      <c r="M1221" s="87" t="s">
        <v>1568</v>
      </c>
      <c r="N1221" s="82" t="s">
        <v>1565</v>
      </c>
      <c r="O1221" s="82"/>
      <c r="P1221" s="82"/>
      <c r="Q1221" s="82"/>
      <c r="R1221" s="82"/>
      <c r="S1221" s="82" t="n">
        <v>1</v>
      </c>
      <c r="T1221" s="82"/>
      <c r="U1221" s="82"/>
      <c r="V1221" s="82"/>
      <c r="W1221" s="82"/>
      <c r="X1221" s="82"/>
      <c r="Y1221" s="82"/>
      <c r="Z1221" s="82"/>
      <c r="AA1221" s="82"/>
      <c r="AB1221" s="82"/>
      <c r="AC1221" s="82"/>
      <c r="AD1221" s="82"/>
      <c r="AE1221" s="82"/>
      <c r="AF1221" s="82"/>
      <c r="AG1221" s="82"/>
      <c r="AH1221" s="82"/>
      <c r="AI1221" s="82"/>
      <c r="AJ1221" s="82"/>
      <c r="AK1221" s="82"/>
      <c r="AL1221" s="82"/>
      <c r="AM1221" s="82"/>
      <c r="AN1221" s="82"/>
      <c r="AO1221" s="93"/>
      <c r="AP1221" s="93"/>
      <c r="AQ1221" s="93"/>
      <c r="AR1221" s="93"/>
      <c r="AS1221" s="93"/>
      <c r="AT1221" s="94"/>
      <c r="AU1221" s="50"/>
      <c r="AV1221" s="50"/>
      <c r="AW1221" s="50"/>
      <c r="AX1221" s="50"/>
      <c r="AY1221" s="50"/>
      <c r="AZ1221" s="50"/>
      <c r="BA1221" s="50"/>
      <c r="BB1221" s="50"/>
      <c r="BC1221" s="50"/>
      <c r="BD1221" s="50"/>
      <c r="BE1221" s="50"/>
      <c r="BF1221" s="50"/>
      <c r="BG1221" s="50"/>
      <c r="BH1221" s="50"/>
      <c r="BI1221" s="50"/>
      <c r="BJ1221" s="50"/>
      <c r="BK1221" s="50"/>
      <c r="BL1221" s="50"/>
      <c r="BM1221" s="50"/>
      <c r="BN1221" s="50"/>
    </row>
    <row r="1222" customFormat="false" ht="22.5" hidden="false" customHeight="true" outlineLevel="0" collapsed="false">
      <c r="A1222" s="90"/>
      <c r="B1222" s="90"/>
      <c r="C1222" s="83" t="s">
        <v>1569</v>
      </c>
      <c r="D1222" s="90" t="e">
        <f aca="false">CONCATENATE($D$1213,"_","IT")</f>
        <v>#VALUE!</v>
      </c>
      <c r="E1222" s="77" t="e">
        <f aca="false">$E$1213</f>
        <v>#VALUE!</v>
      </c>
      <c r="F1222" s="78"/>
      <c r="G1222" s="88" t="s">
        <v>82</v>
      </c>
      <c r="H1222" s="82" t="s">
        <v>981</v>
      </c>
      <c r="I1222" s="77" t="s">
        <v>1570</v>
      </c>
      <c r="J1222" s="87"/>
      <c r="K1222" s="87"/>
      <c r="L1222" s="93"/>
      <c r="M1222" s="87" t="s">
        <v>1568</v>
      </c>
      <c r="N1222" s="82" t="s">
        <v>1571</v>
      </c>
      <c r="O1222" s="82"/>
      <c r="P1222" s="82"/>
      <c r="Q1222" s="82"/>
      <c r="R1222" s="82"/>
      <c r="S1222" s="82" t="n">
        <v>1</v>
      </c>
      <c r="T1222" s="82"/>
      <c r="U1222" s="82"/>
      <c r="V1222" s="82"/>
      <c r="W1222" s="82"/>
      <c r="X1222" s="82"/>
      <c r="Y1222" s="82"/>
      <c r="Z1222" s="82"/>
      <c r="AA1222" s="82"/>
      <c r="AB1222" s="82"/>
      <c r="AC1222" s="82"/>
      <c r="AD1222" s="82"/>
      <c r="AE1222" s="82"/>
      <c r="AF1222" s="82"/>
      <c r="AG1222" s="82"/>
      <c r="AH1222" s="82"/>
      <c r="AI1222" s="82"/>
      <c r="AJ1222" s="82"/>
      <c r="AK1222" s="82"/>
      <c r="AL1222" s="82"/>
      <c r="AM1222" s="82"/>
      <c r="AN1222" s="82"/>
      <c r="AO1222" s="93"/>
      <c r="AP1222" s="93"/>
      <c r="AQ1222" s="93"/>
      <c r="AR1222" s="93"/>
      <c r="AS1222" s="93"/>
      <c r="AT1222" s="94"/>
      <c r="AU1222" s="50"/>
      <c r="AV1222" s="50"/>
      <c r="AW1222" s="50"/>
      <c r="AX1222" s="50"/>
      <c r="AY1222" s="50"/>
      <c r="AZ1222" s="50"/>
      <c r="BA1222" s="50"/>
      <c r="BB1222" s="50"/>
      <c r="BC1222" s="50"/>
      <c r="BD1222" s="50"/>
      <c r="BE1222" s="50"/>
      <c r="BF1222" s="50"/>
      <c r="BG1222" s="50"/>
      <c r="BH1222" s="50"/>
      <c r="BI1222" s="50"/>
      <c r="BJ1222" s="50"/>
      <c r="BK1222" s="50"/>
      <c r="BL1222" s="50"/>
      <c r="BM1222" s="50"/>
      <c r="BN1222" s="50"/>
    </row>
    <row r="1223" customFormat="false" ht="22.5" hidden="false" customHeight="true" outlineLevel="0" collapsed="false">
      <c r="A1223" s="90"/>
      <c r="B1223" s="90"/>
      <c r="C1223" s="83"/>
      <c r="D1223" s="90"/>
      <c r="E1223" s="77"/>
      <c r="F1223" s="78"/>
      <c r="G1223" s="76"/>
      <c r="H1223" s="82"/>
      <c r="I1223" s="89"/>
      <c r="J1223" s="87"/>
      <c r="K1223" s="79"/>
      <c r="L1223" s="93"/>
      <c r="M1223" s="82"/>
      <c r="N1223" s="82"/>
      <c r="O1223" s="82"/>
      <c r="P1223" s="82"/>
      <c r="Q1223" s="82"/>
      <c r="R1223" s="82"/>
      <c r="S1223" s="82"/>
      <c r="T1223" s="82"/>
      <c r="U1223" s="82"/>
      <c r="V1223" s="82"/>
      <c r="W1223" s="82"/>
      <c r="X1223" s="82"/>
      <c r="Y1223" s="82"/>
      <c r="Z1223" s="82"/>
      <c r="AA1223" s="82"/>
      <c r="AB1223" s="82"/>
      <c r="AC1223" s="82"/>
      <c r="AD1223" s="82"/>
      <c r="AE1223" s="82"/>
      <c r="AF1223" s="82"/>
      <c r="AG1223" s="82"/>
      <c r="AH1223" s="82"/>
      <c r="AI1223" s="82"/>
      <c r="AJ1223" s="82"/>
      <c r="AK1223" s="82"/>
      <c r="AL1223" s="82"/>
      <c r="AM1223" s="82"/>
      <c r="AN1223" s="82"/>
      <c r="AO1223" s="93"/>
      <c r="AP1223" s="93"/>
      <c r="AQ1223" s="93"/>
      <c r="AR1223" s="93"/>
      <c r="AS1223" s="93"/>
      <c r="AT1223" s="94"/>
      <c r="AU1223" s="41"/>
      <c r="AV1223" s="41"/>
      <c r="AW1223" s="41"/>
      <c r="AX1223" s="41"/>
      <c r="AY1223" s="41"/>
      <c r="AZ1223" s="41"/>
      <c r="BA1223" s="41"/>
      <c r="BB1223" s="41"/>
      <c r="BC1223" s="41"/>
      <c r="BD1223" s="41"/>
      <c r="BE1223" s="41"/>
      <c r="BF1223" s="41"/>
      <c r="BG1223" s="41"/>
      <c r="BH1223" s="41"/>
      <c r="BI1223" s="41"/>
      <c r="BJ1223" s="41"/>
      <c r="BK1223" s="41"/>
      <c r="BL1223" s="41"/>
      <c r="BM1223" s="41"/>
      <c r="BN1223" s="41"/>
    </row>
    <row r="1224" customFormat="false" ht="22.5" hidden="false" customHeight="true" outlineLevel="0" collapsed="false">
      <c r="A1224" s="90"/>
      <c r="B1224" s="90"/>
      <c r="C1224" s="83"/>
      <c r="D1224" s="90"/>
      <c r="E1224" s="77"/>
      <c r="F1224" s="78"/>
      <c r="G1224" s="76"/>
      <c r="H1224" s="82"/>
      <c r="I1224" s="89"/>
      <c r="J1224" s="87"/>
      <c r="K1224" s="79"/>
      <c r="L1224" s="93"/>
      <c r="M1224" s="82"/>
      <c r="N1224" s="82"/>
      <c r="O1224" s="82"/>
      <c r="P1224" s="82"/>
      <c r="Q1224" s="82"/>
      <c r="R1224" s="82"/>
      <c r="S1224" s="82"/>
      <c r="T1224" s="82"/>
      <c r="U1224" s="82"/>
      <c r="V1224" s="82"/>
      <c r="W1224" s="82"/>
      <c r="X1224" s="82"/>
      <c r="Y1224" s="82"/>
      <c r="Z1224" s="82"/>
      <c r="AA1224" s="82"/>
      <c r="AB1224" s="82"/>
      <c r="AC1224" s="82"/>
      <c r="AD1224" s="82"/>
      <c r="AE1224" s="82"/>
      <c r="AF1224" s="82"/>
      <c r="AG1224" s="82"/>
      <c r="AH1224" s="82"/>
      <c r="AI1224" s="82"/>
      <c r="AJ1224" s="82"/>
      <c r="AK1224" s="82"/>
      <c r="AL1224" s="82"/>
      <c r="AM1224" s="82"/>
      <c r="AN1224" s="82"/>
      <c r="AO1224" s="93"/>
      <c r="AP1224" s="93"/>
      <c r="AQ1224" s="93"/>
      <c r="AR1224" s="93"/>
      <c r="AS1224" s="93"/>
      <c r="AT1224" s="94"/>
      <c r="AU1224" s="41"/>
      <c r="AV1224" s="41"/>
      <c r="AW1224" s="41"/>
      <c r="AX1224" s="41"/>
      <c r="AY1224" s="41"/>
      <c r="AZ1224" s="41"/>
      <c r="BA1224" s="41"/>
      <c r="BB1224" s="41"/>
      <c r="BC1224" s="41"/>
      <c r="BD1224" s="41"/>
      <c r="BE1224" s="41"/>
      <c r="BF1224" s="41"/>
      <c r="BG1224" s="41"/>
      <c r="BH1224" s="41"/>
      <c r="BI1224" s="41"/>
      <c r="BJ1224" s="41"/>
      <c r="BK1224" s="41"/>
      <c r="BL1224" s="41"/>
      <c r="BM1224" s="41"/>
      <c r="BN1224" s="41"/>
    </row>
    <row r="1225" customFormat="false" ht="22.5" hidden="false" customHeight="true" outlineLevel="0" collapsed="false">
      <c r="A1225" s="90"/>
      <c r="B1225" s="90"/>
      <c r="C1225" s="83"/>
      <c r="D1225" s="90"/>
      <c r="E1225" s="77"/>
      <c r="F1225" s="78"/>
      <c r="G1225" s="76"/>
      <c r="H1225" s="82"/>
      <c r="I1225" s="89"/>
      <c r="J1225" s="87"/>
      <c r="K1225" s="79"/>
      <c r="L1225" s="93"/>
      <c r="M1225" s="82"/>
      <c r="N1225" s="82"/>
      <c r="O1225" s="82"/>
      <c r="P1225" s="82"/>
      <c r="Q1225" s="82"/>
      <c r="R1225" s="82"/>
      <c r="S1225" s="82"/>
      <c r="T1225" s="82"/>
      <c r="U1225" s="82"/>
      <c r="V1225" s="82"/>
      <c r="W1225" s="82"/>
      <c r="X1225" s="82"/>
      <c r="Y1225" s="82"/>
      <c r="Z1225" s="82"/>
      <c r="AA1225" s="82"/>
      <c r="AB1225" s="82"/>
      <c r="AC1225" s="82"/>
      <c r="AD1225" s="82"/>
      <c r="AE1225" s="82"/>
      <c r="AF1225" s="82"/>
      <c r="AG1225" s="82"/>
      <c r="AH1225" s="82"/>
      <c r="AI1225" s="82"/>
      <c r="AJ1225" s="82"/>
      <c r="AK1225" s="82"/>
      <c r="AL1225" s="82"/>
      <c r="AM1225" s="82"/>
      <c r="AN1225" s="82"/>
      <c r="AO1225" s="93"/>
      <c r="AP1225" s="93"/>
      <c r="AQ1225" s="93"/>
      <c r="AR1225" s="93"/>
      <c r="AS1225" s="93"/>
      <c r="AT1225" s="94"/>
      <c r="AU1225" s="41"/>
      <c r="AV1225" s="41"/>
      <c r="AW1225" s="41"/>
      <c r="AX1225" s="41"/>
      <c r="AY1225" s="41"/>
      <c r="AZ1225" s="41"/>
      <c r="BA1225" s="41"/>
      <c r="BB1225" s="41"/>
      <c r="BC1225" s="41"/>
      <c r="BD1225" s="41"/>
      <c r="BE1225" s="41"/>
      <c r="BF1225" s="41"/>
      <c r="BG1225" s="41"/>
      <c r="BH1225" s="41"/>
      <c r="BI1225" s="41"/>
      <c r="BJ1225" s="41"/>
      <c r="BK1225" s="41"/>
      <c r="BL1225" s="41"/>
      <c r="BM1225" s="41"/>
      <c r="BN1225" s="41"/>
    </row>
    <row r="1226" customFormat="false" ht="22.5" hidden="false" customHeight="true" outlineLevel="0" collapsed="false">
      <c r="A1226" s="90"/>
      <c r="B1226" s="90"/>
      <c r="C1226" s="83"/>
      <c r="D1226" s="145" t="e">
        <f aca="false">'codigos flow sheet' #REF!</f>
        <v>#VALUE!</v>
      </c>
      <c r="E1226" s="97" t="e">
        <f aca="false">'codigos flow sheet' #REF!</f>
        <v>#VALUE!</v>
      </c>
      <c r="F1226" s="78"/>
      <c r="G1226" s="76"/>
      <c r="H1226" s="82"/>
      <c r="I1226" s="77"/>
      <c r="J1226" s="87"/>
      <c r="K1226" s="87"/>
      <c r="L1226" s="93"/>
      <c r="M1226" s="82"/>
      <c r="N1226" s="82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2"/>
      <c r="AA1226" s="82"/>
      <c r="AB1226" s="82"/>
      <c r="AC1226" s="82"/>
      <c r="AD1226" s="82"/>
      <c r="AE1226" s="82"/>
      <c r="AF1226" s="82"/>
      <c r="AG1226" s="82"/>
      <c r="AH1226" s="82"/>
      <c r="AI1226" s="82"/>
      <c r="AJ1226" s="82"/>
      <c r="AK1226" s="82"/>
      <c r="AL1226" s="82"/>
      <c r="AM1226" s="82"/>
      <c r="AN1226" s="82"/>
      <c r="AO1226" s="93"/>
      <c r="AP1226" s="93"/>
      <c r="AQ1226" s="93"/>
      <c r="AR1226" s="93"/>
      <c r="AS1226" s="93"/>
      <c r="AT1226" s="94"/>
      <c r="AU1226" s="50"/>
      <c r="AV1226" s="50"/>
      <c r="AW1226" s="50"/>
      <c r="AX1226" s="50"/>
      <c r="AY1226" s="50"/>
      <c r="AZ1226" s="50"/>
      <c r="BA1226" s="50"/>
      <c r="BB1226" s="50"/>
      <c r="BC1226" s="50"/>
      <c r="BD1226" s="50"/>
      <c r="BE1226" s="50"/>
      <c r="BF1226" s="50"/>
      <c r="BG1226" s="50"/>
      <c r="BH1226" s="50"/>
      <c r="BI1226" s="50"/>
      <c r="BJ1226" s="50"/>
      <c r="BK1226" s="50"/>
      <c r="BL1226" s="50"/>
      <c r="BM1226" s="50"/>
      <c r="BN1226" s="50"/>
    </row>
    <row r="1227" customFormat="false" ht="22.5" hidden="false" customHeight="true" outlineLevel="0" collapsed="false">
      <c r="A1227" s="90"/>
      <c r="B1227" s="90"/>
      <c r="C1227" s="83" t="s">
        <v>1572</v>
      </c>
      <c r="D1227" s="146" t="e">
        <f aca="false">CONCATENATE($D$1226,"_","RDY")</f>
        <v>#VALUE!</v>
      </c>
      <c r="E1227" s="77" t="e">
        <f aca="false">$E$1226</f>
        <v>#VALUE!</v>
      </c>
      <c r="F1227" s="78"/>
      <c r="G1227" s="88" t="s">
        <v>64</v>
      </c>
      <c r="H1227" s="82" t="s">
        <v>981</v>
      </c>
      <c r="I1227" s="77" t="s">
        <v>1573</v>
      </c>
      <c r="J1227" s="87"/>
      <c r="K1227" s="87"/>
      <c r="L1227" s="93"/>
      <c r="M1227" s="87" t="s">
        <v>62</v>
      </c>
      <c r="N1227" s="82"/>
      <c r="O1227" s="82"/>
      <c r="P1227" s="82"/>
      <c r="Q1227" s="82" t="n">
        <v>1</v>
      </c>
      <c r="R1227" s="82"/>
      <c r="S1227" s="82"/>
      <c r="T1227" s="82"/>
      <c r="U1227" s="82"/>
      <c r="V1227" s="82"/>
      <c r="W1227" s="82"/>
      <c r="X1227" s="82"/>
      <c r="Y1227" s="82"/>
      <c r="Z1227" s="82"/>
      <c r="AA1227" s="82"/>
      <c r="AB1227" s="82"/>
      <c r="AC1227" s="82"/>
      <c r="AD1227" s="82"/>
      <c r="AE1227" s="82"/>
      <c r="AF1227" s="82"/>
      <c r="AG1227" s="82"/>
      <c r="AH1227" s="82"/>
      <c r="AI1227" s="82"/>
      <c r="AJ1227" s="82"/>
      <c r="AK1227" s="82"/>
      <c r="AL1227" s="82"/>
      <c r="AM1227" s="82"/>
      <c r="AN1227" s="82"/>
      <c r="AO1227" s="93"/>
      <c r="AP1227" s="93"/>
      <c r="AQ1227" s="93"/>
      <c r="AR1227" s="93"/>
      <c r="AS1227" s="93"/>
      <c r="AT1227" s="94"/>
      <c r="AU1227" s="50"/>
      <c r="AV1227" s="50"/>
      <c r="AW1227" s="50"/>
      <c r="AX1227" s="50"/>
      <c r="AY1227" s="50"/>
      <c r="AZ1227" s="50"/>
      <c r="BA1227" s="50"/>
      <c r="BB1227" s="50"/>
      <c r="BC1227" s="50"/>
      <c r="BD1227" s="50"/>
      <c r="BE1227" s="50"/>
      <c r="BF1227" s="50"/>
      <c r="BG1227" s="50"/>
      <c r="BH1227" s="50"/>
      <c r="BI1227" s="50"/>
      <c r="BJ1227" s="50"/>
      <c r="BK1227" s="50"/>
      <c r="BL1227" s="50"/>
      <c r="BM1227" s="50"/>
      <c r="BN1227" s="50"/>
    </row>
    <row r="1228" customFormat="false" ht="22.5" hidden="false" customHeight="true" outlineLevel="0" collapsed="false">
      <c r="A1228" s="90"/>
      <c r="B1228" s="90"/>
      <c r="C1228" s="83" t="s">
        <v>1574</v>
      </c>
      <c r="D1228" s="146" t="e">
        <f aca="false">CONCATENATE($D$1226,"_","RUN")</f>
        <v>#VALUE!</v>
      </c>
      <c r="E1228" s="77" t="e">
        <f aca="false">$E$1226</f>
        <v>#VALUE!</v>
      </c>
      <c r="F1228" s="78"/>
      <c r="G1228" s="88" t="s">
        <v>382</v>
      </c>
      <c r="H1228" s="82" t="s">
        <v>981</v>
      </c>
      <c r="I1228" s="77" t="s">
        <v>1575</v>
      </c>
      <c r="J1228" s="87"/>
      <c r="K1228" s="87"/>
      <c r="L1228" s="93"/>
      <c r="M1228" s="87" t="s">
        <v>62</v>
      </c>
      <c r="N1228" s="82"/>
      <c r="O1228" s="82"/>
      <c r="P1228" s="82"/>
      <c r="Q1228" s="82" t="n">
        <v>1</v>
      </c>
      <c r="R1228" s="82"/>
      <c r="S1228" s="82"/>
      <c r="T1228" s="82"/>
      <c r="U1228" s="82"/>
      <c r="V1228" s="82"/>
      <c r="W1228" s="82"/>
      <c r="X1228" s="82"/>
      <c r="Y1228" s="82"/>
      <c r="Z1228" s="82"/>
      <c r="AA1228" s="82"/>
      <c r="AB1228" s="82"/>
      <c r="AC1228" s="82"/>
      <c r="AD1228" s="82"/>
      <c r="AE1228" s="82"/>
      <c r="AF1228" s="82"/>
      <c r="AG1228" s="82"/>
      <c r="AH1228" s="82"/>
      <c r="AI1228" s="82"/>
      <c r="AJ1228" s="82"/>
      <c r="AK1228" s="82"/>
      <c r="AL1228" s="82"/>
      <c r="AM1228" s="82"/>
      <c r="AN1228" s="82"/>
      <c r="AO1228" s="93"/>
      <c r="AP1228" s="93"/>
      <c r="AQ1228" s="93"/>
      <c r="AR1228" s="93"/>
      <c r="AS1228" s="93"/>
      <c r="AT1228" s="94"/>
      <c r="AU1228" s="50"/>
      <c r="AV1228" s="50"/>
      <c r="AW1228" s="50"/>
      <c r="AX1228" s="50"/>
      <c r="AY1228" s="50"/>
      <c r="AZ1228" s="50"/>
      <c r="BA1228" s="50"/>
      <c r="BB1228" s="50"/>
      <c r="BC1228" s="50"/>
      <c r="BD1228" s="50"/>
      <c r="BE1228" s="50"/>
      <c r="BF1228" s="50"/>
      <c r="BG1228" s="50"/>
      <c r="BH1228" s="50"/>
      <c r="BI1228" s="50"/>
      <c r="BJ1228" s="50"/>
      <c r="BK1228" s="50"/>
      <c r="BL1228" s="50"/>
      <c r="BM1228" s="50"/>
      <c r="BN1228" s="50"/>
    </row>
    <row r="1229" customFormat="false" ht="22.5" hidden="false" customHeight="true" outlineLevel="0" collapsed="false">
      <c r="A1229" s="90"/>
      <c r="B1229" s="90"/>
      <c r="C1229" s="83" t="s">
        <v>1576</v>
      </c>
      <c r="D1229" s="146" t="e">
        <f aca="false">CONCATENATE($D$1226,"_","CMD")</f>
        <v>#VALUE!</v>
      </c>
      <c r="E1229" s="77" t="e">
        <f aca="false">$E$1226</f>
        <v>#VALUE!</v>
      </c>
      <c r="F1229" s="78"/>
      <c r="G1229" s="88" t="s">
        <v>106</v>
      </c>
      <c r="H1229" s="82" t="s">
        <v>981</v>
      </c>
      <c r="I1229" s="77" t="s">
        <v>1577</v>
      </c>
      <c r="J1229" s="87"/>
      <c r="K1229" s="87"/>
      <c r="L1229" s="93"/>
      <c r="M1229" s="87" t="s">
        <v>62</v>
      </c>
      <c r="N1229" s="82"/>
      <c r="O1229" s="82"/>
      <c r="P1229" s="82"/>
      <c r="Q1229" s="82"/>
      <c r="R1229" s="82" t="n">
        <v>1</v>
      </c>
      <c r="S1229" s="82"/>
      <c r="T1229" s="82"/>
      <c r="U1229" s="82"/>
      <c r="V1229" s="82"/>
      <c r="W1229" s="82"/>
      <c r="X1229" s="82"/>
      <c r="Y1229" s="82"/>
      <c r="Z1229" s="82"/>
      <c r="AA1229" s="82"/>
      <c r="AB1229" s="82"/>
      <c r="AC1229" s="82"/>
      <c r="AD1229" s="82"/>
      <c r="AE1229" s="82"/>
      <c r="AF1229" s="82"/>
      <c r="AG1229" s="82"/>
      <c r="AH1229" s="82"/>
      <c r="AI1229" s="82"/>
      <c r="AJ1229" s="82"/>
      <c r="AK1229" s="82"/>
      <c r="AL1229" s="82"/>
      <c r="AM1229" s="82"/>
      <c r="AN1229" s="82"/>
      <c r="AO1229" s="93"/>
      <c r="AP1229" s="93"/>
      <c r="AQ1229" s="93"/>
      <c r="AR1229" s="93"/>
      <c r="AS1229" s="93"/>
      <c r="AT1229" s="94"/>
      <c r="AU1229" s="50"/>
      <c r="AV1229" s="50"/>
      <c r="AW1229" s="50"/>
      <c r="AX1229" s="50"/>
      <c r="AY1229" s="50"/>
      <c r="AZ1229" s="50"/>
      <c r="BA1229" s="50"/>
      <c r="BB1229" s="50"/>
      <c r="BC1229" s="50"/>
      <c r="BD1229" s="50"/>
      <c r="BE1229" s="50"/>
      <c r="BF1229" s="50"/>
      <c r="BG1229" s="50"/>
      <c r="BH1229" s="50"/>
      <c r="BI1229" s="50"/>
      <c r="BJ1229" s="50"/>
      <c r="BK1229" s="50"/>
      <c r="BL1229" s="50"/>
      <c r="BM1229" s="50"/>
      <c r="BN1229" s="50"/>
    </row>
    <row r="1230" customFormat="false" ht="22.5" hidden="false" customHeight="true" outlineLevel="0" collapsed="false">
      <c r="A1230" s="90"/>
      <c r="B1230" s="90"/>
      <c r="C1230" s="83"/>
      <c r="D1230" s="90"/>
      <c r="E1230" s="77"/>
      <c r="F1230" s="78"/>
      <c r="G1230" s="76"/>
      <c r="H1230" s="82"/>
      <c r="I1230" s="89"/>
      <c r="J1230" s="87"/>
      <c r="K1230" s="79"/>
      <c r="L1230" s="93"/>
      <c r="M1230" s="82"/>
      <c r="N1230" s="82"/>
      <c r="O1230" s="82"/>
      <c r="P1230" s="82"/>
      <c r="Q1230" s="82"/>
      <c r="R1230" s="82"/>
      <c r="S1230" s="82"/>
      <c r="T1230" s="82"/>
      <c r="U1230" s="82"/>
      <c r="V1230" s="82"/>
      <c r="W1230" s="82"/>
      <c r="X1230" s="82"/>
      <c r="Y1230" s="82"/>
      <c r="Z1230" s="82"/>
      <c r="AA1230" s="82"/>
      <c r="AB1230" s="82"/>
      <c r="AC1230" s="82"/>
      <c r="AD1230" s="82"/>
      <c r="AE1230" s="82"/>
      <c r="AF1230" s="82"/>
      <c r="AG1230" s="82"/>
      <c r="AH1230" s="82"/>
      <c r="AI1230" s="82"/>
      <c r="AJ1230" s="82"/>
      <c r="AK1230" s="82"/>
      <c r="AL1230" s="82"/>
      <c r="AM1230" s="82"/>
      <c r="AN1230" s="82"/>
      <c r="AO1230" s="93"/>
      <c r="AP1230" s="93"/>
      <c r="AQ1230" s="93"/>
      <c r="AR1230" s="93"/>
      <c r="AS1230" s="93"/>
      <c r="AT1230" s="94"/>
      <c r="AU1230" s="41"/>
      <c r="AV1230" s="41"/>
      <c r="AW1230" s="41"/>
      <c r="AX1230" s="41"/>
      <c r="AY1230" s="41"/>
      <c r="AZ1230" s="41"/>
      <c r="BA1230" s="41"/>
      <c r="BB1230" s="41"/>
      <c r="BC1230" s="41"/>
      <c r="BD1230" s="41"/>
      <c r="BE1230" s="41"/>
      <c r="BF1230" s="41"/>
      <c r="BG1230" s="41"/>
      <c r="BH1230" s="41"/>
      <c r="BI1230" s="41"/>
      <c r="BJ1230" s="41"/>
      <c r="BK1230" s="41"/>
      <c r="BL1230" s="41"/>
      <c r="BM1230" s="41"/>
      <c r="BN1230" s="41"/>
    </row>
    <row r="1231" customFormat="false" ht="22.5" hidden="false" customHeight="true" outlineLevel="0" collapsed="false">
      <c r="A1231" s="90"/>
      <c r="B1231" s="90"/>
      <c r="C1231" s="83"/>
      <c r="D1231" s="90"/>
      <c r="E1231" s="77"/>
      <c r="F1231" s="78"/>
      <c r="G1231" s="76"/>
      <c r="H1231" s="82"/>
      <c r="I1231" s="89"/>
      <c r="J1231" s="87"/>
      <c r="K1231" s="79"/>
      <c r="L1231" s="93"/>
      <c r="M1231" s="82"/>
      <c r="N1231" s="82"/>
      <c r="O1231" s="82"/>
      <c r="P1231" s="82"/>
      <c r="Q1231" s="82"/>
      <c r="R1231" s="82"/>
      <c r="S1231" s="82"/>
      <c r="T1231" s="82"/>
      <c r="U1231" s="82"/>
      <c r="V1231" s="82"/>
      <c r="W1231" s="82"/>
      <c r="X1231" s="82"/>
      <c r="Y1231" s="82"/>
      <c r="Z1231" s="82"/>
      <c r="AA1231" s="82"/>
      <c r="AB1231" s="82"/>
      <c r="AC1231" s="82"/>
      <c r="AD1231" s="82"/>
      <c r="AE1231" s="82"/>
      <c r="AF1231" s="82"/>
      <c r="AG1231" s="82"/>
      <c r="AH1231" s="82"/>
      <c r="AI1231" s="82"/>
      <c r="AJ1231" s="82"/>
      <c r="AK1231" s="82"/>
      <c r="AL1231" s="82"/>
      <c r="AM1231" s="82"/>
      <c r="AN1231" s="82"/>
      <c r="AO1231" s="93"/>
      <c r="AP1231" s="93"/>
      <c r="AQ1231" s="93"/>
      <c r="AR1231" s="93"/>
      <c r="AS1231" s="93"/>
      <c r="AT1231" s="94"/>
      <c r="AU1231" s="41"/>
      <c r="AV1231" s="41"/>
      <c r="AW1231" s="41"/>
      <c r="AX1231" s="41"/>
      <c r="AY1231" s="41"/>
      <c r="AZ1231" s="41"/>
      <c r="BA1231" s="41"/>
      <c r="BB1231" s="41"/>
      <c r="BC1231" s="41"/>
      <c r="BD1231" s="41"/>
      <c r="BE1231" s="41"/>
      <c r="BF1231" s="41"/>
      <c r="BG1231" s="41"/>
      <c r="BH1231" s="41"/>
      <c r="BI1231" s="41"/>
      <c r="BJ1231" s="41"/>
      <c r="BK1231" s="41"/>
      <c r="BL1231" s="41"/>
      <c r="BM1231" s="41"/>
      <c r="BN1231" s="41"/>
    </row>
    <row r="1232" customFormat="false" ht="22.5" hidden="false" customHeight="true" outlineLevel="0" collapsed="false">
      <c r="A1232" s="90"/>
      <c r="B1232" s="90"/>
      <c r="C1232" s="83"/>
      <c r="D1232" s="90"/>
      <c r="E1232" s="77"/>
      <c r="F1232" s="78"/>
      <c r="G1232" s="76"/>
      <c r="H1232" s="82"/>
      <c r="I1232" s="89"/>
      <c r="J1232" s="87"/>
      <c r="K1232" s="79"/>
      <c r="L1232" s="93"/>
      <c r="M1232" s="82"/>
      <c r="N1232" s="82"/>
      <c r="O1232" s="82"/>
      <c r="P1232" s="82"/>
      <c r="Q1232" s="82"/>
      <c r="R1232" s="82"/>
      <c r="S1232" s="82"/>
      <c r="T1232" s="82"/>
      <c r="U1232" s="82"/>
      <c r="V1232" s="82"/>
      <c r="W1232" s="82"/>
      <c r="X1232" s="82"/>
      <c r="Y1232" s="82"/>
      <c r="Z1232" s="82"/>
      <c r="AA1232" s="82"/>
      <c r="AB1232" s="82"/>
      <c r="AC1232" s="82"/>
      <c r="AD1232" s="82"/>
      <c r="AE1232" s="82"/>
      <c r="AF1232" s="82"/>
      <c r="AG1232" s="82"/>
      <c r="AH1232" s="82"/>
      <c r="AI1232" s="82"/>
      <c r="AJ1232" s="82"/>
      <c r="AK1232" s="82"/>
      <c r="AL1232" s="82"/>
      <c r="AM1232" s="82"/>
      <c r="AN1232" s="82"/>
      <c r="AO1232" s="93"/>
      <c r="AP1232" s="93"/>
      <c r="AQ1232" s="93"/>
      <c r="AR1232" s="93"/>
      <c r="AS1232" s="93"/>
      <c r="AT1232" s="94"/>
      <c r="AU1232" s="41"/>
      <c r="AV1232" s="41"/>
      <c r="AW1232" s="41"/>
      <c r="AX1232" s="41"/>
      <c r="AY1232" s="41"/>
      <c r="AZ1232" s="41"/>
      <c r="BA1232" s="41"/>
      <c r="BB1232" s="41"/>
      <c r="BC1232" s="41"/>
      <c r="BD1232" s="41"/>
      <c r="BE1232" s="41"/>
      <c r="BF1232" s="41"/>
      <c r="BG1232" s="41"/>
      <c r="BH1232" s="41"/>
      <c r="BI1232" s="41"/>
      <c r="BJ1232" s="41"/>
      <c r="BK1232" s="41"/>
      <c r="BL1232" s="41"/>
      <c r="BM1232" s="41"/>
      <c r="BN1232" s="41"/>
    </row>
    <row r="1233" customFormat="false" ht="22.5" hidden="false" customHeight="true" outlineLevel="0" collapsed="false">
      <c r="A1233" s="90"/>
      <c r="B1233" s="90"/>
      <c r="C1233" s="83"/>
      <c r="D1233" s="113" t="e">
        <f aca="false">'codigos flow sheet' #REF!</f>
        <v>#VALUE!</v>
      </c>
      <c r="E1233" s="97" t="e">
        <f aca="false">'codigos flow sheet' #REF!</f>
        <v>#VALUE!</v>
      </c>
      <c r="F1233" s="78"/>
      <c r="G1233" s="76"/>
      <c r="H1233" s="82" t="s">
        <v>814</v>
      </c>
      <c r="I1233" s="77"/>
      <c r="J1233" s="87" t="s">
        <v>845</v>
      </c>
      <c r="K1233" s="100" t="s">
        <v>89</v>
      </c>
      <c r="L1233" s="93"/>
      <c r="M1233" s="82"/>
      <c r="N1233" s="82"/>
      <c r="O1233" s="82"/>
      <c r="P1233" s="82"/>
      <c r="Q1233" s="82"/>
      <c r="R1233" s="82"/>
      <c r="S1233" s="82"/>
      <c r="T1233" s="82"/>
      <c r="U1233" s="82"/>
      <c r="V1233" s="82"/>
      <c r="W1233" s="82"/>
      <c r="X1233" s="82"/>
      <c r="Y1233" s="82"/>
      <c r="Z1233" s="82"/>
      <c r="AA1233" s="82"/>
      <c r="AB1233" s="82"/>
      <c r="AC1233" s="82"/>
      <c r="AD1233" s="82"/>
      <c r="AE1233" s="82"/>
      <c r="AF1233" s="82"/>
      <c r="AG1233" s="82"/>
      <c r="AH1233" s="82"/>
      <c r="AI1233" s="82"/>
      <c r="AJ1233" s="82"/>
      <c r="AK1233" s="82"/>
      <c r="AL1233" s="82"/>
      <c r="AM1233" s="82"/>
      <c r="AN1233" s="82"/>
      <c r="AO1233" s="93"/>
      <c r="AP1233" s="93"/>
      <c r="AQ1233" s="93"/>
      <c r="AR1233" s="93"/>
      <c r="AS1233" s="93"/>
      <c r="AT1233" s="94"/>
      <c r="AU1233" s="41"/>
      <c r="AV1233" s="41"/>
      <c r="AW1233" s="41"/>
      <c r="AX1233" s="41"/>
      <c r="AY1233" s="41"/>
      <c r="AZ1233" s="41"/>
      <c r="BA1233" s="41"/>
      <c r="BB1233" s="41"/>
      <c r="BC1233" s="41"/>
      <c r="BD1233" s="41"/>
      <c r="BE1233" s="41"/>
      <c r="BF1233" s="41"/>
      <c r="BG1233" s="41"/>
      <c r="BH1233" s="41"/>
      <c r="BI1233" s="41"/>
      <c r="BJ1233" s="41"/>
      <c r="BK1233" s="41"/>
      <c r="BL1233" s="41"/>
      <c r="BM1233" s="41"/>
      <c r="BN1233" s="41"/>
    </row>
    <row r="1234" customFormat="false" ht="22.5" hidden="false" customHeight="true" outlineLevel="0" collapsed="false">
      <c r="A1234" s="90"/>
      <c r="B1234" s="90"/>
      <c r="C1234" s="83" t="s">
        <v>1578</v>
      </c>
      <c r="D1234" s="90" t="e">
        <f aca="false">CONCATENATE($D$1233,"_","HS")</f>
        <v>#VALUE!</v>
      </c>
      <c r="E1234" s="77" t="e">
        <f aca="false">$E$1233</f>
        <v>#VALUE!</v>
      </c>
      <c r="F1234" s="78"/>
      <c r="G1234" s="88" t="s">
        <v>1062</v>
      </c>
      <c r="H1234" s="82" t="s">
        <v>981</v>
      </c>
      <c r="I1234" s="77" t="s">
        <v>1579</v>
      </c>
      <c r="J1234" s="87"/>
      <c r="K1234" s="79"/>
      <c r="L1234" s="93"/>
      <c r="M1234" s="87" t="s">
        <v>62</v>
      </c>
      <c r="N1234" s="82"/>
      <c r="O1234" s="82"/>
      <c r="P1234" s="82"/>
      <c r="Q1234" s="82" t="n">
        <v>1</v>
      </c>
      <c r="R1234" s="82"/>
      <c r="S1234" s="82"/>
      <c r="T1234" s="82"/>
      <c r="U1234" s="82"/>
      <c r="V1234" s="82"/>
      <c r="W1234" s="82"/>
      <c r="X1234" s="82"/>
      <c r="Y1234" s="82"/>
      <c r="Z1234" s="82"/>
      <c r="AA1234" s="82"/>
      <c r="AB1234" s="82"/>
      <c r="AC1234" s="82"/>
      <c r="AD1234" s="82"/>
      <c r="AE1234" s="82"/>
      <c r="AF1234" s="82"/>
      <c r="AG1234" s="82"/>
      <c r="AH1234" s="82"/>
      <c r="AI1234" s="82"/>
      <c r="AJ1234" s="82"/>
      <c r="AK1234" s="82"/>
      <c r="AL1234" s="82"/>
      <c r="AM1234" s="82"/>
      <c r="AN1234" s="82"/>
      <c r="AO1234" s="93"/>
      <c r="AP1234" s="93"/>
      <c r="AQ1234" s="93"/>
      <c r="AR1234" s="93"/>
      <c r="AS1234" s="93"/>
      <c r="AT1234" s="94"/>
      <c r="AU1234" s="41"/>
      <c r="AV1234" s="41"/>
      <c r="AW1234" s="41"/>
      <c r="AX1234" s="41"/>
      <c r="AY1234" s="41"/>
      <c r="AZ1234" s="41"/>
      <c r="BA1234" s="41"/>
      <c r="BB1234" s="41"/>
      <c r="BC1234" s="41"/>
      <c r="BD1234" s="41"/>
      <c r="BE1234" s="41"/>
      <c r="BF1234" s="41"/>
      <c r="BG1234" s="41"/>
      <c r="BH1234" s="41"/>
      <c r="BI1234" s="41"/>
      <c r="BJ1234" s="41"/>
      <c r="BK1234" s="41"/>
      <c r="BL1234" s="41"/>
      <c r="BM1234" s="41"/>
      <c r="BN1234" s="41"/>
    </row>
    <row r="1235" customFormat="false" ht="22.5" hidden="false" customHeight="true" outlineLevel="0" collapsed="false">
      <c r="A1235" s="90"/>
      <c r="B1235" s="90"/>
      <c r="C1235" s="83" t="s">
        <v>1580</v>
      </c>
      <c r="D1235" s="90" t="e">
        <f aca="false">CONCATENATE($D$1233,"_","RDY")</f>
        <v>#VALUE!</v>
      </c>
      <c r="E1235" s="77" t="e">
        <f aca="false">$E$1233</f>
        <v>#VALUE!</v>
      </c>
      <c r="F1235" s="78"/>
      <c r="G1235" s="88" t="s">
        <v>64</v>
      </c>
      <c r="H1235" s="82" t="s">
        <v>981</v>
      </c>
      <c r="I1235" s="77" t="s">
        <v>1581</v>
      </c>
      <c r="J1235" s="87"/>
      <c r="K1235" s="79"/>
      <c r="L1235" s="93"/>
      <c r="M1235" s="87" t="s">
        <v>62</v>
      </c>
      <c r="N1235" s="82"/>
      <c r="O1235" s="82"/>
      <c r="P1235" s="82"/>
      <c r="Q1235" s="82" t="n">
        <v>1</v>
      </c>
      <c r="R1235" s="82"/>
      <c r="S1235" s="82"/>
      <c r="T1235" s="82"/>
      <c r="U1235" s="82"/>
      <c r="V1235" s="82"/>
      <c r="W1235" s="82"/>
      <c r="X1235" s="82"/>
      <c r="Y1235" s="82"/>
      <c r="Z1235" s="82"/>
      <c r="AA1235" s="82"/>
      <c r="AB1235" s="82"/>
      <c r="AC1235" s="82"/>
      <c r="AD1235" s="82"/>
      <c r="AE1235" s="82"/>
      <c r="AF1235" s="82"/>
      <c r="AG1235" s="82"/>
      <c r="AH1235" s="82"/>
      <c r="AI1235" s="82"/>
      <c r="AJ1235" s="82"/>
      <c r="AK1235" s="82"/>
      <c r="AL1235" s="82"/>
      <c r="AM1235" s="82"/>
      <c r="AN1235" s="82"/>
      <c r="AO1235" s="93"/>
      <c r="AP1235" s="93"/>
      <c r="AQ1235" s="93"/>
      <c r="AR1235" s="93"/>
      <c r="AS1235" s="93"/>
      <c r="AT1235" s="94"/>
      <c r="AU1235" s="41"/>
      <c r="AV1235" s="41"/>
      <c r="AW1235" s="41"/>
      <c r="AX1235" s="41"/>
      <c r="AY1235" s="41"/>
      <c r="AZ1235" s="41"/>
      <c r="BA1235" s="41"/>
      <c r="BB1235" s="41"/>
      <c r="BC1235" s="41"/>
      <c r="BD1235" s="41"/>
      <c r="BE1235" s="41"/>
      <c r="BF1235" s="41"/>
      <c r="BG1235" s="41"/>
      <c r="BH1235" s="41"/>
      <c r="BI1235" s="41"/>
      <c r="BJ1235" s="41"/>
      <c r="BK1235" s="41"/>
      <c r="BL1235" s="41"/>
      <c r="BM1235" s="41"/>
      <c r="BN1235" s="41"/>
    </row>
    <row r="1236" customFormat="false" ht="22.5" hidden="false" customHeight="true" outlineLevel="0" collapsed="false">
      <c r="A1236" s="90"/>
      <c r="B1236" s="90"/>
      <c r="C1236" s="83" t="s">
        <v>1582</v>
      </c>
      <c r="D1236" s="90" t="e">
        <f aca="false">CONCATENATE($D$1233,"_","RUN")</f>
        <v>#VALUE!</v>
      </c>
      <c r="E1236" s="77" t="e">
        <f aca="false">$E$1233</f>
        <v>#VALUE!</v>
      </c>
      <c r="F1236" s="78"/>
      <c r="G1236" s="88" t="s">
        <v>382</v>
      </c>
      <c r="H1236" s="82" t="s">
        <v>981</v>
      </c>
      <c r="I1236" s="77" t="s">
        <v>1583</v>
      </c>
      <c r="J1236" s="87"/>
      <c r="K1236" s="79"/>
      <c r="L1236" s="93"/>
      <c r="M1236" s="87" t="s">
        <v>62</v>
      </c>
      <c r="N1236" s="82"/>
      <c r="O1236" s="82"/>
      <c r="P1236" s="82"/>
      <c r="Q1236" s="82" t="n">
        <v>1</v>
      </c>
      <c r="R1236" s="82"/>
      <c r="S1236" s="82"/>
      <c r="T1236" s="82"/>
      <c r="U1236" s="82"/>
      <c r="V1236" s="82"/>
      <c r="W1236" s="82"/>
      <c r="X1236" s="82"/>
      <c r="Y1236" s="82"/>
      <c r="Z1236" s="82"/>
      <c r="AA1236" s="82"/>
      <c r="AB1236" s="82"/>
      <c r="AC1236" s="82"/>
      <c r="AD1236" s="82"/>
      <c r="AE1236" s="82"/>
      <c r="AF1236" s="82"/>
      <c r="AG1236" s="82"/>
      <c r="AH1236" s="82"/>
      <c r="AI1236" s="82"/>
      <c r="AJ1236" s="82"/>
      <c r="AK1236" s="82"/>
      <c r="AL1236" s="82"/>
      <c r="AM1236" s="82"/>
      <c r="AN1236" s="82"/>
      <c r="AO1236" s="93"/>
      <c r="AP1236" s="93"/>
      <c r="AQ1236" s="93"/>
      <c r="AR1236" s="93"/>
      <c r="AS1236" s="93"/>
      <c r="AT1236" s="94"/>
      <c r="AU1236" s="41"/>
      <c r="AV1236" s="41"/>
      <c r="AW1236" s="41"/>
      <c r="AX1236" s="41"/>
      <c r="AY1236" s="41"/>
      <c r="AZ1236" s="41"/>
      <c r="BA1236" s="41"/>
      <c r="BB1236" s="41"/>
      <c r="BC1236" s="41"/>
      <c r="BD1236" s="41"/>
      <c r="BE1236" s="41"/>
      <c r="BF1236" s="41"/>
      <c r="BG1236" s="41"/>
      <c r="BH1236" s="41"/>
      <c r="BI1236" s="41"/>
      <c r="BJ1236" s="41"/>
      <c r="BK1236" s="41"/>
      <c r="BL1236" s="41"/>
      <c r="BM1236" s="41"/>
      <c r="BN1236" s="41"/>
    </row>
    <row r="1237" customFormat="false" ht="22.5" hidden="false" customHeight="true" outlineLevel="0" collapsed="false">
      <c r="A1237" s="90"/>
      <c r="B1237" s="90"/>
      <c r="C1237" s="83" t="s">
        <v>1584</v>
      </c>
      <c r="D1237" s="90" t="e">
        <f aca="false">CONCATENATE($D$1233,"_","FLT")</f>
        <v>#VALUE!</v>
      </c>
      <c r="E1237" s="77" t="e">
        <f aca="false">$E$1233</f>
        <v>#VALUE!</v>
      </c>
      <c r="F1237" s="78"/>
      <c r="G1237" s="88" t="s">
        <v>1124</v>
      </c>
      <c r="H1237" s="82" t="s">
        <v>981</v>
      </c>
      <c r="I1237" s="77" t="s">
        <v>1585</v>
      </c>
      <c r="J1237" s="87"/>
      <c r="K1237" s="79"/>
      <c r="L1237" s="93"/>
      <c r="M1237" s="87" t="s">
        <v>62</v>
      </c>
      <c r="N1237" s="82"/>
      <c r="O1237" s="82"/>
      <c r="P1237" s="82"/>
      <c r="Q1237" s="82" t="n">
        <v>1</v>
      </c>
      <c r="R1237" s="82"/>
      <c r="S1237" s="82"/>
      <c r="T1237" s="82"/>
      <c r="U1237" s="82"/>
      <c r="V1237" s="82"/>
      <c r="W1237" s="82"/>
      <c r="X1237" s="82"/>
      <c r="Y1237" s="82"/>
      <c r="Z1237" s="82"/>
      <c r="AA1237" s="82"/>
      <c r="AB1237" s="82"/>
      <c r="AC1237" s="82"/>
      <c r="AD1237" s="82"/>
      <c r="AE1237" s="82"/>
      <c r="AF1237" s="82"/>
      <c r="AG1237" s="82"/>
      <c r="AH1237" s="82"/>
      <c r="AI1237" s="82"/>
      <c r="AJ1237" s="82"/>
      <c r="AK1237" s="82"/>
      <c r="AL1237" s="82"/>
      <c r="AM1237" s="82"/>
      <c r="AN1237" s="82"/>
      <c r="AO1237" s="93"/>
      <c r="AP1237" s="93"/>
      <c r="AQ1237" s="93"/>
      <c r="AR1237" s="93"/>
      <c r="AS1237" s="93"/>
      <c r="AT1237" s="94"/>
      <c r="AU1237" s="41"/>
      <c r="AV1237" s="41"/>
      <c r="AW1237" s="41"/>
      <c r="AX1237" s="41"/>
      <c r="AY1237" s="41"/>
      <c r="AZ1237" s="41"/>
      <c r="BA1237" s="41"/>
      <c r="BB1237" s="41"/>
      <c r="BC1237" s="41"/>
      <c r="BD1237" s="41"/>
      <c r="BE1237" s="41"/>
      <c r="BF1237" s="41"/>
      <c r="BG1237" s="41"/>
      <c r="BH1237" s="41"/>
      <c r="BI1237" s="41"/>
      <c r="BJ1237" s="41"/>
      <c r="BK1237" s="41"/>
      <c r="BL1237" s="41"/>
      <c r="BM1237" s="41"/>
      <c r="BN1237" s="41"/>
    </row>
    <row r="1238" customFormat="false" ht="22.5" hidden="false" customHeight="true" outlineLevel="0" collapsed="false">
      <c r="A1238" s="90"/>
      <c r="B1238" s="90"/>
      <c r="C1238" s="83" t="s">
        <v>1586</v>
      </c>
      <c r="D1238" s="90" t="e">
        <f aca="false">CONCATENATE($D$1233,"_","CMD")</f>
        <v>#VALUE!</v>
      </c>
      <c r="E1238" s="77" t="e">
        <f aca="false">$E$1233</f>
        <v>#VALUE!</v>
      </c>
      <c r="F1238" s="78"/>
      <c r="G1238" s="88" t="s">
        <v>106</v>
      </c>
      <c r="H1238" s="82" t="s">
        <v>981</v>
      </c>
      <c r="I1238" s="77" t="s">
        <v>1587</v>
      </c>
      <c r="J1238" s="87"/>
      <c r="K1238" s="79"/>
      <c r="L1238" s="93"/>
      <c r="M1238" s="87" t="s">
        <v>62</v>
      </c>
      <c r="N1238" s="82"/>
      <c r="O1238" s="82"/>
      <c r="P1238" s="82"/>
      <c r="Q1238" s="82"/>
      <c r="R1238" s="82" t="n">
        <v>1</v>
      </c>
      <c r="S1238" s="82"/>
      <c r="T1238" s="82"/>
      <c r="U1238" s="82"/>
      <c r="V1238" s="82"/>
      <c r="W1238" s="82"/>
      <c r="X1238" s="82"/>
      <c r="Y1238" s="82"/>
      <c r="Z1238" s="82"/>
      <c r="AA1238" s="82"/>
      <c r="AB1238" s="82"/>
      <c r="AC1238" s="82"/>
      <c r="AD1238" s="82"/>
      <c r="AE1238" s="82"/>
      <c r="AF1238" s="82"/>
      <c r="AG1238" s="82"/>
      <c r="AH1238" s="82"/>
      <c r="AI1238" s="82"/>
      <c r="AJ1238" s="82"/>
      <c r="AK1238" s="82"/>
      <c r="AL1238" s="82"/>
      <c r="AM1238" s="82"/>
      <c r="AN1238" s="82"/>
      <c r="AO1238" s="93"/>
      <c r="AP1238" s="93"/>
      <c r="AQ1238" s="93"/>
      <c r="AR1238" s="93"/>
      <c r="AS1238" s="93"/>
      <c r="AT1238" s="94"/>
      <c r="AU1238" s="41"/>
      <c r="AV1238" s="41"/>
      <c r="AW1238" s="41"/>
      <c r="AX1238" s="41"/>
      <c r="AY1238" s="41"/>
      <c r="AZ1238" s="41"/>
      <c r="BA1238" s="41"/>
      <c r="BB1238" s="41"/>
      <c r="BC1238" s="41"/>
      <c r="BD1238" s="41"/>
      <c r="BE1238" s="41"/>
      <c r="BF1238" s="41"/>
      <c r="BG1238" s="41"/>
      <c r="BH1238" s="41"/>
      <c r="BI1238" s="41"/>
      <c r="BJ1238" s="41"/>
      <c r="BK1238" s="41"/>
      <c r="BL1238" s="41"/>
      <c r="BM1238" s="41"/>
      <c r="BN1238" s="41"/>
    </row>
    <row r="1239" customFormat="false" ht="22.5" hidden="false" customHeight="true" outlineLevel="0" collapsed="false">
      <c r="A1239" s="90"/>
      <c r="B1239" s="90"/>
      <c r="C1239" s="83" t="s">
        <v>1588</v>
      </c>
      <c r="D1239" s="90" t="e">
        <f aca="false">CONCATENATE($D$1233,"_","FIT")</f>
        <v>#VALUE!</v>
      </c>
      <c r="E1239" s="77" t="e">
        <f aca="false">$E$1233</f>
        <v>#VALUE!</v>
      </c>
      <c r="F1239" s="78"/>
      <c r="G1239" s="88" t="s">
        <v>1589</v>
      </c>
      <c r="H1239" s="82" t="s">
        <v>981</v>
      </c>
      <c r="I1239" s="77" t="s">
        <v>1590</v>
      </c>
      <c r="J1239" s="87"/>
      <c r="K1239" s="79"/>
      <c r="L1239" s="93"/>
      <c r="M1239" s="87" t="s">
        <v>85</v>
      </c>
      <c r="N1239" s="82" t="s">
        <v>1591</v>
      </c>
      <c r="O1239" s="82"/>
      <c r="P1239" s="82"/>
      <c r="Q1239" s="82"/>
      <c r="R1239" s="82"/>
      <c r="S1239" s="82" t="n">
        <v>1</v>
      </c>
      <c r="T1239" s="82"/>
      <c r="U1239" s="82"/>
      <c r="V1239" s="82"/>
      <c r="W1239" s="82"/>
      <c r="X1239" s="82"/>
      <c r="Y1239" s="82"/>
      <c r="Z1239" s="82"/>
      <c r="AA1239" s="82"/>
      <c r="AB1239" s="82"/>
      <c r="AC1239" s="82"/>
      <c r="AD1239" s="82"/>
      <c r="AE1239" s="82"/>
      <c r="AF1239" s="82"/>
      <c r="AG1239" s="82"/>
      <c r="AH1239" s="82"/>
      <c r="AI1239" s="82"/>
      <c r="AJ1239" s="82"/>
      <c r="AK1239" s="82"/>
      <c r="AL1239" s="82"/>
      <c r="AM1239" s="82"/>
      <c r="AN1239" s="82"/>
      <c r="AO1239" s="93"/>
      <c r="AP1239" s="93"/>
      <c r="AQ1239" s="93"/>
      <c r="AR1239" s="93"/>
      <c r="AS1239" s="93"/>
      <c r="AT1239" s="94"/>
      <c r="AU1239" s="41"/>
      <c r="AV1239" s="41"/>
      <c r="AW1239" s="41"/>
      <c r="AX1239" s="41"/>
      <c r="AY1239" s="41"/>
      <c r="AZ1239" s="41"/>
      <c r="BA1239" s="41"/>
      <c r="BB1239" s="41"/>
      <c r="BC1239" s="41"/>
      <c r="BD1239" s="41"/>
      <c r="BE1239" s="41"/>
      <c r="BF1239" s="41"/>
      <c r="BG1239" s="41"/>
      <c r="BH1239" s="41"/>
      <c r="BI1239" s="41"/>
      <c r="BJ1239" s="41"/>
      <c r="BK1239" s="41"/>
      <c r="BL1239" s="41"/>
      <c r="BM1239" s="41"/>
      <c r="BN1239" s="41"/>
    </row>
    <row r="1240" customFormat="false" ht="22.5" hidden="false" customHeight="true" outlineLevel="0" collapsed="false">
      <c r="A1240" s="90"/>
      <c r="B1240" s="90"/>
      <c r="C1240" s="83" t="s">
        <v>1592</v>
      </c>
      <c r="D1240" s="90" t="e">
        <f aca="false">CONCATENATE($D$1233,"_","SI")</f>
        <v>#VALUE!</v>
      </c>
      <c r="E1240" s="77" t="e">
        <f aca="false">$E$1233</f>
        <v>#VALUE!</v>
      </c>
      <c r="F1240" s="78"/>
      <c r="G1240" s="88" t="s">
        <v>931</v>
      </c>
      <c r="H1240" s="82" t="s">
        <v>981</v>
      </c>
      <c r="I1240" s="77" t="s">
        <v>1593</v>
      </c>
      <c r="J1240" s="87"/>
      <c r="K1240" s="79"/>
      <c r="L1240" s="93"/>
      <c r="M1240" s="87" t="s">
        <v>1568</v>
      </c>
      <c r="N1240" s="82" t="s">
        <v>1594</v>
      </c>
      <c r="O1240" s="82"/>
      <c r="P1240" s="82"/>
      <c r="Q1240" s="82"/>
      <c r="R1240" s="82"/>
      <c r="S1240" s="82" t="n">
        <v>1</v>
      </c>
      <c r="T1240" s="82"/>
      <c r="U1240" s="82"/>
      <c r="V1240" s="82"/>
      <c r="W1240" s="82"/>
      <c r="X1240" s="82"/>
      <c r="Y1240" s="82"/>
      <c r="Z1240" s="82"/>
      <c r="AA1240" s="82"/>
      <c r="AB1240" s="82"/>
      <c r="AC1240" s="82"/>
      <c r="AD1240" s="82"/>
      <c r="AE1240" s="82"/>
      <c r="AF1240" s="82"/>
      <c r="AG1240" s="82"/>
      <c r="AH1240" s="82"/>
      <c r="AI1240" s="82"/>
      <c r="AJ1240" s="82"/>
      <c r="AK1240" s="82"/>
      <c r="AL1240" s="82"/>
      <c r="AM1240" s="82"/>
      <c r="AN1240" s="82"/>
      <c r="AO1240" s="93"/>
      <c r="AP1240" s="93"/>
      <c r="AQ1240" s="93"/>
      <c r="AR1240" s="93"/>
      <c r="AS1240" s="93"/>
      <c r="AT1240" s="94"/>
      <c r="AU1240" s="41"/>
      <c r="AV1240" s="41"/>
      <c r="AW1240" s="41"/>
      <c r="AX1240" s="41"/>
      <c r="AY1240" s="41"/>
      <c r="AZ1240" s="41"/>
      <c r="BA1240" s="41"/>
      <c r="BB1240" s="41"/>
      <c r="BC1240" s="41"/>
      <c r="BD1240" s="41"/>
      <c r="BE1240" s="41"/>
      <c r="BF1240" s="41"/>
      <c r="BG1240" s="41"/>
      <c r="BH1240" s="41"/>
      <c r="BI1240" s="41"/>
      <c r="BJ1240" s="41"/>
      <c r="BK1240" s="41"/>
      <c r="BL1240" s="41"/>
      <c r="BM1240" s="41"/>
      <c r="BN1240" s="41"/>
    </row>
    <row r="1241" customFormat="false" ht="22.5" hidden="false" customHeight="true" outlineLevel="0" collapsed="false">
      <c r="A1241" s="90"/>
      <c r="B1241" s="90"/>
      <c r="C1241" s="83" t="s">
        <v>1595</v>
      </c>
      <c r="D1241" s="90" t="e">
        <f aca="false">CONCATENATE($D$1233,"_","IT")</f>
        <v>#VALUE!</v>
      </c>
      <c r="E1241" s="77" t="e">
        <f aca="false">$E$1233</f>
        <v>#VALUE!</v>
      </c>
      <c r="F1241" s="78"/>
      <c r="G1241" s="88" t="s">
        <v>82</v>
      </c>
      <c r="H1241" s="82" t="s">
        <v>981</v>
      </c>
      <c r="I1241" s="77" t="s">
        <v>1596</v>
      </c>
      <c r="J1241" s="87"/>
      <c r="K1241" s="79"/>
      <c r="L1241" s="93"/>
      <c r="M1241" s="87" t="s">
        <v>1568</v>
      </c>
      <c r="N1241" s="82" t="s">
        <v>1597</v>
      </c>
      <c r="O1241" s="82"/>
      <c r="P1241" s="82"/>
      <c r="Q1241" s="82"/>
      <c r="R1241" s="82"/>
      <c r="S1241" s="82" t="n">
        <v>1</v>
      </c>
      <c r="T1241" s="82"/>
      <c r="U1241" s="82"/>
      <c r="V1241" s="82"/>
      <c r="W1241" s="82"/>
      <c r="X1241" s="82"/>
      <c r="Y1241" s="82"/>
      <c r="Z1241" s="82"/>
      <c r="AA1241" s="82"/>
      <c r="AB1241" s="82"/>
      <c r="AC1241" s="82"/>
      <c r="AD1241" s="82"/>
      <c r="AE1241" s="82"/>
      <c r="AF1241" s="82"/>
      <c r="AG1241" s="82"/>
      <c r="AH1241" s="82"/>
      <c r="AI1241" s="82"/>
      <c r="AJ1241" s="82"/>
      <c r="AK1241" s="82"/>
      <c r="AL1241" s="82"/>
      <c r="AM1241" s="82"/>
      <c r="AN1241" s="82"/>
      <c r="AO1241" s="93"/>
      <c r="AP1241" s="93"/>
      <c r="AQ1241" s="93"/>
      <c r="AR1241" s="93"/>
      <c r="AS1241" s="93"/>
      <c r="AT1241" s="94"/>
      <c r="AU1241" s="41"/>
      <c r="AV1241" s="41"/>
      <c r="AW1241" s="41"/>
      <c r="AX1241" s="41"/>
      <c r="AY1241" s="41"/>
      <c r="AZ1241" s="41"/>
      <c r="BA1241" s="41"/>
      <c r="BB1241" s="41"/>
      <c r="BC1241" s="41"/>
      <c r="BD1241" s="41"/>
      <c r="BE1241" s="41"/>
      <c r="BF1241" s="41"/>
      <c r="BG1241" s="41"/>
      <c r="BH1241" s="41"/>
      <c r="BI1241" s="41"/>
      <c r="BJ1241" s="41"/>
      <c r="BK1241" s="41"/>
      <c r="BL1241" s="41"/>
      <c r="BM1241" s="41"/>
      <c r="BN1241" s="41"/>
    </row>
    <row r="1242" customFormat="false" ht="22.5" hidden="false" customHeight="true" outlineLevel="0" collapsed="false">
      <c r="A1242" s="90"/>
      <c r="B1242" s="90"/>
      <c r="C1242" s="83" t="s">
        <v>1598</v>
      </c>
      <c r="D1242" s="90" t="e">
        <f aca="false">CONCATENATE($D$1233,"_PIT")</f>
        <v>#VALUE!</v>
      </c>
      <c r="E1242" s="77" t="e">
        <f aca="false">$E$1233</f>
        <v>#VALUE!</v>
      </c>
      <c r="F1242" s="78"/>
      <c r="G1242" s="88" t="s">
        <v>125</v>
      </c>
      <c r="H1242" s="82" t="s">
        <v>981</v>
      </c>
      <c r="I1242" s="77" t="s">
        <v>1599</v>
      </c>
      <c r="J1242" s="87"/>
      <c r="K1242" s="79"/>
      <c r="L1242" s="93"/>
      <c r="M1242" s="87" t="s">
        <v>85</v>
      </c>
      <c r="N1242" s="82" t="s">
        <v>1459</v>
      </c>
      <c r="O1242" s="82"/>
      <c r="P1242" s="82"/>
      <c r="Q1242" s="82"/>
      <c r="R1242" s="82"/>
      <c r="S1242" s="82" t="n">
        <v>1</v>
      </c>
      <c r="T1242" s="82"/>
      <c r="U1242" s="82"/>
      <c r="V1242" s="82"/>
      <c r="W1242" s="82"/>
      <c r="X1242" s="82"/>
      <c r="Y1242" s="82"/>
      <c r="Z1242" s="82"/>
      <c r="AA1242" s="82"/>
      <c r="AB1242" s="82"/>
      <c r="AC1242" s="82"/>
      <c r="AD1242" s="82"/>
      <c r="AE1242" s="82"/>
      <c r="AF1242" s="82"/>
      <c r="AG1242" s="82"/>
      <c r="AH1242" s="82"/>
      <c r="AI1242" s="82"/>
      <c r="AJ1242" s="82"/>
      <c r="AK1242" s="82"/>
      <c r="AL1242" s="82"/>
      <c r="AM1242" s="82"/>
      <c r="AN1242" s="82"/>
      <c r="AO1242" s="93"/>
      <c r="AP1242" s="93"/>
      <c r="AQ1242" s="93"/>
      <c r="AR1242" s="93"/>
      <c r="AS1242" s="93"/>
      <c r="AT1242" s="94"/>
      <c r="AU1242" s="41"/>
      <c r="AV1242" s="41"/>
      <c r="AW1242" s="41"/>
      <c r="AX1242" s="41"/>
      <c r="AY1242" s="41"/>
      <c r="AZ1242" s="41"/>
      <c r="BA1242" s="41"/>
      <c r="BB1242" s="41"/>
      <c r="BC1242" s="41"/>
      <c r="BD1242" s="41"/>
      <c r="BE1242" s="41"/>
      <c r="BF1242" s="41"/>
      <c r="BG1242" s="41"/>
      <c r="BH1242" s="41"/>
      <c r="BI1242" s="41"/>
      <c r="BJ1242" s="41"/>
      <c r="BK1242" s="41"/>
      <c r="BL1242" s="41"/>
      <c r="BM1242" s="41"/>
      <c r="BN1242" s="41"/>
    </row>
    <row r="1243" customFormat="false" ht="22.5" hidden="false" customHeight="true" outlineLevel="0" collapsed="false">
      <c r="A1243" s="90"/>
      <c r="B1243" s="90"/>
      <c r="C1243" s="83" t="s">
        <v>1600</v>
      </c>
      <c r="D1243" s="90" t="e">
        <f aca="false">CONCATENATE($D$1233,"_CV")</f>
        <v>#VALUE!</v>
      </c>
      <c r="E1243" s="77" t="e">
        <f aca="false">$E$1233</f>
        <v>#VALUE!</v>
      </c>
      <c r="F1243" s="78"/>
      <c r="G1243" s="88" t="s">
        <v>935</v>
      </c>
      <c r="H1243" s="82" t="s">
        <v>981</v>
      </c>
      <c r="I1243" s="77" t="s">
        <v>1601</v>
      </c>
      <c r="J1243" s="87"/>
      <c r="K1243" s="79"/>
      <c r="L1243" s="93"/>
      <c r="M1243" s="87" t="s">
        <v>85</v>
      </c>
      <c r="N1243" s="82"/>
      <c r="O1243" s="82"/>
      <c r="P1243" s="82"/>
      <c r="Q1243" s="82"/>
      <c r="R1243" s="82"/>
      <c r="S1243" s="82"/>
      <c r="T1243" s="82"/>
      <c r="U1243" s="82" t="n">
        <v>1</v>
      </c>
      <c r="V1243" s="82"/>
      <c r="W1243" s="82"/>
      <c r="X1243" s="82"/>
      <c r="Y1243" s="82"/>
      <c r="Z1243" s="82"/>
      <c r="AA1243" s="82"/>
      <c r="AB1243" s="82"/>
      <c r="AC1243" s="82"/>
      <c r="AD1243" s="82"/>
      <c r="AE1243" s="82"/>
      <c r="AF1243" s="82"/>
      <c r="AG1243" s="82"/>
      <c r="AH1243" s="82"/>
      <c r="AI1243" s="82"/>
      <c r="AJ1243" s="82"/>
      <c r="AK1243" s="82"/>
      <c r="AL1243" s="82"/>
      <c r="AM1243" s="82"/>
      <c r="AN1243" s="82"/>
      <c r="AO1243" s="93"/>
      <c r="AP1243" s="93"/>
      <c r="AQ1243" s="93"/>
      <c r="AR1243" s="93"/>
      <c r="AS1243" s="93"/>
      <c r="AT1243" s="94"/>
      <c r="AU1243" s="41"/>
      <c r="AV1243" s="41"/>
      <c r="AW1243" s="41"/>
      <c r="AX1243" s="41"/>
      <c r="AY1243" s="41"/>
      <c r="AZ1243" s="41"/>
      <c r="BA1243" s="41"/>
      <c r="BB1243" s="41"/>
      <c r="BC1243" s="41"/>
      <c r="BD1243" s="41"/>
      <c r="BE1243" s="41"/>
      <c r="BF1243" s="41"/>
      <c r="BG1243" s="41"/>
      <c r="BH1243" s="41"/>
      <c r="BI1243" s="41"/>
      <c r="BJ1243" s="41"/>
      <c r="BK1243" s="41"/>
      <c r="BL1243" s="41"/>
      <c r="BM1243" s="41"/>
      <c r="BN1243" s="41"/>
    </row>
    <row r="1244" customFormat="false" ht="22.5" hidden="false" customHeight="true" outlineLevel="0" collapsed="false">
      <c r="A1244" s="83"/>
      <c r="B1244" s="83"/>
      <c r="C1244" s="83"/>
      <c r="D1244" s="90"/>
      <c r="E1244" s="77"/>
      <c r="F1244" s="78"/>
      <c r="G1244" s="76"/>
      <c r="H1244" s="82"/>
      <c r="I1244" s="77"/>
      <c r="J1244" s="87"/>
      <c r="K1244" s="79"/>
      <c r="L1244" s="93"/>
      <c r="M1244" s="82"/>
      <c r="N1244" s="82"/>
      <c r="O1244" s="82"/>
      <c r="P1244" s="82"/>
      <c r="Q1244" s="82"/>
      <c r="R1244" s="82"/>
      <c r="S1244" s="82"/>
      <c r="T1244" s="82"/>
      <c r="U1244" s="82"/>
      <c r="V1244" s="82"/>
      <c r="W1244" s="82"/>
      <c r="X1244" s="82"/>
      <c r="Y1244" s="82"/>
      <c r="Z1244" s="82"/>
      <c r="AA1244" s="82"/>
      <c r="AB1244" s="82"/>
      <c r="AC1244" s="82"/>
      <c r="AD1244" s="82"/>
      <c r="AE1244" s="82"/>
      <c r="AF1244" s="82"/>
      <c r="AG1244" s="82"/>
      <c r="AH1244" s="82"/>
      <c r="AI1244" s="82"/>
      <c r="AJ1244" s="82"/>
      <c r="AK1244" s="82"/>
      <c r="AL1244" s="82"/>
      <c r="AM1244" s="82"/>
      <c r="AN1244" s="82"/>
      <c r="AO1244" s="93"/>
      <c r="AP1244" s="93"/>
      <c r="AQ1244" s="93"/>
      <c r="AR1244" s="93"/>
      <c r="AS1244" s="93"/>
      <c r="AT1244" s="94"/>
      <c r="AU1244" s="41"/>
      <c r="AV1244" s="41"/>
      <c r="AW1244" s="41"/>
      <c r="AX1244" s="41"/>
      <c r="AY1244" s="41"/>
      <c r="AZ1244" s="41"/>
      <c r="BA1244" s="41"/>
      <c r="BB1244" s="41"/>
      <c r="BC1244" s="41"/>
      <c r="BD1244" s="41"/>
      <c r="BE1244" s="41"/>
      <c r="BF1244" s="41"/>
      <c r="BG1244" s="41"/>
      <c r="BH1244" s="41"/>
      <c r="BI1244" s="41"/>
      <c r="BJ1244" s="41"/>
      <c r="BK1244" s="41"/>
      <c r="BL1244" s="41"/>
      <c r="BM1244" s="41"/>
      <c r="BN1244" s="41"/>
    </row>
    <row r="1245" customFormat="false" ht="22.5" hidden="false" customHeight="true" outlineLevel="0" collapsed="false">
      <c r="A1245" s="83"/>
      <c r="B1245" s="83"/>
      <c r="C1245" s="83"/>
      <c r="D1245" s="90"/>
      <c r="E1245" s="77"/>
      <c r="F1245" s="78"/>
      <c r="G1245" s="76"/>
      <c r="H1245" s="82"/>
      <c r="I1245" s="77"/>
      <c r="J1245" s="87"/>
      <c r="K1245" s="79"/>
      <c r="L1245" s="93"/>
      <c r="M1245" s="82"/>
      <c r="N1245" s="82"/>
      <c r="O1245" s="82"/>
      <c r="P1245" s="82"/>
      <c r="Q1245" s="82"/>
      <c r="R1245" s="82"/>
      <c r="S1245" s="82"/>
      <c r="T1245" s="82"/>
      <c r="U1245" s="82"/>
      <c r="V1245" s="82"/>
      <c r="W1245" s="82"/>
      <c r="X1245" s="82"/>
      <c r="Y1245" s="82"/>
      <c r="Z1245" s="82"/>
      <c r="AA1245" s="82"/>
      <c r="AB1245" s="82"/>
      <c r="AC1245" s="82"/>
      <c r="AD1245" s="82"/>
      <c r="AE1245" s="82"/>
      <c r="AF1245" s="82"/>
      <c r="AG1245" s="82"/>
      <c r="AH1245" s="82"/>
      <c r="AI1245" s="82"/>
      <c r="AJ1245" s="82"/>
      <c r="AK1245" s="82"/>
      <c r="AL1245" s="82"/>
      <c r="AM1245" s="82"/>
      <c r="AN1245" s="82"/>
      <c r="AO1245" s="93"/>
      <c r="AP1245" s="93"/>
      <c r="AQ1245" s="93"/>
      <c r="AR1245" s="93"/>
      <c r="AS1245" s="93"/>
      <c r="AT1245" s="94"/>
      <c r="AU1245" s="41"/>
      <c r="AV1245" s="41"/>
      <c r="AW1245" s="41"/>
      <c r="AX1245" s="41"/>
      <c r="AY1245" s="41"/>
      <c r="AZ1245" s="41"/>
      <c r="BA1245" s="41"/>
      <c r="BB1245" s="41"/>
      <c r="BC1245" s="41"/>
      <c r="BD1245" s="41"/>
      <c r="BE1245" s="41"/>
      <c r="BF1245" s="41"/>
      <c r="BG1245" s="41"/>
      <c r="BH1245" s="41"/>
      <c r="BI1245" s="41"/>
      <c r="BJ1245" s="41"/>
      <c r="BK1245" s="41"/>
      <c r="BL1245" s="41"/>
      <c r="BM1245" s="41"/>
      <c r="BN1245" s="41"/>
    </row>
    <row r="1246" customFormat="false" ht="22.5" hidden="false" customHeight="true" outlineLevel="0" collapsed="false">
      <c r="A1246" s="83"/>
      <c r="B1246" s="83"/>
      <c r="C1246" s="83"/>
      <c r="D1246" s="76"/>
      <c r="E1246" s="77"/>
      <c r="F1246" s="78"/>
      <c r="G1246" s="76"/>
      <c r="H1246" s="82"/>
      <c r="I1246" s="76"/>
      <c r="J1246" s="87"/>
      <c r="K1246" s="82"/>
      <c r="L1246" s="82"/>
      <c r="M1246" s="82"/>
      <c r="N1246" s="82"/>
      <c r="O1246" s="82"/>
      <c r="P1246" s="82"/>
      <c r="Q1246" s="82"/>
      <c r="R1246" s="82"/>
      <c r="S1246" s="82"/>
      <c r="T1246" s="82"/>
      <c r="U1246" s="82"/>
      <c r="V1246" s="82"/>
      <c r="W1246" s="82"/>
      <c r="X1246" s="82"/>
      <c r="Y1246" s="82"/>
      <c r="Z1246" s="82"/>
      <c r="AA1246" s="82"/>
      <c r="AB1246" s="82"/>
      <c r="AC1246" s="82"/>
      <c r="AD1246" s="82"/>
      <c r="AE1246" s="82"/>
      <c r="AF1246" s="82"/>
      <c r="AG1246" s="82"/>
      <c r="AH1246" s="82"/>
      <c r="AI1246" s="82"/>
      <c r="AJ1246" s="82"/>
      <c r="AK1246" s="82"/>
      <c r="AL1246" s="82"/>
      <c r="AM1246" s="82"/>
      <c r="AN1246" s="82"/>
      <c r="AO1246" s="82"/>
      <c r="AP1246" s="82"/>
      <c r="AQ1246" s="82"/>
      <c r="AR1246" s="82"/>
      <c r="AS1246" s="82"/>
      <c r="AT1246" s="77"/>
      <c r="AU1246" s="41"/>
      <c r="AV1246" s="41"/>
      <c r="AW1246" s="41"/>
      <c r="AX1246" s="41"/>
      <c r="AY1246" s="41"/>
      <c r="AZ1246" s="41"/>
      <c r="BA1246" s="41"/>
      <c r="BB1246" s="41"/>
      <c r="BC1246" s="41"/>
      <c r="BD1246" s="41"/>
      <c r="BE1246" s="41"/>
      <c r="BF1246" s="41"/>
      <c r="BG1246" s="41"/>
      <c r="BH1246" s="41"/>
      <c r="BI1246" s="41"/>
      <c r="BJ1246" s="41"/>
      <c r="BK1246" s="41"/>
      <c r="BL1246" s="41"/>
      <c r="BM1246" s="41"/>
      <c r="BN1246" s="41"/>
    </row>
    <row r="1247" customFormat="false" ht="22.5" hidden="false" customHeight="true" outlineLevel="0" collapsed="false">
      <c r="A1247" s="83"/>
      <c r="B1247" s="83"/>
      <c r="C1247" s="83"/>
      <c r="D1247" s="76"/>
      <c r="E1247" s="77"/>
      <c r="F1247" s="78"/>
      <c r="G1247" s="76"/>
      <c r="H1247" s="82"/>
      <c r="I1247" s="76"/>
      <c r="J1247" s="87"/>
      <c r="K1247" s="82"/>
      <c r="L1247" s="82"/>
      <c r="M1247" s="82"/>
      <c r="N1247" s="82"/>
      <c r="O1247" s="82"/>
      <c r="P1247" s="82"/>
      <c r="Q1247" s="82"/>
      <c r="R1247" s="82"/>
      <c r="S1247" s="82"/>
      <c r="T1247" s="82"/>
      <c r="U1247" s="82"/>
      <c r="V1247" s="82"/>
      <c r="W1247" s="82"/>
      <c r="X1247" s="82"/>
      <c r="Y1247" s="82"/>
      <c r="Z1247" s="82"/>
      <c r="AA1247" s="82"/>
      <c r="AB1247" s="82"/>
      <c r="AC1247" s="82"/>
      <c r="AD1247" s="82"/>
      <c r="AE1247" s="82"/>
      <c r="AF1247" s="82"/>
      <c r="AG1247" s="82"/>
      <c r="AH1247" s="82"/>
      <c r="AI1247" s="82"/>
      <c r="AJ1247" s="82"/>
      <c r="AK1247" s="82"/>
      <c r="AL1247" s="82"/>
      <c r="AM1247" s="82"/>
      <c r="AN1247" s="82"/>
      <c r="AO1247" s="82"/>
      <c r="AP1247" s="82"/>
      <c r="AQ1247" s="82"/>
      <c r="AR1247" s="82"/>
      <c r="AS1247" s="82"/>
      <c r="AT1247" s="77"/>
      <c r="AU1247" s="41"/>
      <c r="AV1247" s="41"/>
      <c r="AW1247" s="41"/>
      <c r="AX1247" s="41"/>
      <c r="AY1247" s="41"/>
      <c r="AZ1247" s="41"/>
      <c r="BA1247" s="41"/>
      <c r="BB1247" s="41"/>
      <c r="BC1247" s="41"/>
      <c r="BD1247" s="41"/>
      <c r="BE1247" s="41"/>
      <c r="BF1247" s="41"/>
      <c r="BG1247" s="41"/>
      <c r="BH1247" s="41"/>
      <c r="BI1247" s="41"/>
      <c r="BJ1247" s="41"/>
      <c r="BK1247" s="41"/>
      <c r="BL1247" s="41"/>
      <c r="BM1247" s="41"/>
      <c r="BN1247" s="41"/>
    </row>
    <row r="1248" customFormat="false" ht="22.5" hidden="false" customHeight="true" outlineLevel="0" collapsed="false">
      <c r="A1248" s="90"/>
      <c r="B1248" s="90"/>
      <c r="C1248" s="83"/>
      <c r="D1248" s="113" t="e">
        <f aca="false">$D$1233</f>
        <v>#VALUE!</v>
      </c>
      <c r="E1248" s="97" t="e">
        <f aca="false">$E$1233</f>
        <v>#VALUE!</v>
      </c>
      <c r="F1248" s="78"/>
      <c r="G1248" s="76"/>
      <c r="H1248" s="82"/>
      <c r="I1248" s="77"/>
      <c r="J1248" s="87" t="s">
        <v>845</v>
      </c>
      <c r="K1248" s="100" t="s">
        <v>845</v>
      </c>
      <c r="L1248" s="93"/>
      <c r="M1248" s="82"/>
      <c r="N1248" s="82"/>
      <c r="O1248" s="82"/>
      <c r="P1248" s="82"/>
      <c r="Q1248" s="82"/>
      <c r="R1248" s="82"/>
      <c r="S1248" s="82"/>
      <c r="T1248" s="82"/>
      <c r="U1248" s="82"/>
      <c r="V1248" s="82"/>
      <c r="W1248" s="82"/>
      <c r="X1248" s="82"/>
      <c r="Y1248" s="82"/>
      <c r="Z1248" s="82"/>
      <c r="AA1248" s="82"/>
      <c r="AB1248" s="82"/>
      <c r="AC1248" s="82"/>
      <c r="AD1248" s="82"/>
      <c r="AE1248" s="82"/>
      <c r="AF1248" s="82"/>
      <c r="AG1248" s="82"/>
      <c r="AH1248" s="82"/>
      <c r="AI1248" s="82"/>
      <c r="AJ1248" s="82"/>
      <c r="AK1248" s="82"/>
      <c r="AL1248" s="82"/>
      <c r="AM1248" s="82"/>
      <c r="AN1248" s="82"/>
      <c r="AO1248" s="93"/>
      <c r="AP1248" s="93"/>
      <c r="AQ1248" s="93"/>
      <c r="AR1248" s="93"/>
      <c r="AS1248" s="93"/>
      <c r="AT1248" s="94"/>
      <c r="AU1248" s="41"/>
      <c r="AV1248" s="41"/>
      <c r="AW1248" s="41"/>
      <c r="AX1248" s="41"/>
      <c r="AY1248" s="41"/>
      <c r="AZ1248" s="41"/>
      <c r="BA1248" s="41"/>
      <c r="BB1248" s="41"/>
      <c r="BC1248" s="41"/>
      <c r="BD1248" s="41"/>
      <c r="BE1248" s="41"/>
      <c r="BF1248" s="41"/>
      <c r="BG1248" s="41"/>
      <c r="BH1248" s="41"/>
      <c r="BI1248" s="41"/>
      <c r="BJ1248" s="41"/>
      <c r="BK1248" s="41"/>
      <c r="BL1248" s="41"/>
      <c r="BM1248" s="41"/>
      <c r="BN1248" s="41"/>
    </row>
    <row r="1249" customFormat="false" ht="22.5" hidden="false" customHeight="true" outlineLevel="0" collapsed="false">
      <c r="A1249" s="90"/>
      <c r="B1249" s="90"/>
      <c r="C1249" s="83"/>
      <c r="D1249" s="90" t="e">
        <f aca="false">CONCATENATE($D$1248,"_DNET","_RDY")</f>
        <v>#VALUE!</v>
      </c>
      <c r="E1249" s="77" t="e">
        <f aca="false">$E$1248</f>
        <v>#VALUE!</v>
      </c>
      <c r="F1249" s="78"/>
      <c r="G1249" s="88" t="s">
        <v>64</v>
      </c>
      <c r="H1249" s="82" t="s">
        <v>981</v>
      </c>
      <c r="I1249" s="77"/>
      <c r="J1249" s="87"/>
      <c r="K1249" s="79"/>
      <c r="L1249" s="93"/>
      <c r="M1249" s="87" t="s">
        <v>1119</v>
      </c>
      <c r="N1249" s="82"/>
      <c r="O1249" s="82"/>
      <c r="P1249" s="82"/>
      <c r="Q1249" s="82"/>
      <c r="R1249" s="82"/>
      <c r="S1249" s="82"/>
      <c r="T1249" s="82"/>
      <c r="U1249" s="82"/>
      <c r="V1249" s="82"/>
      <c r="W1249" s="82"/>
      <c r="X1249" s="82" t="n">
        <v>1</v>
      </c>
      <c r="Y1249" s="82"/>
      <c r="Z1249" s="82"/>
      <c r="AA1249" s="82"/>
      <c r="AB1249" s="82"/>
      <c r="AC1249" s="82"/>
      <c r="AD1249" s="82"/>
      <c r="AE1249" s="82"/>
      <c r="AF1249" s="82"/>
      <c r="AG1249" s="82"/>
      <c r="AH1249" s="82"/>
      <c r="AI1249" s="82"/>
      <c r="AJ1249" s="82"/>
      <c r="AK1249" s="82"/>
      <c r="AL1249" s="82"/>
      <c r="AM1249" s="82"/>
      <c r="AN1249" s="82"/>
      <c r="AO1249" s="93"/>
      <c r="AP1249" s="93"/>
      <c r="AQ1249" s="93"/>
      <c r="AR1249" s="93"/>
      <c r="AS1249" s="93"/>
      <c r="AT1249" s="94"/>
      <c r="AU1249" s="41"/>
      <c r="AV1249" s="41"/>
      <c r="AW1249" s="41"/>
      <c r="AX1249" s="41"/>
      <c r="AY1249" s="41"/>
      <c r="AZ1249" s="41"/>
      <c r="BA1249" s="41"/>
      <c r="BB1249" s="41"/>
      <c r="BC1249" s="41"/>
      <c r="BD1249" s="41"/>
      <c r="BE1249" s="41"/>
      <c r="BF1249" s="41"/>
      <c r="BG1249" s="41"/>
      <c r="BH1249" s="41"/>
      <c r="BI1249" s="41"/>
      <c r="BJ1249" s="41"/>
      <c r="BK1249" s="41"/>
      <c r="BL1249" s="41"/>
      <c r="BM1249" s="41"/>
      <c r="BN1249" s="41"/>
    </row>
    <row r="1250" customFormat="false" ht="22.5" hidden="false" customHeight="true" outlineLevel="0" collapsed="false">
      <c r="A1250" s="90"/>
      <c r="B1250" s="90"/>
      <c r="C1250" s="83"/>
      <c r="D1250" s="90" t="e">
        <f aca="false">CONCATENATE($D$1248,"_DNET","_RUN")</f>
        <v>#VALUE!</v>
      </c>
      <c r="E1250" s="77" t="e">
        <f aca="false">$E$1248</f>
        <v>#VALUE!</v>
      </c>
      <c r="F1250" s="78"/>
      <c r="G1250" s="88" t="s">
        <v>382</v>
      </c>
      <c r="H1250" s="82" t="s">
        <v>981</v>
      </c>
      <c r="I1250" s="77"/>
      <c r="J1250" s="87"/>
      <c r="K1250" s="79"/>
      <c r="L1250" s="93"/>
      <c r="M1250" s="87" t="s">
        <v>1119</v>
      </c>
      <c r="N1250" s="82"/>
      <c r="O1250" s="82"/>
      <c r="P1250" s="82"/>
      <c r="Q1250" s="82"/>
      <c r="R1250" s="82"/>
      <c r="S1250" s="82"/>
      <c r="T1250" s="82"/>
      <c r="U1250" s="82"/>
      <c r="V1250" s="82"/>
      <c r="W1250" s="82"/>
      <c r="X1250" s="82" t="n">
        <v>1</v>
      </c>
      <c r="Y1250" s="82"/>
      <c r="Z1250" s="82"/>
      <c r="AA1250" s="82"/>
      <c r="AB1250" s="82"/>
      <c r="AC1250" s="82"/>
      <c r="AD1250" s="82"/>
      <c r="AE1250" s="82"/>
      <c r="AF1250" s="82"/>
      <c r="AG1250" s="82"/>
      <c r="AH1250" s="82"/>
      <c r="AI1250" s="82"/>
      <c r="AJ1250" s="82"/>
      <c r="AK1250" s="82"/>
      <c r="AL1250" s="82"/>
      <c r="AM1250" s="82"/>
      <c r="AN1250" s="82"/>
      <c r="AO1250" s="93"/>
      <c r="AP1250" s="93"/>
      <c r="AQ1250" s="93"/>
      <c r="AR1250" s="93"/>
      <c r="AS1250" s="93"/>
      <c r="AT1250" s="94"/>
      <c r="AU1250" s="41"/>
      <c r="AV1250" s="41"/>
      <c r="AW1250" s="41"/>
      <c r="AX1250" s="41"/>
      <c r="AY1250" s="41"/>
      <c r="AZ1250" s="41"/>
      <c r="BA1250" s="41"/>
      <c r="BB1250" s="41"/>
      <c r="BC1250" s="41"/>
      <c r="BD1250" s="41"/>
      <c r="BE1250" s="41"/>
      <c r="BF1250" s="41"/>
      <c r="BG1250" s="41"/>
      <c r="BH1250" s="41"/>
      <c r="BI1250" s="41"/>
      <c r="BJ1250" s="41"/>
      <c r="BK1250" s="41"/>
      <c r="BL1250" s="41"/>
      <c r="BM1250" s="41"/>
      <c r="BN1250" s="41"/>
    </row>
    <row r="1251" customFormat="false" ht="22.5" hidden="false" customHeight="true" outlineLevel="0" collapsed="false">
      <c r="A1251" s="90"/>
      <c r="B1251" s="90"/>
      <c r="C1251" s="83"/>
      <c r="D1251" s="90" t="e">
        <f aca="false">CONCATENATE($D$1248,"_DNET","_FLT")</f>
        <v>#VALUE!</v>
      </c>
      <c r="E1251" s="77" t="e">
        <f aca="false">$E$1248</f>
        <v>#VALUE!</v>
      </c>
      <c r="F1251" s="78"/>
      <c r="G1251" s="77" t="s">
        <v>1494</v>
      </c>
      <c r="H1251" s="82" t="s">
        <v>981</v>
      </c>
      <c r="I1251" s="77"/>
      <c r="J1251" s="87"/>
      <c r="K1251" s="79"/>
      <c r="L1251" s="93"/>
      <c r="M1251" s="87" t="s">
        <v>1119</v>
      </c>
      <c r="N1251" s="82"/>
      <c r="O1251" s="82"/>
      <c r="P1251" s="82"/>
      <c r="Q1251" s="82"/>
      <c r="R1251" s="82"/>
      <c r="S1251" s="82"/>
      <c r="T1251" s="82"/>
      <c r="U1251" s="82"/>
      <c r="V1251" s="82"/>
      <c r="W1251" s="82"/>
      <c r="X1251" s="82" t="n">
        <v>1</v>
      </c>
      <c r="Y1251" s="82"/>
      <c r="Z1251" s="82"/>
      <c r="AA1251" s="82"/>
      <c r="AB1251" s="82"/>
      <c r="AC1251" s="82"/>
      <c r="AD1251" s="82"/>
      <c r="AE1251" s="82"/>
      <c r="AF1251" s="82"/>
      <c r="AG1251" s="82"/>
      <c r="AH1251" s="82"/>
      <c r="AI1251" s="82"/>
      <c r="AJ1251" s="82"/>
      <c r="AK1251" s="82"/>
      <c r="AL1251" s="82"/>
      <c r="AM1251" s="82"/>
      <c r="AN1251" s="82"/>
      <c r="AO1251" s="93"/>
      <c r="AP1251" s="93"/>
      <c r="AQ1251" s="93"/>
      <c r="AR1251" s="93"/>
      <c r="AS1251" s="93"/>
      <c r="AT1251" s="94"/>
      <c r="AU1251" s="41"/>
      <c r="AV1251" s="41"/>
      <c r="AW1251" s="41"/>
      <c r="AX1251" s="41"/>
      <c r="AY1251" s="41"/>
      <c r="AZ1251" s="41"/>
      <c r="BA1251" s="41"/>
      <c r="BB1251" s="41"/>
      <c r="BC1251" s="41"/>
      <c r="BD1251" s="41"/>
      <c r="BE1251" s="41"/>
      <c r="BF1251" s="41"/>
      <c r="BG1251" s="41"/>
      <c r="BH1251" s="41"/>
      <c r="BI1251" s="41"/>
      <c r="BJ1251" s="41"/>
      <c r="BK1251" s="41"/>
      <c r="BL1251" s="41"/>
      <c r="BM1251" s="41"/>
      <c r="BN1251" s="41"/>
    </row>
    <row r="1252" customFormat="false" ht="22.5" hidden="false" customHeight="true" outlineLevel="0" collapsed="false">
      <c r="A1252" s="90"/>
      <c r="B1252" s="90"/>
      <c r="C1252" s="83"/>
      <c r="D1252" s="90" t="e">
        <f aca="false">CONCATENATE($D$1248,"_DNET","_CMD")</f>
        <v>#VALUE!</v>
      </c>
      <c r="E1252" s="77" t="e">
        <f aca="false">$E$1248</f>
        <v>#VALUE!</v>
      </c>
      <c r="F1252" s="78"/>
      <c r="G1252" s="77" t="s">
        <v>1035</v>
      </c>
      <c r="H1252" s="82" t="s">
        <v>981</v>
      </c>
      <c r="I1252" s="77"/>
      <c r="J1252" s="87"/>
      <c r="K1252" s="79"/>
      <c r="L1252" s="93"/>
      <c r="M1252" s="87" t="s">
        <v>1119</v>
      </c>
      <c r="N1252" s="82"/>
      <c r="O1252" s="82"/>
      <c r="P1252" s="82"/>
      <c r="Q1252" s="82"/>
      <c r="R1252" s="82"/>
      <c r="S1252" s="82"/>
      <c r="T1252" s="82"/>
      <c r="U1252" s="82"/>
      <c r="V1252" s="82"/>
      <c r="W1252" s="82"/>
      <c r="X1252" s="82" t="n">
        <v>1</v>
      </c>
      <c r="Y1252" s="82"/>
      <c r="Z1252" s="82"/>
      <c r="AA1252" s="82"/>
      <c r="AB1252" s="82"/>
      <c r="AC1252" s="82"/>
      <c r="AD1252" s="82"/>
      <c r="AE1252" s="82"/>
      <c r="AF1252" s="82"/>
      <c r="AG1252" s="82"/>
      <c r="AH1252" s="82"/>
      <c r="AI1252" s="82"/>
      <c r="AJ1252" s="82"/>
      <c r="AK1252" s="82"/>
      <c r="AL1252" s="82"/>
      <c r="AM1252" s="82"/>
      <c r="AN1252" s="82"/>
      <c r="AO1252" s="93"/>
      <c r="AP1252" s="93"/>
      <c r="AQ1252" s="93"/>
      <c r="AR1252" s="93"/>
      <c r="AS1252" s="93"/>
      <c r="AT1252" s="94"/>
      <c r="AU1252" s="41"/>
      <c r="AV1252" s="41"/>
      <c r="AW1252" s="41"/>
      <c r="AX1252" s="41"/>
      <c r="AY1252" s="41"/>
      <c r="AZ1252" s="41"/>
      <c r="BA1252" s="41"/>
      <c r="BB1252" s="41"/>
      <c r="BC1252" s="41"/>
      <c r="BD1252" s="41"/>
      <c r="BE1252" s="41"/>
      <c r="BF1252" s="41"/>
      <c r="BG1252" s="41"/>
      <c r="BH1252" s="41"/>
      <c r="BI1252" s="41"/>
      <c r="BJ1252" s="41"/>
      <c r="BK1252" s="41"/>
      <c r="BL1252" s="41"/>
      <c r="BM1252" s="41"/>
      <c r="BN1252" s="41"/>
    </row>
    <row r="1253" customFormat="false" ht="22.5" hidden="false" customHeight="true" outlineLevel="0" collapsed="false">
      <c r="A1253" s="90"/>
      <c r="B1253" s="90"/>
      <c r="C1253" s="83"/>
      <c r="D1253" s="90" t="e">
        <f aca="false">CONCATENATE($D$1248,"_DNET","_RST")</f>
        <v>#VALUE!</v>
      </c>
      <c r="E1253" s="77" t="e">
        <f aca="false">$E$1248</f>
        <v>#VALUE!</v>
      </c>
      <c r="F1253" s="78"/>
      <c r="G1253" s="77" t="s">
        <v>925</v>
      </c>
      <c r="H1253" s="82" t="s">
        <v>981</v>
      </c>
      <c r="I1253" s="77"/>
      <c r="J1253" s="87"/>
      <c r="K1253" s="79"/>
      <c r="L1253" s="93"/>
      <c r="M1253" s="87" t="s">
        <v>1119</v>
      </c>
      <c r="N1253" s="82"/>
      <c r="O1253" s="82"/>
      <c r="P1253" s="82"/>
      <c r="Q1253" s="82"/>
      <c r="R1253" s="82"/>
      <c r="S1253" s="82"/>
      <c r="T1253" s="82"/>
      <c r="U1253" s="82"/>
      <c r="V1253" s="82"/>
      <c r="W1253" s="82"/>
      <c r="X1253" s="82" t="n">
        <v>1</v>
      </c>
      <c r="Y1253" s="82"/>
      <c r="Z1253" s="82"/>
      <c r="AA1253" s="82"/>
      <c r="AB1253" s="82"/>
      <c r="AC1253" s="82"/>
      <c r="AD1253" s="82"/>
      <c r="AE1253" s="82"/>
      <c r="AF1253" s="82"/>
      <c r="AG1253" s="82"/>
      <c r="AH1253" s="82"/>
      <c r="AI1253" s="82"/>
      <c r="AJ1253" s="82"/>
      <c r="AK1253" s="82"/>
      <c r="AL1253" s="82"/>
      <c r="AM1253" s="82"/>
      <c r="AN1253" s="82"/>
      <c r="AO1253" s="93"/>
      <c r="AP1253" s="93"/>
      <c r="AQ1253" s="93"/>
      <c r="AR1253" s="93"/>
      <c r="AS1253" s="93"/>
      <c r="AT1253" s="94"/>
      <c r="AU1253" s="41"/>
      <c r="AV1253" s="41"/>
      <c r="AW1253" s="41"/>
      <c r="AX1253" s="41"/>
      <c r="AY1253" s="41"/>
      <c r="AZ1253" s="41"/>
      <c r="BA1253" s="41"/>
      <c r="BB1253" s="41"/>
      <c r="BC1253" s="41"/>
      <c r="BD1253" s="41"/>
      <c r="BE1253" s="41"/>
      <c r="BF1253" s="41"/>
      <c r="BG1253" s="41"/>
      <c r="BH1253" s="41"/>
      <c r="BI1253" s="41"/>
      <c r="BJ1253" s="41"/>
      <c r="BK1253" s="41"/>
      <c r="BL1253" s="41"/>
      <c r="BM1253" s="41"/>
      <c r="BN1253" s="41"/>
    </row>
    <row r="1254" customFormat="false" ht="22.5" hidden="false" customHeight="true" outlineLevel="0" collapsed="false">
      <c r="A1254" s="90"/>
      <c r="B1254" s="90"/>
      <c r="C1254" s="83"/>
      <c r="D1254" s="90" t="e">
        <f aca="false">CONCATENATE($D$1248,"_DNET","_S")</f>
        <v>#VALUE!</v>
      </c>
      <c r="E1254" s="77" t="e">
        <f aca="false">$E$1248</f>
        <v>#VALUE!</v>
      </c>
      <c r="F1254" s="78"/>
      <c r="G1254" s="77" t="s">
        <v>931</v>
      </c>
      <c r="H1254" s="82" t="s">
        <v>981</v>
      </c>
      <c r="I1254" s="77"/>
      <c r="J1254" s="87"/>
      <c r="K1254" s="79"/>
      <c r="L1254" s="93"/>
      <c r="M1254" s="87" t="s">
        <v>1119</v>
      </c>
      <c r="N1254" s="82"/>
      <c r="O1254" s="82"/>
      <c r="P1254" s="82"/>
      <c r="Q1254" s="82"/>
      <c r="R1254" s="82"/>
      <c r="S1254" s="82"/>
      <c r="T1254" s="82"/>
      <c r="U1254" s="82"/>
      <c r="V1254" s="82"/>
      <c r="W1254" s="82"/>
      <c r="X1254" s="82" t="n">
        <v>1</v>
      </c>
      <c r="Y1254" s="82"/>
      <c r="Z1254" s="82"/>
      <c r="AA1254" s="82"/>
      <c r="AB1254" s="82"/>
      <c r="AC1254" s="82"/>
      <c r="AD1254" s="82"/>
      <c r="AE1254" s="82"/>
      <c r="AF1254" s="82"/>
      <c r="AG1254" s="82"/>
      <c r="AH1254" s="82"/>
      <c r="AI1254" s="82"/>
      <c r="AJ1254" s="82"/>
      <c r="AK1254" s="82"/>
      <c r="AL1254" s="82"/>
      <c r="AM1254" s="82"/>
      <c r="AN1254" s="82"/>
      <c r="AO1254" s="93"/>
      <c r="AP1254" s="93"/>
      <c r="AQ1254" s="93"/>
      <c r="AR1254" s="93"/>
      <c r="AS1254" s="93"/>
      <c r="AT1254" s="94"/>
      <c r="AU1254" s="41"/>
      <c r="AV1254" s="41"/>
      <c r="AW1254" s="41"/>
      <c r="AX1254" s="41"/>
      <c r="AY1254" s="41"/>
      <c r="AZ1254" s="41"/>
      <c r="BA1254" s="41"/>
      <c r="BB1254" s="41"/>
      <c r="BC1254" s="41"/>
      <c r="BD1254" s="41"/>
      <c r="BE1254" s="41"/>
      <c r="BF1254" s="41"/>
      <c r="BG1254" s="41"/>
      <c r="BH1254" s="41"/>
      <c r="BI1254" s="41"/>
      <c r="BJ1254" s="41"/>
      <c r="BK1254" s="41"/>
      <c r="BL1254" s="41"/>
      <c r="BM1254" s="41"/>
      <c r="BN1254" s="41"/>
    </row>
    <row r="1255" customFormat="false" ht="22.5" hidden="false" customHeight="true" outlineLevel="0" collapsed="false">
      <c r="A1255" s="90"/>
      <c r="B1255" s="90"/>
      <c r="C1255" s="83"/>
      <c r="D1255" s="90" t="e">
        <f aca="false">CONCATENATE($D$1248,"_DNET","_I")</f>
        <v>#VALUE!</v>
      </c>
      <c r="E1255" s="77" t="e">
        <f aca="false">$E$1248</f>
        <v>#VALUE!</v>
      </c>
      <c r="F1255" s="78"/>
      <c r="G1255" s="77" t="s">
        <v>82</v>
      </c>
      <c r="H1255" s="82" t="s">
        <v>981</v>
      </c>
      <c r="I1255" s="77"/>
      <c r="J1255" s="87"/>
      <c r="K1255" s="79"/>
      <c r="L1255" s="93"/>
      <c r="M1255" s="87" t="s">
        <v>1119</v>
      </c>
      <c r="N1255" s="82"/>
      <c r="O1255" s="82"/>
      <c r="P1255" s="82"/>
      <c r="Q1255" s="82"/>
      <c r="R1255" s="82"/>
      <c r="S1255" s="82"/>
      <c r="T1255" s="82"/>
      <c r="U1255" s="82"/>
      <c r="V1255" s="82"/>
      <c r="W1255" s="82"/>
      <c r="X1255" s="82" t="n">
        <v>1</v>
      </c>
      <c r="Y1255" s="82"/>
      <c r="Z1255" s="82"/>
      <c r="AA1255" s="82"/>
      <c r="AB1255" s="82"/>
      <c r="AC1255" s="82"/>
      <c r="AD1255" s="82"/>
      <c r="AE1255" s="82"/>
      <c r="AF1255" s="82"/>
      <c r="AG1255" s="82"/>
      <c r="AH1255" s="82"/>
      <c r="AI1255" s="82"/>
      <c r="AJ1255" s="82"/>
      <c r="AK1255" s="82"/>
      <c r="AL1255" s="82"/>
      <c r="AM1255" s="82"/>
      <c r="AN1255" s="82"/>
      <c r="AO1255" s="93"/>
      <c r="AP1255" s="93"/>
      <c r="AQ1255" s="93"/>
      <c r="AR1255" s="93"/>
      <c r="AS1255" s="93"/>
      <c r="AT1255" s="94"/>
      <c r="AU1255" s="41"/>
      <c r="AV1255" s="41"/>
      <c r="AW1255" s="41"/>
      <c r="AX1255" s="41"/>
      <c r="AY1255" s="41"/>
      <c r="AZ1255" s="41"/>
      <c r="BA1255" s="41"/>
      <c r="BB1255" s="41"/>
      <c r="BC1255" s="41"/>
      <c r="BD1255" s="41"/>
      <c r="BE1255" s="41"/>
      <c r="BF1255" s="41"/>
      <c r="BG1255" s="41"/>
      <c r="BH1255" s="41"/>
      <c r="BI1255" s="41"/>
      <c r="BJ1255" s="41"/>
      <c r="BK1255" s="41"/>
      <c r="BL1255" s="41"/>
      <c r="BM1255" s="41"/>
      <c r="BN1255" s="41"/>
    </row>
    <row r="1256" customFormat="false" ht="22.5" hidden="false" customHeight="true" outlineLevel="0" collapsed="false">
      <c r="A1256" s="90"/>
      <c r="B1256" s="90"/>
      <c r="C1256" s="83"/>
      <c r="D1256" s="90" t="e">
        <f aca="false">CONCATENATE($D$1248,"_DNET","_CV")</f>
        <v>#VALUE!</v>
      </c>
      <c r="E1256" s="77" t="e">
        <f aca="false">$E$1248</f>
        <v>#VALUE!</v>
      </c>
      <c r="F1256" s="78"/>
      <c r="G1256" s="77" t="s">
        <v>1495</v>
      </c>
      <c r="H1256" s="82" t="s">
        <v>981</v>
      </c>
      <c r="I1256" s="77"/>
      <c r="J1256" s="87"/>
      <c r="K1256" s="79"/>
      <c r="L1256" s="93"/>
      <c r="M1256" s="87" t="s">
        <v>1119</v>
      </c>
      <c r="N1256" s="82"/>
      <c r="O1256" s="82"/>
      <c r="P1256" s="82"/>
      <c r="Q1256" s="82"/>
      <c r="R1256" s="82"/>
      <c r="S1256" s="82"/>
      <c r="T1256" s="82"/>
      <c r="U1256" s="82"/>
      <c r="V1256" s="82"/>
      <c r="W1256" s="82"/>
      <c r="X1256" s="82" t="n">
        <v>1</v>
      </c>
      <c r="Y1256" s="82"/>
      <c r="Z1256" s="82"/>
      <c r="AA1256" s="82"/>
      <c r="AB1256" s="82"/>
      <c r="AC1256" s="82"/>
      <c r="AD1256" s="82"/>
      <c r="AE1256" s="82"/>
      <c r="AF1256" s="82"/>
      <c r="AG1256" s="82"/>
      <c r="AH1256" s="82"/>
      <c r="AI1256" s="82"/>
      <c r="AJ1256" s="82"/>
      <c r="AK1256" s="82"/>
      <c r="AL1256" s="82"/>
      <c r="AM1256" s="82"/>
      <c r="AN1256" s="82"/>
      <c r="AO1256" s="93"/>
      <c r="AP1256" s="93"/>
      <c r="AQ1256" s="93"/>
      <c r="AR1256" s="93"/>
      <c r="AS1256" s="93"/>
      <c r="AT1256" s="94"/>
      <c r="AU1256" s="41"/>
      <c r="AV1256" s="41"/>
      <c r="AW1256" s="41"/>
      <c r="AX1256" s="41"/>
      <c r="AY1256" s="41"/>
      <c r="AZ1256" s="41"/>
      <c r="BA1256" s="41"/>
      <c r="BB1256" s="41"/>
      <c r="BC1256" s="41"/>
      <c r="BD1256" s="41"/>
      <c r="BE1256" s="41"/>
      <c r="BF1256" s="41"/>
      <c r="BG1256" s="41"/>
      <c r="BH1256" s="41"/>
      <c r="BI1256" s="41"/>
      <c r="BJ1256" s="41"/>
      <c r="BK1256" s="41"/>
      <c r="BL1256" s="41"/>
      <c r="BM1256" s="41"/>
      <c r="BN1256" s="41"/>
    </row>
    <row r="1257" customFormat="false" ht="22.5" hidden="false" customHeight="true" outlineLevel="0" collapsed="false">
      <c r="A1257" s="90"/>
      <c r="B1257" s="90"/>
      <c r="C1257" s="83"/>
      <c r="D1257" s="90" t="e">
        <f aca="false">CONCATENATE($D$1248,"_DNET","_J")</f>
        <v>#VALUE!</v>
      </c>
      <c r="E1257" s="77" t="e">
        <f aca="false">$E$1248</f>
        <v>#VALUE!</v>
      </c>
      <c r="F1257" s="78"/>
      <c r="G1257" s="77" t="s">
        <v>865</v>
      </c>
      <c r="H1257" s="82" t="s">
        <v>981</v>
      </c>
      <c r="I1257" s="77"/>
      <c r="J1257" s="87"/>
      <c r="K1257" s="79"/>
      <c r="L1257" s="93"/>
      <c r="M1257" s="87" t="s">
        <v>1119</v>
      </c>
      <c r="N1257" s="82"/>
      <c r="O1257" s="82"/>
      <c r="P1257" s="82"/>
      <c r="Q1257" s="82"/>
      <c r="R1257" s="82"/>
      <c r="S1257" s="82"/>
      <c r="T1257" s="82"/>
      <c r="U1257" s="82"/>
      <c r="V1257" s="82"/>
      <c r="W1257" s="82"/>
      <c r="X1257" s="82" t="n">
        <v>1</v>
      </c>
      <c r="Y1257" s="82"/>
      <c r="Z1257" s="82"/>
      <c r="AA1257" s="82"/>
      <c r="AB1257" s="82"/>
      <c r="AC1257" s="82"/>
      <c r="AD1257" s="82"/>
      <c r="AE1257" s="82"/>
      <c r="AF1257" s="82"/>
      <c r="AG1257" s="82"/>
      <c r="AH1257" s="82"/>
      <c r="AI1257" s="82"/>
      <c r="AJ1257" s="82"/>
      <c r="AK1257" s="82"/>
      <c r="AL1257" s="82"/>
      <c r="AM1257" s="82"/>
      <c r="AN1257" s="82"/>
      <c r="AO1257" s="93"/>
      <c r="AP1257" s="93"/>
      <c r="AQ1257" s="93"/>
      <c r="AR1257" s="93"/>
      <c r="AS1257" s="93"/>
      <c r="AT1257" s="94"/>
      <c r="AU1257" s="41"/>
      <c r="AV1257" s="41"/>
      <c r="AW1257" s="41"/>
      <c r="AX1257" s="41"/>
      <c r="AY1257" s="41"/>
      <c r="AZ1257" s="41"/>
      <c r="BA1257" s="41"/>
      <c r="BB1257" s="41"/>
      <c r="BC1257" s="41"/>
      <c r="BD1257" s="41"/>
      <c r="BE1257" s="41"/>
      <c r="BF1257" s="41"/>
      <c r="BG1257" s="41"/>
      <c r="BH1257" s="41"/>
      <c r="BI1257" s="41"/>
      <c r="BJ1257" s="41"/>
      <c r="BK1257" s="41"/>
      <c r="BL1257" s="41"/>
      <c r="BM1257" s="41"/>
      <c r="BN1257" s="41"/>
    </row>
    <row r="1258" customFormat="false" ht="22.5" hidden="false" customHeight="true" outlineLevel="0" collapsed="false">
      <c r="A1258" s="90"/>
      <c r="B1258" s="90"/>
      <c r="C1258" s="83"/>
      <c r="D1258" s="90"/>
      <c r="E1258" s="77"/>
      <c r="F1258" s="78"/>
      <c r="G1258" s="76"/>
      <c r="H1258" s="82"/>
      <c r="I1258" s="89"/>
      <c r="J1258" s="87"/>
      <c r="K1258" s="79"/>
      <c r="L1258" s="93"/>
      <c r="M1258" s="82"/>
      <c r="N1258" s="82"/>
      <c r="O1258" s="82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  <c r="Z1258" s="82"/>
      <c r="AA1258" s="82"/>
      <c r="AB1258" s="82"/>
      <c r="AC1258" s="82"/>
      <c r="AD1258" s="82"/>
      <c r="AE1258" s="82"/>
      <c r="AF1258" s="82"/>
      <c r="AG1258" s="82"/>
      <c r="AH1258" s="82"/>
      <c r="AI1258" s="82"/>
      <c r="AJ1258" s="82"/>
      <c r="AK1258" s="82"/>
      <c r="AL1258" s="82"/>
      <c r="AM1258" s="82"/>
      <c r="AN1258" s="82"/>
      <c r="AO1258" s="93"/>
      <c r="AP1258" s="93"/>
      <c r="AQ1258" s="93"/>
      <c r="AR1258" s="93"/>
      <c r="AS1258" s="93"/>
      <c r="AT1258" s="94"/>
      <c r="AU1258" s="41"/>
      <c r="AV1258" s="41"/>
      <c r="AW1258" s="41"/>
      <c r="AX1258" s="41"/>
      <c r="AY1258" s="41"/>
      <c r="AZ1258" s="41"/>
      <c r="BA1258" s="41"/>
      <c r="BB1258" s="41"/>
      <c r="BC1258" s="41"/>
      <c r="BD1258" s="41"/>
      <c r="BE1258" s="41"/>
      <c r="BF1258" s="41"/>
      <c r="BG1258" s="41"/>
      <c r="BH1258" s="41"/>
      <c r="BI1258" s="41"/>
      <c r="BJ1258" s="41"/>
      <c r="BK1258" s="41"/>
      <c r="BL1258" s="41"/>
      <c r="BM1258" s="41"/>
      <c r="BN1258" s="41"/>
    </row>
    <row r="1259" customFormat="false" ht="22.5" hidden="false" customHeight="true" outlineLevel="0" collapsed="false">
      <c r="A1259" s="90"/>
      <c r="B1259" s="90"/>
      <c r="C1259" s="83"/>
      <c r="D1259" s="90"/>
      <c r="E1259" s="77"/>
      <c r="F1259" s="78"/>
      <c r="G1259" s="76"/>
      <c r="H1259" s="82"/>
      <c r="I1259" s="89"/>
      <c r="J1259" s="87"/>
      <c r="K1259" s="79"/>
      <c r="L1259" s="93"/>
      <c r="M1259" s="82"/>
      <c r="N1259" s="82"/>
      <c r="O1259" s="82"/>
      <c r="P1259" s="82"/>
      <c r="Q1259" s="82"/>
      <c r="R1259" s="82"/>
      <c r="S1259" s="82"/>
      <c r="T1259" s="82"/>
      <c r="U1259" s="82"/>
      <c r="V1259" s="82"/>
      <c r="W1259" s="82"/>
      <c r="X1259" s="82"/>
      <c r="Y1259" s="82"/>
      <c r="Z1259" s="82"/>
      <c r="AA1259" s="82"/>
      <c r="AB1259" s="82"/>
      <c r="AC1259" s="82"/>
      <c r="AD1259" s="82"/>
      <c r="AE1259" s="82"/>
      <c r="AF1259" s="82"/>
      <c r="AG1259" s="82"/>
      <c r="AH1259" s="82"/>
      <c r="AI1259" s="82"/>
      <c r="AJ1259" s="82"/>
      <c r="AK1259" s="82"/>
      <c r="AL1259" s="82"/>
      <c r="AM1259" s="82"/>
      <c r="AN1259" s="82"/>
      <c r="AO1259" s="93"/>
      <c r="AP1259" s="93"/>
      <c r="AQ1259" s="93"/>
      <c r="AR1259" s="93"/>
      <c r="AS1259" s="93"/>
      <c r="AT1259" s="94"/>
      <c r="AU1259" s="41"/>
      <c r="AV1259" s="41"/>
      <c r="AW1259" s="41"/>
      <c r="AX1259" s="41"/>
      <c r="AY1259" s="41"/>
      <c r="AZ1259" s="41"/>
      <c r="BA1259" s="41"/>
      <c r="BB1259" s="41"/>
      <c r="BC1259" s="41"/>
      <c r="BD1259" s="41"/>
      <c r="BE1259" s="41"/>
      <c r="BF1259" s="41"/>
      <c r="BG1259" s="41"/>
      <c r="BH1259" s="41"/>
      <c r="BI1259" s="41"/>
      <c r="BJ1259" s="41"/>
      <c r="BK1259" s="41"/>
      <c r="BL1259" s="41"/>
      <c r="BM1259" s="41"/>
      <c r="BN1259" s="41"/>
    </row>
    <row r="1260" customFormat="false" ht="22.5" hidden="false" customHeight="true" outlineLevel="0" collapsed="false">
      <c r="A1260" s="90"/>
      <c r="B1260" s="90"/>
      <c r="C1260" s="83"/>
      <c r="D1260" s="90"/>
      <c r="E1260" s="77"/>
      <c r="F1260" s="78"/>
      <c r="G1260" s="76"/>
      <c r="H1260" s="82"/>
      <c r="I1260" s="89"/>
      <c r="J1260" s="87"/>
      <c r="K1260" s="79"/>
      <c r="L1260" s="93"/>
      <c r="M1260" s="82"/>
      <c r="N1260" s="82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2"/>
      <c r="AA1260" s="82"/>
      <c r="AB1260" s="82"/>
      <c r="AC1260" s="82"/>
      <c r="AD1260" s="82"/>
      <c r="AE1260" s="82"/>
      <c r="AF1260" s="82"/>
      <c r="AG1260" s="82"/>
      <c r="AH1260" s="82"/>
      <c r="AI1260" s="82"/>
      <c r="AJ1260" s="82"/>
      <c r="AK1260" s="82"/>
      <c r="AL1260" s="82"/>
      <c r="AM1260" s="82"/>
      <c r="AN1260" s="82"/>
      <c r="AO1260" s="93"/>
      <c r="AP1260" s="93"/>
      <c r="AQ1260" s="93"/>
      <c r="AR1260" s="93"/>
      <c r="AS1260" s="93"/>
      <c r="AT1260" s="94"/>
      <c r="AU1260" s="41"/>
      <c r="AV1260" s="41"/>
      <c r="AW1260" s="41"/>
      <c r="AX1260" s="41"/>
      <c r="AY1260" s="41"/>
      <c r="AZ1260" s="41"/>
      <c r="BA1260" s="41"/>
      <c r="BB1260" s="41"/>
      <c r="BC1260" s="41"/>
      <c r="BD1260" s="41"/>
      <c r="BE1260" s="41"/>
      <c r="BF1260" s="41"/>
      <c r="BG1260" s="41"/>
      <c r="BH1260" s="41"/>
      <c r="BI1260" s="41"/>
      <c r="BJ1260" s="41"/>
      <c r="BK1260" s="41"/>
      <c r="BL1260" s="41"/>
      <c r="BM1260" s="41"/>
      <c r="BN1260" s="41"/>
    </row>
    <row r="1261" customFormat="false" ht="22.5" hidden="false" customHeight="true" outlineLevel="0" collapsed="false">
      <c r="A1261" s="90"/>
      <c r="B1261" s="90"/>
      <c r="C1261" s="83"/>
      <c r="D1261" s="113" t="e">
        <f aca="false">'codigos flow sheet' #REF!</f>
        <v>#VALUE!</v>
      </c>
      <c r="E1261" s="97" t="e">
        <f aca="false">'codigos flow sheet' #REF!</f>
        <v>#VALUE!</v>
      </c>
      <c r="F1261" s="78"/>
      <c r="G1261" s="76"/>
      <c r="H1261" s="82" t="s">
        <v>1173</v>
      </c>
      <c r="I1261" s="77"/>
      <c r="J1261" s="87" t="s">
        <v>845</v>
      </c>
      <c r="K1261" s="87" t="s">
        <v>845</v>
      </c>
      <c r="L1261" s="93"/>
      <c r="M1261" s="82"/>
      <c r="N1261" s="82"/>
      <c r="O1261" s="82"/>
      <c r="P1261" s="82"/>
      <c r="Q1261" s="82"/>
      <c r="R1261" s="82"/>
      <c r="S1261" s="82"/>
      <c r="T1261" s="82"/>
      <c r="U1261" s="82"/>
      <c r="V1261" s="82"/>
      <c r="W1261" s="82"/>
      <c r="X1261" s="82"/>
      <c r="Y1261" s="82"/>
      <c r="Z1261" s="82"/>
      <c r="AA1261" s="82"/>
      <c r="AB1261" s="82"/>
      <c r="AC1261" s="82"/>
      <c r="AD1261" s="82"/>
      <c r="AE1261" s="82"/>
      <c r="AF1261" s="82"/>
      <c r="AG1261" s="82"/>
      <c r="AH1261" s="82"/>
      <c r="AI1261" s="82"/>
      <c r="AJ1261" s="82"/>
      <c r="AK1261" s="82"/>
      <c r="AL1261" s="82"/>
      <c r="AM1261" s="82"/>
      <c r="AN1261" s="82"/>
      <c r="AO1261" s="93"/>
      <c r="AP1261" s="93"/>
      <c r="AQ1261" s="93"/>
      <c r="AR1261" s="93"/>
      <c r="AS1261" s="93"/>
      <c r="AT1261" s="94"/>
      <c r="AU1261" s="41"/>
      <c r="AV1261" s="41"/>
      <c r="AW1261" s="41"/>
      <c r="AX1261" s="41"/>
      <c r="AY1261" s="41"/>
      <c r="AZ1261" s="41"/>
      <c r="BA1261" s="41"/>
      <c r="BB1261" s="41"/>
      <c r="BC1261" s="41"/>
      <c r="BD1261" s="41"/>
      <c r="BE1261" s="41"/>
      <c r="BF1261" s="41"/>
      <c r="BG1261" s="41"/>
      <c r="BH1261" s="41"/>
      <c r="BI1261" s="41"/>
      <c r="BJ1261" s="41"/>
      <c r="BK1261" s="41"/>
      <c r="BL1261" s="41"/>
      <c r="BM1261" s="41"/>
      <c r="BN1261" s="41"/>
    </row>
    <row r="1262" customFormat="false" ht="22.5" hidden="false" customHeight="true" outlineLevel="0" collapsed="false">
      <c r="A1262" s="90"/>
      <c r="B1262" s="90"/>
      <c r="C1262" s="83" t="s">
        <v>1602</v>
      </c>
      <c r="D1262" s="90" t="e">
        <f aca="false">CONCATENATE($D$1261,"_","HS")</f>
        <v>#VALUE!</v>
      </c>
      <c r="E1262" s="77" t="e">
        <f aca="false">$E$1261</f>
        <v>#VALUE!</v>
      </c>
      <c r="F1262" s="78"/>
      <c r="G1262" s="88" t="s">
        <v>1062</v>
      </c>
      <c r="H1262" s="82" t="s">
        <v>981</v>
      </c>
      <c r="I1262" s="77" t="s">
        <v>1603</v>
      </c>
      <c r="J1262" s="93"/>
      <c r="K1262" s="79"/>
      <c r="L1262" s="93"/>
      <c r="M1262" s="140" t="s">
        <v>62</v>
      </c>
      <c r="N1262" s="82"/>
      <c r="O1262" s="82"/>
      <c r="P1262" s="82"/>
      <c r="Q1262" s="82" t="n">
        <v>1</v>
      </c>
      <c r="R1262" s="82"/>
      <c r="S1262" s="82"/>
      <c r="T1262" s="82"/>
      <c r="U1262" s="82"/>
      <c r="V1262" s="82"/>
      <c r="W1262" s="82"/>
      <c r="X1262" s="82"/>
      <c r="Y1262" s="82"/>
      <c r="Z1262" s="82"/>
      <c r="AA1262" s="82"/>
      <c r="AB1262" s="82"/>
      <c r="AC1262" s="82"/>
      <c r="AD1262" s="82"/>
      <c r="AE1262" s="82"/>
      <c r="AF1262" s="82"/>
      <c r="AG1262" s="82"/>
      <c r="AH1262" s="82"/>
      <c r="AI1262" s="82"/>
      <c r="AJ1262" s="82"/>
      <c r="AK1262" s="82"/>
      <c r="AL1262" s="82"/>
      <c r="AM1262" s="82"/>
      <c r="AN1262" s="93"/>
      <c r="AO1262" s="93"/>
      <c r="AP1262" s="93"/>
      <c r="AQ1262" s="93"/>
      <c r="AR1262" s="93"/>
      <c r="AS1262" s="93"/>
      <c r="AT1262" s="94"/>
      <c r="AU1262" s="41"/>
      <c r="AV1262" s="41"/>
      <c r="AW1262" s="41"/>
      <c r="AX1262" s="41"/>
      <c r="AY1262" s="41"/>
      <c r="AZ1262" s="41"/>
      <c r="BA1262" s="41"/>
      <c r="BB1262" s="41"/>
      <c r="BC1262" s="41"/>
      <c r="BD1262" s="41"/>
      <c r="BE1262" s="41"/>
      <c r="BF1262" s="41"/>
      <c r="BG1262" s="41"/>
      <c r="BH1262" s="41"/>
      <c r="BI1262" s="41"/>
      <c r="BJ1262" s="41"/>
      <c r="BK1262" s="41"/>
      <c r="BL1262" s="41"/>
      <c r="BM1262" s="41"/>
      <c r="BN1262" s="41"/>
    </row>
    <row r="1263" customFormat="false" ht="22.5" hidden="false" customHeight="true" outlineLevel="0" collapsed="false">
      <c r="A1263" s="90"/>
      <c r="B1263" s="90"/>
      <c r="C1263" s="83" t="s">
        <v>1604</v>
      </c>
      <c r="D1263" s="90" t="e">
        <f aca="false">CONCATENATE($D$1261,"_","RDY")</f>
        <v>#VALUE!</v>
      </c>
      <c r="E1263" s="77" t="e">
        <f aca="false">$E$1261</f>
        <v>#VALUE!</v>
      </c>
      <c r="F1263" s="78"/>
      <c r="G1263" s="88" t="s">
        <v>64</v>
      </c>
      <c r="H1263" s="82" t="s">
        <v>981</v>
      </c>
      <c r="I1263" s="77" t="s">
        <v>1605</v>
      </c>
      <c r="J1263" s="93"/>
      <c r="K1263" s="79"/>
      <c r="L1263" s="93"/>
      <c r="M1263" s="140" t="s">
        <v>62</v>
      </c>
      <c r="N1263" s="82"/>
      <c r="O1263" s="82"/>
      <c r="P1263" s="82"/>
      <c r="Q1263" s="82" t="n">
        <v>1</v>
      </c>
      <c r="R1263" s="82"/>
      <c r="S1263" s="82"/>
      <c r="T1263" s="82"/>
      <c r="U1263" s="82"/>
      <c r="V1263" s="82"/>
      <c r="W1263" s="82"/>
      <c r="X1263" s="82"/>
      <c r="Y1263" s="82"/>
      <c r="Z1263" s="82"/>
      <c r="AA1263" s="82"/>
      <c r="AB1263" s="82"/>
      <c r="AC1263" s="82"/>
      <c r="AD1263" s="82"/>
      <c r="AE1263" s="82"/>
      <c r="AF1263" s="82"/>
      <c r="AG1263" s="82"/>
      <c r="AH1263" s="82"/>
      <c r="AI1263" s="82"/>
      <c r="AJ1263" s="82"/>
      <c r="AK1263" s="82"/>
      <c r="AL1263" s="82"/>
      <c r="AM1263" s="82"/>
      <c r="AN1263" s="93"/>
      <c r="AO1263" s="93"/>
      <c r="AP1263" s="93"/>
      <c r="AQ1263" s="93"/>
      <c r="AR1263" s="93"/>
      <c r="AS1263" s="93"/>
      <c r="AT1263" s="94"/>
      <c r="AU1263" s="41"/>
      <c r="AV1263" s="41"/>
      <c r="AW1263" s="41"/>
      <c r="AX1263" s="41"/>
      <c r="AY1263" s="41"/>
      <c r="AZ1263" s="41"/>
      <c r="BA1263" s="41"/>
      <c r="BB1263" s="41"/>
      <c r="BC1263" s="41"/>
      <c r="BD1263" s="41"/>
      <c r="BE1263" s="41"/>
      <c r="BF1263" s="41"/>
      <c r="BG1263" s="41"/>
      <c r="BH1263" s="41"/>
      <c r="BI1263" s="41"/>
      <c r="BJ1263" s="41"/>
      <c r="BK1263" s="41"/>
      <c r="BL1263" s="41"/>
      <c r="BM1263" s="41"/>
      <c r="BN1263" s="41"/>
    </row>
    <row r="1264" customFormat="false" ht="22.5" hidden="false" customHeight="true" outlineLevel="0" collapsed="false">
      <c r="A1264" s="90"/>
      <c r="B1264" s="90"/>
      <c r="C1264" s="83" t="s">
        <v>1606</v>
      </c>
      <c r="D1264" s="90" t="e">
        <f aca="false">CONCATENATE($D$1261,"_","RUN")</f>
        <v>#VALUE!</v>
      </c>
      <c r="E1264" s="77" t="e">
        <f aca="false">$E$1261</f>
        <v>#VALUE!</v>
      </c>
      <c r="F1264" s="78"/>
      <c r="G1264" s="88" t="s">
        <v>382</v>
      </c>
      <c r="H1264" s="82" t="s">
        <v>981</v>
      </c>
      <c r="I1264" s="77" t="s">
        <v>1607</v>
      </c>
      <c r="J1264" s="93"/>
      <c r="K1264" s="79"/>
      <c r="L1264" s="93"/>
      <c r="M1264" s="140" t="s">
        <v>62</v>
      </c>
      <c r="N1264" s="82"/>
      <c r="O1264" s="82"/>
      <c r="P1264" s="82"/>
      <c r="Q1264" s="82" t="n">
        <v>1</v>
      </c>
      <c r="R1264" s="82"/>
      <c r="S1264" s="82"/>
      <c r="T1264" s="82"/>
      <c r="U1264" s="82"/>
      <c r="V1264" s="82"/>
      <c r="W1264" s="82"/>
      <c r="X1264" s="82"/>
      <c r="Y1264" s="82"/>
      <c r="Z1264" s="82"/>
      <c r="AA1264" s="82"/>
      <c r="AB1264" s="82"/>
      <c r="AC1264" s="82"/>
      <c r="AD1264" s="82"/>
      <c r="AE1264" s="82"/>
      <c r="AF1264" s="82"/>
      <c r="AG1264" s="82"/>
      <c r="AH1264" s="82"/>
      <c r="AI1264" s="82"/>
      <c r="AJ1264" s="82"/>
      <c r="AK1264" s="82"/>
      <c r="AL1264" s="82"/>
      <c r="AM1264" s="82"/>
      <c r="AN1264" s="93"/>
      <c r="AO1264" s="93"/>
      <c r="AP1264" s="93"/>
      <c r="AQ1264" s="93"/>
      <c r="AR1264" s="93"/>
      <c r="AS1264" s="93"/>
      <c r="AT1264" s="94"/>
      <c r="AU1264" s="41"/>
      <c r="AV1264" s="41"/>
      <c r="AW1264" s="41"/>
      <c r="AX1264" s="41"/>
      <c r="AY1264" s="41"/>
      <c r="AZ1264" s="41"/>
      <c r="BA1264" s="41"/>
      <c r="BB1264" s="41"/>
      <c r="BC1264" s="41"/>
      <c r="BD1264" s="41"/>
      <c r="BE1264" s="41"/>
      <c r="BF1264" s="41"/>
      <c r="BG1264" s="41"/>
      <c r="BH1264" s="41"/>
      <c r="BI1264" s="41"/>
      <c r="BJ1264" s="41"/>
      <c r="BK1264" s="41"/>
      <c r="BL1264" s="41"/>
      <c r="BM1264" s="41"/>
      <c r="BN1264" s="41"/>
    </row>
    <row r="1265" customFormat="false" ht="22.5" hidden="false" customHeight="true" outlineLevel="0" collapsed="false">
      <c r="A1265" s="90"/>
      <c r="B1265" s="90"/>
      <c r="C1265" s="83" t="s">
        <v>1608</v>
      </c>
      <c r="D1265" s="90" t="e">
        <f aca="false">CONCATENATE($D$1261,"_","FLT")</f>
        <v>#VALUE!</v>
      </c>
      <c r="E1265" s="77" t="e">
        <f aca="false">$E$1261</f>
        <v>#VALUE!</v>
      </c>
      <c r="F1265" s="78"/>
      <c r="G1265" s="88" t="s">
        <v>1124</v>
      </c>
      <c r="H1265" s="82" t="s">
        <v>981</v>
      </c>
      <c r="I1265" s="77" t="s">
        <v>1609</v>
      </c>
      <c r="J1265" s="93"/>
      <c r="K1265" s="79"/>
      <c r="L1265" s="93"/>
      <c r="M1265" s="140" t="s">
        <v>62</v>
      </c>
      <c r="N1265" s="82"/>
      <c r="O1265" s="82"/>
      <c r="P1265" s="82"/>
      <c r="Q1265" s="82" t="n">
        <v>1</v>
      </c>
      <c r="R1265" s="82"/>
      <c r="S1265" s="82"/>
      <c r="T1265" s="82"/>
      <c r="U1265" s="82"/>
      <c r="V1265" s="82"/>
      <c r="W1265" s="82"/>
      <c r="X1265" s="82"/>
      <c r="Y1265" s="82"/>
      <c r="Z1265" s="82"/>
      <c r="AA1265" s="82"/>
      <c r="AB1265" s="82"/>
      <c r="AC1265" s="82"/>
      <c r="AD1265" s="82"/>
      <c r="AE1265" s="82"/>
      <c r="AF1265" s="82"/>
      <c r="AG1265" s="82"/>
      <c r="AH1265" s="82"/>
      <c r="AI1265" s="82"/>
      <c r="AJ1265" s="82"/>
      <c r="AK1265" s="82"/>
      <c r="AL1265" s="82"/>
      <c r="AM1265" s="82"/>
      <c r="AN1265" s="93"/>
      <c r="AO1265" s="93"/>
      <c r="AP1265" s="93"/>
      <c r="AQ1265" s="93"/>
      <c r="AR1265" s="93"/>
      <c r="AS1265" s="93"/>
      <c r="AT1265" s="94"/>
      <c r="AU1265" s="41"/>
      <c r="AV1265" s="41"/>
      <c r="AW1265" s="41"/>
      <c r="AX1265" s="41"/>
      <c r="AY1265" s="41"/>
      <c r="AZ1265" s="41"/>
      <c r="BA1265" s="41"/>
      <c r="BB1265" s="41"/>
      <c r="BC1265" s="41"/>
      <c r="BD1265" s="41"/>
      <c r="BE1265" s="41"/>
      <c r="BF1265" s="41"/>
      <c r="BG1265" s="41"/>
      <c r="BH1265" s="41"/>
      <c r="BI1265" s="41"/>
      <c r="BJ1265" s="41"/>
      <c r="BK1265" s="41"/>
      <c r="BL1265" s="41"/>
      <c r="BM1265" s="41"/>
      <c r="BN1265" s="41"/>
    </row>
    <row r="1266" customFormat="false" ht="22.5" hidden="false" customHeight="true" outlineLevel="0" collapsed="false">
      <c r="A1266" s="90"/>
      <c r="B1266" s="90"/>
      <c r="C1266" s="83" t="s">
        <v>1610</v>
      </c>
      <c r="D1266" s="90" t="e">
        <f aca="false">CONCATENATE($D$1261,"_","CMD")</f>
        <v>#VALUE!</v>
      </c>
      <c r="E1266" s="77" t="e">
        <f aca="false">$E$1261</f>
        <v>#VALUE!</v>
      </c>
      <c r="F1266" s="78"/>
      <c r="G1266" s="88" t="s">
        <v>106</v>
      </c>
      <c r="H1266" s="82" t="s">
        <v>981</v>
      </c>
      <c r="I1266" s="77" t="s">
        <v>1611</v>
      </c>
      <c r="J1266" s="93"/>
      <c r="K1266" s="79"/>
      <c r="L1266" s="93"/>
      <c r="M1266" s="140" t="s">
        <v>62</v>
      </c>
      <c r="N1266" s="82"/>
      <c r="O1266" s="82"/>
      <c r="P1266" s="82"/>
      <c r="Q1266" s="82"/>
      <c r="R1266" s="82" t="n">
        <v>1</v>
      </c>
      <c r="S1266" s="82"/>
      <c r="T1266" s="82"/>
      <c r="U1266" s="82"/>
      <c r="V1266" s="82"/>
      <c r="W1266" s="82"/>
      <c r="X1266" s="82"/>
      <c r="Y1266" s="82"/>
      <c r="Z1266" s="82"/>
      <c r="AA1266" s="82"/>
      <c r="AB1266" s="82"/>
      <c r="AC1266" s="82"/>
      <c r="AD1266" s="82"/>
      <c r="AE1266" s="82"/>
      <c r="AF1266" s="82"/>
      <c r="AG1266" s="82"/>
      <c r="AH1266" s="82"/>
      <c r="AI1266" s="82"/>
      <c r="AJ1266" s="82"/>
      <c r="AK1266" s="82"/>
      <c r="AL1266" s="82"/>
      <c r="AM1266" s="82"/>
      <c r="AN1266" s="93"/>
      <c r="AO1266" s="93"/>
      <c r="AP1266" s="93"/>
      <c r="AQ1266" s="93"/>
      <c r="AR1266" s="93"/>
      <c r="AS1266" s="93"/>
      <c r="AT1266" s="94"/>
      <c r="AU1266" s="41"/>
      <c r="AV1266" s="41"/>
      <c r="AW1266" s="41"/>
      <c r="AX1266" s="41"/>
      <c r="AY1266" s="41"/>
      <c r="AZ1266" s="41"/>
      <c r="BA1266" s="41"/>
      <c r="BB1266" s="41"/>
      <c r="BC1266" s="41"/>
      <c r="BD1266" s="41"/>
      <c r="BE1266" s="41"/>
      <c r="BF1266" s="41"/>
      <c r="BG1266" s="41"/>
      <c r="BH1266" s="41"/>
      <c r="BI1266" s="41"/>
      <c r="BJ1266" s="41"/>
      <c r="BK1266" s="41"/>
      <c r="BL1266" s="41"/>
      <c r="BM1266" s="41"/>
      <c r="BN1266" s="41"/>
    </row>
    <row r="1267" customFormat="false" ht="22.5" hidden="false" customHeight="true" outlineLevel="0" collapsed="false">
      <c r="A1267" s="90"/>
      <c r="B1267" s="90"/>
      <c r="C1267" s="83" t="s">
        <v>1612</v>
      </c>
      <c r="D1267" s="90" t="e">
        <f aca="false">CONCATENATE($D$1261,"_","FIT")</f>
        <v>#VALUE!</v>
      </c>
      <c r="E1267" s="77" t="e">
        <f aca="false">$E$1261</f>
        <v>#VALUE!</v>
      </c>
      <c r="F1267" s="78"/>
      <c r="G1267" s="88" t="s">
        <v>1589</v>
      </c>
      <c r="H1267" s="82" t="s">
        <v>981</v>
      </c>
      <c r="I1267" s="77" t="s">
        <v>1613</v>
      </c>
      <c r="J1267" s="93"/>
      <c r="K1267" s="79"/>
      <c r="L1267" s="93"/>
      <c r="M1267" s="87" t="s">
        <v>85</v>
      </c>
      <c r="N1267" s="82" t="s">
        <v>1591</v>
      </c>
      <c r="O1267" s="82"/>
      <c r="P1267" s="82"/>
      <c r="Q1267" s="82"/>
      <c r="R1267" s="82"/>
      <c r="S1267" s="82" t="n">
        <v>1</v>
      </c>
      <c r="T1267" s="82"/>
      <c r="U1267" s="82"/>
      <c r="V1267" s="82"/>
      <c r="W1267" s="82"/>
      <c r="X1267" s="82"/>
      <c r="Y1267" s="82"/>
      <c r="Z1267" s="82"/>
      <c r="AA1267" s="82"/>
      <c r="AB1267" s="82"/>
      <c r="AC1267" s="82"/>
      <c r="AD1267" s="82"/>
      <c r="AE1267" s="82"/>
      <c r="AF1267" s="82"/>
      <c r="AG1267" s="82"/>
      <c r="AH1267" s="82"/>
      <c r="AI1267" s="82"/>
      <c r="AJ1267" s="82"/>
      <c r="AK1267" s="82"/>
      <c r="AL1267" s="82"/>
      <c r="AM1267" s="82"/>
      <c r="AN1267" s="93"/>
      <c r="AO1267" s="93"/>
      <c r="AP1267" s="93"/>
      <c r="AQ1267" s="93"/>
      <c r="AR1267" s="93"/>
      <c r="AS1267" s="93"/>
      <c r="AT1267" s="94"/>
      <c r="AU1267" s="41"/>
      <c r="AV1267" s="41"/>
      <c r="AW1267" s="41"/>
      <c r="AX1267" s="41"/>
      <c r="AY1267" s="41"/>
      <c r="AZ1267" s="41"/>
      <c r="BA1267" s="41"/>
      <c r="BB1267" s="41"/>
      <c r="BC1267" s="41"/>
      <c r="BD1267" s="41"/>
      <c r="BE1267" s="41"/>
      <c r="BF1267" s="41"/>
      <c r="BG1267" s="41"/>
      <c r="BH1267" s="41"/>
      <c r="BI1267" s="41"/>
      <c r="BJ1267" s="41"/>
      <c r="BK1267" s="41"/>
      <c r="BL1267" s="41"/>
      <c r="BM1267" s="41"/>
      <c r="BN1267" s="41"/>
    </row>
    <row r="1268" customFormat="false" ht="22.5" hidden="false" customHeight="true" outlineLevel="0" collapsed="false">
      <c r="A1268" s="90"/>
      <c r="B1268" s="90"/>
      <c r="C1268" s="109" t="s">
        <v>1614</v>
      </c>
      <c r="D1268" s="90" t="e">
        <f aca="false">CONCATENATE($D$1261,"_","SI")</f>
        <v>#VALUE!</v>
      </c>
      <c r="E1268" s="77" t="e">
        <f aca="false">$E$1261</f>
        <v>#VALUE!</v>
      </c>
      <c r="F1268" s="78"/>
      <c r="G1268" s="88" t="s">
        <v>931</v>
      </c>
      <c r="H1268" s="82" t="s">
        <v>981</v>
      </c>
      <c r="I1268" s="94" t="s">
        <v>1615</v>
      </c>
      <c r="J1268" s="93"/>
      <c r="K1268" s="79"/>
      <c r="L1268" s="93"/>
      <c r="M1268" s="87" t="s">
        <v>1568</v>
      </c>
      <c r="N1268" s="82" t="s">
        <v>1594</v>
      </c>
      <c r="O1268" s="82"/>
      <c r="P1268" s="82"/>
      <c r="Q1268" s="82"/>
      <c r="R1268" s="82"/>
      <c r="S1268" s="82" t="n">
        <v>1</v>
      </c>
      <c r="T1268" s="82"/>
      <c r="U1268" s="82"/>
      <c r="V1268" s="82"/>
      <c r="W1268" s="82"/>
      <c r="X1268" s="82"/>
      <c r="Y1268" s="82"/>
      <c r="Z1268" s="82"/>
      <c r="AA1268" s="82"/>
      <c r="AB1268" s="82"/>
      <c r="AC1268" s="82"/>
      <c r="AD1268" s="82"/>
      <c r="AE1268" s="82"/>
      <c r="AF1268" s="82"/>
      <c r="AG1268" s="82"/>
      <c r="AH1268" s="82"/>
      <c r="AI1268" s="82"/>
      <c r="AJ1268" s="82"/>
      <c r="AK1268" s="82"/>
      <c r="AL1268" s="82"/>
      <c r="AM1268" s="82"/>
      <c r="AN1268" s="93"/>
      <c r="AO1268" s="93"/>
      <c r="AP1268" s="93"/>
      <c r="AQ1268" s="93"/>
      <c r="AR1268" s="93"/>
      <c r="AS1268" s="93"/>
      <c r="AT1268" s="94"/>
      <c r="AU1268" s="41"/>
      <c r="AV1268" s="41"/>
      <c r="AW1268" s="41"/>
      <c r="AX1268" s="41"/>
      <c r="AY1268" s="41"/>
      <c r="AZ1268" s="41"/>
      <c r="BA1268" s="41"/>
      <c r="BB1268" s="41"/>
      <c r="BC1268" s="41"/>
      <c r="BD1268" s="41"/>
      <c r="BE1268" s="41"/>
      <c r="BF1268" s="41"/>
      <c r="BG1268" s="41"/>
      <c r="BH1268" s="41"/>
      <c r="BI1268" s="41"/>
      <c r="BJ1268" s="41"/>
      <c r="BK1268" s="41"/>
      <c r="BL1268" s="41"/>
      <c r="BM1268" s="41"/>
      <c r="BN1268" s="41"/>
    </row>
    <row r="1269" customFormat="false" ht="22.5" hidden="false" customHeight="true" outlineLevel="0" collapsed="false">
      <c r="A1269" s="90"/>
      <c r="B1269" s="90"/>
      <c r="C1269" s="109" t="s">
        <v>1616</v>
      </c>
      <c r="D1269" s="90" t="e">
        <f aca="false">CONCATENATE($D$1261,"_","IT")</f>
        <v>#VALUE!</v>
      </c>
      <c r="E1269" s="77" t="e">
        <f aca="false">$E$1261</f>
        <v>#VALUE!</v>
      </c>
      <c r="F1269" s="78"/>
      <c r="G1269" s="88" t="s">
        <v>82</v>
      </c>
      <c r="H1269" s="82" t="s">
        <v>981</v>
      </c>
      <c r="I1269" s="94" t="s">
        <v>1617</v>
      </c>
      <c r="J1269" s="93"/>
      <c r="K1269" s="79"/>
      <c r="L1269" s="93"/>
      <c r="M1269" s="87" t="s">
        <v>1568</v>
      </c>
      <c r="N1269" s="82" t="s">
        <v>1618</v>
      </c>
      <c r="O1269" s="82"/>
      <c r="P1269" s="82"/>
      <c r="Q1269" s="82"/>
      <c r="R1269" s="82"/>
      <c r="S1269" s="82" t="n">
        <v>1</v>
      </c>
      <c r="T1269" s="82"/>
      <c r="U1269" s="82"/>
      <c r="V1269" s="82"/>
      <c r="W1269" s="82"/>
      <c r="X1269" s="82"/>
      <c r="Y1269" s="82"/>
      <c r="Z1269" s="82"/>
      <c r="AA1269" s="82"/>
      <c r="AB1269" s="82"/>
      <c r="AC1269" s="82"/>
      <c r="AD1269" s="82"/>
      <c r="AE1269" s="82"/>
      <c r="AF1269" s="82"/>
      <c r="AG1269" s="82"/>
      <c r="AH1269" s="82"/>
      <c r="AI1269" s="82"/>
      <c r="AJ1269" s="82"/>
      <c r="AK1269" s="82"/>
      <c r="AL1269" s="82"/>
      <c r="AM1269" s="82"/>
      <c r="AN1269" s="93"/>
      <c r="AO1269" s="93"/>
      <c r="AP1269" s="93"/>
      <c r="AQ1269" s="93"/>
      <c r="AR1269" s="93"/>
      <c r="AS1269" s="93"/>
      <c r="AT1269" s="94"/>
      <c r="AU1269" s="41"/>
      <c r="AV1269" s="41"/>
      <c r="AW1269" s="41"/>
      <c r="AX1269" s="41"/>
      <c r="AY1269" s="41"/>
      <c r="AZ1269" s="41"/>
      <c r="BA1269" s="41"/>
      <c r="BB1269" s="41"/>
      <c r="BC1269" s="41"/>
      <c r="BD1269" s="41"/>
      <c r="BE1269" s="41"/>
      <c r="BF1269" s="41"/>
      <c r="BG1269" s="41"/>
      <c r="BH1269" s="41"/>
      <c r="BI1269" s="41"/>
      <c r="BJ1269" s="41"/>
      <c r="BK1269" s="41"/>
      <c r="BL1269" s="41"/>
      <c r="BM1269" s="41"/>
      <c r="BN1269" s="41"/>
    </row>
    <row r="1270" customFormat="false" ht="22.5" hidden="false" customHeight="true" outlineLevel="0" collapsed="false">
      <c r="A1270" s="90"/>
      <c r="B1270" s="90"/>
      <c r="C1270" s="83" t="s">
        <v>1619</v>
      </c>
      <c r="D1270" s="90" t="e">
        <f aca="false">CONCATENATE($D$1261,"_CV")</f>
        <v>#VALUE!</v>
      </c>
      <c r="E1270" s="77" t="e">
        <f aca="false">$E$1261</f>
        <v>#VALUE!</v>
      </c>
      <c r="F1270" s="78"/>
      <c r="G1270" s="88" t="s">
        <v>935</v>
      </c>
      <c r="H1270" s="82" t="s">
        <v>981</v>
      </c>
      <c r="I1270" s="94" t="s">
        <v>1620</v>
      </c>
      <c r="J1270" s="93"/>
      <c r="K1270" s="79"/>
      <c r="L1270" s="93"/>
      <c r="M1270" s="140" t="s">
        <v>85</v>
      </c>
      <c r="N1270" s="82"/>
      <c r="O1270" s="82"/>
      <c r="P1270" s="82"/>
      <c r="Q1270" s="82"/>
      <c r="R1270" s="82"/>
      <c r="S1270" s="82"/>
      <c r="T1270" s="82"/>
      <c r="U1270" s="82" t="n">
        <v>1</v>
      </c>
      <c r="V1270" s="82"/>
      <c r="W1270" s="82"/>
      <c r="X1270" s="82"/>
      <c r="Y1270" s="82"/>
      <c r="Z1270" s="82"/>
      <c r="AA1270" s="82"/>
      <c r="AB1270" s="82"/>
      <c r="AC1270" s="82"/>
      <c r="AD1270" s="82"/>
      <c r="AE1270" s="82"/>
      <c r="AF1270" s="82"/>
      <c r="AG1270" s="82"/>
      <c r="AH1270" s="82"/>
      <c r="AI1270" s="82"/>
      <c r="AJ1270" s="82"/>
      <c r="AK1270" s="82"/>
      <c r="AL1270" s="82"/>
      <c r="AM1270" s="82"/>
      <c r="AN1270" s="93"/>
      <c r="AO1270" s="93"/>
      <c r="AP1270" s="93"/>
      <c r="AQ1270" s="93"/>
      <c r="AR1270" s="93"/>
      <c r="AS1270" s="93"/>
      <c r="AT1270" s="94"/>
      <c r="AU1270" s="41"/>
      <c r="AV1270" s="41"/>
      <c r="AW1270" s="41"/>
      <c r="AX1270" s="41"/>
      <c r="AY1270" s="41"/>
      <c r="AZ1270" s="41"/>
      <c r="BA1270" s="41"/>
      <c r="BB1270" s="41"/>
      <c r="BC1270" s="41"/>
      <c r="BD1270" s="41"/>
      <c r="BE1270" s="41"/>
      <c r="BF1270" s="41"/>
      <c r="BG1270" s="41"/>
      <c r="BH1270" s="41"/>
      <c r="BI1270" s="41"/>
      <c r="BJ1270" s="41"/>
      <c r="BK1270" s="41"/>
      <c r="BL1270" s="41"/>
      <c r="BM1270" s="41"/>
      <c r="BN1270" s="41"/>
    </row>
    <row r="1271" customFormat="false" ht="22.5" hidden="false" customHeight="true" outlineLevel="0" collapsed="false">
      <c r="A1271" s="83"/>
      <c r="B1271" s="83"/>
      <c r="C1271" s="83"/>
      <c r="D1271" s="76"/>
      <c r="E1271" s="77"/>
      <c r="F1271" s="78"/>
      <c r="G1271" s="76"/>
      <c r="H1271" s="82"/>
      <c r="I1271" s="76"/>
      <c r="J1271" s="87"/>
      <c r="K1271" s="82"/>
      <c r="L1271" s="82"/>
      <c r="M1271" s="82"/>
      <c r="N1271" s="82"/>
      <c r="O1271" s="82"/>
      <c r="P1271" s="82"/>
      <c r="Q1271" s="82"/>
      <c r="R1271" s="82"/>
      <c r="S1271" s="82"/>
      <c r="T1271" s="82"/>
      <c r="U1271" s="82"/>
      <c r="V1271" s="82"/>
      <c r="W1271" s="82"/>
      <c r="X1271" s="82"/>
      <c r="Y1271" s="82"/>
      <c r="Z1271" s="82"/>
      <c r="AA1271" s="82"/>
      <c r="AB1271" s="82"/>
      <c r="AC1271" s="82"/>
      <c r="AD1271" s="82"/>
      <c r="AE1271" s="82"/>
      <c r="AF1271" s="82"/>
      <c r="AG1271" s="82"/>
      <c r="AH1271" s="82"/>
      <c r="AI1271" s="82"/>
      <c r="AJ1271" s="82"/>
      <c r="AK1271" s="82"/>
      <c r="AL1271" s="82"/>
      <c r="AM1271" s="82"/>
      <c r="AN1271" s="82"/>
      <c r="AO1271" s="82"/>
      <c r="AP1271" s="82"/>
      <c r="AQ1271" s="82"/>
      <c r="AR1271" s="82"/>
      <c r="AS1271" s="82"/>
      <c r="AT1271" s="77"/>
      <c r="AU1271" s="41"/>
      <c r="AV1271" s="41"/>
      <c r="AW1271" s="41"/>
      <c r="AX1271" s="41"/>
      <c r="AY1271" s="41"/>
      <c r="AZ1271" s="41"/>
      <c r="BA1271" s="41"/>
      <c r="BB1271" s="41"/>
      <c r="BC1271" s="41"/>
      <c r="BD1271" s="41"/>
      <c r="BE1271" s="41"/>
      <c r="BF1271" s="41"/>
      <c r="BG1271" s="41"/>
      <c r="BH1271" s="41"/>
      <c r="BI1271" s="41"/>
      <c r="BJ1271" s="41"/>
      <c r="BK1271" s="41"/>
      <c r="BL1271" s="41"/>
      <c r="BM1271" s="41"/>
      <c r="BN1271" s="41"/>
    </row>
    <row r="1272" customFormat="false" ht="22.5" hidden="false" customHeight="true" outlineLevel="0" collapsed="false">
      <c r="A1272" s="83"/>
      <c r="B1272" s="83"/>
      <c r="C1272" s="83"/>
      <c r="D1272" s="76"/>
      <c r="E1272" s="77"/>
      <c r="F1272" s="78"/>
      <c r="G1272" s="76"/>
      <c r="H1272" s="82"/>
      <c r="I1272" s="76"/>
      <c r="J1272" s="87"/>
      <c r="K1272" s="82"/>
      <c r="L1272" s="82"/>
      <c r="M1272" s="82"/>
      <c r="N1272" s="82"/>
      <c r="O1272" s="82"/>
      <c r="P1272" s="82"/>
      <c r="Q1272" s="82"/>
      <c r="R1272" s="82"/>
      <c r="S1272" s="82"/>
      <c r="T1272" s="82"/>
      <c r="U1272" s="82"/>
      <c r="V1272" s="82"/>
      <c r="W1272" s="82"/>
      <c r="X1272" s="82"/>
      <c r="Y1272" s="82"/>
      <c r="Z1272" s="82"/>
      <c r="AA1272" s="82"/>
      <c r="AB1272" s="82"/>
      <c r="AC1272" s="82"/>
      <c r="AD1272" s="82"/>
      <c r="AE1272" s="82"/>
      <c r="AF1272" s="82"/>
      <c r="AG1272" s="82"/>
      <c r="AH1272" s="82"/>
      <c r="AI1272" s="82"/>
      <c r="AJ1272" s="82"/>
      <c r="AK1272" s="82"/>
      <c r="AL1272" s="82"/>
      <c r="AM1272" s="82"/>
      <c r="AN1272" s="82"/>
      <c r="AO1272" s="82"/>
      <c r="AP1272" s="82"/>
      <c r="AQ1272" s="82"/>
      <c r="AR1272" s="82"/>
      <c r="AS1272" s="82"/>
      <c r="AT1272" s="77"/>
      <c r="AU1272" s="41"/>
      <c r="AV1272" s="41"/>
      <c r="AW1272" s="41"/>
      <c r="AX1272" s="41"/>
      <c r="AY1272" s="41"/>
      <c r="AZ1272" s="41"/>
      <c r="BA1272" s="41"/>
      <c r="BB1272" s="41"/>
      <c r="BC1272" s="41"/>
      <c r="BD1272" s="41"/>
      <c r="BE1272" s="41"/>
      <c r="BF1272" s="41"/>
      <c r="BG1272" s="41"/>
      <c r="BH1272" s="41"/>
      <c r="BI1272" s="41"/>
      <c r="BJ1272" s="41"/>
      <c r="BK1272" s="41"/>
      <c r="BL1272" s="41"/>
      <c r="BM1272" s="41"/>
      <c r="BN1272" s="41"/>
    </row>
    <row r="1273" customFormat="false" ht="22.5" hidden="false" customHeight="true" outlineLevel="0" collapsed="false">
      <c r="A1273" s="90"/>
      <c r="B1273" s="90"/>
      <c r="C1273" s="83"/>
      <c r="D1273" s="113" t="e">
        <f aca="false">$D$1261</f>
        <v>#VALUE!</v>
      </c>
      <c r="E1273" s="92" t="e">
        <f aca="false">$E$1261</f>
        <v>#VALUE!</v>
      </c>
      <c r="F1273" s="78"/>
      <c r="G1273" s="76"/>
      <c r="H1273" s="82"/>
      <c r="I1273" s="94"/>
      <c r="J1273" s="87" t="s">
        <v>845</v>
      </c>
      <c r="K1273" s="100" t="s">
        <v>89</v>
      </c>
      <c r="L1273" s="93"/>
      <c r="M1273" s="140"/>
      <c r="N1273" s="82"/>
      <c r="O1273" s="82"/>
      <c r="P1273" s="82"/>
      <c r="Q1273" s="82"/>
      <c r="R1273" s="82"/>
      <c r="S1273" s="82"/>
      <c r="T1273" s="82"/>
      <c r="U1273" s="82"/>
      <c r="V1273" s="82"/>
      <c r="W1273" s="82"/>
      <c r="X1273" s="82"/>
      <c r="Y1273" s="82"/>
      <c r="Z1273" s="82"/>
      <c r="AA1273" s="82"/>
      <c r="AB1273" s="82"/>
      <c r="AC1273" s="82"/>
      <c r="AD1273" s="82"/>
      <c r="AE1273" s="82"/>
      <c r="AF1273" s="82"/>
      <c r="AG1273" s="82"/>
      <c r="AH1273" s="82"/>
      <c r="AI1273" s="82"/>
      <c r="AJ1273" s="82"/>
      <c r="AK1273" s="82"/>
      <c r="AL1273" s="82"/>
      <c r="AM1273" s="82"/>
      <c r="AN1273" s="93"/>
      <c r="AO1273" s="93"/>
      <c r="AP1273" s="93"/>
      <c r="AQ1273" s="93"/>
      <c r="AR1273" s="93"/>
      <c r="AS1273" s="93"/>
      <c r="AT1273" s="94"/>
      <c r="AU1273" s="41"/>
      <c r="AV1273" s="41"/>
      <c r="AW1273" s="41"/>
      <c r="AX1273" s="41"/>
      <c r="AY1273" s="41"/>
      <c r="AZ1273" s="41"/>
      <c r="BA1273" s="41"/>
      <c r="BB1273" s="41"/>
      <c r="BC1273" s="41"/>
      <c r="BD1273" s="41"/>
      <c r="BE1273" s="41"/>
      <c r="BF1273" s="41"/>
      <c r="BG1273" s="41"/>
      <c r="BH1273" s="41"/>
      <c r="BI1273" s="41"/>
      <c r="BJ1273" s="41"/>
      <c r="BK1273" s="41"/>
      <c r="BL1273" s="41"/>
      <c r="BM1273" s="41"/>
      <c r="BN1273" s="41"/>
    </row>
    <row r="1274" customFormat="false" ht="22.5" hidden="false" customHeight="true" outlineLevel="0" collapsed="false">
      <c r="A1274" s="90"/>
      <c r="B1274" s="90"/>
      <c r="C1274" s="83"/>
      <c r="D1274" s="90" t="e">
        <f aca="false">CONCATENATE($D$1273,"_DNET","_RDY")</f>
        <v>#VALUE!</v>
      </c>
      <c r="E1274" s="94" t="e">
        <f aca="false">$E$1273</f>
        <v>#VALUE!</v>
      </c>
      <c r="F1274" s="78"/>
      <c r="G1274" s="88" t="s">
        <v>64</v>
      </c>
      <c r="H1274" s="82" t="s">
        <v>981</v>
      </c>
      <c r="I1274" s="94"/>
      <c r="J1274" s="93"/>
      <c r="K1274" s="79"/>
      <c r="L1274" s="93"/>
      <c r="M1274" s="140" t="s">
        <v>1119</v>
      </c>
      <c r="N1274" s="82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 t="n">
        <v>1</v>
      </c>
      <c r="Y1274" s="82"/>
      <c r="Z1274" s="82"/>
      <c r="AA1274" s="82"/>
      <c r="AB1274" s="82"/>
      <c r="AC1274" s="82"/>
      <c r="AD1274" s="82"/>
      <c r="AE1274" s="82"/>
      <c r="AF1274" s="82"/>
      <c r="AG1274" s="82"/>
      <c r="AH1274" s="82"/>
      <c r="AI1274" s="82"/>
      <c r="AJ1274" s="82"/>
      <c r="AK1274" s="82"/>
      <c r="AL1274" s="82"/>
      <c r="AM1274" s="82"/>
      <c r="AN1274" s="93"/>
      <c r="AO1274" s="93"/>
      <c r="AP1274" s="93"/>
      <c r="AQ1274" s="93"/>
      <c r="AR1274" s="93"/>
      <c r="AS1274" s="93"/>
      <c r="AT1274" s="94"/>
      <c r="AU1274" s="41"/>
      <c r="AV1274" s="41"/>
      <c r="AW1274" s="41"/>
      <c r="AX1274" s="41"/>
      <c r="AY1274" s="41"/>
      <c r="AZ1274" s="41"/>
      <c r="BA1274" s="41"/>
      <c r="BB1274" s="41"/>
      <c r="BC1274" s="41"/>
      <c r="BD1274" s="41"/>
      <c r="BE1274" s="41"/>
      <c r="BF1274" s="41"/>
      <c r="BG1274" s="41"/>
      <c r="BH1274" s="41"/>
      <c r="BI1274" s="41"/>
      <c r="BJ1274" s="41"/>
      <c r="BK1274" s="41"/>
      <c r="BL1274" s="41"/>
      <c r="BM1274" s="41"/>
      <c r="BN1274" s="41"/>
    </row>
    <row r="1275" customFormat="false" ht="22.5" hidden="false" customHeight="true" outlineLevel="0" collapsed="false">
      <c r="A1275" s="90"/>
      <c r="B1275" s="90"/>
      <c r="C1275" s="83"/>
      <c r="D1275" s="90" t="e">
        <f aca="false">CONCATENATE($D$1273,"_DNET","_RUN")</f>
        <v>#VALUE!</v>
      </c>
      <c r="E1275" s="94" t="e">
        <f aca="false">$E$1273</f>
        <v>#VALUE!</v>
      </c>
      <c r="F1275" s="78"/>
      <c r="G1275" s="88" t="s">
        <v>382</v>
      </c>
      <c r="H1275" s="82" t="s">
        <v>981</v>
      </c>
      <c r="I1275" s="94"/>
      <c r="J1275" s="93"/>
      <c r="K1275" s="79"/>
      <c r="L1275" s="93"/>
      <c r="M1275" s="140" t="s">
        <v>1119</v>
      </c>
      <c r="N1275" s="82"/>
      <c r="O1275" s="82"/>
      <c r="P1275" s="82"/>
      <c r="Q1275" s="82"/>
      <c r="R1275" s="82"/>
      <c r="S1275" s="82"/>
      <c r="T1275" s="82"/>
      <c r="U1275" s="82"/>
      <c r="V1275" s="82"/>
      <c r="W1275" s="82"/>
      <c r="X1275" s="82" t="n">
        <v>1</v>
      </c>
      <c r="Y1275" s="82"/>
      <c r="Z1275" s="82"/>
      <c r="AA1275" s="82"/>
      <c r="AB1275" s="82"/>
      <c r="AC1275" s="82"/>
      <c r="AD1275" s="82"/>
      <c r="AE1275" s="82"/>
      <c r="AF1275" s="82"/>
      <c r="AG1275" s="82"/>
      <c r="AH1275" s="82"/>
      <c r="AI1275" s="82"/>
      <c r="AJ1275" s="82"/>
      <c r="AK1275" s="82"/>
      <c r="AL1275" s="82"/>
      <c r="AM1275" s="82"/>
      <c r="AN1275" s="93"/>
      <c r="AO1275" s="93"/>
      <c r="AP1275" s="93"/>
      <c r="AQ1275" s="93"/>
      <c r="AR1275" s="93"/>
      <c r="AS1275" s="93"/>
      <c r="AT1275" s="94"/>
      <c r="AU1275" s="41"/>
      <c r="AV1275" s="41"/>
      <c r="AW1275" s="41"/>
      <c r="AX1275" s="41"/>
      <c r="AY1275" s="41"/>
      <c r="AZ1275" s="41"/>
      <c r="BA1275" s="41"/>
      <c r="BB1275" s="41"/>
      <c r="BC1275" s="41"/>
      <c r="BD1275" s="41"/>
      <c r="BE1275" s="41"/>
      <c r="BF1275" s="41"/>
      <c r="BG1275" s="41"/>
      <c r="BH1275" s="41"/>
      <c r="BI1275" s="41"/>
      <c r="BJ1275" s="41"/>
      <c r="BK1275" s="41"/>
      <c r="BL1275" s="41"/>
      <c r="BM1275" s="41"/>
      <c r="BN1275" s="41"/>
    </row>
    <row r="1276" customFormat="false" ht="22.5" hidden="false" customHeight="true" outlineLevel="0" collapsed="false">
      <c r="A1276" s="90"/>
      <c r="B1276" s="90"/>
      <c r="C1276" s="83"/>
      <c r="D1276" s="90" t="e">
        <f aca="false">CONCATENATE($D$1273,"_DNET","_FLT")</f>
        <v>#VALUE!</v>
      </c>
      <c r="E1276" s="94" t="e">
        <f aca="false">$E$1273</f>
        <v>#VALUE!</v>
      </c>
      <c r="F1276" s="78"/>
      <c r="G1276" s="77" t="s">
        <v>1494</v>
      </c>
      <c r="H1276" s="82" t="s">
        <v>981</v>
      </c>
      <c r="I1276" s="94"/>
      <c r="J1276" s="93"/>
      <c r="K1276" s="79"/>
      <c r="L1276" s="93"/>
      <c r="M1276" s="140" t="s">
        <v>1119</v>
      </c>
      <c r="N1276" s="82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 t="n">
        <v>1</v>
      </c>
      <c r="Y1276" s="82"/>
      <c r="Z1276" s="82"/>
      <c r="AA1276" s="82"/>
      <c r="AB1276" s="82"/>
      <c r="AC1276" s="82"/>
      <c r="AD1276" s="82"/>
      <c r="AE1276" s="82"/>
      <c r="AF1276" s="82"/>
      <c r="AG1276" s="82"/>
      <c r="AH1276" s="82"/>
      <c r="AI1276" s="82"/>
      <c r="AJ1276" s="82"/>
      <c r="AK1276" s="82"/>
      <c r="AL1276" s="82"/>
      <c r="AM1276" s="82"/>
      <c r="AN1276" s="93"/>
      <c r="AO1276" s="93"/>
      <c r="AP1276" s="93"/>
      <c r="AQ1276" s="93"/>
      <c r="AR1276" s="93"/>
      <c r="AS1276" s="93"/>
      <c r="AT1276" s="94"/>
      <c r="AU1276" s="41"/>
      <c r="AV1276" s="41"/>
      <c r="AW1276" s="41"/>
      <c r="AX1276" s="41"/>
      <c r="AY1276" s="41"/>
      <c r="AZ1276" s="41"/>
      <c r="BA1276" s="41"/>
      <c r="BB1276" s="41"/>
      <c r="BC1276" s="41"/>
      <c r="BD1276" s="41"/>
      <c r="BE1276" s="41"/>
      <c r="BF1276" s="41"/>
      <c r="BG1276" s="41"/>
      <c r="BH1276" s="41"/>
      <c r="BI1276" s="41"/>
      <c r="BJ1276" s="41"/>
      <c r="BK1276" s="41"/>
      <c r="BL1276" s="41"/>
      <c r="BM1276" s="41"/>
      <c r="BN1276" s="41"/>
    </row>
    <row r="1277" customFormat="false" ht="22.5" hidden="false" customHeight="true" outlineLevel="0" collapsed="false">
      <c r="A1277" s="90"/>
      <c r="B1277" s="90"/>
      <c r="C1277" s="83"/>
      <c r="D1277" s="90" t="e">
        <f aca="false">CONCATENATE($D$1273,"_DNET","_CMD")</f>
        <v>#VALUE!</v>
      </c>
      <c r="E1277" s="94" t="e">
        <f aca="false">$E$1273</f>
        <v>#VALUE!</v>
      </c>
      <c r="F1277" s="78"/>
      <c r="G1277" s="77" t="s">
        <v>1035</v>
      </c>
      <c r="H1277" s="82" t="s">
        <v>981</v>
      </c>
      <c r="I1277" s="94"/>
      <c r="J1277" s="93"/>
      <c r="K1277" s="79"/>
      <c r="L1277" s="93"/>
      <c r="M1277" s="140" t="s">
        <v>1119</v>
      </c>
      <c r="N1277" s="82"/>
      <c r="O1277" s="82"/>
      <c r="P1277" s="82"/>
      <c r="Q1277" s="82"/>
      <c r="R1277" s="82"/>
      <c r="S1277" s="82"/>
      <c r="T1277" s="82"/>
      <c r="U1277" s="82"/>
      <c r="V1277" s="82"/>
      <c r="W1277" s="82"/>
      <c r="X1277" s="82" t="n">
        <v>1</v>
      </c>
      <c r="Y1277" s="82"/>
      <c r="Z1277" s="82"/>
      <c r="AA1277" s="82"/>
      <c r="AB1277" s="82"/>
      <c r="AC1277" s="82"/>
      <c r="AD1277" s="82"/>
      <c r="AE1277" s="82"/>
      <c r="AF1277" s="82"/>
      <c r="AG1277" s="82"/>
      <c r="AH1277" s="82"/>
      <c r="AI1277" s="82"/>
      <c r="AJ1277" s="82"/>
      <c r="AK1277" s="82"/>
      <c r="AL1277" s="82"/>
      <c r="AM1277" s="82"/>
      <c r="AN1277" s="93"/>
      <c r="AO1277" s="93"/>
      <c r="AP1277" s="93"/>
      <c r="AQ1277" s="93"/>
      <c r="AR1277" s="93"/>
      <c r="AS1277" s="93"/>
      <c r="AT1277" s="94"/>
      <c r="AU1277" s="41"/>
      <c r="AV1277" s="41"/>
      <c r="AW1277" s="41"/>
      <c r="AX1277" s="41"/>
      <c r="AY1277" s="41"/>
      <c r="AZ1277" s="41"/>
      <c r="BA1277" s="41"/>
      <c r="BB1277" s="41"/>
      <c r="BC1277" s="41"/>
      <c r="BD1277" s="41"/>
      <c r="BE1277" s="41"/>
      <c r="BF1277" s="41"/>
      <c r="BG1277" s="41"/>
      <c r="BH1277" s="41"/>
      <c r="BI1277" s="41"/>
      <c r="BJ1277" s="41"/>
      <c r="BK1277" s="41"/>
      <c r="BL1277" s="41"/>
      <c r="BM1277" s="41"/>
      <c r="BN1277" s="41"/>
    </row>
    <row r="1278" customFormat="false" ht="22.5" hidden="false" customHeight="true" outlineLevel="0" collapsed="false">
      <c r="A1278" s="90"/>
      <c r="B1278" s="90"/>
      <c r="C1278" s="83"/>
      <c r="D1278" s="90" t="e">
        <f aca="false">CONCATENATE($D$1273,"_DNET","_RST")</f>
        <v>#VALUE!</v>
      </c>
      <c r="E1278" s="94" t="e">
        <f aca="false">$E$1273</f>
        <v>#VALUE!</v>
      </c>
      <c r="F1278" s="78"/>
      <c r="G1278" s="77" t="s">
        <v>925</v>
      </c>
      <c r="H1278" s="82" t="s">
        <v>981</v>
      </c>
      <c r="I1278" s="94"/>
      <c r="J1278" s="93"/>
      <c r="K1278" s="79"/>
      <c r="L1278" s="93"/>
      <c r="M1278" s="140" t="s">
        <v>1119</v>
      </c>
      <c r="N1278" s="82"/>
      <c r="O1278" s="82"/>
      <c r="P1278" s="82"/>
      <c r="Q1278" s="82"/>
      <c r="R1278" s="82"/>
      <c r="S1278" s="82"/>
      <c r="T1278" s="82"/>
      <c r="U1278" s="82"/>
      <c r="V1278" s="82"/>
      <c r="W1278" s="82"/>
      <c r="X1278" s="82" t="n">
        <v>1</v>
      </c>
      <c r="Y1278" s="82"/>
      <c r="Z1278" s="82"/>
      <c r="AA1278" s="82"/>
      <c r="AB1278" s="82"/>
      <c r="AC1278" s="82"/>
      <c r="AD1278" s="82"/>
      <c r="AE1278" s="82"/>
      <c r="AF1278" s="82"/>
      <c r="AG1278" s="82"/>
      <c r="AH1278" s="82"/>
      <c r="AI1278" s="82"/>
      <c r="AJ1278" s="82"/>
      <c r="AK1278" s="82"/>
      <c r="AL1278" s="82"/>
      <c r="AM1278" s="82"/>
      <c r="AN1278" s="93"/>
      <c r="AO1278" s="93"/>
      <c r="AP1278" s="93"/>
      <c r="AQ1278" s="93"/>
      <c r="AR1278" s="93"/>
      <c r="AS1278" s="93"/>
      <c r="AT1278" s="94"/>
      <c r="AU1278" s="41"/>
      <c r="AV1278" s="41"/>
      <c r="AW1278" s="41"/>
      <c r="AX1278" s="41"/>
      <c r="AY1278" s="41"/>
      <c r="AZ1278" s="41"/>
      <c r="BA1278" s="41"/>
      <c r="BB1278" s="41"/>
      <c r="BC1278" s="41"/>
      <c r="BD1278" s="41"/>
      <c r="BE1278" s="41"/>
      <c r="BF1278" s="41"/>
      <c r="BG1278" s="41"/>
      <c r="BH1278" s="41"/>
      <c r="BI1278" s="41"/>
      <c r="BJ1278" s="41"/>
      <c r="BK1278" s="41"/>
      <c r="BL1278" s="41"/>
      <c r="BM1278" s="41"/>
      <c r="BN1278" s="41"/>
    </row>
    <row r="1279" customFormat="false" ht="22.5" hidden="false" customHeight="true" outlineLevel="0" collapsed="false">
      <c r="A1279" s="90"/>
      <c r="B1279" s="90"/>
      <c r="C1279" s="83"/>
      <c r="D1279" s="90" t="e">
        <f aca="false">CONCATENATE($D$1273,"_DNET","_S")</f>
        <v>#VALUE!</v>
      </c>
      <c r="E1279" s="94" t="e">
        <f aca="false">$E$1273</f>
        <v>#VALUE!</v>
      </c>
      <c r="F1279" s="78"/>
      <c r="G1279" s="77" t="s">
        <v>931</v>
      </c>
      <c r="H1279" s="82" t="s">
        <v>981</v>
      </c>
      <c r="I1279" s="94"/>
      <c r="J1279" s="93"/>
      <c r="K1279" s="79"/>
      <c r="L1279" s="93"/>
      <c r="M1279" s="140" t="s">
        <v>1119</v>
      </c>
      <c r="N1279" s="82"/>
      <c r="O1279" s="82"/>
      <c r="P1279" s="82"/>
      <c r="Q1279" s="82"/>
      <c r="R1279" s="82"/>
      <c r="S1279" s="82"/>
      <c r="T1279" s="82"/>
      <c r="U1279" s="82"/>
      <c r="V1279" s="82"/>
      <c r="W1279" s="82"/>
      <c r="X1279" s="82" t="n">
        <v>1</v>
      </c>
      <c r="Y1279" s="82"/>
      <c r="Z1279" s="82"/>
      <c r="AA1279" s="82"/>
      <c r="AB1279" s="82"/>
      <c r="AC1279" s="82"/>
      <c r="AD1279" s="82"/>
      <c r="AE1279" s="82"/>
      <c r="AF1279" s="82"/>
      <c r="AG1279" s="82"/>
      <c r="AH1279" s="82"/>
      <c r="AI1279" s="82"/>
      <c r="AJ1279" s="82"/>
      <c r="AK1279" s="82"/>
      <c r="AL1279" s="82"/>
      <c r="AM1279" s="82"/>
      <c r="AN1279" s="93"/>
      <c r="AO1279" s="93"/>
      <c r="AP1279" s="93"/>
      <c r="AQ1279" s="93"/>
      <c r="AR1279" s="93"/>
      <c r="AS1279" s="93"/>
      <c r="AT1279" s="94"/>
      <c r="AU1279" s="41"/>
      <c r="AV1279" s="41"/>
      <c r="AW1279" s="41"/>
      <c r="AX1279" s="41"/>
      <c r="AY1279" s="41"/>
      <c r="AZ1279" s="41"/>
      <c r="BA1279" s="41"/>
      <c r="BB1279" s="41"/>
      <c r="BC1279" s="41"/>
      <c r="BD1279" s="41"/>
      <c r="BE1279" s="41"/>
      <c r="BF1279" s="41"/>
      <c r="BG1279" s="41"/>
      <c r="BH1279" s="41"/>
      <c r="BI1279" s="41"/>
      <c r="BJ1279" s="41"/>
      <c r="BK1279" s="41"/>
      <c r="BL1279" s="41"/>
      <c r="BM1279" s="41"/>
      <c r="BN1279" s="41"/>
    </row>
    <row r="1280" customFormat="false" ht="22.5" hidden="false" customHeight="true" outlineLevel="0" collapsed="false">
      <c r="A1280" s="90"/>
      <c r="B1280" s="90"/>
      <c r="C1280" s="83"/>
      <c r="D1280" s="90" t="e">
        <f aca="false">CONCATENATE($D$1273,"_DNET","_I")</f>
        <v>#VALUE!</v>
      </c>
      <c r="E1280" s="94" t="e">
        <f aca="false">$E$1273</f>
        <v>#VALUE!</v>
      </c>
      <c r="F1280" s="78"/>
      <c r="G1280" s="77" t="s">
        <v>82</v>
      </c>
      <c r="H1280" s="82" t="s">
        <v>981</v>
      </c>
      <c r="I1280" s="94"/>
      <c r="J1280" s="93"/>
      <c r="K1280" s="79"/>
      <c r="L1280" s="93"/>
      <c r="M1280" s="140" t="s">
        <v>1119</v>
      </c>
      <c r="N1280" s="82"/>
      <c r="O1280" s="82"/>
      <c r="P1280" s="82"/>
      <c r="Q1280" s="82"/>
      <c r="R1280" s="82"/>
      <c r="S1280" s="82"/>
      <c r="T1280" s="82"/>
      <c r="U1280" s="82"/>
      <c r="V1280" s="82"/>
      <c r="W1280" s="82"/>
      <c r="X1280" s="82" t="n">
        <v>1</v>
      </c>
      <c r="Y1280" s="82"/>
      <c r="Z1280" s="82"/>
      <c r="AA1280" s="82"/>
      <c r="AB1280" s="82"/>
      <c r="AC1280" s="82"/>
      <c r="AD1280" s="82"/>
      <c r="AE1280" s="82"/>
      <c r="AF1280" s="82"/>
      <c r="AG1280" s="82"/>
      <c r="AH1280" s="82"/>
      <c r="AI1280" s="82"/>
      <c r="AJ1280" s="82"/>
      <c r="AK1280" s="82"/>
      <c r="AL1280" s="82"/>
      <c r="AM1280" s="82"/>
      <c r="AN1280" s="93"/>
      <c r="AO1280" s="93"/>
      <c r="AP1280" s="93"/>
      <c r="AQ1280" s="93"/>
      <c r="AR1280" s="93"/>
      <c r="AS1280" s="93"/>
      <c r="AT1280" s="94"/>
      <c r="AU1280" s="41"/>
      <c r="AV1280" s="41"/>
      <c r="AW1280" s="41"/>
      <c r="AX1280" s="41"/>
      <c r="AY1280" s="41"/>
      <c r="AZ1280" s="41"/>
      <c r="BA1280" s="41"/>
      <c r="BB1280" s="41"/>
      <c r="BC1280" s="41"/>
      <c r="BD1280" s="41"/>
      <c r="BE1280" s="41"/>
      <c r="BF1280" s="41"/>
      <c r="BG1280" s="41"/>
      <c r="BH1280" s="41"/>
      <c r="BI1280" s="41"/>
      <c r="BJ1280" s="41"/>
      <c r="BK1280" s="41"/>
      <c r="BL1280" s="41"/>
      <c r="BM1280" s="41"/>
      <c r="BN1280" s="41"/>
    </row>
    <row r="1281" customFormat="false" ht="22.5" hidden="false" customHeight="true" outlineLevel="0" collapsed="false">
      <c r="A1281" s="90"/>
      <c r="B1281" s="90"/>
      <c r="C1281" s="83"/>
      <c r="D1281" s="90" t="e">
        <f aca="false">CONCATENATE($D$1273,"_DNET","_CV")</f>
        <v>#VALUE!</v>
      </c>
      <c r="E1281" s="94" t="e">
        <f aca="false">$E$1273</f>
        <v>#VALUE!</v>
      </c>
      <c r="F1281" s="78"/>
      <c r="G1281" s="77" t="s">
        <v>1495</v>
      </c>
      <c r="H1281" s="82" t="s">
        <v>981</v>
      </c>
      <c r="I1281" s="94"/>
      <c r="J1281" s="93"/>
      <c r="K1281" s="79"/>
      <c r="L1281" s="93"/>
      <c r="M1281" s="140" t="s">
        <v>1119</v>
      </c>
      <c r="N1281" s="82"/>
      <c r="O1281" s="82"/>
      <c r="P1281" s="82"/>
      <c r="Q1281" s="82"/>
      <c r="R1281" s="82"/>
      <c r="S1281" s="82"/>
      <c r="T1281" s="82"/>
      <c r="U1281" s="82"/>
      <c r="V1281" s="82"/>
      <c r="W1281" s="82"/>
      <c r="X1281" s="82" t="n">
        <v>1</v>
      </c>
      <c r="Y1281" s="82"/>
      <c r="Z1281" s="82"/>
      <c r="AA1281" s="82"/>
      <c r="AB1281" s="82"/>
      <c r="AC1281" s="82"/>
      <c r="AD1281" s="82"/>
      <c r="AE1281" s="82"/>
      <c r="AF1281" s="82"/>
      <c r="AG1281" s="82"/>
      <c r="AH1281" s="82"/>
      <c r="AI1281" s="82"/>
      <c r="AJ1281" s="82"/>
      <c r="AK1281" s="82"/>
      <c r="AL1281" s="82"/>
      <c r="AM1281" s="82"/>
      <c r="AN1281" s="93"/>
      <c r="AO1281" s="93"/>
      <c r="AP1281" s="93"/>
      <c r="AQ1281" s="93"/>
      <c r="AR1281" s="93"/>
      <c r="AS1281" s="93"/>
      <c r="AT1281" s="94"/>
      <c r="AU1281" s="41"/>
      <c r="AV1281" s="41"/>
      <c r="AW1281" s="41"/>
      <c r="AX1281" s="41"/>
      <c r="AY1281" s="41"/>
      <c r="AZ1281" s="41"/>
      <c r="BA1281" s="41"/>
      <c r="BB1281" s="41"/>
      <c r="BC1281" s="41"/>
      <c r="BD1281" s="41"/>
      <c r="BE1281" s="41"/>
      <c r="BF1281" s="41"/>
      <c r="BG1281" s="41"/>
      <c r="BH1281" s="41"/>
      <c r="BI1281" s="41"/>
      <c r="BJ1281" s="41"/>
      <c r="BK1281" s="41"/>
      <c r="BL1281" s="41"/>
      <c r="BM1281" s="41"/>
      <c r="BN1281" s="41"/>
    </row>
    <row r="1282" customFormat="false" ht="22.5" hidden="false" customHeight="true" outlineLevel="0" collapsed="false">
      <c r="A1282" s="90"/>
      <c r="B1282" s="90"/>
      <c r="C1282" s="83"/>
      <c r="D1282" s="90" t="e">
        <f aca="false">CONCATENATE($D$1273,"_DNET","_J")</f>
        <v>#VALUE!</v>
      </c>
      <c r="E1282" s="94" t="e">
        <f aca="false">$E$1273</f>
        <v>#VALUE!</v>
      </c>
      <c r="F1282" s="78"/>
      <c r="G1282" s="77" t="s">
        <v>865</v>
      </c>
      <c r="H1282" s="82" t="s">
        <v>981</v>
      </c>
      <c r="I1282" s="94"/>
      <c r="J1282" s="93"/>
      <c r="K1282" s="79"/>
      <c r="L1282" s="93"/>
      <c r="M1282" s="140" t="s">
        <v>1119</v>
      </c>
      <c r="N1282" s="82"/>
      <c r="O1282" s="82"/>
      <c r="P1282" s="82"/>
      <c r="Q1282" s="82"/>
      <c r="R1282" s="82"/>
      <c r="S1282" s="82"/>
      <c r="T1282" s="82"/>
      <c r="U1282" s="82"/>
      <c r="V1282" s="82"/>
      <c r="W1282" s="82"/>
      <c r="X1282" s="82" t="n">
        <v>1</v>
      </c>
      <c r="Y1282" s="82"/>
      <c r="Z1282" s="82"/>
      <c r="AA1282" s="82"/>
      <c r="AB1282" s="82"/>
      <c r="AC1282" s="82"/>
      <c r="AD1282" s="82"/>
      <c r="AE1282" s="82"/>
      <c r="AF1282" s="82"/>
      <c r="AG1282" s="82"/>
      <c r="AH1282" s="82"/>
      <c r="AI1282" s="82"/>
      <c r="AJ1282" s="82"/>
      <c r="AK1282" s="82"/>
      <c r="AL1282" s="82"/>
      <c r="AM1282" s="82"/>
      <c r="AN1282" s="93"/>
      <c r="AO1282" s="93"/>
      <c r="AP1282" s="93"/>
      <c r="AQ1282" s="93"/>
      <c r="AR1282" s="93"/>
      <c r="AS1282" s="93"/>
      <c r="AT1282" s="94"/>
      <c r="AU1282" s="41"/>
      <c r="AV1282" s="41"/>
      <c r="AW1282" s="41"/>
      <c r="AX1282" s="41"/>
      <c r="AY1282" s="41"/>
      <c r="AZ1282" s="41"/>
      <c r="BA1282" s="41"/>
      <c r="BB1282" s="41"/>
      <c r="BC1282" s="41"/>
      <c r="BD1282" s="41"/>
      <c r="BE1282" s="41"/>
      <c r="BF1282" s="41"/>
      <c r="BG1282" s="41"/>
      <c r="BH1282" s="41"/>
      <c r="BI1282" s="41"/>
      <c r="BJ1282" s="41"/>
      <c r="BK1282" s="41"/>
      <c r="BL1282" s="41"/>
      <c r="BM1282" s="41"/>
      <c r="BN1282" s="41"/>
    </row>
    <row r="1283" customFormat="false" ht="22.5" hidden="false" customHeight="true" outlineLevel="0" collapsed="false">
      <c r="A1283" s="90"/>
      <c r="B1283" s="90"/>
      <c r="C1283" s="83"/>
      <c r="D1283" s="90"/>
      <c r="E1283" s="77"/>
      <c r="F1283" s="78"/>
      <c r="G1283" s="76"/>
      <c r="H1283" s="82"/>
      <c r="I1283" s="89"/>
      <c r="J1283" s="87"/>
      <c r="K1283" s="79"/>
      <c r="L1283" s="93"/>
      <c r="M1283" s="82"/>
      <c r="N1283" s="82"/>
      <c r="O1283" s="82"/>
      <c r="P1283" s="82"/>
      <c r="Q1283" s="82"/>
      <c r="R1283" s="82"/>
      <c r="S1283" s="82"/>
      <c r="T1283" s="82"/>
      <c r="U1283" s="82"/>
      <c r="V1283" s="82"/>
      <c r="W1283" s="82"/>
      <c r="X1283" s="82"/>
      <c r="Y1283" s="82"/>
      <c r="Z1283" s="82"/>
      <c r="AA1283" s="82"/>
      <c r="AB1283" s="82"/>
      <c r="AC1283" s="82"/>
      <c r="AD1283" s="82"/>
      <c r="AE1283" s="82"/>
      <c r="AF1283" s="82"/>
      <c r="AG1283" s="82"/>
      <c r="AH1283" s="82"/>
      <c r="AI1283" s="82"/>
      <c r="AJ1283" s="82"/>
      <c r="AK1283" s="82"/>
      <c r="AL1283" s="82"/>
      <c r="AM1283" s="82"/>
      <c r="AN1283" s="82"/>
      <c r="AO1283" s="93"/>
      <c r="AP1283" s="93"/>
      <c r="AQ1283" s="93"/>
      <c r="AR1283" s="93"/>
      <c r="AS1283" s="93"/>
      <c r="AT1283" s="94"/>
      <c r="AU1283" s="41"/>
      <c r="AV1283" s="41"/>
      <c r="AW1283" s="41"/>
      <c r="AX1283" s="41"/>
      <c r="AY1283" s="41"/>
      <c r="AZ1283" s="41"/>
      <c r="BA1283" s="41"/>
      <c r="BB1283" s="41"/>
      <c r="BC1283" s="41"/>
      <c r="BD1283" s="41"/>
      <c r="BE1283" s="41"/>
      <c r="BF1283" s="41"/>
      <c r="BG1283" s="41"/>
      <c r="BH1283" s="41"/>
      <c r="BI1283" s="41"/>
      <c r="BJ1283" s="41"/>
      <c r="BK1283" s="41"/>
      <c r="BL1283" s="41"/>
      <c r="BM1283" s="41"/>
      <c r="BN1283" s="41"/>
    </row>
    <row r="1284" customFormat="false" ht="22.5" hidden="false" customHeight="true" outlineLevel="0" collapsed="false">
      <c r="A1284" s="90"/>
      <c r="B1284" s="90"/>
      <c r="C1284" s="83"/>
      <c r="D1284" s="90"/>
      <c r="E1284" s="77"/>
      <c r="F1284" s="78"/>
      <c r="G1284" s="76"/>
      <c r="H1284" s="82"/>
      <c r="I1284" s="89"/>
      <c r="J1284" s="87"/>
      <c r="K1284" s="79"/>
      <c r="L1284" s="93"/>
      <c r="M1284" s="82"/>
      <c r="N1284" s="82"/>
      <c r="O1284" s="82"/>
      <c r="P1284" s="82"/>
      <c r="Q1284" s="82"/>
      <c r="R1284" s="82"/>
      <c r="S1284" s="82"/>
      <c r="T1284" s="82"/>
      <c r="U1284" s="82"/>
      <c r="V1284" s="82"/>
      <c r="W1284" s="82"/>
      <c r="X1284" s="82"/>
      <c r="Y1284" s="82"/>
      <c r="Z1284" s="82"/>
      <c r="AA1284" s="82"/>
      <c r="AB1284" s="82"/>
      <c r="AC1284" s="82"/>
      <c r="AD1284" s="82"/>
      <c r="AE1284" s="82"/>
      <c r="AF1284" s="82"/>
      <c r="AG1284" s="82"/>
      <c r="AH1284" s="82"/>
      <c r="AI1284" s="82"/>
      <c r="AJ1284" s="82"/>
      <c r="AK1284" s="82"/>
      <c r="AL1284" s="82"/>
      <c r="AM1284" s="82"/>
      <c r="AN1284" s="82"/>
      <c r="AO1284" s="93"/>
      <c r="AP1284" s="93"/>
      <c r="AQ1284" s="93"/>
      <c r="AR1284" s="93"/>
      <c r="AS1284" s="93"/>
      <c r="AT1284" s="94"/>
      <c r="AU1284" s="41"/>
      <c r="AV1284" s="41"/>
      <c r="AW1284" s="41"/>
      <c r="AX1284" s="41"/>
      <c r="AY1284" s="41"/>
      <c r="AZ1284" s="41"/>
      <c r="BA1284" s="41"/>
      <c r="BB1284" s="41"/>
      <c r="BC1284" s="41"/>
      <c r="BD1284" s="41"/>
      <c r="BE1284" s="41"/>
      <c r="BF1284" s="41"/>
      <c r="BG1284" s="41"/>
      <c r="BH1284" s="41"/>
      <c r="BI1284" s="41"/>
      <c r="BJ1284" s="41"/>
      <c r="BK1284" s="41"/>
      <c r="BL1284" s="41"/>
      <c r="BM1284" s="41"/>
      <c r="BN1284" s="41"/>
    </row>
    <row r="1285" customFormat="false" ht="22.5" hidden="false" customHeight="true" outlineLevel="0" collapsed="false">
      <c r="A1285" s="90"/>
      <c r="B1285" s="90"/>
      <c r="C1285" s="83"/>
      <c r="D1285" s="90"/>
      <c r="E1285" s="77"/>
      <c r="F1285" s="78"/>
      <c r="G1285" s="76"/>
      <c r="H1285" s="82"/>
      <c r="I1285" s="89"/>
      <c r="J1285" s="87"/>
      <c r="K1285" s="79"/>
      <c r="L1285" s="93"/>
      <c r="M1285" s="82"/>
      <c r="N1285" s="82"/>
      <c r="O1285" s="82"/>
      <c r="P1285" s="82"/>
      <c r="Q1285" s="82"/>
      <c r="R1285" s="82"/>
      <c r="S1285" s="82"/>
      <c r="T1285" s="82"/>
      <c r="U1285" s="82"/>
      <c r="V1285" s="82"/>
      <c r="W1285" s="82"/>
      <c r="X1285" s="82"/>
      <c r="Y1285" s="82"/>
      <c r="Z1285" s="82"/>
      <c r="AA1285" s="82"/>
      <c r="AB1285" s="82"/>
      <c r="AC1285" s="82"/>
      <c r="AD1285" s="82"/>
      <c r="AE1285" s="82"/>
      <c r="AF1285" s="82"/>
      <c r="AG1285" s="82"/>
      <c r="AH1285" s="82"/>
      <c r="AI1285" s="82"/>
      <c r="AJ1285" s="82"/>
      <c r="AK1285" s="82"/>
      <c r="AL1285" s="82"/>
      <c r="AM1285" s="82"/>
      <c r="AN1285" s="82"/>
      <c r="AO1285" s="93"/>
      <c r="AP1285" s="93"/>
      <c r="AQ1285" s="93"/>
      <c r="AR1285" s="93"/>
      <c r="AS1285" s="93"/>
      <c r="AT1285" s="94"/>
      <c r="AU1285" s="41"/>
      <c r="AV1285" s="41"/>
      <c r="AW1285" s="41"/>
      <c r="AX1285" s="41"/>
      <c r="AY1285" s="41"/>
      <c r="AZ1285" s="41"/>
      <c r="BA1285" s="41"/>
      <c r="BB1285" s="41"/>
      <c r="BC1285" s="41"/>
      <c r="BD1285" s="41"/>
      <c r="BE1285" s="41"/>
      <c r="BF1285" s="41"/>
      <c r="BG1285" s="41"/>
      <c r="BH1285" s="41"/>
      <c r="BI1285" s="41"/>
      <c r="BJ1285" s="41"/>
      <c r="BK1285" s="41"/>
      <c r="BL1285" s="41"/>
      <c r="BM1285" s="41"/>
      <c r="BN1285" s="41"/>
    </row>
    <row r="1286" customFormat="false" ht="22.5" hidden="false" customHeight="true" outlineLevel="0" collapsed="false">
      <c r="A1286" s="90"/>
      <c r="B1286" s="90"/>
      <c r="C1286" s="83"/>
      <c r="D1286" s="113" t="e">
        <f aca="false">'codigos flow sheet' #REF!</f>
        <v>#VALUE!</v>
      </c>
      <c r="E1286" s="92" t="e">
        <f aca="false">'codigos flow sheet' #REF!</f>
        <v>#VALUE!</v>
      </c>
      <c r="F1286" s="78"/>
      <c r="G1286" s="76"/>
      <c r="H1286" s="82" t="s">
        <v>814</v>
      </c>
      <c r="I1286" s="94"/>
      <c r="J1286" s="140" t="s">
        <v>845</v>
      </c>
      <c r="K1286" s="87" t="s">
        <v>845</v>
      </c>
      <c r="L1286" s="93"/>
      <c r="M1286" s="140"/>
      <c r="N1286" s="82"/>
      <c r="O1286" s="82"/>
      <c r="P1286" s="82"/>
      <c r="Q1286" s="82"/>
      <c r="R1286" s="82"/>
      <c r="S1286" s="82"/>
      <c r="T1286" s="82"/>
      <c r="U1286" s="82"/>
      <c r="V1286" s="82"/>
      <c r="W1286" s="82"/>
      <c r="X1286" s="82"/>
      <c r="Y1286" s="82"/>
      <c r="Z1286" s="82"/>
      <c r="AA1286" s="82"/>
      <c r="AB1286" s="82"/>
      <c r="AC1286" s="82"/>
      <c r="AD1286" s="82"/>
      <c r="AE1286" s="82"/>
      <c r="AF1286" s="82"/>
      <c r="AG1286" s="82"/>
      <c r="AH1286" s="82"/>
      <c r="AI1286" s="82"/>
      <c r="AJ1286" s="82"/>
      <c r="AK1286" s="82"/>
      <c r="AL1286" s="82"/>
      <c r="AM1286" s="82"/>
      <c r="AN1286" s="93"/>
      <c r="AO1286" s="93"/>
      <c r="AP1286" s="93"/>
      <c r="AQ1286" s="93"/>
      <c r="AR1286" s="93"/>
      <c r="AS1286" s="93"/>
      <c r="AT1286" s="94"/>
      <c r="AU1286" s="41"/>
      <c r="AV1286" s="41"/>
      <c r="AW1286" s="41"/>
      <c r="AX1286" s="41"/>
      <c r="AY1286" s="41"/>
      <c r="AZ1286" s="41"/>
      <c r="BA1286" s="41"/>
      <c r="BB1286" s="41"/>
      <c r="BC1286" s="41"/>
      <c r="BD1286" s="41"/>
      <c r="BE1286" s="41"/>
      <c r="BF1286" s="41"/>
      <c r="BG1286" s="41"/>
      <c r="BH1286" s="41"/>
      <c r="BI1286" s="41"/>
      <c r="BJ1286" s="41"/>
      <c r="BK1286" s="41"/>
      <c r="BL1286" s="41"/>
      <c r="BM1286" s="41"/>
      <c r="BN1286" s="41"/>
    </row>
    <row r="1287" customFormat="false" ht="22.5" hidden="false" customHeight="true" outlineLevel="0" collapsed="false">
      <c r="A1287" s="90"/>
      <c r="B1287" s="90"/>
      <c r="C1287" s="83" t="s">
        <v>1621</v>
      </c>
      <c r="D1287" s="90" t="e">
        <f aca="false">CONCATENATE($D$1286,"_","HS")</f>
        <v>#VALUE!</v>
      </c>
      <c r="E1287" s="94" t="e">
        <f aca="false">$E$1286</f>
        <v>#VALUE!</v>
      </c>
      <c r="F1287" s="78"/>
      <c r="G1287" s="88" t="s">
        <v>1062</v>
      </c>
      <c r="H1287" s="82" t="s">
        <v>981</v>
      </c>
      <c r="I1287" s="77" t="s">
        <v>1622</v>
      </c>
      <c r="J1287" s="93"/>
      <c r="K1287" s="87"/>
      <c r="L1287" s="93"/>
      <c r="M1287" s="140" t="s">
        <v>62</v>
      </c>
      <c r="N1287" s="82"/>
      <c r="O1287" s="82"/>
      <c r="P1287" s="82"/>
      <c r="Q1287" s="82" t="n">
        <v>1</v>
      </c>
      <c r="R1287" s="82"/>
      <c r="S1287" s="82"/>
      <c r="T1287" s="82"/>
      <c r="U1287" s="82"/>
      <c r="V1287" s="82"/>
      <c r="W1287" s="82"/>
      <c r="X1287" s="82"/>
      <c r="Y1287" s="82"/>
      <c r="Z1287" s="82"/>
      <c r="AA1287" s="82"/>
      <c r="AB1287" s="82"/>
      <c r="AC1287" s="82"/>
      <c r="AD1287" s="82"/>
      <c r="AE1287" s="82"/>
      <c r="AF1287" s="82"/>
      <c r="AG1287" s="82"/>
      <c r="AH1287" s="82"/>
      <c r="AI1287" s="82"/>
      <c r="AJ1287" s="82"/>
      <c r="AK1287" s="82"/>
      <c r="AL1287" s="82"/>
      <c r="AM1287" s="82"/>
      <c r="AN1287" s="93"/>
      <c r="AO1287" s="93"/>
      <c r="AP1287" s="93"/>
      <c r="AQ1287" s="93"/>
      <c r="AR1287" s="93"/>
      <c r="AS1287" s="93"/>
      <c r="AT1287" s="94"/>
      <c r="AU1287" s="41"/>
      <c r="AV1287" s="41"/>
      <c r="AW1287" s="41"/>
      <c r="AX1287" s="41"/>
      <c r="AY1287" s="41"/>
      <c r="AZ1287" s="41"/>
      <c r="BA1287" s="41"/>
      <c r="BB1287" s="41"/>
      <c r="BC1287" s="41"/>
      <c r="BD1287" s="41"/>
      <c r="BE1287" s="41"/>
      <c r="BF1287" s="41"/>
      <c r="BG1287" s="41"/>
      <c r="BH1287" s="41"/>
      <c r="BI1287" s="41"/>
      <c r="BJ1287" s="41"/>
      <c r="BK1287" s="41"/>
      <c r="BL1287" s="41"/>
      <c r="BM1287" s="41"/>
      <c r="BN1287" s="41"/>
    </row>
    <row r="1288" customFormat="false" ht="22.5" hidden="false" customHeight="true" outlineLevel="0" collapsed="false">
      <c r="A1288" s="90"/>
      <c r="B1288" s="90"/>
      <c r="C1288" s="83" t="s">
        <v>1623</v>
      </c>
      <c r="D1288" s="90" t="e">
        <f aca="false">CONCATENATE(D1286,"_","RDY")</f>
        <v>#VALUE!</v>
      </c>
      <c r="E1288" s="94" t="e">
        <f aca="false">$E$1286</f>
        <v>#VALUE!</v>
      </c>
      <c r="F1288" s="78"/>
      <c r="G1288" s="88" t="s">
        <v>64</v>
      </c>
      <c r="H1288" s="82" t="s">
        <v>981</v>
      </c>
      <c r="I1288" s="77" t="s">
        <v>1624</v>
      </c>
      <c r="J1288" s="93"/>
      <c r="K1288" s="87"/>
      <c r="L1288" s="93"/>
      <c r="M1288" s="140" t="s">
        <v>62</v>
      </c>
      <c r="N1288" s="82"/>
      <c r="O1288" s="82"/>
      <c r="P1288" s="82"/>
      <c r="Q1288" s="82" t="n">
        <v>1</v>
      </c>
      <c r="R1288" s="82"/>
      <c r="S1288" s="82"/>
      <c r="T1288" s="82"/>
      <c r="U1288" s="82"/>
      <c r="V1288" s="82"/>
      <c r="W1288" s="82"/>
      <c r="X1288" s="82"/>
      <c r="Y1288" s="82"/>
      <c r="Z1288" s="82"/>
      <c r="AA1288" s="82"/>
      <c r="AB1288" s="82"/>
      <c r="AC1288" s="82"/>
      <c r="AD1288" s="82"/>
      <c r="AE1288" s="82"/>
      <c r="AF1288" s="82"/>
      <c r="AG1288" s="82"/>
      <c r="AH1288" s="82"/>
      <c r="AI1288" s="82"/>
      <c r="AJ1288" s="82"/>
      <c r="AK1288" s="82"/>
      <c r="AL1288" s="82"/>
      <c r="AM1288" s="82"/>
      <c r="AN1288" s="93"/>
      <c r="AO1288" s="93"/>
      <c r="AP1288" s="93"/>
      <c r="AQ1288" s="93"/>
      <c r="AR1288" s="93"/>
      <c r="AS1288" s="93"/>
      <c r="AT1288" s="94"/>
      <c r="AU1288" s="41"/>
      <c r="AV1288" s="41"/>
      <c r="AW1288" s="41"/>
      <c r="AX1288" s="41"/>
      <c r="AY1288" s="41"/>
      <c r="AZ1288" s="41"/>
      <c r="BA1288" s="41"/>
      <c r="BB1288" s="41"/>
      <c r="BC1288" s="41"/>
      <c r="BD1288" s="41"/>
      <c r="BE1288" s="41"/>
      <c r="BF1288" s="41"/>
      <c r="BG1288" s="41"/>
      <c r="BH1288" s="41"/>
      <c r="BI1288" s="41"/>
      <c r="BJ1288" s="41"/>
      <c r="BK1288" s="41"/>
      <c r="BL1288" s="41"/>
      <c r="BM1288" s="41"/>
      <c r="BN1288" s="41"/>
    </row>
    <row r="1289" customFormat="false" ht="22.5" hidden="false" customHeight="true" outlineLevel="0" collapsed="false">
      <c r="A1289" s="90"/>
      <c r="B1289" s="90"/>
      <c r="C1289" s="83" t="s">
        <v>1625</v>
      </c>
      <c r="D1289" s="90" t="e">
        <f aca="false">CONCATENATE(D1286,"_","RUN")</f>
        <v>#VALUE!</v>
      </c>
      <c r="E1289" s="94" t="e">
        <f aca="false">$E$1286</f>
        <v>#VALUE!</v>
      </c>
      <c r="F1289" s="78"/>
      <c r="G1289" s="88" t="s">
        <v>382</v>
      </c>
      <c r="H1289" s="82" t="s">
        <v>981</v>
      </c>
      <c r="I1289" s="77" t="s">
        <v>1626</v>
      </c>
      <c r="J1289" s="93"/>
      <c r="K1289" s="87"/>
      <c r="L1289" s="93"/>
      <c r="M1289" s="140" t="s">
        <v>62</v>
      </c>
      <c r="N1289" s="82"/>
      <c r="O1289" s="82"/>
      <c r="P1289" s="82"/>
      <c r="Q1289" s="82" t="n">
        <v>1</v>
      </c>
      <c r="R1289" s="82"/>
      <c r="S1289" s="82"/>
      <c r="T1289" s="82"/>
      <c r="U1289" s="82"/>
      <c r="V1289" s="82"/>
      <c r="W1289" s="82"/>
      <c r="X1289" s="82"/>
      <c r="Y1289" s="82"/>
      <c r="Z1289" s="82"/>
      <c r="AA1289" s="82"/>
      <c r="AB1289" s="82"/>
      <c r="AC1289" s="82"/>
      <c r="AD1289" s="82"/>
      <c r="AE1289" s="82"/>
      <c r="AF1289" s="82"/>
      <c r="AG1289" s="82"/>
      <c r="AH1289" s="82"/>
      <c r="AI1289" s="82"/>
      <c r="AJ1289" s="82"/>
      <c r="AK1289" s="82"/>
      <c r="AL1289" s="82"/>
      <c r="AM1289" s="82"/>
      <c r="AN1289" s="93"/>
      <c r="AO1289" s="93"/>
      <c r="AP1289" s="93"/>
      <c r="AQ1289" s="93"/>
      <c r="AR1289" s="93"/>
      <c r="AS1289" s="93"/>
      <c r="AT1289" s="94"/>
      <c r="AU1289" s="41"/>
      <c r="AV1289" s="41"/>
      <c r="AW1289" s="41"/>
      <c r="AX1289" s="41"/>
      <c r="AY1289" s="41"/>
      <c r="AZ1289" s="41"/>
      <c r="BA1289" s="41"/>
      <c r="BB1289" s="41"/>
      <c r="BC1289" s="41"/>
      <c r="BD1289" s="41"/>
      <c r="BE1289" s="41"/>
      <c r="BF1289" s="41"/>
      <c r="BG1289" s="41"/>
      <c r="BH1289" s="41"/>
      <c r="BI1289" s="41"/>
      <c r="BJ1289" s="41"/>
      <c r="BK1289" s="41"/>
      <c r="BL1289" s="41"/>
      <c r="BM1289" s="41"/>
      <c r="BN1289" s="41"/>
    </row>
    <row r="1290" customFormat="false" ht="22.5" hidden="false" customHeight="true" outlineLevel="0" collapsed="false">
      <c r="A1290" s="90"/>
      <c r="B1290" s="90"/>
      <c r="C1290" s="83" t="s">
        <v>1627</v>
      </c>
      <c r="D1290" s="90" t="e">
        <f aca="false">CONCATENATE(D1286,"_","FLT")</f>
        <v>#VALUE!</v>
      </c>
      <c r="E1290" s="94" t="e">
        <f aca="false">$E$1286</f>
        <v>#VALUE!</v>
      </c>
      <c r="F1290" s="78"/>
      <c r="G1290" s="88" t="s">
        <v>1124</v>
      </c>
      <c r="H1290" s="82" t="s">
        <v>981</v>
      </c>
      <c r="I1290" s="77" t="s">
        <v>1628</v>
      </c>
      <c r="J1290" s="93"/>
      <c r="K1290" s="87"/>
      <c r="L1290" s="93"/>
      <c r="M1290" s="140" t="s">
        <v>62</v>
      </c>
      <c r="N1290" s="82"/>
      <c r="O1290" s="82"/>
      <c r="P1290" s="82"/>
      <c r="Q1290" s="82" t="n">
        <v>1</v>
      </c>
      <c r="R1290" s="82"/>
      <c r="S1290" s="82"/>
      <c r="T1290" s="82"/>
      <c r="U1290" s="82"/>
      <c r="V1290" s="82"/>
      <c r="W1290" s="82"/>
      <c r="X1290" s="82"/>
      <c r="Y1290" s="82"/>
      <c r="Z1290" s="82"/>
      <c r="AA1290" s="82"/>
      <c r="AB1290" s="82"/>
      <c r="AC1290" s="82"/>
      <c r="AD1290" s="82"/>
      <c r="AE1290" s="82"/>
      <c r="AF1290" s="82"/>
      <c r="AG1290" s="82"/>
      <c r="AH1290" s="82"/>
      <c r="AI1290" s="82"/>
      <c r="AJ1290" s="82"/>
      <c r="AK1290" s="82"/>
      <c r="AL1290" s="82"/>
      <c r="AM1290" s="82"/>
      <c r="AN1290" s="93"/>
      <c r="AO1290" s="93"/>
      <c r="AP1290" s="93"/>
      <c r="AQ1290" s="93"/>
      <c r="AR1290" s="93"/>
      <c r="AS1290" s="93"/>
      <c r="AT1290" s="94"/>
      <c r="AU1290" s="41"/>
      <c r="AV1290" s="41"/>
      <c r="AW1290" s="41"/>
      <c r="AX1290" s="41"/>
      <c r="AY1290" s="41"/>
      <c r="AZ1290" s="41"/>
      <c r="BA1290" s="41"/>
      <c r="BB1290" s="41"/>
      <c r="BC1290" s="41"/>
      <c r="BD1290" s="41"/>
      <c r="BE1290" s="41"/>
      <c r="BF1290" s="41"/>
      <c r="BG1290" s="41"/>
      <c r="BH1290" s="41"/>
      <c r="BI1290" s="41"/>
      <c r="BJ1290" s="41"/>
      <c r="BK1290" s="41"/>
      <c r="BL1290" s="41"/>
      <c r="BM1290" s="41"/>
      <c r="BN1290" s="41"/>
    </row>
    <row r="1291" customFormat="false" ht="22.5" hidden="false" customHeight="true" outlineLevel="0" collapsed="false">
      <c r="A1291" s="90"/>
      <c r="B1291" s="90"/>
      <c r="C1291" s="83" t="s">
        <v>1629</v>
      </c>
      <c r="D1291" s="90" t="e">
        <f aca="false">CONCATENATE(D1286,"_","CMD")</f>
        <v>#VALUE!</v>
      </c>
      <c r="E1291" s="94" t="e">
        <f aca="false">$E$1286</f>
        <v>#VALUE!</v>
      </c>
      <c r="F1291" s="78"/>
      <c r="G1291" s="88" t="s">
        <v>106</v>
      </c>
      <c r="H1291" s="82" t="s">
        <v>981</v>
      </c>
      <c r="I1291" s="77" t="s">
        <v>1630</v>
      </c>
      <c r="J1291" s="93"/>
      <c r="K1291" s="87"/>
      <c r="L1291" s="93"/>
      <c r="M1291" s="140" t="s">
        <v>62</v>
      </c>
      <c r="N1291" s="82"/>
      <c r="O1291" s="82"/>
      <c r="P1291" s="82"/>
      <c r="Q1291" s="82"/>
      <c r="R1291" s="82" t="n">
        <v>1</v>
      </c>
      <c r="S1291" s="82"/>
      <c r="T1291" s="82"/>
      <c r="U1291" s="82"/>
      <c r="V1291" s="82"/>
      <c r="W1291" s="82"/>
      <c r="X1291" s="82"/>
      <c r="Y1291" s="82"/>
      <c r="Z1291" s="82"/>
      <c r="AA1291" s="82"/>
      <c r="AB1291" s="82"/>
      <c r="AC1291" s="82"/>
      <c r="AD1291" s="82"/>
      <c r="AE1291" s="82"/>
      <c r="AF1291" s="82"/>
      <c r="AG1291" s="82"/>
      <c r="AH1291" s="82"/>
      <c r="AI1291" s="82"/>
      <c r="AJ1291" s="82"/>
      <c r="AK1291" s="82"/>
      <c r="AL1291" s="82"/>
      <c r="AM1291" s="82"/>
      <c r="AN1291" s="93"/>
      <c r="AO1291" s="93"/>
      <c r="AP1291" s="93"/>
      <c r="AQ1291" s="93"/>
      <c r="AR1291" s="93"/>
      <c r="AS1291" s="93"/>
      <c r="AT1291" s="94"/>
      <c r="AU1291" s="41"/>
      <c r="AV1291" s="41"/>
      <c r="AW1291" s="41"/>
      <c r="AX1291" s="41"/>
      <c r="AY1291" s="41"/>
      <c r="AZ1291" s="41"/>
      <c r="BA1291" s="41"/>
      <c r="BB1291" s="41"/>
      <c r="BC1291" s="41"/>
      <c r="BD1291" s="41"/>
      <c r="BE1291" s="41"/>
      <c r="BF1291" s="41"/>
      <c r="BG1291" s="41"/>
      <c r="BH1291" s="41"/>
      <c r="BI1291" s="41"/>
      <c r="BJ1291" s="41"/>
      <c r="BK1291" s="41"/>
      <c r="BL1291" s="41"/>
      <c r="BM1291" s="41"/>
      <c r="BN1291" s="41"/>
    </row>
    <row r="1292" customFormat="false" ht="22.5" hidden="false" customHeight="true" outlineLevel="0" collapsed="false">
      <c r="A1292" s="90"/>
      <c r="B1292" s="90"/>
      <c r="C1292" s="83" t="s">
        <v>1631</v>
      </c>
      <c r="D1292" s="90" t="e">
        <f aca="false">CONCATENATE(D1286,"_","FIT")</f>
        <v>#VALUE!</v>
      </c>
      <c r="E1292" s="94" t="e">
        <f aca="false">$E$1286</f>
        <v>#VALUE!</v>
      </c>
      <c r="F1292" s="78"/>
      <c r="G1292" s="88" t="s">
        <v>1589</v>
      </c>
      <c r="H1292" s="82" t="s">
        <v>981</v>
      </c>
      <c r="I1292" s="94" t="s">
        <v>1632</v>
      </c>
      <c r="J1292" s="93"/>
      <c r="K1292" s="93"/>
      <c r="L1292" s="93"/>
      <c r="M1292" s="87" t="s">
        <v>85</v>
      </c>
      <c r="N1292" s="82" t="s">
        <v>1591</v>
      </c>
      <c r="O1292" s="82"/>
      <c r="P1292" s="82"/>
      <c r="Q1292" s="82"/>
      <c r="R1292" s="82"/>
      <c r="S1292" s="82" t="n">
        <v>1</v>
      </c>
      <c r="T1292" s="82"/>
      <c r="U1292" s="82"/>
      <c r="V1292" s="82"/>
      <c r="W1292" s="82"/>
      <c r="X1292" s="82"/>
      <c r="Y1292" s="82"/>
      <c r="Z1292" s="82"/>
      <c r="AA1292" s="82"/>
      <c r="AB1292" s="82"/>
      <c r="AC1292" s="82"/>
      <c r="AD1292" s="82"/>
      <c r="AE1292" s="82"/>
      <c r="AF1292" s="82"/>
      <c r="AG1292" s="82"/>
      <c r="AH1292" s="82"/>
      <c r="AI1292" s="82"/>
      <c r="AJ1292" s="82"/>
      <c r="AK1292" s="82"/>
      <c r="AL1292" s="82"/>
      <c r="AM1292" s="82"/>
      <c r="AN1292" s="93"/>
      <c r="AO1292" s="93"/>
      <c r="AP1292" s="93"/>
      <c r="AQ1292" s="93"/>
      <c r="AR1292" s="93"/>
      <c r="AS1292" s="93"/>
      <c r="AT1292" s="94"/>
      <c r="AU1292" s="41"/>
      <c r="AV1292" s="41"/>
      <c r="AW1292" s="41"/>
      <c r="AX1292" s="41"/>
      <c r="AY1292" s="41"/>
      <c r="AZ1292" s="41"/>
      <c r="BA1292" s="41"/>
      <c r="BB1292" s="41"/>
      <c r="BC1292" s="41"/>
      <c r="BD1292" s="41"/>
      <c r="BE1292" s="41"/>
      <c r="BF1292" s="41"/>
      <c r="BG1292" s="41"/>
      <c r="BH1292" s="41"/>
      <c r="BI1292" s="41"/>
      <c r="BJ1292" s="41"/>
      <c r="BK1292" s="41"/>
      <c r="BL1292" s="41"/>
      <c r="BM1292" s="41"/>
      <c r="BN1292" s="41"/>
    </row>
    <row r="1293" customFormat="false" ht="22.5" hidden="false" customHeight="true" outlineLevel="0" collapsed="false">
      <c r="A1293" s="90"/>
      <c r="B1293" s="90"/>
      <c r="C1293" s="83" t="s">
        <v>1633</v>
      </c>
      <c r="D1293" s="90" t="e">
        <f aca="false">CONCATENATE(D1286,"_","SI")</f>
        <v>#VALUE!</v>
      </c>
      <c r="E1293" s="94" t="e">
        <f aca="false">$E$1286</f>
        <v>#VALUE!</v>
      </c>
      <c r="F1293" s="78"/>
      <c r="G1293" s="88" t="s">
        <v>931</v>
      </c>
      <c r="H1293" s="82" t="s">
        <v>981</v>
      </c>
      <c r="I1293" s="94" t="s">
        <v>1634</v>
      </c>
      <c r="J1293" s="93"/>
      <c r="K1293" s="93"/>
      <c r="L1293" s="93"/>
      <c r="M1293" s="87" t="s">
        <v>1568</v>
      </c>
      <c r="N1293" s="82" t="s">
        <v>1594</v>
      </c>
      <c r="O1293" s="82"/>
      <c r="P1293" s="82"/>
      <c r="Q1293" s="82"/>
      <c r="R1293" s="82"/>
      <c r="S1293" s="82" t="n">
        <v>1</v>
      </c>
      <c r="T1293" s="82"/>
      <c r="U1293" s="82"/>
      <c r="V1293" s="82"/>
      <c r="W1293" s="82"/>
      <c r="X1293" s="82"/>
      <c r="Y1293" s="82"/>
      <c r="Z1293" s="82"/>
      <c r="AA1293" s="82"/>
      <c r="AB1293" s="82"/>
      <c r="AC1293" s="82"/>
      <c r="AD1293" s="82"/>
      <c r="AE1293" s="82"/>
      <c r="AF1293" s="82"/>
      <c r="AG1293" s="82"/>
      <c r="AH1293" s="82"/>
      <c r="AI1293" s="82"/>
      <c r="AJ1293" s="82"/>
      <c r="AK1293" s="82"/>
      <c r="AL1293" s="82"/>
      <c r="AM1293" s="82"/>
      <c r="AN1293" s="93"/>
      <c r="AO1293" s="93"/>
      <c r="AP1293" s="93"/>
      <c r="AQ1293" s="93"/>
      <c r="AR1293" s="93"/>
      <c r="AS1293" s="93"/>
      <c r="AT1293" s="94"/>
      <c r="AU1293" s="41"/>
      <c r="AV1293" s="41"/>
      <c r="AW1293" s="41"/>
      <c r="AX1293" s="41"/>
      <c r="AY1293" s="41"/>
      <c r="AZ1293" s="41"/>
      <c r="BA1293" s="41"/>
      <c r="BB1293" s="41"/>
      <c r="BC1293" s="41"/>
      <c r="BD1293" s="41"/>
      <c r="BE1293" s="41"/>
      <c r="BF1293" s="41"/>
      <c r="BG1293" s="41"/>
      <c r="BH1293" s="41"/>
      <c r="BI1293" s="41"/>
      <c r="BJ1293" s="41"/>
      <c r="BK1293" s="41"/>
      <c r="BL1293" s="41"/>
      <c r="BM1293" s="41"/>
      <c r="BN1293" s="41"/>
    </row>
    <row r="1294" customFormat="false" ht="22.5" hidden="false" customHeight="true" outlineLevel="0" collapsed="false">
      <c r="A1294" s="90"/>
      <c r="B1294" s="90"/>
      <c r="C1294" s="83" t="s">
        <v>1635</v>
      </c>
      <c r="D1294" s="90" t="e">
        <f aca="false">CONCATENATE(D1286,"_","IT")</f>
        <v>#VALUE!</v>
      </c>
      <c r="E1294" s="94" t="e">
        <f aca="false">$E$1286</f>
        <v>#VALUE!</v>
      </c>
      <c r="F1294" s="78"/>
      <c r="G1294" s="88" t="s">
        <v>82</v>
      </c>
      <c r="H1294" s="82" t="s">
        <v>981</v>
      </c>
      <c r="I1294" s="94" t="s">
        <v>1636</v>
      </c>
      <c r="J1294" s="93"/>
      <c r="K1294" s="93"/>
      <c r="L1294" s="93"/>
      <c r="M1294" s="87" t="s">
        <v>1568</v>
      </c>
      <c r="N1294" s="82" t="s">
        <v>1637</v>
      </c>
      <c r="O1294" s="82"/>
      <c r="P1294" s="82"/>
      <c r="Q1294" s="82"/>
      <c r="R1294" s="82"/>
      <c r="S1294" s="82" t="n">
        <v>1</v>
      </c>
      <c r="T1294" s="82"/>
      <c r="U1294" s="82"/>
      <c r="V1294" s="82"/>
      <c r="W1294" s="82"/>
      <c r="X1294" s="82"/>
      <c r="Y1294" s="82"/>
      <c r="Z1294" s="82"/>
      <c r="AA1294" s="82"/>
      <c r="AB1294" s="82"/>
      <c r="AC1294" s="82"/>
      <c r="AD1294" s="82"/>
      <c r="AE1294" s="82"/>
      <c r="AF1294" s="82"/>
      <c r="AG1294" s="82"/>
      <c r="AH1294" s="82"/>
      <c r="AI1294" s="82"/>
      <c r="AJ1294" s="82"/>
      <c r="AK1294" s="82"/>
      <c r="AL1294" s="82"/>
      <c r="AM1294" s="82"/>
      <c r="AN1294" s="93"/>
      <c r="AO1294" s="93"/>
      <c r="AP1294" s="93"/>
      <c r="AQ1294" s="93"/>
      <c r="AR1294" s="93"/>
      <c r="AS1294" s="93"/>
      <c r="AT1294" s="94"/>
      <c r="AU1294" s="41"/>
      <c r="AV1294" s="41"/>
      <c r="AW1294" s="41"/>
      <c r="AX1294" s="41"/>
      <c r="AY1294" s="41"/>
      <c r="AZ1294" s="41"/>
      <c r="BA1294" s="41"/>
      <c r="BB1294" s="41"/>
      <c r="BC1294" s="41"/>
      <c r="BD1294" s="41"/>
      <c r="BE1294" s="41"/>
      <c r="BF1294" s="41"/>
      <c r="BG1294" s="41"/>
      <c r="BH1294" s="41"/>
      <c r="BI1294" s="41"/>
      <c r="BJ1294" s="41"/>
      <c r="BK1294" s="41"/>
      <c r="BL1294" s="41"/>
      <c r="BM1294" s="41"/>
      <c r="BN1294" s="41"/>
    </row>
    <row r="1295" customFormat="false" ht="22.5" hidden="false" customHeight="true" outlineLevel="0" collapsed="false">
      <c r="A1295" s="90"/>
      <c r="B1295" s="90"/>
      <c r="C1295" s="83" t="s">
        <v>1638</v>
      </c>
      <c r="D1295" s="90" t="e">
        <f aca="false">CONCATENATE($D$1286,"_CV")</f>
        <v>#VALUE!</v>
      </c>
      <c r="E1295" s="94" t="e">
        <f aca="false">$E$1286</f>
        <v>#VALUE!</v>
      </c>
      <c r="F1295" s="78"/>
      <c r="G1295" s="88" t="s">
        <v>935</v>
      </c>
      <c r="H1295" s="82" t="s">
        <v>981</v>
      </c>
      <c r="I1295" s="94" t="s">
        <v>1639</v>
      </c>
      <c r="J1295" s="93"/>
      <c r="K1295" s="93"/>
      <c r="L1295" s="93"/>
      <c r="M1295" s="140" t="s">
        <v>85</v>
      </c>
      <c r="N1295" s="82"/>
      <c r="O1295" s="82"/>
      <c r="P1295" s="82"/>
      <c r="Q1295" s="82"/>
      <c r="R1295" s="82"/>
      <c r="S1295" s="82"/>
      <c r="T1295" s="82"/>
      <c r="U1295" s="82" t="n">
        <v>1</v>
      </c>
      <c r="V1295" s="82"/>
      <c r="W1295" s="82"/>
      <c r="X1295" s="82"/>
      <c r="Y1295" s="82"/>
      <c r="Z1295" s="82"/>
      <c r="AA1295" s="82"/>
      <c r="AB1295" s="82"/>
      <c r="AC1295" s="82"/>
      <c r="AD1295" s="82"/>
      <c r="AE1295" s="82"/>
      <c r="AF1295" s="82"/>
      <c r="AG1295" s="82"/>
      <c r="AH1295" s="82"/>
      <c r="AI1295" s="82"/>
      <c r="AJ1295" s="82"/>
      <c r="AK1295" s="82"/>
      <c r="AL1295" s="82"/>
      <c r="AM1295" s="82"/>
      <c r="AN1295" s="93"/>
      <c r="AO1295" s="93"/>
      <c r="AP1295" s="93"/>
      <c r="AQ1295" s="93"/>
      <c r="AR1295" s="93"/>
      <c r="AS1295" s="93"/>
      <c r="AT1295" s="94"/>
      <c r="AU1295" s="41"/>
      <c r="AV1295" s="41"/>
      <c r="AW1295" s="41"/>
      <c r="AX1295" s="41"/>
      <c r="AY1295" s="41"/>
      <c r="AZ1295" s="41"/>
      <c r="BA1295" s="41"/>
      <c r="BB1295" s="41"/>
      <c r="BC1295" s="41"/>
      <c r="BD1295" s="41"/>
      <c r="BE1295" s="41"/>
      <c r="BF1295" s="41"/>
      <c r="BG1295" s="41"/>
      <c r="BH1295" s="41"/>
      <c r="BI1295" s="41"/>
      <c r="BJ1295" s="41"/>
      <c r="BK1295" s="41"/>
      <c r="BL1295" s="41"/>
      <c r="BM1295" s="41"/>
      <c r="BN1295" s="41"/>
    </row>
    <row r="1296" customFormat="false" ht="22.5" hidden="false" customHeight="true" outlineLevel="0" collapsed="false">
      <c r="A1296" s="83"/>
      <c r="B1296" s="83"/>
      <c r="C1296" s="83"/>
      <c r="D1296" s="76"/>
      <c r="E1296" s="77"/>
      <c r="F1296" s="78"/>
      <c r="G1296" s="76"/>
      <c r="H1296" s="82"/>
      <c r="I1296" s="76"/>
      <c r="J1296" s="87"/>
      <c r="K1296" s="82"/>
      <c r="L1296" s="82"/>
      <c r="M1296" s="82"/>
      <c r="N1296" s="82"/>
      <c r="O1296" s="82"/>
      <c r="P1296" s="82"/>
      <c r="Q1296" s="82"/>
      <c r="R1296" s="82"/>
      <c r="S1296" s="82"/>
      <c r="T1296" s="82"/>
      <c r="U1296" s="82"/>
      <c r="V1296" s="82"/>
      <c r="W1296" s="82"/>
      <c r="X1296" s="82"/>
      <c r="Y1296" s="82"/>
      <c r="Z1296" s="82"/>
      <c r="AA1296" s="82"/>
      <c r="AB1296" s="82"/>
      <c r="AC1296" s="82"/>
      <c r="AD1296" s="82"/>
      <c r="AE1296" s="82"/>
      <c r="AF1296" s="82"/>
      <c r="AG1296" s="82"/>
      <c r="AH1296" s="82"/>
      <c r="AI1296" s="82"/>
      <c r="AJ1296" s="82"/>
      <c r="AK1296" s="82"/>
      <c r="AL1296" s="82"/>
      <c r="AM1296" s="82"/>
      <c r="AN1296" s="82"/>
      <c r="AO1296" s="82"/>
      <c r="AP1296" s="82"/>
      <c r="AQ1296" s="82"/>
      <c r="AR1296" s="82"/>
      <c r="AS1296" s="82"/>
      <c r="AT1296" s="77"/>
      <c r="AU1296" s="41"/>
      <c r="AV1296" s="41"/>
      <c r="AW1296" s="41"/>
      <c r="AX1296" s="41"/>
      <c r="AY1296" s="41"/>
      <c r="AZ1296" s="41"/>
      <c r="BA1296" s="41"/>
      <c r="BB1296" s="41"/>
      <c r="BC1296" s="41"/>
      <c r="BD1296" s="41"/>
      <c r="BE1296" s="41"/>
      <c r="BF1296" s="41"/>
      <c r="BG1296" s="41"/>
      <c r="BH1296" s="41"/>
      <c r="BI1296" s="41"/>
      <c r="BJ1296" s="41"/>
      <c r="BK1296" s="41"/>
      <c r="BL1296" s="41"/>
      <c r="BM1296" s="41"/>
      <c r="BN1296" s="41"/>
    </row>
    <row r="1297" customFormat="false" ht="22.5" hidden="false" customHeight="true" outlineLevel="0" collapsed="false">
      <c r="A1297" s="83"/>
      <c r="B1297" s="83"/>
      <c r="C1297" s="83"/>
      <c r="D1297" s="76"/>
      <c r="E1297" s="77"/>
      <c r="F1297" s="78"/>
      <c r="G1297" s="76"/>
      <c r="H1297" s="82"/>
      <c r="I1297" s="76"/>
      <c r="J1297" s="87"/>
      <c r="K1297" s="82"/>
      <c r="L1297" s="82"/>
      <c r="M1297" s="82"/>
      <c r="N1297" s="82"/>
      <c r="O1297" s="82"/>
      <c r="P1297" s="82"/>
      <c r="Q1297" s="82"/>
      <c r="R1297" s="82"/>
      <c r="S1297" s="82"/>
      <c r="T1297" s="82"/>
      <c r="U1297" s="82"/>
      <c r="V1297" s="82"/>
      <c r="W1297" s="82"/>
      <c r="X1297" s="82"/>
      <c r="Y1297" s="82"/>
      <c r="Z1297" s="82"/>
      <c r="AA1297" s="82"/>
      <c r="AB1297" s="82"/>
      <c r="AC1297" s="82"/>
      <c r="AD1297" s="82"/>
      <c r="AE1297" s="82"/>
      <c r="AF1297" s="82"/>
      <c r="AG1297" s="82"/>
      <c r="AH1297" s="82"/>
      <c r="AI1297" s="82"/>
      <c r="AJ1297" s="82"/>
      <c r="AK1297" s="82"/>
      <c r="AL1297" s="82"/>
      <c r="AM1297" s="82"/>
      <c r="AN1297" s="82"/>
      <c r="AO1297" s="82"/>
      <c r="AP1297" s="82"/>
      <c r="AQ1297" s="82"/>
      <c r="AR1297" s="82"/>
      <c r="AS1297" s="82"/>
      <c r="AT1297" s="77"/>
      <c r="AU1297" s="41"/>
      <c r="AV1297" s="41"/>
      <c r="AW1297" s="41"/>
      <c r="AX1297" s="41"/>
      <c r="AY1297" s="41"/>
      <c r="AZ1297" s="41"/>
      <c r="BA1297" s="41"/>
      <c r="BB1297" s="41"/>
      <c r="BC1297" s="41"/>
      <c r="BD1297" s="41"/>
      <c r="BE1297" s="41"/>
      <c r="BF1297" s="41"/>
      <c r="BG1297" s="41"/>
      <c r="BH1297" s="41"/>
      <c r="BI1297" s="41"/>
      <c r="BJ1297" s="41"/>
      <c r="BK1297" s="41"/>
      <c r="BL1297" s="41"/>
      <c r="BM1297" s="41"/>
      <c r="BN1297" s="41"/>
    </row>
    <row r="1298" customFormat="false" ht="22.5" hidden="false" customHeight="true" outlineLevel="0" collapsed="false">
      <c r="A1298" s="90"/>
      <c r="B1298" s="90"/>
      <c r="C1298" s="83"/>
      <c r="D1298" s="113" t="e">
        <f aca="false">$D$1286</f>
        <v>#VALUE!</v>
      </c>
      <c r="E1298" s="92" t="e">
        <f aca="false">$E$1286</f>
        <v>#VALUE!</v>
      </c>
      <c r="F1298" s="78"/>
      <c r="G1298" s="76"/>
      <c r="H1298" s="82"/>
      <c r="I1298" s="94"/>
      <c r="J1298" s="140" t="s">
        <v>845</v>
      </c>
      <c r="K1298" s="100" t="s">
        <v>89</v>
      </c>
      <c r="L1298" s="93"/>
      <c r="M1298" s="140"/>
      <c r="N1298" s="82"/>
      <c r="O1298" s="82"/>
      <c r="P1298" s="82"/>
      <c r="Q1298" s="82"/>
      <c r="R1298" s="82"/>
      <c r="S1298" s="82"/>
      <c r="T1298" s="82"/>
      <c r="U1298" s="82"/>
      <c r="V1298" s="82"/>
      <c r="W1298" s="82"/>
      <c r="X1298" s="82"/>
      <c r="Y1298" s="82"/>
      <c r="Z1298" s="82"/>
      <c r="AA1298" s="82"/>
      <c r="AB1298" s="82"/>
      <c r="AC1298" s="82"/>
      <c r="AD1298" s="82"/>
      <c r="AE1298" s="82"/>
      <c r="AF1298" s="82"/>
      <c r="AG1298" s="82"/>
      <c r="AH1298" s="82"/>
      <c r="AI1298" s="82"/>
      <c r="AJ1298" s="82"/>
      <c r="AK1298" s="82"/>
      <c r="AL1298" s="82"/>
      <c r="AM1298" s="82"/>
      <c r="AN1298" s="93"/>
      <c r="AO1298" s="93"/>
      <c r="AP1298" s="93"/>
      <c r="AQ1298" s="93"/>
      <c r="AR1298" s="93"/>
      <c r="AS1298" s="93"/>
      <c r="AT1298" s="94"/>
      <c r="AU1298" s="41"/>
      <c r="AV1298" s="41"/>
      <c r="AW1298" s="41"/>
      <c r="AX1298" s="41"/>
      <c r="AY1298" s="41"/>
      <c r="AZ1298" s="41"/>
      <c r="BA1298" s="41"/>
      <c r="BB1298" s="41"/>
      <c r="BC1298" s="41"/>
      <c r="BD1298" s="41"/>
      <c r="BE1298" s="41"/>
      <c r="BF1298" s="41"/>
      <c r="BG1298" s="41"/>
      <c r="BH1298" s="41"/>
      <c r="BI1298" s="41"/>
      <c r="BJ1298" s="41"/>
      <c r="BK1298" s="41"/>
      <c r="BL1298" s="41"/>
      <c r="BM1298" s="41"/>
      <c r="BN1298" s="41"/>
    </row>
    <row r="1299" customFormat="false" ht="22.5" hidden="false" customHeight="true" outlineLevel="0" collapsed="false">
      <c r="A1299" s="90"/>
      <c r="B1299" s="90"/>
      <c r="C1299" s="83"/>
      <c r="D1299" s="90" t="e">
        <f aca="false">CONCATENATE($D$1298,"_DNET","_RDY")</f>
        <v>#VALUE!</v>
      </c>
      <c r="E1299" s="94" t="e">
        <f aca="false">$E$1286</f>
        <v>#VALUE!</v>
      </c>
      <c r="F1299" s="78"/>
      <c r="G1299" s="88" t="s">
        <v>64</v>
      </c>
      <c r="H1299" s="82" t="s">
        <v>981</v>
      </c>
      <c r="I1299" s="94"/>
      <c r="J1299" s="93"/>
      <c r="K1299" s="79"/>
      <c r="L1299" s="93"/>
      <c r="M1299" s="140" t="s">
        <v>1119</v>
      </c>
      <c r="N1299" s="82"/>
      <c r="O1299" s="82"/>
      <c r="P1299" s="82"/>
      <c r="Q1299" s="82"/>
      <c r="R1299" s="82"/>
      <c r="S1299" s="82"/>
      <c r="T1299" s="82"/>
      <c r="U1299" s="82"/>
      <c r="V1299" s="82"/>
      <c r="W1299" s="82"/>
      <c r="X1299" s="82" t="n">
        <v>1</v>
      </c>
      <c r="Y1299" s="82"/>
      <c r="Z1299" s="82"/>
      <c r="AA1299" s="82"/>
      <c r="AB1299" s="82"/>
      <c r="AC1299" s="82"/>
      <c r="AD1299" s="82"/>
      <c r="AE1299" s="82"/>
      <c r="AF1299" s="82"/>
      <c r="AG1299" s="82"/>
      <c r="AH1299" s="82"/>
      <c r="AI1299" s="82"/>
      <c r="AJ1299" s="82"/>
      <c r="AK1299" s="82"/>
      <c r="AL1299" s="82"/>
      <c r="AM1299" s="82"/>
      <c r="AN1299" s="93"/>
      <c r="AO1299" s="93"/>
      <c r="AP1299" s="93"/>
      <c r="AQ1299" s="93"/>
      <c r="AR1299" s="93"/>
      <c r="AS1299" s="93"/>
      <c r="AT1299" s="94"/>
      <c r="AU1299" s="41"/>
      <c r="AV1299" s="41"/>
      <c r="AW1299" s="41"/>
      <c r="AX1299" s="41"/>
      <c r="AY1299" s="41"/>
      <c r="AZ1299" s="41"/>
      <c r="BA1299" s="41"/>
      <c r="BB1299" s="41"/>
      <c r="BC1299" s="41"/>
      <c r="BD1299" s="41"/>
      <c r="BE1299" s="41"/>
      <c r="BF1299" s="41"/>
      <c r="BG1299" s="41"/>
      <c r="BH1299" s="41"/>
      <c r="BI1299" s="41"/>
      <c r="BJ1299" s="41"/>
      <c r="BK1299" s="41"/>
      <c r="BL1299" s="41"/>
      <c r="BM1299" s="41"/>
      <c r="BN1299" s="41"/>
    </row>
    <row r="1300" customFormat="false" ht="22.5" hidden="false" customHeight="true" outlineLevel="0" collapsed="false">
      <c r="A1300" s="90"/>
      <c r="B1300" s="90"/>
      <c r="C1300" s="83"/>
      <c r="D1300" s="90" t="e">
        <f aca="false">CONCATENATE($D$1298,"_DNET","_RUN")</f>
        <v>#VALUE!</v>
      </c>
      <c r="E1300" s="94" t="e">
        <f aca="false">$E$1286</f>
        <v>#VALUE!</v>
      </c>
      <c r="F1300" s="78"/>
      <c r="G1300" s="88" t="s">
        <v>382</v>
      </c>
      <c r="H1300" s="82" t="s">
        <v>981</v>
      </c>
      <c r="I1300" s="94"/>
      <c r="J1300" s="93"/>
      <c r="K1300" s="79"/>
      <c r="L1300" s="93"/>
      <c r="M1300" s="140" t="s">
        <v>1119</v>
      </c>
      <c r="N1300" s="82"/>
      <c r="O1300" s="82"/>
      <c r="P1300" s="82"/>
      <c r="Q1300" s="82"/>
      <c r="R1300" s="82"/>
      <c r="S1300" s="82"/>
      <c r="T1300" s="82"/>
      <c r="U1300" s="82"/>
      <c r="V1300" s="82"/>
      <c r="W1300" s="82"/>
      <c r="X1300" s="82" t="n">
        <v>1</v>
      </c>
      <c r="Y1300" s="82"/>
      <c r="Z1300" s="82"/>
      <c r="AA1300" s="82"/>
      <c r="AB1300" s="82"/>
      <c r="AC1300" s="82"/>
      <c r="AD1300" s="82"/>
      <c r="AE1300" s="82"/>
      <c r="AF1300" s="82"/>
      <c r="AG1300" s="82"/>
      <c r="AH1300" s="82"/>
      <c r="AI1300" s="82"/>
      <c r="AJ1300" s="82"/>
      <c r="AK1300" s="82"/>
      <c r="AL1300" s="82"/>
      <c r="AM1300" s="82"/>
      <c r="AN1300" s="93"/>
      <c r="AO1300" s="93"/>
      <c r="AP1300" s="93"/>
      <c r="AQ1300" s="93"/>
      <c r="AR1300" s="93"/>
      <c r="AS1300" s="93"/>
      <c r="AT1300" s="94"/>
      <c r="AU1300" s="41"/>
      <c r="AV1300" s="41"/>
      <c r="AW1300" s="41"/>
      <c r="AX1300" s="41"/>
      <c r="AY1300" s="41"/>
      <c r="AZ1300" s="41"/>
      <c r="BA1300" s="41"/>
      <c r="BB1300" s="41"/>
      <c r="BC1300" s="41"/>
      <c r="BD1300" s="41"/>
      <c r="BE1300" s="41"/>
      <c r="BF1300" s="41"/>
      <c r="BG1300" s="41"/>
      <c r="BH1300" s="41"/>
      <c r="BI1300" s="41"/>
      <c r="BJ1300" s="41"/>
      <c r="BK1300" s="41"/>
      <c r="BL1300" s="41"/>
      <c r="BM1300" s="41"/>
      <c r="BN1300" s="41"/>
    </row>
    <row r="1301" customFormat="false" ht="22.5" hidden="false" customHeight="true" outlineLevel="0" collapsed="false">
      <c r="A1301" s="90"/>
      <c r="B1301" s="90"/>
      <c r="C1301" s="83"/>
      <c r="D1301" s="90" t="e">
        <f aca="false">CONCATENATE($D$1298,"_DNET","_FLT")</f>
        <v>#VALUE!</v>
      </c>
      <c r="E1301" s="94" t="e">
        <f aca="false">$E$1286</f>
        <v>#VALUE!</v>
      </c>
      <c r="F1301" s="78"/>
      <c r="G1301" s="77" t="s">
        <v>1494</v>
      </c>
      <c r="H1301" s="82" t="s">
        <v>981</v>
      </c>
      <c r="I1301" s="94"/>
      <c r="J1301" s="93"/>
      <c r="K1301" s="79"/>
      <c r="L1301" s="93"/>
      <c r="M1301" s="140" t="s">
        <v>1119</v>
      </c>
      <c r="N1301" s="82"/>
      <c r="O1301" s="82"/>
      <c r="P1301" s="82"/>
      <c r="Q1301" s="82"/>
      <c r="R1301" s="82"/>
      <c r="S1301" s="82"/>
      <c r="T1301" s="82"/>
      <c r="U1301" s="82"/>
      <c r="V1301" s="82"/>
      <c r="W1301" s="82"/>
      <c r="X1301" s="82" t="n">
        <v>1</v>
      </c>
      <c r="Y1301" s="82"/>
      <c r="Z1301" s="82"/>
      <c r="AA1301" s="82"/>
      <c r="AB1301" s="82"/>
      <c r="AC1301" s="82"/>
      <c r="AD1301" s="82"/>
      <c r="AE1301" s="82"/>
      <c r="AF1301" s="82"/>
      <c r="AG1301" s="82"/>
      <c r="AH1301" s="82"/>
      <c r="AI1301" s="82"/>
      <c r="AJ1301" s="82"/>
      <c r="AK1301" s="82"/>
      <c r="AL1301" s="82"/>
      <c r="AM1301" s="82"/>
      <c r="AN1301" s="93"/>
      <c r="AO1301" s="93"/>
      <c r="AP1301" s="93"/>
      <c r="AQ1301" s="93"/>
      <c r="AR1301" s="93"/>
      <c r="AS1301" s="93"/>
      <c r="AT1301" s="94"/>
      <c r="AU1301" s="41"/>
      <c r="AV1301" s="41"/>
      <c r="AW1301" s="41"/>
      <c r="AX1301" s="41"/>
      <c r="AY1301" s="41"/>
      <c r="AZ1301" s="41"/>
      <c r="BA1301" s="41"/>
      <c r="BB1301" s="41"/>
      <c r="BC1301" s="41"/>
      <c r="BD1301" s="41"/>
      <c r="BE1301" s="41"/>
      <c r="BF1301" s="41"/>
      <c r="BG1301" s="41"/>
      <c r="BH1301" s="41"/>
      <c r="BI1301" s="41"/>
      <c r="BJ1301" s="41"/>
      <c r="BK1301" s="41"/>
      <c r="BL1301" s="41"/>
      <c r="BM1301" s="41"/>
      <c r="BN1301" s="41"/>
    </row>
    <row r="1302" customFormat="false" ht="22.5" hidden="false" customHeight="true" outlineLevel="0" collapsed="false">
      <c r="A1302" s="90"/>
      <c r="B1302" s="90"/>
      <c r="C1302" s="83"/>
      <c r="D1302" s="90" t="e">
        <f aca="false">CONCATENATE($D$1298,"_DNET","_CMD")</f>
        <v>#VALUE!</v>
      </c>
      <c r="E1302" s="94" t="e">
        <f aca="false">$E$1286</f>
        <v>#VALUE!</v>
      </c>
      <c r="F1302" s="78"/>
      <c r="G1302" s="77" t="s">
        <v>79</v>
      </c>
      <c r="H1302" s="82" t="s">
        <v>981</v>
      </c>
      <c r="I1302" s="94"/>
      <c r="J1302" s="93"/>
      <c r="K1302" s="79"/>
      <c r="L1302" s="93"/>
      <c r="M1302" s="140" t="s">
        <v>1119</v>
      </c>
      <c r="N1302" s="82"/>
      <c r="O1302" s="82"/>
      <c r="P1302" s="82"/>
      <c r="Q1302" s="82"/>
      <c r="R1302" s="82"/>
      <c r="S1302" s="82"/>
      <c r="T1302" s="82"/>
      <c r="U1302" s="82"/>
      <c r="V1302" s="82"/>
      <c r="W1302" s="82"/>
      <c r="X1302" s="82" t="n">
        <v>1</v>
      </c>
      <c r="Y1302" s="82"/>
      <c r="Z1302" s="82"/>
      <c r="AA1302" s="82"/>
      <c r="AB1302" s="82"/>
      <c r="AC1302" s="82"/>
      <c r="AD1302" s="82"/>
      <c r="AE1302" s="82"/>
      <c r="AF1302" s="82"/>
      <c r="AG1302" s="82"/>
      <c r="AH1302" s="82"/>
      <c r="AI1302" s="82"/>
      <c r="AJ1302" s="82"/>
      <c r="AK1302" s="82"/>
      <c r="AL1302" s="82"/>
      <c r="AM1302" s="82"/>
      <c r="AN1302" s="93"/>
      <c r="AO1302" s="93"/>
      <c r="AP1302" s="93"/>
      <c r="AQ1302" s="93"/>
      <c r="AR1302" s="93"/>
      <c r="AS1302" s="93"/>
      <c r="AT1302" s="94"/>
      <c r="AU1302" s="41"/>
      <c r="AV1302" s="41"/>
      <c r="AW1302" s="41"/>
      <c r="AX1302" s="41"/>
      <c r="AY1302" s="41"/>
      <c r="AZ1302" s="41"/>
      <c r="BA1302" s="41"/>
      <c r="BB1302" s="41"/>
      <c r="BC1302" s="41"/>
      <c r="BD1302" s="41"/>
      <c r="BE1302" s="41"/>
      <c r="BF1302" s="41"/>
      <c r="BG1302" s="41"/>
      <c r="BH1302" s="41"/>
      <c r="BI1302" s="41"/>
      <c r="BJ1302" s="41"/>
      <c r="BK1302" s="41"/>
      <c r="BL1302" s="41"/>
      <c r="BM1302" s="41"/>
      <c r="BN1302" s="41"/>
    </row>
    <row r="1303" customFormat="false" ht="22.5" hidden="false" customHeight="true" outlineLevel="0" collapsed="false">
      <c r="A1303" s="90"/>
      <c r="B1303" s="90"/>
      <c r="C1303" s="83"/>
      <c r="D1303" s="90" t="e">
        <f aca="false">CONCATENATE($D$1298,"_DNET","_RST")</f>
        <v>#VALUE!</v>
      </c>
      <c r="E1303" s="94" t="e">
        <f aca="false">$E$1286</f>
        <v>#VALUE!</v>
      </c>
      <c r="F1303" s="78"/>
      <c r="G1303" s="77" t="s">
        <v>925</v>
      </c>
      <c r="H1303" s="82" t="s">
        <v>981</v>
      </c>
      <c r="I1303" s="94"/>
      <c r="J1303" s="93"/>
      <c r="K1303" s="79"/>
      <c r="L1303" s="93"/>
      <c r="M1303" s="140" t="s">
        <v>1119</v>
      </c>
      <c r="N1303" s="82"/>
      <c r="O1303" s="82"/>
      <c r="P1303" s="82"/>
      <c r="Q1303" s="82"/>
      <c r="R1303" s="82"/>
      <c r="S1303" s="82"/>
      <c r="T1303" s="82"/>
      <c r="U1303" s="82"/>
      <c r="V1303" s="82"/>
      <c r="W1303" s="82"/>
      <c r="X1303" s="82" t="n">
        <v>1</v>
      </c>
      <c r="Y1303" s="82"/>
      <c r="Z1303" s="82"/>
      <c r="AA1303" s="82"/>
      <c r="AB1303" s="82"/>
      <c r="AC1303" s="82"/>
      <c r="AD1303" s="82"/>
      <c r="AE1303" s="82"/>
      <c r="AF1303" s="82"/>
      <c r="AG1303" s="82"/>
      <c r="AH1303" s="82"/>
      <c r="AI1303" s="82"/>
      <c r="AJ1303" s="82"/>
      <c r="AK1303" s="82"/>
      <c r="AL1303" s="82"/>
      <c r="AM1303" s="82"/>
      <c r="AN1303" s="93"/>
      <c r="AO1303" s="93"/>
      <c r="AP1303" s="93"/>
      <c r="AQ1303" s="93"/>
      <c r="AR1303" s="93"/>
      <c r="AS1303" s="93"/>
      <c r="AT1303" s="94"/>
      <c r="AU1303" s="41"/>
      <c r="AV1303" s="41"/>
      <c r="AW1303" s="41"/>
      <c r="AX1303" s="41"/>
      <c r="AY1303" s="41"/>
      <c r="AZ1303" s="41"/>
      <c r="BA1303" s="41"/>
      <c r="BB1303" s="41"/>
      <c r="BC1303" s="41"/>
      <c r="BD1303" s="41"/>
      <c r="BE1303" s="41"/>
      <c r="BF1303" s="41"/>
      <c r="BG1303" s="41"/>
      <c r="BH1303" s="41"/>
      <c r="BI1303" s="41"/>
      <c r="BJ1303" s="41"/>
      <c r="BK1303" s="41"/>
      <c r="BL1303" s="41"/>
      <c r="BM1303" s="41"/>
      <c r="BN1303" s="41"/>
    </row>
    <row r="1304" customFormat="false" ht="22.5" hidden="false" customHeight="true" outlineLevel="0" collapsed="false">
      <c r="A1304" s="90"/>
      <c r="B1304" s="90"/>
      <c r="C1304" s="83"/>
      <c r="D1304" s="90" t="e">
        <f aca="false">CONCATENATE($D$1298,"_DNET","_S")</f>
        <v>#VALUE!</v>
      </c>
      <c r="E1304" s="94" t="e">
        <f aca="false">$E$1286</f>
        <v>#VALUE!</v>
      </c>
      <c r="F1304" s="78"/>
      <c r="G1304" s="77" t="s">
        <v>931</v>
      </c>
      <c r="H1304" s="82" t="s">
        <v>981</v>
      </c>
      <c r="I1304" s="94"/>
      <c r="J1304" s="93"/>
      <c r="K1304" s="79"/>
      <c r="L1304" s="93"/>
      <c r="M1304" s="140" t="s">
        <v>1119</v>
      </c>
      <c r="N1304" s="82"/>
      <c r="O1304" s="82"/>
      <c r="P1304" s="82"/>
      <c r="Q1304" s="82"/>
      <c r="R1304" s="82"/>
      <c r="S1304" s="82"/>
      <c r="T1304" s="82"/>
      <c r="U1304" s="82"/>
      <c r="V1304" s="82"/>
      <c r="W1304" s="82"/>
      <c r="X1304" s="82" t="n">
        <v>1</v>
      </c>
      <c r="Y1304" s="82"/>
      <c r="Z1304" s="82"/>
      <c r="AA1304" s="82"/>
      <c r="AB1304" s="82"/>
      <c r="AC1304" s="82"/>
      <c r="AD1304" s="82"/>
      <c r="AE1304" s="82"/>
      <c r="AF1304" s="82"/>
      <c r="AG1304" s="82"/>
      <c r="AH1304" s="82"/>
      <c r="AI1304" s="82"/>
      <c r="AJ1304" s="82"/>
      <c r="AK1304" s="82"/>
      <c r="AL1304" s="82"/>
      <c r="AM1304" s="82"/>
      <c r="AN1304" s="93"/>
      <c r="AO1304" s="93"/>
      <c r="AP1304" s="93"/>
      <c r="AQ1304" s="93"/>
      <c r="AR1304" s="93"/>
      <c r="AS1304" s="93"/>
      <c r="AT1304" s="94"/>
      <c r="AU1304" s="41"/>
      <c r="AV1304" s="41"/>
      <c r="AW1304" s="41"/>
      <c r="AX1304" s="41"/>
      <c r="AY1304" s="41"/>
      <c r="AZ1304" s="41"/>
      <c r="BA1304" s="41"/>
      <c r="BB1304" s="41"/>
      <c r="BC1304" s="41"/>
      <c r="BD1304" s="41"/>
      <c r="BE1304" s="41"/>
      <c r="BF1304" s="41"/>
      <c r="BG1304" s="41"/>
      <c r="BH1304" s="41"/>
      <c r="BI1304" s="41"/>
      <c r="BJ1304" s="41"/>
      <c r="BK1304" s="41"/>
      <c r="BL1304" s="41"/>
      <c r="BM1304" s="41"/>
      <c r="BN1304" s="41"/>
    </row>
    <row r="1305" customFormat="false" ht="22.5" hidden="false" customHeight="true" outlineLevel="0" collapsed="false">
      <c r="A1305" s="90"/>
      <c r="B1305" s="90"/>
      <c r="C1305" s="83"/>
      <c r="D1305" s="90" t="e">
        <f aca="false">CONCATENATE($D$1298,"_DNET","_I")</f>
        <v>#VALUE!</v>
      </c>
      <c r="E1305" s="94" t="e">
        <f aca="false">$E$1286</f>
        <v>#VALUE!</v>
      </c>
      <c r="F1305" s="78"/>
      <c r="G1305" s="77" t="s">
        <v>82</v>
      </c>
      <c r="H1305" s="82" t="s">
        <v>981</v>
      </c>
      <c r="I1305" s="94"/>
      <c r="J1305" s="93"/>
      <c r="K1305" s="79"/>
      <c r="L1305" s="93"/>
      <c r="M1305" s="140" t="s">
        <v>1119</v>
      </c>
      <c r="N1305" s="82"/>
      <c r="O1305" s="82"/>
      <c r="P1305" s="82"/>
      <c r="Q1305" s="82"/>
      <c r="R1305" s="82"/>
      <c r="S1305" s="82"/>
      <c r="T1305" s="82"/>
      <c r="U1305" s="82"/>
      <c r="V1305" s="82"/>
      <c r="W1305" s="82"/>
      <c r="X1305" s="82" t="n">
        <v>1</v>
      </c>
      <c r="Y1305" s="82"/>
      <c r="Z1305" s="82"/>
      <c r="AA1305" s="82"/>
      <c r="AB1305" s="82"/>
      <c r="AC1305" s="82"/>
      <c r="AD1305" s="82"/>
      <c r="AE1305" s="82"/>
      <c r="AF1305" s="82"/>
      <c r="AG1305" s="82"/>
      <c r="AH1305" s="82"/>
      <c r="AI1305" s="82"/>
      <c r="AJ1305" s="82"/>
      <c r="AK1305" s="82"/>
      <c r="AL1305" s="82"/>
      <c r="AM1305" s="82"/>
      <c r="AN1305" s="93"/>
      <c r="AO1305" s="93"/>
      <c r="AP1305" s="93"/>
      <c r="AQ1305" s="93"/>
      <c r="AR1305" s="93"/>
      <c r="AS1305" s="93"/>
      <c r="AT1305" s="94"/>
      <c r="AU1305" s="41"/>
      <c r="AV1305" s="41"/>
      <c r="AW1305" s="41"/>
      <c r="AX1305" s="41"/>
      <c r="AY1305" s="41"/>
      <c r="AZ1305" s="41"/>
      <c r="BA1305" s="41"/>
      <c r="BB1305" s="41"/>
      <c r="BC1305" s="41"/>
      <c r="BD1305" s="41"/>
      <c r="BE1305" s="41"/>
      <c r="BF1305" s="41"/>
      <c r="BG1305" s="41"/>
      <c r="BH1305" s="41"/>
      <c r="BI1305" s="41"/>
      <c r="BJ1305" s="41"/>
      <c r="BK1305" s="41"/>
      <c r="BL1305" s="41"/>
      <c r="BM1305" s="41"/>
      <c r="BN1305" s="41"/>
    </row>
    <row r="1306" customFormat="false" ht="22.5" hidden="false" customHeight="true" outlineLevel="0" collapsed="false">
      <c r="A1306" s="90"/>
      <c r="B1306" s="90"/>
      <c r="C1306" s="83"/>
      <c r="D1306" s="90" t="e">
        <f aca="false">CONCATENATE($D$1298,"_DNET","_CV")</f>
        <v>#VALUE!</v>
      </c>
      <c r="E1306" s="94" t="e">
        <f aca="false">$E$1286</f>
        <v>#VALUE!</v>
      </c>
      <c r="F1306" s="78"/>
      <c r="G1306" s="77" t="s">
        <v>1495</v>
      </c>
      <c r="H1306" s="82" t="s">
        <v>981</v>
      </c>
      <c r="I1306" s="94"/>
      <c r="J1306" s="93"/>
      <c r="K1306" s="79"/>
      <c r="L1306" s="93"/>
      <c r="M1306" s="140" t="s">
        <v>1119</v>
      </c>
      <c r="N1306" s="82"/>
      <c r="O1306" s="82"/>
      <c r="P1306" s="82"/>
      <c r="Q1306" s="82"/>
      <c r="R1306" s="82"/>
      <c r="S1306" s="82"/>
      <c r="T1306" s="82"/>
      <c r="U1306" s="82"/>
      <c r="V1306" s="82"/>
      <c r="W1306" s="82"/>
      <c r="X1306" s="82" t="n">
        <v>1</v>
      </c>
      <c r="Y1306" s="82"/>
      <c r="Z1306" s="82"/>
      <c r="AA1306" s="82"/>
      <c r="AB1306" s="82"/>
      <c r="AC1306" s="82"/>
      <c r="AD1306" s="82"/>
      <c r="AE1306" s="82"/>
      <c r="AF1306" s="82"/>
      <c r="AG1306" s="82"/>
      <c r="AH1306" s="82"/>
      <c r="AI1306" s="82"/>
      <c r="AJ1306" s="82"/>
      <c r="AK1306" s="82"/>
      <c r="AL1306" s="82"/>
      <c r="AM1306" s="82"/>
      <c r="AN1306" s="93"/>
      <c r="AO1306" s="93"/>
      <c r="AP1306" s="93"/>
      <c r="AQ1306" s="93"/>
      <c r="AR1306" s="93"/>
      <c r="AS1306" s="93"/>
      <c r="AT1306" s="94"/>
      <c r="AU1306" s="41"/>
      <c r="AV1306" s="41"/>
      <c r="AW1306" s="41"/>
      <c r="AX1306" s="41"/>
      <c r="AY1306" s="41"/>
      <c r="AZ1306" s="41"/>
      <c r="BA1306" s="41"/>
      <c r="BB1306" s="41"/>
      <c r="BC1306" s="41"/>
      <c r="BD1306" s="41"/>
      <c r="BE1306" s="41"/>
      <c r="BF1306" s="41"/>
      <c r="BG1306" s="41"/>
      <c r="BH1306" s="41"/>
      <c r="BI1306" s="41"/>
      <c r="BJ1306" s="41"/>
      <c r="BK1306" s="41"/>
      <c r="BL1306" s="41"/>
      <c r="BM1306" s="41"/>
      <c r="BN1306" s="41"/>
    </row>
    <row r="1307" customFormat="false" ht="22.5" hidden="false" customHeight="true" outlineLevel="0" collapsed="false">
      <c r="A1307" s="90"/>
      <c r="B1307" s="90"/>
      <c r="C1307" s="83"/>
      <c r="D1307" s="90" t="e">
        <f aca="false">CONCATENATE($D$1298,"_DNET","_J")</f>
        <v>#VALUE!</v>
      </c>
      <c r="E1307" s="94" t="e">
        <f aca="false">$E$1286</f>
        <v>#VALUE!</v>
      </c>
      <c r="F1307" s="78"/>
      <c r="G1307" s="77" t="s">
        <v>865</v>
      </c>
      <c r="H1307" s="82" t="s">
        <v>981</v>
      </c>
      <c r="I1307" s="94"/>
      <c r="J1307" s="93"/>
      <c r="K1307" s="79"/>
      <c r="L1307" s="93"/>
      <c r="M1307" s="140" t="s">
        <v>1119</v>
      </c>
      <c r="N1307" s="82"/>
      <c r="O1307" s="82"/>
      <c r="P1307" s="82"/>
      <c r="Q1307" s="82"/>
      <c r="R1307" s="82"/>
      <c r="S1307" s="82"/>
      <c r="T1307" s="82"/>
      <c r="U1307" s="82"/>
      <c r="V1307" s="82"/>
      <c r="W1307" s="82"/>
      <c r="X1307" s="82" t="n">
        <v>1</v>
      </c>
      <c r="Y1307" s="82"/>
      <c r="Z1307" s="82"/>
      <c r="AA1307" s="82"/>
      <c r="AB1307" s="82"/>
      <c r="AC1307" s="82"/>
      <c r="AD1307" s="82"/>
      <c r="AE1307" s="82"/>
      <c r="AF1307" s="82"/>
      <c r="AG1307" s="82"/>
      <c r="AH1307" s="82"/>
      <c r="AI1307" s="82"/>
      <c r="AJ1307" s="82"/>
      <c r="AK1307" s="82"/>
      <c r="AL1307" s="82"/>
      <c r="AM1307" s="82"/>
      <c r="AN1307" s="93"/>
      <c r="AO1307" s="93"/>
      <c r="AP1307" s="93"/>
      <c r="AQ1307" s="93"/>
      <c r="AR1307" s="93"/>
      <c r="AS1307" s="93"/>
      <c r="AT1307" s="94"/>
      <c r="AU1307" s="41"/>
      <c r="AV1307" s="41"/>
      <c r="AW1307" s="41"/>
      <c r="AX1307" s="41"/>
      <c r="AY1307" s="41"/>
      <c r="AZ1307" s="41"/>
      <c r="BA1307" s="41"/>
      <c r="BB1307" s="41"/>
      <c r="BC1307" s="41"/>
      <c r="BD1307" s="41"/>
      <c r="BE1307" s="41"/>
      <c r="BF1307" s="41"/>
      <c r="BG1307" s="41"/>
      <c r="BH1307" s="41"/>
      <c r="BI1307" s="41"/>
      <c r="BJ1307" s="41"/>
      <c r="BK1307" s="41"/>
      <c r="BL1307" s="41"/>
      <c r="BM1307" s="41"/>
      <c r="BN1307" s="41"/>
    </row>
    <row r="1308" customFormat="false" ht="22.5" hidden="false" customHeight="true" outlineLevel="0" collapsed="false">
      <c r="A1308" s="90"/>
      <c r="B1308" s="90"/>
      <c r="C1308" s="83"/>
      <c r="D1308" s="90"/>
      <c r="E1308" s="77"/>
      <c r="F1308" s="78"/>
      <c r="G1308" s="76"/>
      <c r="H1308" s="82"/>
      <c r="I1308" s="89"/>
      <c r="J1308" s="87"/>
      <c r="K1308" s="79"/>
      <c r="L1308" s="93"/>
      <c r="M1308" s="82"/>
      <c r="N1308" s="82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2"/>
      <c r="AA1308" s="82"/>
      <c r="AB1308" s="82"/>
      <c r="AC1308" s="82"/>
      <c r="AD1308" s="82"/>
      <c r="AE1308" s="82"/>
      <c r="AF1308" s="82"/>
      <c r="AG1308" s="82"/>
      <c r="AH1308" s="82"/>
      <c r="AI1308" s="82"/>
      <c r="AJ1308" s="82"/>
      <c r="AK1308" s="82"/>
      <c r="AL1308" s="82"/>
      <c r="AM1308" s="82"/>
      <c r="AN1308" s="82"/>
      <c r="AO1308" s="93"/>
      <c r="AP1308" s="93"/>
      <c r="AQ1308" s="93"/>
      <c r="AR1308" s="93"/>
      <c r="AS1308" s="93"/>
      <c r="AT1308" s="94"/>
      <c r="AU1308" s="41"/>
      <c r="AV1308" s="41"/>
      <c r="AW1308" s="41"/>
      <c r="AX1308" s="41"/>
      <c r="AY1308" s="41"/>
      <c r="AZ1308" s="41"/>
      <c r="BA1308" s="41"/>
      <c r="BB1308" s="41"/>
      <c r="BC1308" s="41"/>
      <c r="BD1308" s="41"/>
      <c r="BE1308" s="41"/>
      <c r="BF1308" s="41"/>
      <c r="BG1308" s="41"/>
      <c r="BH1308" s="41"/>
      <c r="BI1308" s="41"/>
      <c r="BJ1308" s="41"/>
      <c r="BK1308" s="41"/>
      <c r="BL1308" s="41"/>
      <c r="BM1308" s="41"/>
      <c r="BN1308" s="41"/>
    </row>
    <row r="1309" customFormat="false" ht="22.5" hidden="false" customHeight="true" outlineLevel="0" collapsed="false">
      <c r="A1309" s="90"/>
      <c r="B1309" s="90"/>
      <c r="C1309" s="83"/>
      <c r="D1309" s="90"/>
      <c r="E1309" s="77"/>
      <c r="F1309" s="78"/>
      <c r="G1309" s="76"/>
      <c r="H1309" s="82"/>
      <c r="I1309" s="89"/>
      <c r="J1309" s="87"/>
      <c r="K1309" s="79"/>
      <c r="L1309" s="93"/>
      <c r="M1309" s="82"/>
      <c r="N1309" s="82"/>
      <c r="O1309" s="82"/>
      <c r="P1309" s="82"/>
      <c r="Q1309" s="82"/>
      <c r="R1309" s="82"/>
      <c r="S1309" s="82"/>
      <c r="T1309" s="82"/>
      <c r="U1309" s="82"/>
      <c r="V1309" s="82"/>
      <c r="W1309" s="82"/>
      <c r="X1309" s="82"/>
      <c r="Y1309" s="82"/>
      <c r="Z1309" s="82"/>
      <c r="AA1309" s="82"/>
      <c r="AB1309" s="82"/>
      <c r="AC1309" s="82"/>
      <c r="AD1309" s="82"/>
      <c r="AE1309" s="82"/>
      <c r="AF1309" s="82"/>
      <c r="AG1309" s="82"/>
      <c r="AH1309" s="82"/>
      <c r="AI1309" s="82"/>
      <c r="AJ1309" s="82"/>
      <c r="AK1309" s="82"/>
      <c r="AL1309" s="82"/>
      <c r="AM1309" s="82"/>
      <c r="AN1309" s="82"/>
      <c r="AO1309" s="93"/>
      <c r="AP1309" s="93"/>
      <c r="AQ1309" s="93"/>
      <c r="AR1309" s="93"/>
      <c r="AS1309" s="93"/>
      <c r="AT1309" s="94"/>
      <c r="AU1309" s="41"/>
      <c r="AV1309" s="41"/>
      <c r="AW1309" s="41"/>
      <c r="AX1309" s="41"/>
      <c r="AY1309" s="41"/>
      <c r="AZ1309" s="41"/>
      <c r="BA1309" s="41"/>
      <c r="BB1309" s="41"/>
      <c r="BC1309" s="41"/>
      <c r="BD1309" s="41"/>
      <c r="BE1309" s="41"/>
      <c r="BF1309" s="41"/>
      <c r="BG1309" s="41"/>
      <c r="BH1309" s="41"/>
      <c r="BI1309" s="41"/>
      <c r="BJ1309" s="41"/>
      <c r="BK1309" s="41"/>
      <c r="BL1309" s="41"/>
      <c r="BM1309" s="41"/>
      <c r="BN1309" s="41"/>
    </row>
    <row r="1310" customFormat="false" ht="22.5" hidden="false" customHeight="true" outlineLevel="0" collapsed="false">
      <c r="A1310" s="90"/>
      <c r="B1310" s="90"/>
      <c r="C1310" s="83"/>
      <c r="D1310" s="90"/>
      <c r="E1310" s="77"/>
      <c r="F1310" s="78"/>
      <c r="G1310" s="76"/>
      <c r="H1310" s="82"/>
      <c r="I1310" s="89"/>
      <c r="J1310" s="87"/>
      <c r="K1310" s="79"/>
      <c r="L1310" s="93"/>
      <c r="M1310" s="82"/>
      <c r="N1310" s="82"/>
      <c r="O1310" s="82"/>
      <c r="P1310" s="82"/>
      <c r="Q1310" s="82"/>
      <c r="R1310" s="82"/>
      <c r="S1310" s="82"/>
      <c r="T1310" s="82"/>
      <c r="U1310" s="82"/>
      <c r="V1310" s="82"/>
      <c r="W1310" s="82"/>
      <c r="X1310" s="82"/>
      <c r="Y1310" s="82"/>
      <c r="Z1310" s="82"/>
      <c r="AA1310" s="82"/>
      <c r="AB1310" s="82"/>
      <c r="AC1310" s="82"/>
      <c r="AD1310" s="82"/>
      <c r="AE1310" s="82"/>
      <c r="AF1310" s="82"/>
      <c r="AG1310" s="82"/>
      <c r="AH1310" s="82"/>
      <c r="AI1310" s="82"/>
      <c r="AJ1310" s="82"/>
      <c r="AK1310" s="82"/>
      <c r="AL1310" s="82"/>
      <c r="AM1310" s="82"/>
      <c r="AN1310" s="82"/>
      <c r="AO1310" s="93"/>
      <c r="AP1310" s="93"/>
      <c r="AQ1310" s="93"/>
      <c r="AR1310" s="93"/>
      <c r="AS1310" s="93"/>
      <c r="AT1310" s="94"/>
      <c r="AU1310" s="41"/>
      <c r="AV1310" s="41"/>
      <c r="AW1310" s="41"/>
      <c r="AX1310" s="41"/>
      <c r="AY1310" s="41"/>
      <c r="AZ1310" s="41"/>
      <c r="BA1310" s="41"/>
      <c r="BB1310" s="41"/>
      <c r="BC1310" s="41"/>
      <c r="BD1310" s="41"/>
      <c r="BE1310" s="41"/>
      <c r="BF1310" s="41"/>
      <c r="BG1310" s="41"/>
      <c r="BH1310" s="41"/>
      <c r="BI1310" s="41"/>
      <c r="BJ1310" s="41"/>
      <c r="BK1310" s="41"/>
      <c r="BL1310" s="41"/>
      <c r="BM1310" s="41"/>
      <c r="BN1310" s="41"/>
    </row>
    <row r="1311" customFormat="false" ht="22.5" hidden="false" customHeight="true" outlineLevel="0" collapsed="false">
      <c r="A1311" s="90"/>
      <c r="B1311" s="90"/>
      <c r="C1311" s="83"/>
      <c r="D1311" s="113" t="e">
        <f aca="false">'codigos flow sheet' #REF!</f>
        <v>#VALUE!</v>
      </c>
      <c r="E1311" s="92" t="e">
        <f aca="false">'codigos flow sheet' #REF!</f>
        <v>#VALUE!</v>
      </c>
      <c r="F1311" s="78"/>
      <c r="G1311" s="76"/>
      <c r="H1311" s="82" t="s">
        <v>1173</v>
      </c>
      <c r="I1311" s="94"/>
      <c r="J1311" s="140" t="s">
        <v>845</v>
      </c>
      <c r="K1311" s="87" t="s">
        <v>845</v>
      </c>
      <c r="L1311" s="93"/>
      <c r="M1311" s="140"/>
      <c r="N1311" s="82"/>
      <c r="O1311" s="82"/>
      <c r="P1311" s="82"/>
      <c r="Q1311" s="82"/>
      <c r="R1311" s="82"/>
      <c r="S1311" s="82"/>
      <c r="T1311" s="82"/>
      <c r="U1311" s="82"/>
      <c r="V1311" s="82"/>
      <c r="W1311" s="82"/>
      <c r="X1311" s="82"/>
      <c r="Y1311" s="82"/>
      <c r="Z1311" s="82"/>
      <c r="AA1311" s="82"/>
      <c r="AB1311" s="82"/>
      <c r="AC1311" s="82"/>
      <c r="AD1311" s="82"/>
      <c r="AE1311" s="82"/>
      <c r="AF1311" s="82"/>
      <c r="AG1311" s="82"/>
      <c r="AH1311" s="82"/>
      <c r="AI1311" s="82"/>
      <c r="AJ1311" s="82"/>
      <c r="AK1311" s="82"/>
      <c r="AL1311" s="82"/>
      <c r="AM1311" s="82"/>
      <c r="AN1311" s="93"/>
      <c r="AO1311" s="93"/>
      <c r="AP1311" s="93"/>
      <c r="AQ1311" s="93"/>
      <c r="AR1311" s="93"/>
      <c r="AS1311" s="93"/>
      <c r="AT1311" s="94"/>
      <c r="AU1311" s="41"/>
      <c r="AV1311" s="41"/>
      <c r="AW1311" s="41"/>
      <c r="AX1311" s="41"/>
      <c r="AY1311" s="41"/>
      <c r="AZ1311" s="41"/>
      <c r="BA1311" s="41"/>
      <c r="BB1311" s="41"/>
      <c r="BC1311" s="41"/>
      <c r="BD1311" s="41"/>
      <c r="BE1311" s="41"/>
      <c r="BF1311" s="41"/>
      <c r="BG1311" s="41"/>
      <c r="BH1311" s="41"/>
      <c r="BI1311" s="41"/>
      <c r="BJ1311" s="41"/>
      <c r="BK1311" s="41"/>
      <c r="BL1311" s="41"/>
      <c r="BM1311" s="41"/>
      <c r="BN1311" s="41"/>
    </row>
    <row r="1312" customFormat="false" ht="22.5" hidden="false" customHeight="true" outlineLevel="0" collapsed="false">
      <c r="A1312" s="90"/>
      <c r="B1312" s="90"/>
      <c r="C1312" s="83" t="s">
        <v>1640</v>
      </c>
      <c r="D1312" s="90" t="e">
        <f aca="false">CONCATENATE($D$1311,"_","HS")</f>
        <v>#VALUE!</v>
      </c>
      <c r="E1312" s="94" t="e">
        <f aca="false">$E$1311</f>
        <v>#VALUE!</v>
      </c>
      <c r="F1312" s="78"/>
      <c r="G1312" s="88" t="s">
        <v>1062</v>
      </c>
      <c r="H1312" s="82" t="s">
        <v>981</v>
      </c>
      <c r="I1312" s="77" t="s">
        <v>1641</v>
      </c>
      <c r="J1312" s="93"/>
      <c r="K1312" s="87"/>
      <c r="L1312" s="93"/>
      <c r="M1312" s="140" t="s">
        <v>62</v>
      </c>
      <c r="N1312" s="82"/>
      <c r="O1312" s="82"/>
      <c r="P1312" s="82"/>
      <c r="Q1312" s="82" t="n">
        <v>1</v>
      </c>
      <c r="R1312" s="82"/>
      <c r="S1312" s="82"/>
      <c r="T1312" s="82"/>
      <c r="U1312" s="82"/>
      <c r="V1312" s="82"/>
      <c r="W1312" s="82"/>
      <c r="X1312" s="82"/>
      <c r="Y1312" s="82"/>
      <c r="Z1312" s="82"/>
      <c r="AA1312" s="82"/>
      <c r="AB1312" s="82"/>
      <c r="AC1312" s="82"/>
      <c r="AD1312" s="82"/>
      <c r="AE1312" s="82"/>
      <c r="AF1312" s="82"/>
      <c r="AG1312" s="82"/>
      <c r="AH1312" s="82"/>
      <c r="AI1312" s="82"/>
      <c r="AJ1312" s="82"/>
      <c r="AK1312" s="82"/>
      <c r="AL1312" s="82"/>
      <c r="AM1312" s="82"/>
      <c r="AN1312" s="93"/>
      <c r="AO1312" s="93"/>
      <c r="AP1312" s="93"/>
      <c r="AQ1312" s="93"/>
      <c r="AR1312" s="93"/>
      <c r="AS1312" s="93"/>
      <c r="AT1312" s="94"/>
      <c r="AU1312" s="41"/>
      <c r="AV1312" s="41"/>
      <c r="AW1312" s="41"/>
      <c r="AX1312" s="41"/>
      <c r="AY1312" s="41"/>
      <c r="AZ1312" s="41"/>
      <c r="BA1312" s="41"/>
      <c r="BB1312" s="41"/>
      <c r="BC1312" s="41"/>
      <c r="BD1312" s="41"/>
      <c r="BE1312" s="41"/>
      <c r="BF1312" s="41"/>
      <c r="BG1312" s="41"/>
      <c r="BH1312" s="41"/>
      <c r="BI1312" s="41"/>
      <c r="BJ1312" s="41"/>
      <c r="BK1312" s="41"/>
      <c r="BL1312" s="41"/>
      <c r="BM1312" s="41"/>
      <c r="BN1312" s="41"/>
    </row>
    <row r="1313" customFormat="false" ht="22.5" hidden="false" customHeight="true" outlineLevel="0" collapsed="false">
      <c r="A1313" s="90"/>
      <c r="B1313" s="90"/>
      <c r="C1313" s="83" t="s">
        <v>1642</v>
      </c>
      <c r="D1313" s="90" t="e">
        <f aca="false">CONCATENATE($D$1311,"_","RDY")</f>
        <v>#VALUE!</v>
      </c>
      <c r="E1313" s="94" t="e">
        <f aca="false">$E$1311</f>
        <v>#VALUE!</v>
      </c>
      <c r="F1313" s="78"/>
      <c r="G1313" s="88" t="s">
        <v>64</v>
      </c>
      <c r="H1313" s="82" t="s">
        <v>981</v>
      </c>
      <c r="I1313" s="77" t="s">
        <v>1643</v>
      </c>
      <c r="J1313" s="93"/>
      <c r="K1313" s="87"/>
      <c r="L1313" s="93"/>
      <c r="M1313" s="140" t="s">
        <v>62</v>
      </c>
      <c r="N1313" s="82"/>
      <c r="O1313" s="82"/>
      <c r="P1313" s="82"/>
      <c r="Q1313" s="82" t="n">
        <v>1</v>
      </c>
      <c r="R1313" s="82"/>
      <c r="S1313" s="82"/>
      <c r="T1313" s="82"/>
      <c r="U1313" s="82"/>
      <c r="V1313" s="82"/>
      <c r="W1313" s="82"/>
      <c r="X1313" s="82"/>
      <c r="Y1313" s="82"/>
      <c r="Z1313" s="82"/>
      <c r="AA1313" s="82"/>
      <c r="AB1313" s="82"/>
      <c r="AC1313" s="82"/>
      <c r="AD1313" s="82"/>
      <c r="AE1313" s="82"/>
      <c r="AF1313" s="82"/>
      <c r="AG1313" s="82"/>
      <c r="AH1313" s="82"/>
      <c r="AI1313" s="82"/>
      <c r="AJ1313" s="82"/>
      <c r="AK1313" s="82"/>
      <c r="AL1313" s="82"/>
      <c r="AM1313" s="82"/>
      <c r="AN1313" s="93"/>
      <c r="AO1313" s="93"/>
      <c r="AP1313" s="93"/>
      <c r="AQ1313" s="93"/>
      <c r="AR1313" s="93"/>
      <c r="AS1313" s="93"/>
      <c r="AT1313" s="94"/>
      <c r="AU1313" s="41"/>
      <c r="AV1313" s="41"/>
      <c r="AW1313" s="41"/>
      <c r="AX1313" s="41"/>
      <c r="AY1313" s="41"/>
      <c r="AZ1313" s="41"/>
      <c r="BA1313" s="41"/>
      <c r="BB1313" s="41"/>
      <c r="BC1313" s="41"/>
      <c r="BD1313" s="41"/>
      <c r="BE1313" s="41"/>
      <c r="BF1313" s="41"/>
      <c r="BG1313" s="41"/>
      <c r="BH1313" s="41"/>
      <c r="BI1313" s="41"/>
      <c r="BJ1313" s="41"/>
      <c r="BK1313" s="41"/>
      <c r="BL1313" s="41"/>
      <c r="BM1313" s="41"/>
      <c r="BN1313" s="41"/>
    </row>
    <row r="1314" customFormat="false" ht="22.5" hidden="false" customHeight="true" outlineLevel="0" collapsed="false">
      <c r="A1314" s="90"/>
      <c r="B1314" s="90"/>
      <c r="C1314" s="83" t="s">
        <v>1644</v>
      </c>
      <c r="D1314" s="90" t="e">
        <f aca="false">CONCATENATE($D$1311,"_","RUN")</f>
        <v>#VALUE!</v>
      </c>
      <c r="E1314" s="94" t="e">
        <f aca="false">$E$1311</f>
        <v>#VALUE!</v>
      </c>
      <c r="F1314" s="78"/>
      <c r="G1314" s="88" t="s">
        <v>382</v>
      </c>
      <c r="H1314" s="82" t="s">
        <v>981</v>
      </c>
      <c r="I1314" s="77" t="s">
        <v>1645</v>
      </c>
      <c r="J1314" s="93"/>
      <c r="K1314" s="87"/>
      <c r="L1314" s="93"/>
      <c r="M1314" s="140" t="s">
        <v>62</v>
      </c>
      <c r="N1314" s="82"/>
      <c r="O1314" s="82"/>
      <c r="P1314" s="82"/>
      <c r="Q1314" s="82" t="n">
        <v>1</v>
      </c>
      <c r="R1314" s="82"/>
      <c r="S1314" s="82"/>
      <c r="T1314" s="82"/>
      <c r="U1314" s="82"/>
      <c r="V1314" s="82"/>
      <c r="W1314" s="82"/>
      <c r="X1314" s="82"/>
      <c r="Y1314" s="82"/>
      <c r="Z1314" s="82"/>
      <c r="AA1314" s="82"/>
      <c r="AB1314" s="82"/>
      <c r="AC1314" s="82"/>
      <c r="AD1314" s="82"/>
      <c r="AE1314" s="82"/>
      <c r="AF1314" s="82"/>
      <c r="AG1314" s="82"/>
      <c r="AH1314" s="82"/>
      <c r="AI1314" s="82"/>
      <c r="AJ1314" s="82"/>
      <c r="AK1314" s="82"/>
      <c r="AL1314" s="82"/>
      <c r="AM1314" s="82"/>
      <c r="AN1314" s="93"/>
      <c r="AO1314" s="93"/>
      <c r="AP1314" s="93"/>
      <c r="AQ1314" s="93"/>
      <c r="AR1314" s="93"/>
      <c r="AS1314" s="93"/>
      <c r="AT1314" s="94"/>
      <c r="AU1314" s="41"/>
      <c r="AV1314" s="41"/>
      <c r="AW1314" s="41"/>
      <c r="AX1314" s="41"/>
      <c r="AY1314" s="41"/>
      <c r="AZ1314" s="41"/>
      <c r="BA1314" s="41"/>
      <c r="BB1314" s="41"/>
      <c r="BC1314" s="41"/>
      <c r="BD1314" s="41"/>
      <c r="BE1314" s="41"/>
      <c r="BF1314" s="41"/>
      <c r="BG1314" s="41"/>
      <c r="BH1314" s="41"/>
      <c r="BI1314" s="41"/>
      <c r="BJ1314" s="41"/>
      <c r="BK1314" s="41"/>
      <c r="BL1314" s="41"/>
      <c r="BM1314" s="41"/>
      <c r="BN1314" s="41"/>
    </row>
    <row r="1315" customFormat="false" ht="22.5" hidden="false" customHeight="true" outlineLevel="0" collapsed="false">
      <c r="A1315" s="90"/>
      <c r="B1315" s="90"/>
      <c r="C1315" s="83" t="s">
        <v>1646</v>
      </c>
      <c r="D1315" s="90" t="e">
        <f aca="false">CONCATENATE($D$1311,"_","FLT")</f>
        <v>#VALUE!</v>
      </c>
      <c r="E1315" s="94" t="e">
        <f aca="false">$E$1311</f>
        <v>#VALUE!</v>
      </c>
      <c r="F1315" s="78"/>
      <c r="G1315" s="88" t="s">
        <v>1124</v>
      </c>
      <c r="H1315" s="82" t="s">
        <v>981</v>
      </c>
      <c r="I1315" s="77" t="s">
        <v>1647</v>
      </c>
      <c r="J1315" s="93"/>
      <c r="K1315" s="87"/>
      <c r="L1315" s="93"/>
      <c r="M1315" s="140" t="s">
        <v>62</v>
      </c>
      <c r="N1315" s="82"/>
      <c r="O1315" s="82"/>
      <c r="P1315" s="82"/>
      <c r="Q1315" s="82" t="n">
        <v>1</v>
      </c>
      <c r="R1315" s="82"/>
      <c r="S1315" s="82"/>
      <c r="T1315" s="82"/>
      <c r="U1315" s="82"/>
      <c r="V1315" s="82"/>
      <c r="W1315" s="82"/>
      <c r="X1315" s="82"/>
      <c r="Y1315" s="82"/>
      <c r="Z1315" s="82"/>
      <c r="AA1315" s="82"/>
      <c r="AB1315" s="82"/>
      <c r="AC1315" s="82"/>
      <c r="AD1315" s="82"/>
      <c r="AE1315" s="82"/>
      <c r="AF1315" s="82"/>
      <c r="AG1315" s="82"/>
      <c r="AH1315" s="82"/>
      <c r="AI1315" s="82"/>
      <c r="AJ1315" s="82"/>
      <c r="AK1315" s="82"/>
      <c r="AL1315" s="82"/>
      <c r="AM1315" s="82"/>
      <c r="AN1315" s="93"/>
      <c r="AO1315" s="93"/>
      <c r="AP1315" s="93"/>
      <c r="AQ1315" s="93"/>
      <c r="AR1315" s="93"/>
      <c r="AS1315" s="93"/>
      <c r="AT1315" s="94"/>
      <c r="AU1315" s="41"/>
      <c r="AV1315" s="41"/>
      <c r="AW1315" s="41"/>
      <c r="AX1315" s="41"/>
      <c r="AY1315" s="41"/>
      <c r="AZ1315" s="41"/>
      <c r="BA1315" s="41"/>
      <c r="BB1315" s="41"/>
      <c r="BC1315" s="41"/>
      <c r="BD1315" s="41"/>
      <c r="BE1315" s="41"/>
      <c r="BF1315" s="41"/>
      <c r="BG1315" s="41"/>
      <c r="BH1315" s="41"/>
      <c r="BI1315" s="41"/>
      <c r="BJ1315" s="41"/>
      <c r="BK1315" s="41"/>
      <c r="BL1315" s="41"/>
      <c r="BM1315" s="41"/>
      <c r="BN1315" s="41"/>
    </row>
    <row r="1316" customFormat="false" ht="22.5" hidden="false" customHeight="true" outlineLevel="0" collapsed="false">
      <c r="A1316" s="90"/>
      <c r="B1316" s="90"/>
      <c r="C1316" s="83" t="s">
        <v>1648</v>
      </c>
      <c r="D1316" s="90" t="e">
        <f aca="false">CONCATENATE($D$1311,"_","CMD")</f>
        <v>#VALUE!</v>
      </c>
      <c r="E1316" s="94" t="e">
        <f aca="false">$E$1311</f>
        <v>#VALUE!</v>
      </c>
      <c r="F1316" s="78"/>
      <c r="G1316" s="88" t="s">
        <v>106</v>
      </c>
      <c r="H1316" s="82" t="s">
        <v>981</v>
      </c>
      <c r="I1316" s="77" t="s">
        <v>1649</v>
      </c>
      <c r="J1316" s="93"/>
      <c r="K1316" s="87"/>
      <c r="L1316" s="93"/>
      <c r="M1316" s="140" t="s">
        <v>62</v>
      </c>
      <c r="N1316" s="82"/>
      <c r="O1316" s="82"/>
      <c r="P1316" s="82"/>
      <c r="Q1316" s="82"/>
      <c r="R1316" s="82" t="n">
        <v>1</v>
      </c>
      <c r="S1316" s="82"/>
      <c r="T1316" s="82"/>
      <c r="U1316" s="82"/>
      <c r="V1316" s="82"/>
      <c r="W1316" s="82"/>
      <c r="X1316" s="82"/>
      <c r="Y1316" s="82"/>
      <c r="Z1316" s="82"/>
      <c r="AA1316" s="82"/>
      <c r="AB1316" s="82"/>
      <c r="AC1316" s="82"/>
      <c r="AD1316" s="82"/>
      <c r="AE1316" s="82"/>
      <c r="AF1316" s="82"/>
      <c r="AG1316" s="82"/>
      <c r="AH1316" s="82"/>
      <c r="AI1316" s="82"/>
      <c r="AJ1316" s="82"/>
      <c r="AK1316" s="82"/>
      <c r="AL1316" s="82"/>
      <c r="AM1316" s="82"/>
      <c r="AN1316" s="93"/>
      <c r="AO1316" s="93"/>
      <c r="AP1316" s="93"/>
      <c r="AQ1316" s="93"/>
      <c r="AR1316" s="93"/>
      <c r="AS1316" s="93"/>
      <c r="AT1316" s="94"/>
      <c r="AU1316" s="41"/>
      <c r="AV1316" s="41"/>
      <c r="AW1316" s="41"/>
      <c r="AX1316" s="41"/>
      <c r="AY1316" s="41"/>
      <c r="AZ1316" s="41"/>
      <c r="BA1316" s="41"/>
      <c r="BB1316" s="41"/>
      <c r="BC1316" s="41"/>
      <c r="BD1316" s="41"/>
      <c r="BE1316" s="41"/>
      <c r="BF1316" s="41"/>
      <c r="BG1316" s="41"/>
      <c r="BH1316" s="41"/>
      <c r="BI1316" s="41"/>
      <c r="BJ1316" s="41"/>
      <c r="BK1316" s="41"/>
      <c r="BL1316" s="41"/>
      <c r="BM1316" s="41"/>
      <c r="BN1316" s="41"/>
    </row>
    <row r="1317" customFormat="false" ht="22.5" hidden="false" customHeight="true" outlineLevel="0" collapsed="false">
      <c r="A1317" s="90"/>
      <c r="B1317" s="90"/>
      <c r="C1317" s="83" t="s">
        <v>1650</v>
      </c>
      <c r="D1317" s="90" t="e">
        <f aca="false">CONCATENATE($D$1311,"_","FIT")</f>
        <v>#VALUE!</v>
      </c>
      <c r="E1317" s="94" t="e">
        <f aca="false">$E$1311</f>
        <v>#VALUE!</v>
      </c>
      <c r="F1317" s="78"/>
      <c r="G1317" s="88" t="s">
        <v>1589</v>
      </c>
      <c r="H1317" s="82" t="s">
        <v>981</v>
      </c>
      <c r="I1317" s="94" t="s">
        <v>1651</v>
      </c>
      <c r="J1317" s="93"/>
      <c r="K1317" s="87"/>
      <c r="L1317" s="93"/>
      <c r="M1317" s="87" t="s">
        <v>85</v>
      </c>
      <c r="N1317" s="82" t="s">
        <v>1591</v>
      </c>
      <c r="O1317" s="82"/>
      <c r="P1317" s="82"/>
      <c r="Q1317" s="82"/>
      <c r="R1317" s="82"/>
      <c r="S1317" s="82" t="n">
        <v>1</v>
      </c>
      <c r="T1317" s="82"/>
      <c r="U1317" s="82"/>
      <c r="V1317" s="82"/>
      <c r="W1317" s="82"/>
      <c r="X1317" s="82"/>
      <c r="Y1317" s="82"/>
      <c r="Z1317" s="82"/>
      <c r="AA1317" s="82"/>
      <c r="AB1317" s="82"/>
      <c r="AC1317" s="82"/>
      <c r="AD1317" s="82"/>
      <c r="AE1317" s="82"/>
      <c r="AF1317" s="82"/>
      <c r="AG1317" s="82"/>
      <c r="AH1317" s="82"/>
      <c r="AI1317" s="82"/>
      <c r="AJ1317" s="82"/>
      <c r="AK1317" s="82"/>
      <c r="AL1317" s="82"/>
      <c r="AM1317" s="82"/>
      <c r="AN1317" s="93"/>
      <c r="AO1317" s="93"/>
      <c r="AP1317" s="93"/>
      <c r="AQ1317" s="93"/>
      <c r="AR1317" s="93"/>
      <c r="AS1317" s="93"/>
      <c r="AT1317" s="94"/>
      <c r="AU1317" s="41"/>
      <c r="AV1317" s="41"/>
      <c r="AW1317" s="41"/>
      <c r="AX1317" s="41"/>
      <c r="AY1317" s="41"/>
      <c r="AZ1317" s="41"/>
      <c r="BA1317" s="41"/>
      <c r="BB1317" s="41"/>
      <c r="BC1317" s="41"/>
      <c r="BD1317" s="41"/>
      <c r="BE1317" s="41"/>
      <c r="BF1317" s="41"/>
      <c r="BG1317" s="41"/>
      <c r="BH1317" s="41"/>
      <c r="BI1317" s="41"/>
      <c r="BJ1317" s="41"/>
      <c r="BK1317" s="41"/>
      <c r="BL1317" s="41"/>
      <c r="BM1317" s="41"/>
      <c r="BN1317" s="41"/>
    </row>
    <row r="1318" customFormat="false" ht="22.5" hidden="false" customHeight="true" outlineLevel="0" collapsed="false">
      <c r="A1318" s="90"/>
      <c r="B1318" s="90"/>
      <c r="C1318" s="83" t="s">
        <v>1652</v>
      </c>
      <c r="D1318" s="90" t="e">
        <f aca="false">CONCATENATE($D$1311,"_","SI")</f>
        <v>#VALUE!</v>
      </c>
      <c r="E1318" s="94" t="e">
        <f aca="false">$E$1311</f>
        <v>#VALUE!</v>
      </c>
      <c r="F1318" s="78"/>
      <c r="G1318" s="88" t="s">
        <v>931</v>
      </c>
      <c r="H1318" s="82" t="s">
        <v>981</v>
      </c>
      <c r="I1318" s="94" t="s">
        <v>1653</v>
      </c>
      <c r="J1318" s="93"/>
      <c r="K1318" s="87"/>
      <c r="L1318" s="93"/>
      <c r="M1318" s="87" t="s">
        <v>1568</v>
      </c>
      <c r="N1318" s="82" t="s">
        <v>1594</v>
      </c>
      <c r="O1318" s="82"/>
      <c r="P1318" s="82"/>
      <c r="Q1318" s="82"/>
      <c r="R1318" s="82"/>
      <c r="S1318" s="82" t="n">
        <v>1</v>
      </c>
      <c r="T1318" s="82"/>
      <c r="U1318" s="82"/>
      <c r="V1318" s="82"/>
      <c r="W1318" s="82"/>
      <c r="X1318" s="82"/>
      <c r="Y1318" s="82"/>
      <c r="Z1318" s="82"/>
      <c r="AA1318" s="82"/>
      <c r="AB1318" s="82"/>
      <c r="AC1318" s="82"/>
      <c r="AD1318" s="82"/>
      <c r="AE1318" s="82"/>
      <c r="AF1318" s="82"/>
      <c r="AG1318" s="82"/>
      <c r="AH1318" s="82"/>
      <c r="AI1318" s="82"/>
      <c r="AJ1318" s="82"/>
      <c r="AK1318" s="82"/>
      <c r="AL1318" s="82"/>
      <c r="AM1318" s="82"/>
      <c r="AN1318" s="93"/>
      <c r="AO1318" s="93"/>
      <c r="AP1318" s="93"/>
      <c r="AQ1318" s="93"/>
      <c r="AR1318" s="93"/>
      <c r="AS1318" s="93"/>
      <c r="AT1318" s="94"/>
      <c r="AU1318" s="41"/>
      <c r="AV1318" s="41"/>
      <c r="AW1318" s="41"/>
      <c r="AX1318" s="41"/>
      <c r="AY1318" s="41"/>
      <c r="AZ1318" s="41"/>
      <c r="BA1318" s="41"/>
      <c r="BB1318" s="41"/>
      <c r="BC1318" s="41"/>
      <c r="BD1318" s="41"/>
      <c r="BE1318" s="41"/>
      <c r="BF1318" s="41"/>
      <c r="BG1318" s="41"/>
      <c r="BH1318" s="41"/>
      <c r="BI1318" s="41"/>
      <c r="BJ1318" s="41"/>
      <c r="BK1318" s="41"/>
      <c r="BL1318" s="41"/>
      <c r="BM1318" s="41"/>
      <c r="BN1318" s="41"/>
    </row>
    <row r="1319" customFormat="false" ht="22.5" hidden="false" customHeight="true" outlineLevel="0" collapsed="false">
      <c r="A1319" s="90"/>
      <c r="B1319" s="90"/>
      <c r="C1319" s="83" t="s">
        <v>1654</v>
      </c>
      <c r="D1319" s="90" t="e">
        <f aca="false">CONCATENATE($D$1311,"_","IT")</f>
        <v>#VALUE!</v>
      </c>
      <c r="E1319" s="94" t="e">
        <f aca="false">$E$1311</f>
        <v>#VALUE!</v>
      </c>
      <c r="F1319" s="78"/>
      <c r="G1319" s="88" t="s">
        <v>82</v>
      </c>
      <c r="H1319" s="82" t="s">
        <v>981</v>
      </c>
      <c r="I1319" s="94" t="s">
        <v>1655</v>
      </c>
      <c r="J1319" s="93"/>
      <c r="K1319" s="87"/>
      <c r="L1319" s="93"/>
      <c r="M1319" s="87" t="s">
        <v>1568</v>
      </c>
      <c r="N1319" s="82" t="s">
        <v>1637</v>
      </c>
      <c r="O1319" s="82"/>
      <c r="P1319" s="82"/>
      <c r="Q1319" s="82"/>
      <c r="R1319" s="82"/>
      <c r="S1319" s="82" t="n">
        <v>1</v>
      </c>
      <c r="T1319" s="82"/>
      <c r="U1319" s="82"/>
      <c r="V1319" s="82"/>
      <c r="W1319" s="82"/>
      <c r="X1319" s="82"/>
      <c r="Y1319" s="82"/>
      <c r="Z1319" s="82"/>
      <c r="AA1319" s="82"/>
      <c r="AB1319" s="82"/>
      <c r="AC1319" s="82"/>
      <c r="AD1319" s="82"/>
      <c r="AE1319" s="82"/>
      <c r="AF1319" s="82"/>
      <c r="AG1319" s="82"/>
      <c r="AH1319" s="82"/>
      <c r="AI1319" s="82"/>
      <c r="AJ1319" s="82"/>
      <c r="AK1319" s="82"/>
      <c r="AL1319" s="82"/>
      <c r="AM1319" s="82"/>
      <c r="AN1319" s="93"/>
      <c r="AO1319" s="93"/>
      <c r="AP1319" s="93"/>
      <c r="AQ1319" s="93"/>
      <c r="AR1319" s="93"/>
      <c r="AS1319" s="93"/>
      <c r="AT1319" s="94"/>
      <c r="AU1319" s="41"/>
      <c r="AV1319" s="41"/>
      <c r="AW1319" s="41"/>
      <c r="AX1319" s="41"/>
      <c r="AY1319" s="41"/>
      <c r="AZ1319" s="41"/>
      <c r="BA1319" s="41"/>
      <c r="BB1319" s="41"/>
      <c r="BC1319" s="41"/>
      <c r="BD1319" s="41"/>
      <c r="BE1319" s="41"/>
      <c r="BF1319" s="41"/>
      <c r="BG1319" s="41"/>
      <c r="BH1319" s="41"/>
      <c r="BI1319" s="41"/>
      <c r="BJ1319" s="41"/>
      <c r="BK1319" s="41"/>
      <c r="BL1319" s="41"/>
      <c r="BM1319" s="41"/>
      <c r="BN1319" s="41"/>
    </row>
    <row r="1320" customFormat="false" ht="22.5" hidden="false" customHeight="true" outlineLevel="0" collapsed="false">
      <c r="A1320" s="90"/>
      <c r="B1320" s="90"/>
      <c r="C1320" s="83" t="s">
        <v>1656</v>
      </c>
      <c r="D1320" s="90" t="e">
        <f aca="false">CONCATENATE($D$1311,"_CV")</f>
        <v>#VALUE!</v>
      </c>
      <c r="E1320" s="94" t="e">
        <f aca="false">$E$1311</f>
        <v>#VALUE!</v>
      </c>
      <c r="F1320" s="78"/>
      <c r="G1320" s="88" t="s">
        <v>935</v>
      </c>
      <c r="H1320" s="82" t="s">
        <v>981</v>
      </c>
      <c r="I1320" s="94" t="s">
        <v>1657</v>
      </c>
      <c r="J1320" s="93"/>
      <c r="K1320" s="87"/>
      <c r="L1320" s="93"/>
      <c r="M1320" s="140" t="s">
        <v>85</v>
      </c>
      <c r="N1320" s="82"/>
      <c r="O1320" s="82"/>
      <c r="P1320" s="82"/>
      <c r="Q1320" s="82"/>
      <c r="R1320" s="82"/>
      <c r="S1320" s="82"/>
      <c r="T1320" s="82"/>
      <c r="U1320" s="82" t="n">
        <v>1</v>
      </c>
      <c r="V1320" s="82"/>
      <c r="W1320" s="82"/>
      <c r="X1320" s="82"/>
      <c r="Y1320" s="82"/>
      <c r="Z1320" s="82"/>
      <c r="AA1320" s="82"/>
      <c r="AB1320" s="82"/>
      <c r="AC1320" s="82"/>
      <c r="AD1320" s="82"/>
      <c r="AE1320" s="82"/>
      <c r="AF1320" s="82"/>
      <c r="AG1320" s="82"/>
      <c r="AH1320" s="82"/>
      <c r="AI1320" s="82"/>
      <c r="AJ1320" s="82"/>
      <c r="AK1320" s="82"/>
      <c r="AL1320" s="82"/>
      <c r="AM1320" s="82"/>
      <c r="AN1320" s="93"/>
      <c r="AO1320" s="93"/>
      <c r="AP1320" s="93"/>
      <c r="AQ1320" s="93"/>
      <c r="AR1320" s="93"/>
      <c r="AS1320" s="93"/>
      <c r="AT1320" s="94"/>
      <c r="AU1320" s="41"/>
      <c r="AV1320" s="41"/>
      <c r="AW1320" s="41"/>
      <c r="AX1320" s="41"/>
      <c r="AY1320" s="41"/>
      <c r="AZ1320" s="41"/>
      <c r="BA1320" s="41"/>
      <c r="BB1320" s="41"/>
      <c r="BC1320" s="41"/>
      <c r="BD1320" s="41"/>
      <c r="BE1320" s="41"/>
      <c r="BF1320" s="41"/>
      <c r="BG1320" s="41"/>
      <c r="BH1320" s="41"/>
      <c r="BI1320" s="41"/>
      <c r="BJ1320" s="41"/>
      <c r="BK1320" s="41"/>
      <c r="BL1320" s="41"/>
      <c r="BM1320" s="41"/>
      <c r="BN1320" s="41"/>
    </row>
    <row r="1321" customFormat="false" ht="22.5" hidden="false" customHeight="true" outlineLevel="0" collapsed="false">
      <c r="A1321" s="83"/>
      <c r="B1321" s="83"/>
      <c r="C1321" s="83"/>
      <c r="D1321" s="76"/>
      <c r="E1321" s="77"/>
      <c r="F1321" s="78"/>
      <c r="G1321" s="76"/>
      <c r="H1321" s="82"/>
      <c r="I1321" s="76"/>
      <c r="J1321" s="87"/>
      <c r="K1321" s="82"/>
      <c r="L1321" s="82"/>
      <c r="M1321" s="82"/>
      <c r="N1321" s="82"/>
      <c r="O1321" s="82"/>
      <c r="P1321" s="82"/>
      <c r="Q1321" s="82"/>
      <c r="R1321" s="82"/>
      <c r="S1321" s="82"/>
      <c r="T1321" s="82"/>
      <c r="U1321" s="82"/>
      <c r="V1321" s="82"/>
      <c r="W1321" s="82"/>
      <c r="X1321" s="82"/>
      <c r="Y1321" s="82"/>
      <c r="Z1321" s="82"/>
      <c r="AA1321" s="82"/>
      <c r="AB1321" s="82"/>
      <c r="AC1321" s="82"/>
      <c r="AD1321" s="82"/>
      <c r="AE1321" s="82"/>
      <c r="AF1321" s="82"/>
      <c r="AG1321" s="82"/>
      <c r="AH1321" s="82"/>
      <c r="AI1321" s="82"/>
      <c r="AJ1321" s="82"/>
      <c r="AK1321" s="82"/>
      <c r="AL1321" s="82"/>
      <c r="AM1321" s="82"/>
      <c r="AN1321" s="82"/>
      <c r="AO1321" s="82"/>
      <c r="AP1321" s="82"/>
      <c r="AQ1321" s="82"/>
      <c r="AR1321" s="82"/>
      <c r="AS1321" s="82"/>
      <c r="AT1321" s="77"/>
      <c r="AU1321" s="41"/>
      <c r="AV1321" s="41"/>
      <c r="AW1321" s="41"/>
      <c r="AX1321" s="41"/>
      <c r="AY1321" s="41"/>
      <c r="AZ1321" s="41"/>
      <c r="BA1321" s="41"/>
      <c r="BB1321" s="41"/>
      <c r="BC1321" s="41"/>
      <c r="BD1321" s="41"/>
      <c r="BE1321" s="41"/>
      <c r="BF1321" s="41"/>
      <c r="BG1321" s="41"/>
      <c r="BH1321" s="41"/>
      <c r="BI1321" s="41"/>
      <c r="BJ1321" s="41"/>
      <c r="BK1321" s="41"/>
      <c r="BL1321" s="41"/>
      <c r="BM1321" s="41"/>
      <c r="BN1321" s="41"/>
    </row>
    <row r="1322" customFormat="false" ht="22.5" hidden="false" customHeight="true" outlineLevel="0" collapsed="false">
      <c r="A1322" s="83"/>
      <c r="B1322" s="83"/>
      <c r="C1322" s="83"/>
      <c r="D1322" s="76"/>
      <c r="E1322" s="77"/>
      <c r="F1322" s="77"/>
      <c r="G1322" s="76"/>
      <c r="H1322" s="82"/>
      <c r="I1322" s="77"/>
      <c r="J1322" s="87"/>
      <c r="K1322" s="93"/>
      <c r="L1322" s="93"/>
      <c r="M1322" s="82"/>
      <c r="N1322" s="82"/>
      <c r="O1322" s="82"/>
      <c r="P1322" s="82"/>
      <c r="Q1322" s="82"/>
      <c r="R1322" s="82"/>
      <c r="S1322" s="82"/>
      <c r="T1322" s="82"/>
      <c r="U1322" s="82"/>
      <c r="V1322" s="82"/>
      <c r="W1322" s="82"/>
      <c r="X1322" s="82"/>
      <c r="Y1322" s="82"/>
      <c r="Z1322" s="82"/>
      <c r="AA1322" s="82"/>
      <c r="AB1322" s="82"/>
      <c r="AC1322" s="82"/>
      <c r="AD1322" s="82"/>
      <c r="AE1322" s="82"/>
      <c r="AF1322" s="82"/>
      <c r="AG1322" s="82"/>
      <c r="AH1322" s="82"/>
      <c r="AI1322" s="82"/>
      <c r="AJ1322" s="82"/>
      <c r="AK1322" s="82"/>
      <c r="AL1322" s="82"/>
      <c r="AM1322" s="82"/>
      <c r="AN1322" s="82"/>
      <c r="AO1322" s="93"/>
      <c r="AP1322" s="93"/>
      <c r="AQ1322" s="93"/>
      <c r="AR1322" s="93"/>
      <c r="AS1322" s="93"/>
      <c r="AT1322" s="94"/>
      <c r="AU1322" s="50"/>
      <c r="AV1322" s="50"/>
      <c r="AW1322" s="50"/>
      <c r="AX1322" s="50"/>
      <c r="AY1322" s="50"/>
      <c r="AZ1322" s="50"/>
      <c r="BA1322" s="50"/>
      <c r="BB1322" s="50"/>
      <c r="BC1322" s="50"/>
      <c r="BD1322" s="50"/>
      <c r="BE1322" s="50"/>
      <c r="BF1322" s="50"/>
      <c r="BG1322" s="50"/>
      <c r="BH1322" s="50"/>
      <c r="BI1322" s="50"/>
      <c r="BJ1322" s="50"/>
      <c r="BK1322" s="50"/>
      <c r="BL1322" s="50"/>
      <c r="BM1322" s="50"/>
      <c r="BN1322" s="50"/>
    </row>
    <row r="1323" customFormat="false" ht="22.5" hidden="false" customHeight="true" outlineLevel="0" collapsed="false">
      <c r="A1323" s="90"/>
      <c r="B1323" s="90"/>
      <c r="C1323" s="83"/>
      <c r="D1323" s="113" t="e">
        <f aca="false">$D$1311</f>
        <v>#VALUE!</v>
      </c>
      <c r="E1323" s="92" t="e">
        <f aca="false">$E$1311</f>
        <v>#VALUE!</v>
      </c>
      <c r="F1323" s="78"/>
      <c r="G1323" s="76"/>
      <c r="H1323" s="82"/>
      <c r="I1323" s="94"/>
      <c r="J1323" s="140" t="s">
        <v>845</v>
      </c>
      <c r="K1323" s="87" t="s">
        <v>845</v>
      </c>
      <c r="L1323" s="93"/>
      <c r="M1323" s="140"/>
      <c r="N1323" s="82"/>
      <c r="O1323" s="82"/>
      <c r="P1323" s="82"/>
      <c r="Q1323" s="82"/>
      <c r="R1323" s="82"/>
      <c r="S1323" s="82"/>
      <c r="T1323" s="82"/>
      <c r="U1323" s="82"/>
      <c r="V1323" s="82"/>
      <c r="W1323" s="82"/>
      <c r="X1323" s="82"/>
      <c r="Y1323" s="82"/>
      <c r="Z1323" s="82"/>
      <c r="AA1323" s="82"/>
      <c r="AB1323" s="82"/>
      <c r="AC1323" s="82"/>
      <c r="AD1323" s="82"/>
      <c r="AE1323" s="82"/>
      <c r="AF1323" s="82"/>
      <c r="AG1323" s="82"/>
      <c r="AH1323" s="82"/>
      <c r="AI1323" s="82"/>
      <c r="AJ1323" s="82"/>
      <c r="AK1323" s="82"/>
      <c r="AL1323" s="82"/>
      <c r="AM1323" s="82"/>
      <c r="AN1323" s="93"/>
      <c r="AO1323" s="93"/>
      <c r="AP1323" s="93"/>
      <c r="AQ1323" s="93"/>
      <c r="AR1323" s="93"/>
      <c r="AS1323" s="93"/>
      <c r="AT1323" s="94"/>
      <c r="AU1323" s="41"/>
      <c r="AV1323" s="41"/>
      <c r="AW1323" s="41"/>
      <c r="AX1323" s="41"/>
      <c r="AY1323" s="41"/>
      <c r="AZ1323" s="41"/>
      <c r="BA1323" s="41"/>
      <c r="BB1323" s="41"/>
      <c r="BC1323" s="41"/>
      <c r="BD1323" s="41"/>
      <c r="BE1323" s="41"/>
      <c r="BF1323" s="41"/>
      <c r="BG1323" s="41"/>
      <c r="BH1323" s="41"/>
      <c r="BI1323" s="41"/>
      <c r="BJ1323" s="41"/>
      <c r="BK1323" s="41"/>
      <c r="BL1323" s="41"/>
      <c r="BM1323" s="41"/>
      <c r="BN1323" s="41"/>
    </row>
    <row r="1324" customFormat="false" ht="22.5" hidden="false" customHeight="true" outlineLevel="0" collapsed="false">
      <c r="A1324" s="90"/>
      <c r="B1324" s="90"/>
      <c r="C1324" s="83"/>
      <c r="D1324" s="90" t="e">
        <f aca="false">CONCATENATE($D$1323,"_DNET","_RDY")</f>
        <v>#VALUE!</v>
      </c>
      <c r="E1324" s="94" t="e">
        <f aca="false">$E$1311</f>
        <v>#VALUE!</v>
      </c>
      <c r="F1324" s="78"/>
      <c r="G1324" s="88" t="s">
        <v>64</v>
      </c>
      <c r="H1324" s="82" t="s">
        <v>981</v>
      </c>
      <c r="I1324" s="94"/>
      <c r="J1324" s="93"/>
      <c r="K1324" s="87"/>
      <c r="L1324" s="93"/>
      <c r="M1324" s="140" t="s">
        <v>1119</v>
      </c>
      <c r="N1324" s="82"/>
      <c r="O1324" s="82"/>
      <c r="P1324" s="82"/>
      <c r="Q1324" s="82"/>
      <c r="R1324" s="82"/>
      <c r="S1324" s="82"/>
      <c r="T1324" s="82"/>
      <c r="U1324" s="82"/>
      <c r="V1324" s="82"/>
      <c r="W1324" s="82"/>
      <c r="X1324" s="82" t="n">
        <v>1</v>
      </c>
      <c r="Y1324" s="82"/>
      <c r="Z1324" s="82"/>
      <c r="AA1324" s="82"/>
      <c r="AB1324" s="82"/>
      <c r="AC1324" s="82"/>
      <c r="AD1324" s="82"/>
      <c r="AE1324" s="82"/>
      <c r="AF1324" s="82"/>
      <c r="AG1324" s="82"/>
      <c r="AH1324" s="82"/>
      <c r="AI1324" s="82"/>
      <c r="AJ1324" s="82"/>
      <c r="AK1324" s="82"/>
      <c r="AL1324" s="82"/>
      <c r="AM1324" s="82"/>
      <c r="AN1324" s="93"/>
      <c r="AO1324" s="93"/>
      <c r="AP1324" s="93"/>
      <c r="AQ1324" s="93"/>
      <c r="AR1324" s="93"/>
      <c r="AS1324" s="93"/>
      <c r="AT1324" s="94"/>
      <c r="AU1324" s="41"/>
      <c r="AV1324" s="41"/>
      <c r="AW1324" s="41"/>
      <c r="AX1324" s="41"/>
      <c r="AY1324" s="41"/>
      <c r="AZ1324" s="41"/>
      <c r="BA1324" s="41"/>
      <c r="BB1324" s="41"/>
      <c r="BC1324" s="41"/>
      <c r="BD1324" s="41"/>
      <c r="BE1324" s="41"/>
      <c r="BF1324" s="41"/>
      <c r="BG1324" s="41"/>
      <c r="BH1324" s="41"/>
      <c r="BI1324" s="41"/>
      <c r="BJ1324" s="41"/>
      <c r="BK1324" s="41"/>
      <c r="BL1324" s="41"/>
      <c r="BM1324" s="41"/>
      <c r="BN1324" s="41"/>
    </row>
    <row r="1325" customFormat="false" ht="22.5" hidden="false" customHeight="true" outlineLevel="0" collapsed="false">
      <c r="A1325" s="90"/>
      <c r="B1325" s="90"/>
      <c r="C1325" s="83"/>
      <c r="D1325" s="90" t="e">
        <f aca="false">CONCATENATE($D$1323,"_DNET","_RUN")</f>
        <v>#VALUE!</v>
      </c>
      <c r="E1325" s="94" t="e">
        <f aca="false">$E$1311</f>
        <v>#VALUE!</v>
      </c>
      <c r="F1325" s="78"/>
      <c r="G1325" s="88" t="s">
        <v>382</v>
      </c>
      <c r="H1325" s="82" t="s">
        <v>981</v>
      </c>
      <c r="I1325" s="94"/>
      <c r="J1325" s="93"/>
      <c r="K1325" s="87"/>
      <c r="L1325" s="93"/>
      <c r="M1325" s="140" t="s">
        <v>1119</v>
      </c>
      <c r="N1325" s="82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 t="n">
        <v>1</v>
      </c>
      <c r="Y1325" s="82"/>
      <c r="Z1325" s="82"/>
      <c r="AA1325" s="82"/>
      <c r="AB1325" s="82"/>
      <c r="AC1325" s="82"/>
      <c r="AD1325" s="82"/>
      <c r="AE1325" s="82"/>
      <c r="AF1325" s="82"/>
      <c r="AG1325" s="82"/>
      <c r="AH1325" s="82"/>
      <c r="AI1325" s="82"/>
      <c r="AJ1325" s="82"/>
      <c r="AK1325" s="82"/>
      <c r="AL1325" s="82"/>
      <c r="AM1325" s="82"/>
      <c r="AN1325" s="93"/>
      <c r="AO1325" s="93"/>
      <c r="AP1325" s="93"/>
      <c r="AQ1325" s="93"/>
      <c r="AR1325" s="93"/>
      <c r="AS1325" s="93"/>
      <c r="AT1325" s="94"/>
      <c r="AU1325" s="41"/>
      <c r="AV1325" s="41"/>
      <c r="AW1325" s="41"/>
      <c r="AX1325" s="41"/>
      <c r="AY1325" s="41"/>
      <c r="AZ1325" s="41"/>
      <c r="BA1325" s="41"/>
      <c r="BB1325" s="41"/>
      <c r="BC1325" s="41"/>
      <c r="BD1325" s="41"/>
      <c r="BE1325" s="41"/>
      <c r="BF1325" s="41"/>
      <c r="BG1325" s="41"/>
      <c r="BH1325" s="41"/>
      <c r="BI1325" s="41"/>
      <c r="BJ1325" s="41"/>
      <c r="BK1325" s="41"/>
      <c r="BL1325" s="41"/>
      <c r="BM1325" s="41"/>
      <c r="BN1325" s="41"/>
    </row>
    <row r="1326" customFormat="false" ht="22.5" hidden="false" customHeight="true" outlineLevel="0" collapsed="false">
      <c r="A1326" s="90"/>
      <c r="B1326" s="90"/>
      <c r="C1326" s="83"/>
      <c r="D1326" s="90" t="e">
        <f aca="false">CONCATENATE($D$1323,"_DNET","_FLT")</f>
        <v>#VALUE!</v>
      </c>
      <c r="E1326" s="94" t="e">
        <f aca="false">$E$1311</f>
        <v>#VALUE!</v>
      </c>
      <c r="F1326" s="78"/>
      <c r="G1326" s="77" t="s">
        <v>1494</v>
      </c>
      <c r="H1326" s="82" t="s">
        <v>981</v>
      </c>
      <c r="I1326" s="94"/>
      <c r="J1326" s="93"/>
      <c r="K1326" s="87"/>
      <c r="L1326" s="93"/>
      <c r="M1326" s="140" t="s">
        <v>1119</v>
      </c>
      <c r="N1326" s="82"/>
      <c r="O1326" s="82"/>
      <c r="P1326" s="82"/>
      <c r="Q1326" s="82"/>
      <c r="R1326" s="82"/>
      <c r="S1326" s="82"/>
      <c r="T1326" s="82"/>
      <c r="U1326" s="82"/>
      <c r="V1326" s="82"/>
      <c r="W1326" s="82"/>
      <c r="X1326" s="82" t="n">
        <v>1</v>
      </c>
      <c r="Y1326" s="82"/>
      <c r="Z1326" s="82"/>
      <c r="AA1326" s="82"/>
      <c r="AB1326" s="82"/>
      <c r="AC1326" s="82"/>
      <c r="AD1326" s="82"/>
      <c r="AE1326" s="82"/>
      <c r="AF1326" s="82"/>
      <c r="AG1326" s="82"/>
      <c r="AH1326" s="82"/>
      <c r="AI1326" s="82"/>
      <c r="AJ1326" s="82"/>
      <c r="AK1326" s="82"/>
      <c r="AL1326" s="82"/>
      <c r="AM1326" s="82"/>
      <c r="AN1326" s="93"/>
      <c r="AO1326" s="93"/>
      <c r="AP1326" s="93"/>
      <c r="AQ1326" s="93"/>
      <c r="AR1326" s="93"/>
      <c r="AS1326" s="93"/>
      <c r="AT1326" s="94"/>
      <c r="AU1326" s="41"/>
      <c r="AV1326" s="41"/>
      <c r="AW1326" s="41"/>
      <c r="AX1326" s="41"/>
      <c r="AY1326" s="41"/>
      <c r="AZ1326" s="41"/>
      <c r="BA1326" s="41"/>
      <c r="BB1326" s="41"/>
      <c r="BC1326" s="41"/>
      <c r="BD1326" s="41"/>
      <c r="BE1326" s="41"/>
      <c r="BF1326" s="41"/>
      <c r="BG1326" s="41"/>
      <c r="BH1326" s="41"/>
      <c r="BI1326" s="41"/>
      <c r="BJ1326" s="41"/>
      <c r="BK1326" s="41"/>
      <c r="BL1326" s="41"/>
      <c r="BM1326" s="41"/>
      <c r="BN1326" s="41"/>
    </row>
    <row r="1327" customFormat="false" ht="22.5" hidden="false" customHeight="true" outlineLevel="0" collapsed="false">
      <c r="A1327" s="90"/>
      <c r="B1327" s="90"/>
      <c r="C1327" s="83"/>
      <c r="D1327" s="90" t="e">
        <f aca="false">CONCATENATE($D$1323,"_DNET","_CMD")</f>
        <v>#VALUE!</v>
      </c>
      <c r="E1327" s="94" t="e">
        <f aca="false">$E$1311</f>
        <v>#VALUE!</v>
      </c>
      <c r="F1327" s="78"/>
      <c r="G1327" s="77" t="s">
        <v>1035</v>
      </c>
      <c r="H1327" s="82" t="s">
        <v>981</v>
      </c>
      <c r="I1327" s="94"/>
      <c r="J1327" s="93"/>
      <c r="K1327" s="87"/>
      <c r="L1327" s="93"/>
      <c r="M1327" s="140" t="s">
        <v>1119</v>
      </c>
      <c r="N1327" s="82"/>
      <c r="O1327" s="82"/>
      <c r="P1327" s="82"/>
      <c r="Q1327" s="82"/>
      <c r="R1327" s="82"/>
      <c r="S1327" s="82"/>
      <c r="T1327" s="82"/>
      <c r="U1327" s="82"/>
      <c r="V1327" s="82"/>
      <c r="W1327" s="82"/>
      <c r="X1327" s="82" t="n">
        <v>1</v>
      </c>
      <c r="Y1327" s="82"/>
      <c r="Z1327" s="82"/>
      <c r="AA1327" s="82"/>
      <c r="AB1327" s="82"/>
      <c r="AC1327" s="82"/>
      <c r="AD1327" s="82"/>
      <c r="AE1327" s="82"/>
      <c r="AF1327" s="82"/>
      <c r="AG1327" s="82"/>
      <c r="AH1327" s="82"/>
      <c r="AI1327" s="82"/>
      <c r="AJ1327" s="82"/>
      <c r="AK1327" s="82"/>
      <c r="AL1327" s="82"/>
      <c r="AM1327" s="82"/>
      <c r="AN1327" s="93"/>
      <c r="AO1327" s="93"/>
      <c r="AP1327" s="93"/>
      <c r="AQ1327" s="93"/>
      <c r="AR1327" s="93"/>
      <c r="AS1327" s="93"/>
      <c r="AT1327" s="94"/>
      <c r="AU1327" s="41"/>
      <c r="AV1327" s="41"/>
      <c r="AW1327" s="41"/>
      <c r="AX1327" s="41"/>
      <c r="AY1327" s="41"/>
      <c r="AZ1327" s="41"/>
      <c r="BA1327" s="41"/>
      <c r="BB1327" s="41"/>
      <c r="BC1327" s="41"/>
      <c r="BD1327" s="41"/>
      <c r="BE1327" s="41"/>
      <c r="BF1327" s="41"/>
      <c r="BG1327" s="41"/>
      <c r="BH1327" s="41"/>
      <c r="BI1327" s="41"/>
      <c r="BJ1327" s="41"/>
      <c r="BK1327" s="41"/>
      <c r="BL1327" s="41"/>
      <c r="BM1327" s="41"/>
      <c r="BN1327" s="41"/>
    </row>
    <row r="1328" customFormat="false" ht="22.5" hidden="false" customHeight="true" outlineLevel="0" collapsed="false">
      <c r="A1328" s="90"/>
      <c r="B1328" s="90"/>
      <c r="C1328" s="83"/>
      <c r="D1328" s="90" t="e">
        <f aca="false">CONCATENATE($D$1323,"_DNET","_RST")</f>
        <v>#VALUE!</v>
      </c>
      <c r="E1328" s="94" t="e">
        <f aca="false">$E$1311</f>
        <v>#VALUE!</v>
      </c>
      <c r="F1328" s="78"/>
      <c r="G1328" s="77" t="s">
        <v>925</v>
      </c>
      <c r="H1328" s="82" t="s">
        <v>981</v>
      </c>
      <c r="I1328" s="94"/>
      <c r="J1328" s="93"/>
      <c r="K1328" s="87"/>
      <c r="L1328" s="93"/>
      <c r="M1328" s="140" t="s">
        <v>1119</v>
      </c>
      <c r="N1328" s="82"/>
      <c r="O1328" s="82"/>
      <c r="P1328" s="82"/>
      <c r="Q1328" s="82"/>
      <c r="R1328" s="82"/>
      <c r="S1328" s="82"/>
      <c r="T1328" s="82"/>
      <c r="U1328" s="82"/>
      <c r="V1328" s="82"/>
      <c r="W1328" s="82"/>
      <c r="X1328" s="82" t="n">
        <v>1</v>
      </c>
      <c r="Y1328" s="82"/>
      <c r="Z1328" s="82"/>
      <c r="AA1328" s="82"/>
      <c r="AB1328" s="82"/>
      <c r="AC1328" s="82"/>
      <c r="AD1328" s="82"/>
      <c r="AE1328" s="82"/>
      <c r="AF1328" s="82"/>
      <c r="AG1328" s="82"/>
      <c r="AH1328" s="82"/>
      <c r="AI1328" s="82"/>
      <c r="AJ1328" s="82"/>
      <c r="AK1328" s="82"/>
      <c r="AL1328" s="82"/>
      <c r="AM1328" s="82"/>
      <c r="AN1328" s="93"/>
      <c r="AO1328" s="93"/>
      <c r="AP1328" s="93"/>
      <c r="AQ1328" s="93"/>
      <c r="AR1328" s="93"/>
      <c r="AS1328" s="93"/>
      <c r="AT1328" s="94"/>
      <c r="AU1328" s="41"/>
      <c r="AV1328" s="41"/>
      <c r="AW1328" s="41"/>
      <c r="AX1328" s="41"/>
      <c r="AY1328" s="41"/>
      <c r="AZ1328" s="41"/>
      <c r="BA1328" s="41"/>
      <c r="BB1328" s="41"/>
      <c r="BC1328" s="41"/>
      <c r="BD1328" s="41"/>
      <c r="BE1328" s="41"/>
      <c r="BF1328" s="41"/>
      <c r="BG1328" s="41"/>
      <c r="BH1328" s="41"/>
      <c r="BI1328" s="41"/>
      <c r="BJ1328" s="41"/>
      <c r="BK1328" s="41"/>
      <c r="BL1328" s="41"/>
      <c r="BM1328" s="41"/>
      <c r="BN1328" s="41"/>
    </row>
    <row r="1329" customFormat="false" ht="22.5" hidden="false" customHeight="true" outlineLevel="0" collapsed="false">
      <c r="A1329" s="90"/>
      <c r="B1329" s="90"/>
      <c r="C1329" s="83"/>
      <c r="D1329" s="90" t="e">
        <f aca="false">CONCATENATE($D$1323,"_DNET","_S")</f>
        <v>#VALUE!</v>
      </c>
      <c r="E1329" s="94" t="e">
        <f aca="false">$E$1311</f>
        <v>#VALUE!</v>
      </c>
      <c r="F1329" s="78"/>
      <c r="G1329" s="77" t="s">
        <v>931</v>
      </c>
      <c r="H1329" s="82" t="s">
        <v>981</v>
      </c>
      <c r="I1329" s="94"/>
      <c r="J1329" s="93"/>
      <c r="K1329" s="87"/>
      <c r="L1329" s="93"/>
      <c r="M1329" s="140" t="s">
        <v>1119</v>
      </c>
      <c r="N1329" s="82"/>
      <c r="O1329" s="82"/>
      <c r="P1329" s="82"/>
      <c r="Q1329" s="82"/>
      <c r="R1329" s="82"/>
      <c r="S1329" s="82"/>
      <c r="T1329" s="82"/>
      <c r="U1329" s="82"/>
      <c r="V1329" s="82"/>
      <c r="W1329" s="82"/>
      <c r="X1329" s="82" t="n">
        <v>1</v>
      </c>
      <c r="Y1329" s="82"/>
      <c r="Z1329" s="82"/>
      <c r="AA1329" s="82"/>
      <c r="AB1329" s="82"/>
      <c r="AC1329" s="82"/>
      <c r="AD1329" s="82"/>
      <c r="AE1329" s="82"/>
      <c r="AF1329" s="82"/>
      <c r="AG1329" s="82"/>
      <c r="AH1329" s="82"/>
      <c r="AI1329" s="82"/>
      <c r="AJ1329" s="82"/>
      <c r="AK1329" s="82"/>
      <c r="AL1329" s="82"/>
      <c r="AM1329" s="82"/>
      <c r="AN1329" s="93"/>
      <c r="AO1329" s="93"/>
      <c r="AP1329" s="93"/>
      <c r="AQ1329" s="93"/>
      <c r="AR1329" s="93"/>
      <c r="AS1329" s="93"/>
      <c r="AT1329" s="94"/>
      <c r="AU1329" s="41"/>
      <c r="AV1329" s="41"/>
      <c r="AW1329" s="41"/>
      <c r="AX1329" s="41"/>
      <c r="AY1329" s="41"/>
      <c r="AZ1329" s="41"/>
      <c r="BA1329" s="41"/>
      <c r="BB1329" s="41"/>
      <c r="BC1329" s="41"/>
      <c r="BD1329" s="41"/>
      <c r="BE1329" s="41"/>
      <c r="BF1329" s="41"/>
      <c r="BG1329" s="41"/>
      <c r="BH1329" s="41"/>
      <c r="BI1329" s="41"/>
      <c r="BJ1329" s="41"/>
      <c r="BK1329" s="41"/>
      <c r="BL1329" s="41"/>
      <c r="BM1329" s="41"/>
      <c r="BN1329" s="41"/>
    </row>
    <row r="1330" customFormat="false" ht="22.5" hidden="false" customHeight="true" outlineLevel="0" collapsed="false">
      <c r="A1330" s="90"/>
      <c r="B1330" s="90"/>
      <c r="C1330" s="83"/>
      <c r="D1330" s="90" t="e">
        <f aca="false">CONCATENATE($D$1323,"_DNET","_I")</f>
        <v>#VALUE!</v>
      </c>
      <c r="E1330" s="94" t="e">
        <f aca="false">$E$1311</f>
        <v>#VALUE!</v>
      </c>
      <c r="F1330" s="78"/>
      <c r="G1330" s="77" t="s">
        <v>82</v>
      </c>
      <c r="H1330" s="82" t="s">
        <v>981</v>
      </c>
      <c r="I1330" s="94"/>
      <c r="J1330" s="93"/>
      <c r="K1330" s="87"/>
      <c r="L1330" s="93"/>
      <c r="M1330" s="140" t="s">
        <v>1119</v>
      </c>
      <c r="N1330" s="82"/>
      <c r="O1330" s="82"/>
      <c r="P1330" s="82"/>
      <c r="Q1330" s="82"/>
      <c r="R1330" s="82"/>
      <c r="S1330" s="82"/>
      <c r="T1330" s="82"/>
      <c r="U1330" s="82"/>
      <c r="V1330" s="82"/>
      <c r="W1330" s="82"/>
      <c r="X1330" s="82" t="n">
        <v>1</v>
      </c>
      <c r="Y1330" s="82"/>
      <c r="Z1330" s="82"/>
      <c r="AA1330" s="82"/>
      <c r="AB1330" s="82"/>
      <c r="AC1330" s="82"/>
      <c r="AD1330" s="82"/>
      <c r="AE1330" s="82"/>
      <c r="AF1330" s="82"/>
      <c r="AG1330" s="82"/>
      <c r="AH1330" s="82"/>
      <c r="AI1330" s="82"/>
      <c r="AJ1330" s="82"/>
      <c r="AK1330" s="82"/>
      <c r="AL1330" s="82"/>
      <c r="AM1330" s="82"/>
      <c r="AN1330" s="93"/>
      <c r="AO1330" s="93"/>
      <c r="AP1330" s="93"/>
      <c r="AQ1330" s="93"/>
      <c r="AR1330" s="93"/>
      <c r="AS1330" s="93"/>
      <c r="AT1330" s="94"/>
      <c r="AU1330" s="41"/>
      <c r="AV1330" s="41"/>
      <c r="AW1330" s="41"/>
      <c r="AX1330" s="41"/>
      <c r="AY1330" s="41"/>
      <c r="AZ1330" s="41"/>
      <c r="BA1330" s="41"/>
      <c r="BB1330" s="41"/>
      <c r="BC1330" s="41"/>
      <c r="BD1330" s="41"/>
      <c r="BE1330" s="41"/>
      <c r="BF1330" s="41"/>
      <c r="BG1330" s="41"/>
      <c r="BH1330" s="41"/>
      <c r="BI1330" s="41"/>
      <c r="BJ1330" s="41"/>
      <c r="BK1330" s="41"/>
      <c r="BL1330" s="41"/>
      <c r="BM1330" s="41"/>
      <c r="BN1330" s="41"/>
    </row>
    <row r="1331" customFormat="false" ht="22.5" hidden="false" customHeight="true" outlineLevel="0" collapsed="false">
      <c r="A1331" s="90"/>
      <c r="B1331" s="90"/>
      <c r="C1331" s="83"/>
      <c r="D1331" s="90" t="e">
        <f aca="false">CONCATENATE($D$1323,"_DNET","_CV")</f>
        <v>#VALUE!</v>
      </c>
      <c r="E1331" s="94" t="e">
        <f aca="false">$E$1311</f>
        <v>#VALUE!</v>
      </c>
      <c r="F1331" s="78"/>
      <c r="G1331" s="77" t="s">
        <v>1495</v>
      </c>
      <c r="H1331" s="82" t="s">
        <v>981</v>
      </c>
      <c r="I1331" s="94"/>
      <c r="J1331" s="93"/>
      <c r="K1331" s="87"/>
      <c r="L1331" s="93"/>
      <c r="M1331" s="140" t="s">
        <v>1119</v>
      </c>
      <c r="N1331" s="82"/>
      <c r="O1331" s="82"/>
      <c r="P1331" s="82"/>
      <c r="Q1331" s="82"/>
      <c r="R1331" s="82"/>
      <c r="S1331" s="82"/>
      <c r="T1331" s="82"/>
      <c r="U1331" s="82"/>
      <c r="V1331" s="82"/>
      <c r="W1331" s="82"/>
      <c r="X1331" s="82" t="n">
        <v>1</v>
      </c>
      <c r="Y1331" s="82"/>
      <c r="Z1331" s="82"/>
      <c r="AA1331" s="82"/>
      <c r="AB1331" s="82"/>
      <c r="AC1331" s="82"/>
      <c r="AD1331" s="82"/>
      <c r="AE1331" s="82"/>
      <c r="AF1331" s="82"/>
      <c r="AG1331" s="82"/>
      <c r="AH1331" s="82"/>
      <c r="AI1331" s="82"/>
      <c r="AJ1331" s="82"/>
      <c r="AK1331" s="82"/>
      <c r="AL1331" s="82"/>
      <c r="AM1331" s="82"/>
      <c r="AN1331" s="93"/>
      <c r="AO1331" s="93"/>
      <c r="AP1331" s="93"/>
      <c r="AQ1331" s="93"/>
      <c r="AR1331" s="93"/>
      <c r="AS1331" s="93"/>
      <c r="AT1331" s="94"/>
      <c r="AU1331" s="41"/>
      <c r="AV1331" s="41"/>
      <c r="AW1331" s="41"/>
      <c r="AX1331" s="41"/>
      <c r="AY1331" s="41"/>
      <c r="AZ1331" s="41"/>
      <c r="BA1331" s="41"/>
      <c r="BB1331" s="41"/>
      <c r="BC1331" s="41"/>
      <c r="BD1331" s="41"/>
      <c r="BE1331" s="41"/>
      <c r="BF1331" s="41"/>
      <c r="BG1331" s="41"/>
      <c r="BH1331" s="41"/>
      <c r="BI1331" s="41"/>
      <c r="BJ1331" s="41"/>
      <c r="BK1331" s="41"/>
      <c r="BL1331" s="41"/>
      <c r="BM1331" s="41"/>
      <c r="BN1331" s="41"/>
    </row>
    <row r="1332" customFormat="false" ht="22.5" hidden="false" customHeight="true" outlineLevel="0" collapsed="false">
      <c r="A1332" s="90"/>
      <c r="B1332" s="90"/>
      <c r="C1332" s="83"/>
      <c r="D1332" s="90" t="e">
        <f aca="false">CONCATENATE($D$1323,"_DNET","_J")</f>
        <v>#VALUE!</v>
      </c>
      <c r="E1332" s="94" t="e">
        <f aca="false">$E$1311</f>
        <v>#VALUE!</v>
      </c>
      <c r="F1332" s="78"/>
      <c r="G1332" s="77" t="s">
        <v>865</v>
      </c>
      <c r="H1332" s="82" t="s">
        <v>981</v>
      </c>
      <c r="I1332" s="94"/>
      <c r="J1332" s="93"/>
      <c r="K1332" s="87"/>
      <c r="L1332" s="93"/>
      <c r="M1332" s="140" t="s">
        <v>1119</v>
      </c>
      <c r="N1332" s="82"/>
      <c r="O1332" s="82"/>
      <c r="P1332" s="82"/>
      <c r="Q1332" s="82"/>
      <c r="R1332" s="82"/>
      <c r="S1332" s="82"/>
      <c r="T1332" s="82"/>
      <c r="U1332" s="82"/>
      <c r="V1332" s="82"/>
      <c r="W1332" s="82"/>
      <c r="X1332" s="82" t="n">
        <v>1</v>
      </c>
      <c r="Y1332" s="82"/>
      <c r="Z1332" s="82"/>
      <c r="AA1332" s="82"/>
      <c r="AB1332" s="82"/>
      <c r="AC1332" s="82"/>
      <c r="AD1332" s="82"/>
      <c r="AE1332" s="82"/>
      <c r="AF1332" s="82"/>
      <c r="AG1332" s="82"/>
      <c r="AH1332" s="82"/>
      <c r="AI1332" s="82"/>
      <c r="AJ1332" s="82"/>
      <c r="AK1332" s="82"/>
      <c r="AL1332" s="82"/>
      <c r="AM1332" s="82"/>
      <c r="AN1332" s="93"/>
      <c r="AO1332" s="93"/>
      <c r="AP1332" s="93"/>
      <c r="AQ1332" s="93"/>
      <c r="AR1332" s="93"/>
      <c r="AS1332" s="93"/>
      <c r="AT1332" s="94"/>
      <c r="AU1332" s="41"/>
      <c r="AV1332" s="41"/>
      <c r="AW1332" s="41"/>
      <c r="AX1332" s="41"/>
      <c r="AY1332" s="41"/>
      <c r="AZ1332" s="41"/>
      <c r="BA1332" s="41"/>
      <c r="BB1332" s="41"/>
      <c r="BC1332" s="41"/>
      <c r="BD1332" s="41"/>
      <c r="BE1332" s="41"/>
      <c r="BF1332" s="41"/>
      <c r="BG1332" s="41"/>
      <c r="BH1332" s="41"/>
      <c r="BI1332" s="41"/>
      <c r="BJ1332" s="41"/>
      <c r="BK1332" s="41"/>
      <c r="BL1332" s="41"/>
      <c r="BM1332" s="41"/>
      <c r="BN1332" s="41"/>
    </row>
    <row r="1333" customFormat="false" ht="22.5" hidden="false" customHeight="true" outlineLevel="0" collapsed="false">
      <c r="A1333" s="90"/>
      <c r="B1333" s="90"/>
      <c r="C1333" s="83"/>
      <c r="D1333" s="90"/>
      <c r="E1333" s="77"/>
      <c r="F1333" s="78"/>
      <c r="G1333" s="76"/>
      <c r="H1333" s="82"/>
      <c r="I1333" s="89"/>
      <c r="J1333" s="87"/>
      <c r="K1333" s="87"/>
      <c r="L1333" s="93"/>
      <c r="M1333" s="82"/>
      <c r="N1333" s="82"/>
      <c r="O1333" s="82"/>
      <c r="P1333" s="82"/>
      <c r="Q1333" s="82"/>
      <c r="R1333" s="82"/>
      <c r="S1333" s="82"/>
      <c r="T1333" s="82"/>
      <c r="U1333" s="82"/>
      <c r="V1333" s="82"/>
      <c r="W1333" s="82"/>
      <c r="X1333" s="82"/>
      <c r="Y1333" s="82"/>
      <c r="Z1333" s="82"/>
      <c r="AA1333" s="82"/>
      <c r="AB1333" s="82"/>
      <c r="AC1333" s="82"/>
      <c r="AD1333" s="82"/>
      <c r="AE1333" s="82"/>
      <c r="AF1333" s="82"/>
      <c r="AG1333" s="82"/>
      <c r="AH1333" s="82"/>
      <c r="AI1333" s="82"/>
      <c r="AJ1333" s="82"/>
      <c r="AK1333" s="82"/>
      <c r="AL1333" s="82"/>
      <c r="AM1333" s="82"/>
      <c r="AN1333" s="82"/>
      <c r="AO1333" s="93"/>
      <c r="AP1333" s="93"/>
      <c r="AQ1333" s="93"/>
      <c r="AR1333" s="93"/>
      <c r="AS1333" s="93"/>
      <c r="AT1333" s="94"/>
      <c r="AU1333" s="41"/>
      <c r="AV1333" s="41"/>
      <c r="AW1333" s="41"/>
      <c r="AX1333" s="41"/>
      <c r="AY1333" s="41"/>
      <c r="AZ1333" s="41"/>
      <c r="BA1333" s="41"/>
      <c r="BB1333" s="41"/>
      <c r="BC1333" s="41"/>
      <c r="BD1333" s="41"/>
      <c r="BE1333" s="41"/>
      <c r="BF1333" s="41"/>
      <c r="BG1333" s="41"/>
      <c r="BH1333" s="41"/>
      <c r="BI1333" s="41"/>
      <c r="BJ1333" s="41"/>
      <c r="BK1333" s="41"/>
      <c r="BL1333" s="41"/>
      <c r="BM1333" s="41"/>
      <c r="BN1333" s="41"/>
    </row>
    <row r="1334" customFormat="false" ht="22.5" hidden="false" customHeight="true" outlineLevel="0" collapsed="false">
      <c r="A1334" s="90"/>
      <c r="B1334" s="90"/>
      <c r="C1334" s="83"/>
      <c r="D1334" s="90"/>
      <c r="E1334" s="77"/>
      <c r="F1334" s="78"/>
      <c r="G1334" s="76"/>
      <c r="H1334" s="82"/>
      <c r="I1334" s="89"/>
      <c r="J1334" s="87"/>
      <c r="K1334" s="79"/>
      <c r="L1334" s="93"/>
      <c r="M1334" s="82"/>
      <c r="N1334" s="82"/>
      <c r="O1334" s="82"/>
      <c r="P1334" s="82"/>
      <c r="Q1334" s="82"/>
      <c r="R1334" s="82"/>
      <c r="S1334" s="82"/>
      <c r="T1334" s="82"/>
      <c r="U1334" s="82"/>
      <c r="V1334" s="82"/>
      <c r="W1334" s="82"/>
      <c r="X1334" s="82"/>
      <c r="Y1334" s="82"/>
      <c r="Z1334" s="82"/>
      <c r="AA1334" s="82"/>
      <c r="AB1334" s="82"/>
      <c r="AC1334" s="82"/>
      <c r="AD1334" s="82"/>
      <c r="AE1334" s="82"/>
      <c r="AF1334" s="82"/>
      <c r="AG1334" s="82"/>
      <c r="AH1334" s="82"/>
      <c r="AI1334" s="82"/>
      <c r="AJ1334" s="82"/>
      <c r="AK1334" s="82"/>
      <c r="AL1334" s="82"/>
      <c r="AM1334" s="82"/>
      <c r="AN1334" s="82"/>
      <c r="AO1334" s="93"/>
      <c r="AP1334" s="93"/>
      <c r="AQ1334" s="93"/>
      <c r="AR1334" s="93"/>
      <c r="AS1334" s="93"/>
      <c r="AT1334" s="94"/>
      <c r="AU1334" s="41"/>
      <c r="AV1334" s="41"/>
      <c r="AW1334" s="41"/>
      <c r="AX1334" s="41"/>
      <c r="AY1334" s="41"/>
      <c r="AZ1334" s="41"/>
      <c r="BA1334" s="41"/>
      <c r="BB1334" s="41"/>
      <c r="BC1334" s="41"/>
      <c r="BD1334" s="41"/>
      <c r="BE1334" s="41"/>
      <c r="BF1334" s="41"/>
      <c r="BG1334" s="41"/>
      <c r="BH1334" s="41"/>
      <c r="BI1334" s="41"/>
      <c r="BJ1334" s="41"/>
      <c r="BK1334" s="41"/>
      <c r="BL1334" s="41"/>
      <c r="BM1334" s="41"/>
      <c r="BN1334" s="41"/>
    </row>
    <row r="1335" customFormat="false" ht="22.5" hidden="false" customHeight="true" outlineLevel="0" collapsed="false">
      <c r="A1335" s="90"/>
      <c r="B1335" s="90"/>
      <c r="C1335" s="83"/>
      <c r="D1335" s="90"/>
      <c r="E1335" s="77"/>
      <c r="F1335" s="78"/>
      <c r="G1335" s="76"/>
      <c r="H1335" s="82"/>
      <c r="I1335" s="89"/>
      <c r="J1335" s="87"/>
      <c r="K1335" s="79"/>
      <c r="L1335" s="93"/>
      <c r="M1335" s="82"/>
      <c r="N1335" s="82"/>
      <c r="O1335" s="82"/>
      <c r="P1335" s="82"/>
      <c r="Q1335" s="82"/>
      <c r="R1335" s="82"/>
      <c r="S1335" s="82"/>
      <c r="T1335" s="82"/>
      <c r="U1335" s="82"/>
      <c r="V1335" s="82"/>
      <c r="W1335" s="82"/>
      <c r="X1335" s="82"/>
      <c r="Y1335" s="82"/>
      <c r="Z1335" s="82"/>
      <c r="AA1335" s="82"/>
      <c r="AB1335" s="82"/>
      <c r="AC1335" s="82"/>
      <c r="AD1335" s="82"/>
      <c r="AE1335" s="82"/>
      <c r="AF1335" s="82"/>
      <c r="AG1335" s="82"/>
      <c r="AH1335" s="82"/>
      <c r="AI1335" s="82"/>
      <c r="AJ1335" s="82"/>
      <c r="AK1335" s="82"/>
      <c r="AL1335" s="82"/>
      <c r="AM1335" s="82"/>
      <c r="AN1335" s="82"/>
      <c r="AO1335" s="93"/>
      <c r="AP1335" s="93"/>
      <c r="AQ1335" s="93"/>
      <c r="AR1335" s="93"/>
      <c r="AS1335" s="93"/>
      <c r="AT1335" s="94"/>
      <c r="AU1335" s="41"/>
      <c r="AV1335" s="41"/>
      <c r="AW1335" s="41"/>
      <c r="AX1335" s="41"/>
      <c r="AY1335" s="41"/>
      <c r="AZ1335" s="41"/>
      <c r="BA1335" s="41"/>
      <c r="BB1335" s="41"/>
      <c r="BC1335" s="41"/>
      <c r="BD1335" s="41"/>
      <c r="BE1335" s="41"/>
      <c r="BF1335" s="41"/>
      <c r="BG1335" s="41"/>
      <c r="BH1335" s="41"/>
      <c r="BI1335" s="41"/>
      <c r="BJ1335" s="41"/>
      <c r="BK1335" s="41"/>
      <c r="BL1335" s="41"/>
      <c r="BM1335" s="41"/>
      <c r="BN1335" s="41"/>
    </row>
    <row r="1336" customFormat="false" ht="22.5" hidden="false" customHeight="true" outlineLevel="0" collapsed="false">
      <c r="A1336" s="147"/>
      <c r="B1336" s="147"/>
      <c r="C1336" s="83"/>
      <c r="D1336" s="113" t="e">
        <f aca="false">'codigos flow sheet' #REF!</f>
        <v>#VALUE!</v>
      </c>
      <c r="E1336" s="95" t="e">
        <f aca="false">'codigos flow sheet' #REF!</f>
        <v>#VALUE!</v>
      </c>
      <c r="F1336" s="78"/>
      <c r="G1336" s="76"/>
      <c r="H1336" s="82"/>
      <c r="I1336" s="77"/>
      <c r="J1336" s="87"/>
      <c r="K1336" s="93"/>
      <c r="L1336" s="93"/>
      <c r="M1336" s="82"/>
      <c r="N1336" s="82"/>
      <c r="O1336" s="82"/>
      <c r="P1336" s="82"/>
      <c r="Q1336" s="82"/>
      <c r="R1336" s="82"/>
      <c r="S1336" s="82"/>
      <c r="T1336" s="82"/>
      <c r="U1336" s="82"/>
      <c r="V1336" s="82"/>
      <c r="W1336" s="82"/>
      <c r="X1336" s="82"/>
      <c r="Y1336" s="82"/>
      <c r="Z1336" s="82"/>
      <c r="AA1336" s="82"/>
      <c r="AB1336" s="82"/>
      <c r="AC1336" s="82"/>
      <c r="AD1336" s="82"/>
      <c r="AE1336" s="82"/>
      <c r="AF1336" s="82"/>
      <c r="AG1336" s="82"/>
      <c r="AH1336" s="82"/>
      <c r="AI1336" s="82"/>
      <c r="AJ1336" s="82"/>
      <c r="AK1336" s="82"/>
      <c r="AL1336" s="82"/>
      <c r="AM1336" s="82"/>
      <c r="AN1336" s="82"/>
      <c r="AO1336" s="93"/>
      <c r="AP1336" s="93"/>
      <c r="AQ1336" s="93"/>
      <c r="AR1336" s="93"/>
      <c r="AS1336" s="93"/>
      <c r="AT1336" s="94"/>
      <c r="AU1336" s="50"/>
      <c r="AV1336" s="50"/>
      <c r="AW1336" s="50"/>
      <c r="AX1336" s="50"/>
      <c r="AY1336" s="50"/>
      <c r="AZ1336" s="50"/>
      <c r="BA1336" s="50"/>
      <c r="BB1336" s="50"/>
      <c r="BC1336" s="50"/>
      <c r="BD1336" s="50"/>
      <c r="BE1336" s="50"/>
      <c r="BF1336" s="50"/>
      <c r="BG1336" s="50"/>
      <c r="BH1336" s="50"/>
      <c r="BI1336" s="50"/>
      <c r="BJ1336" s="50"/>
      <c r="BK1336" s="50"/>
      <c r="BL1336" s="50"/>
      <c r="BM1336" s="50"/>
      <c r="BN1336" s="50"/>
    </row>
    <row r="1337" customFormat="false" ht="22.5" hidden="false" customHeight="true" outlineLevel="0" collapsed="false">
      <c r="A1337" s="147"/>
      <c r="B1337" s="147"/>
      <c r="C1337" s="83" t="s">
        <v>1658</v>
      </c>
      <c r="D1337" s="90" t="e">
        <f aca="false">CONCATENATE($D$1336,"_","SV1")</f>
        <v>#VALUE!</v>
      </c>
      <c r="E1337" s="77" t="e">
        <f aca="false">$E$1336</f>
        <v>#VALUE!</v>
      </c>
      <c r="F1337" s="78"/>
      <c r="G1337" s="88" t="s">
        <v>989</v>
      </c>
      <c r="H1337" s="82" t="s">
        <v>981</v>
      </c>
      <c r="I1337" s="77" t="s">
        <v>1659</v>
      </c>
      <c r="J1337" s="87"/>
      <c r="K1337" s="93"/>
      <c r="L1337" s="93"/>
      <c r="M1337" s="87" t="s">
        <v>62</v>
      </c>
      <c r="N1337" s="82"/>
      <c r="O1337" s="82"/>
      <c r="P1337" s="82"/>
      <c r="Q1337" s="82"/>
      <c r="R1337" s="82" t="n">
        <v>1</v>
      </c>
      <c r="S1337" s="82"/>
      <c r="T1337" s="82"/>
      <c r="U1337" s="82"/>
      <c r="V1337" s="82"/>
      <c r="W1337" s="82"/>
      <c r="X1337" s="82"/>
      <c r="Y1337" s="82"/>
      <c r="Z1337" s="82"/>
      <c r="AA1337" s="82"/>
      <c r="AB1337" s="82"/>
      <c r="AC1337" s="82"/>
      <c r="AD1337" s="82"/>
      <c r="AE1337" s="82"/>
      <c r="AF1337" s="82"/>
      <c r="AG1337" s="82"/>
      <c r="AH1337" s="82"/>
      <c r="AI1337" s="82"/>
      <c r="AJ1337" s="82"/>
      <c r="AK1337" s="82"/>
      <c r="AL1337" s="82"/>
      <c r="AM1337" s="82"/>
      <c r="AN1337" s="82"/>
      <c r="AO1337" s="93"/>
      <c r="AP1337" s="93"/>
      <c r="AQ1337" s="93"/>
      <c r="AR1337" s="93"/>
      <c r="AS1337" s="93"/>
      <c r="AT1337" s="94"/>
      <c r="AU1337" s="50"/>
      <c r="AV1337" s="50"/>
      <c r="AW1337" s="50"/>
      <c r="AX1337" s="50"/>
      <c r="AY1337" s="50"/>
      <c r="AZ1337" s="50"/>
      <c r="BA1337" s="50"/>
      <c r="BB1337" s="50"/>
      <c r="BC1337" s="50"/>
      <c r="BD1337" s="50"/>
      <c r="BE1337" s="50"/>
      <c r="BF1337" s="50"/>
      <c r="BG1337" s="50"/>
      <c r="BH1337" s="50"/>
      <c r="BI1337" s="50"/>
      <c r="BJ1337" s="50"/>
      <c r="BK1337" s="50"/>
      <c r="BL1337" s="50"/>
      <c r="BM1337" s="50"/>
      <c r="BN1337" s="50"/>
    </row>
    <row r="1338" customFormat="false" ht="22.5" hidden="false" customHeight="true" outlineLevel="0" collapsed="false">
      <c r="A1338" s="90"/>
      <c r="B1338" s="90"/>
      <c r="C1338" s="83" t="s">
        <v>1660</v>
      </c>
      <c r="D1338" s="90" t="e">
        <f aca="false">CONCATENATE($D$1336,"_","SV2")</f>
        <v>#VALUE!</v>
      </c>
      <c r="E1338" s="77" t="e">
        <f aca="false">$E$1336</f>
        <v>#VALUE!</v>
      </c>
      <c r="F1338" s="78"/>
      <c r="G1338" s="88" t="s">
        <v>992</v>
      </c>
      <c r="H1338" s="82" t="s">
        <v>981</v>
      </c>
      <c r="I1338" s="77" t="s">
        <v>1661</v>
      </c>
      <c r="J1338" s="87"/>
      <c r="K1338" s="93"/>
      <c r="L1338" s="93"/>
      <c r="M1338" s="87" t="s">
        <v>62</v>
      </c>
      <c r="N1338" s="82"/>
      <c r="O1338" s="82"/>
      <c r="P1338" s="82"/>
      <c r="Q1338" s="82"/>
      <c r="R1338" s="82" t="n">
        <v>1</v>
      </c>
      <c r="S1338" s="82"/>
      <c r="T1338" s="82"/>
      <c r="U1338" s="82"/>
      <c r="V1338" s="82"/>
      <c r="W1338" s="82"/>
      <c r="X1338" s="82"/>
      <c r="Y1338" s="82"/>
      <c r="Z1338" s="82"/>
      <c r="AA1338" s="82"/>
      <c r="AB1338" s="82"/>
      <c r="AC1338" s="82"/>
      <c r="AD1338" s="82"/>
      <c r="AE1338" s="82"/>
      <c r="AF1338" s="82"/>
      <c r="AG1338" s="82"/>
      <c r="AH1338" s="82"/>
      <c r="AI1338" s="82"/>
      <c r="AJ1338" s="82"/>
      <c r="AK1338" s="82"/>
      <c r="AL1338" s="82"/>
      <c r="AM1338" s="82"/>
      <c r="AN1338" s="82"/>
      <c r="AO1338" s="93"/>
      <c r="AP1338" s="93"/>
      <c r="AQ1338" s="93"/>
      <c r="AR1338" s="93"/>
      <c r="AS1338" s="93"/>
      <c r="AT1338" s="94"/>
      <c r="AU1338" s="50"/>
      <c r="AV1338" s="50"/>
      <c r="AW1338" s="50"/>
      <c r="AX1338" s="50"/>
      <c r="AY1338" s="50"/>
      <c r="AZ1338" s="50"/>
      <c r="BA1338" s="50"/>
      <c r="BB1338" s="50"/>
      <c r="BC1338" s="50"/>
      <c r="BD1338" s="50"/>
      <c r="BE1338" s="50"/>
      <c r="BF1338" s="50"/>
      <c r="BG1338" s="50"/>
      <c r="BH1338" s="50"/>
      <c r="BI1338" s="50"/>
      <c r="BJ1338" s="50"/>
      <c r="BK1338" s="50"/>
      <c r="BL1338" s="50"/>
      <c r="BM1338" s="50"/>
      <c r="BN1338" s="50"/>
    </row>
    <row r="1339" customFormat="false" ht="22.5" hidden="false" customHeight="true" outlineLevel="0" collapsed="false">
      <c r="A1339" s="147"/>
      <c r="B1339" s="147"/>
      <c r="C1339" s="83" t="s">
        <v>1662</v>
      </c>
      <c r="D1339" s="90" t="e">
        <f aca="false">CONCATENATE($D$1336,"_","TE-1")</f>
        <v>#VALUE!</v>
      </c>
      <c r="E1339" s="77" t="e">
        <f aca="false">$E$1336</f>
        <v>#VALUE!</v>
      </c>
      <c r="F1339" s="78"/>
      <c r="G1339" s="88" t="s">
        <v>1544</v>
      </c>
      <c r="H1339" s="82" t="s">
        <v>981</v>
      </c>
      <c r="I1339" s="77" t="s">
        <v>1663</v>
      </c>
      <c r="J1339" s="87"/>
      <c r="K1339" s="87"/>
      <c r="L1339" s="93"/>
      <c r="M1339" s="87" t="s">
        <v>85</v>
      </c>
      <c r="N1339" s="82" t="s">
        <v>1546</v>
      </c>
      <c r="O1339" s="82"/>
      <c r="P1339" s="82"/>
      <c r="Q1339" s="82"/>
      <c r="R1339" s="82"/>
      <c r="S1339" s="82" t="n">
        <v>1</v>
      </c>
      <c r="T1339" s="82"/>
      <c r="U1339" s="82"/>
      <c r="V1339" s="82"/>
      <c r="W1339" s="82"/>
      <c r="X1339" s="82"/>
      <c r="Y1339" s="82"/>
      <c r="Z1339" s="82"/>
      <c r="AA1339" s="82"/>
      <c r="AB1339" s="82"/>
      <c r="AC1339" s="82"/>
      <c r="AD1339" s="82"/>
      <c r="AE1339" s="82"/>
      <c r="AF1339" s="82"/>
      <c r="AG1339" s="82"/>
      <c r="AH1339" s="82"/>
      <c r="AI1339" s="82"/>
      <c r="AJ1339" s="82"/>
      <c r="AK1339" s="82"/>
      <c r="AL1339" s="82"/>
      <c r="AM1339" s="82"/>
      <c r="AN1339" s="82"/>
      <c r="AO1339" s="93"/>
      <c r="AP1339" s="93"/>
      <c r="AQ1339" s="93"/>
      <c r="AR1339" s="93"/>
      <c r="AS1339" s="93"/>
      <c r="AT1339" s="94"/>
      <c r="AU1339" s="50"/>
      <c r="AV1339" s="50"/>
      <c r="AW1339" s="50"/>
      <c r="AX1339" s="50"/>
      <c r="AY1339" s="50"/>
      <c r="AZ1339" s="50"/>
      <c r="BA1339" s="50"/>
      <c r="BB1339" s="50"/>
      <c r="BC1339" s="50"/>
      <c r="BD1339" s="50"/>
      <c r="BE1339" s="50"/>
      <c r="BF1339" s="50"/>
      <c r="BG1339" s="50"/>
      <c r="BH1339" s="50"/>
      <c r="BI1339" s="50"/>
      <c r="BJ1339" s="50"/>
      <c r="BK1339" s="50"/>
      <c r="BL1339" s="50"/>
      <c r="BM1339" s="50"/>
      <c r="BN1339" s="50"/>
    </row>
    <row r="1340" customFormat="false" ht="22.5" hidden="false" customHeight="true" outlineLevel="0" collapsed="false">
      <c r="A1340" s="147"/>
      <c r="B1340" s="147"/>
      <c r="C1340" s="83" t="s">
        <v>1664</v>
      </c>
      <c r="D1340" s="90" t="e">
        <f aca="false">CONCATENATE($D$1336,"_","TE-2")</f>
        <v>#VALUE!</v>
      </c>
      <c r="E1340" s="77" t="e">
        <f aca="false">$E$1336</f>
        <v>#VALUE!</v>
      </c>
      <c r="F1340" s="78"/>
      <c r="G1340" s="88" t="s">
        <v>1548</v>
      </c>
      <c r="H1340" s="82" t="s">
        <v>981</v>
      </c>
      <c r="I1340" s="77" t="s">
        <v>1665</v>
      </c>
      <c r="J1340" s="87"/>
      <c r="K1340" s="93"/>
      <c r="L1340" s="93"/>
      <c r="M1340" s="87" t="s">
        <v>85</v>
      </c>
      <c r="N1340" s="82" t="s">
        <v>1546</v>
      </c>
      <c r="O1340" s="82"/>
      <c r="P1340" s="82"/>
      <c r="Q1340" s="82"/>
      <c r="R1340" s="82"/>
      <c r="S1340" s="82" t="n">
        <v>1</v>
      </c>
      <c r="T1340" s="82"/>
      <c r="U1340" s="82"/>
      <c r="V1340" s="82"/>
      <c r="W1340" s="82"/>
      <c r="X1340" s="82"/>
      <c r="Y1340" s="82"/>
      <c r="Z1340" s="82"/>
      <c r="AA1340" s="82"/>
      <c r="AB1340" s="82"/>
      <c r="AC1340" s="82"/>
      <c r="AD1340" s="82"/>
      <c r="AE1340" s="82"/>
      <c r="AF1340" s="82"/>
      <c r="AG1340" s="82"/>
      <c r="AH1340" s="82"/>
      <c r="AI1340" s="82"/>
      <c r="AJ1340" s="82"/>
      <c r="AK1340" s="82"/>
      <c r="AL1340" s="82"/>
      <c r="AM1340" s="82"/>
      <c r="AN1340" s="82"/>
      <c r="AO1340" s="93"/>
      <c r="AP1340" s="93"/>
      <c r="AQ1340" s="93"/>
      <c r="AR1340" s="93"/>
      <c r="AS1340" s="93"/>
      <c r="AT1340" s="94"/>
      <c r="AU1340" s="50"/>
      <c r="AV1340" s="50"/>
      <c r="AW1340" s="50"/>
      <c r="AX1340" s="50"/>
      <c r="AY1340" s="50"/>
      <c r="AZ1340" s="50"/>
      <c r="BA1340" s="50"/>
      <c r="BB1340" s="50"/>
      <c r="BC1340" s="50"/>
      <c r="BD1340" s="50"/>
      <c r="BE1340" s="50"/>
      <c r="BF1340" s="50"/>
      <c r="BG1340" s="50"/>
      <c r="BH1340" s="50"/>
      <c r="BI1340" s="50"/>
      <c r="BJ1340" s="50"/>
      <c r="BK1340" s="50"/>
      <c r="BL1340" s="50"/>
      <c r="BM1340" s="50"/>
      <c r="BN1340" s="50"/>
    </row>
    <row r="1341" customFormat="false" ht="22.5" hidden="false" customHeight="true" outlineLevel="0" collapsed="false">
      <c r="A1341" s="90"/>
      <c r="B1341" s="90"/>
      <c r="C1341" s="83"/>
      <c r="D1341" s="90"/>
      <c r="E1341" s="77"/>
      <c r="F1341" s="78"/>
      <c r="G1341" s="76"/>
      <c r="H1341" s="82"/>
      <c r="I1341" s="89"/>
      <c r="J1341" s="87"/>
      <c r="K1341" s="79"/>
      <c r="L1341" s="93"/>
      <c r="M1341" s="82"/>
      <c r="N1341" s="82"/>
      <c r="O1341" s="82"/>
      <c r="P1341" s="82"/>
      <c r="Q1341" s="82"/>
      <c r="R1341" s="82"/>
      <c r="S1341" s="82"/>
      <c r="T1341" s="82"/>
      <c r="U1341" s="82"/>
      <c r="V1341" s="82"/>
      <c r="W1341" s="82"/>
      <c r="X1341" s="82"/>
      <c r="Y1341" s="82"/>
      <c r="Z1341" s="82"/>
      <c r="AA1341" s="82"/>
      <c r="AB1341" s="82"/>
      <c r="AC1341" s="82"/>
      <c r="AD1341" s="82"/>
      <c r="AE1341" s="82"/>
      <c r="AF1341" s="82"/>
      <c r="AG1341" s="82"/>
      <c r="AH1341" s="82"/>
      <c r="AI1341" s="82"/>
      <c r="AJ1341" s="82"/>
      <c r="AK1341" s="82"/>
      <c r="AL1341" s="82"/>
      <c r="AM1341" s="82"/>
      <c r="AN1341" s="82"/>
      <c r="AO1341" s="93"/>
      <c r="AP1341" s="93"/>
      <c r="AQ1341" s="93"/>
      <c r="AR1341" s="93"/>
      <c r="AS1341" s="93"/>
      <c r="AT1341" s="94"/>
      <c r="AU1341" s="41"/>
      <c r="AV1341" s="41"/>
      <c r="AW1341" s="41"/>
      <c r="AX1341" s="41"/>
      <c r="AY1341" s="41"/>
      <c r="AZ1341" s="41"/>
      <c r="BA1341" s="41"/>
      <c r="BB1341" s="41"/>
      <c r="BC1341" s="41"/>
      <c r="BD1341" s="41"/>
      <c r="BE1341" s="41"/>
      <c r="BF1341" s="41"/>
      <c r="BG1341" s="41"/>
      <c r="BH1341" s="41"/>
      <c r="BI1341" s="41"/>
      <c r="BJ1341" s="41"/>
      <c r="BK1341" s="41"/>
      <c r="BL1341" s="41"/>
      <c r="BM1341" s="41"/>
      <c r="BN1341" s="41"/>
    </row>
    <row r="1342" customFormat="false" ht="22.5" hidden="false" customHeight="true" outlineLevel="0" collapsed="false">
      <c r="A1342" s="90"/>
      <c r="B1342" s="90"/>
      <c r="C1342" s="83"/>
      <c r="D1342" s="90"/>
      <c r="E1342" s="77"/>
      <c r="F1342" s="78"/>
      <c r="G1342" s="76"/>
      <c r="H1342" s="82"/>
      <c r="I1342" s="89"/>
      <c r="J1342" s="87"/>
      <c r="K1342" s="79"/>
      <c r="L1342" s="93"/>
      <c r="M1342" s="82"/>
      <c r="N1342" s="82"/>
      <c r="O1342" s="82"/>
      <c r="P1342" s="82"/>
      <c r="Q1342" s="82"/>
      <c r="R1342" s="82"/>
      <c r="S1342" s="82"/>
      <c r="T1342" s="82"/>
      <c r="U1342" s="82"/>
      <c r="V1342" s="82"/>
      <c r="W1342" s="82"/>
      <c r="X1342" s="82"/>
      <c r="Y1342" s="82"/>
      <c r="Z1342" s="82"/>
      <c r="AA1342" s="82"/>
      <c r="AB1342" s="82"/>
      <c r="AC1342" s="82"/>
      <c r="AD1342" s="82"/>
      <c r="AE1342" s="82"/>
      <c r="AF1342" s="82"/>
      <c r="AG1342" s="82"/>
      <c r="AH1342" s="82"/>
      <c r="AI1342" s="82"/>
      <c r="AJ1342" s="82"/>
      <c r="AK1342" s="82"/>
      <c r="AL1342" s="82"/>
      <c r="AM1342" s="82"/>
      <c r="AN1342" s="82"/>
      <c r="AO1342" s="93"/>
      <c r="AP1342" s="93"/>
      <c r="AQ1342" s="93"/>
      <c r="AR1342" s="93"/>
      <c r="AS1342" s="93"/>
      <c r="AT1342" s="94"/>
      <c r="AU1342" s="41"/>
      <c r="AV1342" s="41"/>
      <c r="AW1342" s="41"/>
      <c r="AX1342" s="41"/>
      <c r="AY1342" s="41"/>
      <c r="AZ1342" s="41"/>
      <c r="BA1342" s="41"/>
      <c r="BB1342" s="41"/>
      <c r="BC1342" s="41"/>
      <c r="BD1342" s="41"/>
      <c r="BE1342" s="41"/>
      <c r="BF1342" s="41"/>
      <c r="BG1342" s="41"/>
      <c r="BH1342" s="41"/>
      <c r="BI1342" s="41"/>
      <c r="BJ1342" s="41"/>
      <c r="BK1342" s="41"/>
      <c r="BL1342" s="41"/>
      <c r="BM1342" s="41"/>
      <c r="BN1342" s="41"/>
    </row>
    <row r="1343" customFormat="false" ht="22.5" hidden="false" customHeight="true" outlineLevel="0" collapsed="false">
      <c r="A1343" s="90"/>
      <c r="B1343" s="90"/>
      <c r="C1343" s="83"/>
      <c r="D1343" s="90"/>
      <c r="E1343" s="77"/>
      <c r="F1343" s="78"/>
      <c r="G1343" s="76"/>
      <c r="H1343" s="82"/>
      <c r="I1343" s="89"/>
      <c r="J1343" s="87"/>
      <c r="K1343" s="79"/>
      <c r="L1343" s="93"/>
      <c r="M1343" s="82"/>
      <c r="N1343" s="82"/>
      <c r="O1343" s="82"/>
      <c r="P1343" s="82"/>
      <c r="Q1343" s="82"/>
      <c r="R1343" s="82"/>
      <c r="S1343" s="82"/>
      <c r="T1343" s="82"/>
      <c r="U1343" s="82"/>
      <c r="V1343" s="82"/>
      <c r="W1343" s="82"/>
      <c r="X1343" s="82"/>
      <c r="Y1343" s="82"/>
      <c r="Z1343" s="82"/>
      <c r="AA1343" s="82"/>
      <c r="AB1343" s="82"/>
      <c r="AC1343" s="82"/>
      <c r="AD1343" s="82"/>
      <c r="AE1343" s="82"/>
      <c r="AF1343" s="82"/>
      <c r="AG1343" s="82"/>
      <c r="AH1343" s="82"/>
      <c r="AI1343" s="82"/>
      <c r="AJ1343" s="82"/>
      <c r="AK1343" s="82"/>
      <c r="AL1343" s="82"/>
      <c r="AM1343" s="82"/>
      <c r="AN1343" s="82"/>
      <c r="AO1343" s="93"/>
      <c r="AP1343" s="93"/>
      <c r="AQ1343" s="93"/>
      <c r="AR1343" s="93"/>
      <c r="AS1343" s="93"/>
      <c r="AT1343" s="94"/>
      <c r="AU1343" s="41"/>
      <c r="AV1343" s="41"/>
      <c r="AW1343" s="41"/>
      <c r="AX1343" s="41"/>
      <c r="AY1343" s="41"/>
      <c r="AZ1343" s="41"/>
      <c r="BA1343" s="41"/>
      <c r="BB1343" s="41"/>
      <c r="BC1343" s="41"/>
      <c r="BD1343" s="41"/>
      <c r="BE1343" s="41"/>
      <c r="BF1343" s="41"/>
      <c r="BG1343" s="41"/>
      <c r="BH1343" s="41"/>
      <c r="BI1343" s="41"/>
      <c r="BJ1343" s="41"/>
      <c r="BK1343" s="41"/>
      <c r="BL1343" s="41"/>
      <c r="BM1343" s="41"/>
      <c r="BN1343" s="41"/>
    </row>
    <row r="1344" customFormat="false" ht="22.5" hidden="false" customHeight="true" outlineLevel="0" collapsed="false">
      <c r="A1344" s="76" t="e">
        <f aca="false">'codigos flow sheet' #REF!</f>
        <v>#VALUE!</v>
      </c>
      <c r="B1344" s="90" t="s">
        <v>229</v>
      </c>
      <c r="C1344" s="83"/>
      <c r="D1344" s="113" t="e">
        <f aca="false">'codigos flow sheet' #REF!</f>
        <v>#VALUE!</v>
      </c>
      <c r="E1344" s="97" t="e">
        <f aca="false">'codigos flow sheet' #REF!</f>
        <v>#VALUE!</v>
      </c>
      <c r="F1344" s="78"/>
      <c r="G1344" s="76"/>
      <c r="H1344" s="82" t="s">
        <v>56</v>
      </c>
      <c r="I1344" s="76" t="s">
        <v>229</v>
      </c>
      <c r="J1344" s="87" t="s">
        <v>1082</v>
      </c>
      <c r="K1344" s="93" t="s">
        <v>1082</v>
      </c>
      <c r="L1344" s="93" t="s">
        <v>229</v>
      </c>
      <c r="M1344" s="87" t="s">
        <v>229</v>
      </c>
      <c r="N1344" s="82" t="s">
        <v>229</v>
      </c>
      <c r="O1344" s="82"/>
      <c r="P1344" s="82"/>
      <c r="Q1344" s="82"/>
      <c r="R1344" s="82"/>
      <c r="S1344" s="82"/>
      <c r="T1344" s="82"/>
      <c r="U1344" s="82"/>
      <c r="V1344" s="82"/>
      <c r="W1344" s="82"/>
      <c r="X1344" s="82"/>
      <c r="Y1344" s="82"/>
      <c r="Z1344" s="82"/>
      <c r="AA1344" s="82"/>
      <c r="AB1344" s="82"/>
      <c r="AC1344" s="82"/>
      <c r="AD1344" s="82"/>
      <c r="AE1344" s="82"/>
      <c r="AF1344" s="82"/>
      <c r="AG1344" s="82"/>
      <c r="AH1344" s="82"/>
      <c r="AI1344" s="82"/>
      <c r="AJ1344" s="82"/>
      <c r="AK1344" s="82"/>
      <c r="AL1344" s="82"/>
      <c r="AM1344" s="82"/>
      <c r="AN1344" s="82"/>
      <c r="AO1344" s="82"/>
      <c r="AP1344" s="82"/>
      <c r="AQ1344" s="82"/>
      <c r="AR1344" s="82"/>
      <c r="AS1344" s="82"/>
      <c r="AT1344" s="77"/>
      <c r="AU1344" s="50"/>
      <c r="AV1344" s="50"/>
      <c r="AW1344" s="50"/>
      <c r="AX1344" s="50"/>
      <c r="AY1344" s="50"/>
      <c r="AZ1344" s="50"/>
      <c r="BA1344" s="50"/>
      <c r="BB1344" s="50"/>
      <c r="BC1344" s="50"/>
      <c r="BD1344" s="50"/>
      <c r="BE1344" s="50"/>
      <c r="BF1344" s="50"/>
      <c r="BG1344" s="50"/>
      <c r="BH1344" s="50"/>
      <c r="BI1344" s="50"/>
      <c r="BJ1344" s="50"/>
      <c r="BK1344" s="50"/>
      <c r="BL1344" s="50"/>
      <c r="BM1344" s="50"/>
      <c r="BN1344" s="50"/>
    </row>
    <row r="1345" customFormat="false" ht="22.5" hidden="false" customHeight="true" outlineLevel="0" collapsed="false">
      <c r="A1345" s="90" t="s">
        <v>229</v>
      </c>
      <c r="B1345" s="90" t="s">
        <v>229</v>
      </c>
      <c r="C1345" s="83" t="s">
        <v>1666</v>
      </c>
      <c r="D1345" s="90" t="e">
        <f aca="false">CONCATENATE($D$1344,"_","HS")</f>
        <v>#VALUE!</v>
      </c>
      <c r="E1345" s="77" t="e">
        <f aca="false">$E$1344</f>
        <v>#VALUE!</v>
      </c>
      <c r="F1345" s="78"/>
      <c r="G1345" s="88" t="s">
        <v>1062</v>
      </c>
      <c r="H1345" s="82" t="s">
        <v>981</v>
      </c>
      <c r="I1345" s="77" t="s">
        <v>1667</v>
      </c>
      <c r="J1345" s="87"/>
      <c r="K1345" s="87"/>
      <c r="L1345" s="93" t="s">
        <v>229</v>
      </c>
      <c r="M1345" s="87" t="s">
        <v>62</v>
      </c>
      <c r="N1345" s="82" t="s">
        <v>229</v>
      </c>
      <c r="O1345" s="82"/>
      <c r="P1345" s="82"/>
      <c r="Q1345" s="82" t="n">
        <v>1</v>
      </c>
      <c r="R1345" s="82"/>
      <c r="S1345" s="82"/>
      <c r="T1345" s="82"/>
      <c r="U1345" s="82"/>
      <c r="V1345" s="82"/>
      <c r="W1345" s="82"/>
      <c r="X1345" s="82"/>
      <c r="Y1345" s="82"/>
      <c r="Z1345" s="82"/>
      <c r="AA1345" s="82"/>
      <c r="AB1345" s="82"/>
      <c r="AC1345" s="82"/>
      <c r="AD1345" s="82"/>
      <c r="AE1345" s="82"/>
      <c r="AF1345" s="82"/>
      <c r="AG1345" s="82"/>
      <c r="AH1345" s="82"/>
      <c r="AI1345" s="82"/>
      <c r="AJ1345" s="82"/>
      <c r="AK1345" s="82"/>
      <c r="AL1345" s="82"/>
      <c r="AM1345" s="82"/>
      <c r="AN1345" s="82"/>
      <c r="AO1345" s="93"/>
      <c r="AP1345" s="93"/>
      <c r="AQ1345" s="93"/>
      <c r="AR1345" s="93"/>
      <c r="AS1345" s="93"/>
      <c r="AT1345" s="94" t="s">
        <v>229</v>
      </c>
      <c r="AU1345" s="50"/>
      <c r="AV1345" s="50"/>
      <c r="AW1345" s="50"/>
      <c r="AX1345" s="50"/>
      <c r="AY1345" s="50"/>
      <c r="AZ1345" s="50"/>
      <c r="BA1345" s="50"/>
      <c r="BB1345" s="50"/>
      <c r="BC1345" s="50"/>
      <c r="BD1345" s="50"/>
      <c r="BE1345" s="50"/>
      <c r="BF1345" s="50"/>
      <c r="BG1345" s="50"/>
      <c r="BH1345" s="50"/>
      <c r="BI1345" s="50"/>
      <c r="BJ1345" s="50"/>
      <c r="BK1345" s="50"/>
      <c r="BL1345" s="50"/>
      <c r="BM1345" s="50"/>
      <c r="BN1345" s="50"/>
    </row>
    <row r="1346" customFormat="false" ht="22.5" hidden="false" customHeight="true" outlineLevel="0" collapsed="false">
      <c r="A1346" s="90" t="s">
        <v>229</v>
      </c>
      <c r="B1346" s="90" t="s">
        <v>229</v>
      </c>
      <c r="C1346" s="83" t="s">
        <v>1668</v>
      </c>
      <c r="D1346" s="90" t="e">
        <f aca="false">CONCATENATE($D$1344,"_","RDY")</f>
        <v>#VALUE!</v>
      </c>
      <c r="E1346" s="77" t="e">
        <f aca="false">$E$1344</f>
        <v>#VALUE!</v>
      </c>
      <c r="F1346" s="78"/>
      <c r="G1346" s="88" t="s">
        <v>64</v>
      </c>
      <c r="H1346" s="82" t="s">
        <v>981</v>
      </c>
      <c r="I1346" s="77" t="s">
        <v>1669</v>
      </c>
      <c r="J1346" s="87"/>
      <c r="K1346" s="87"/>
      <c r="L1346" s="93" t="s">
        <v>229</v>
      </c>
      <c r="M1346" s="87" t="s">
        <v>62</v>
      </c>
      <c r="N1346" s="82" t="s">
        <v>229</v>
      </c>
      <c r="O1346" s="82"/>
      <c r="P1346" s="82"/>
      <c r="Q1346" s="82" t="n">
        <v>1</v>
      </c>
      <c r="R1346" s="82"/>
      <c r="S1346" s="82"/>
      <c r="T1346" s="82"/>
      <c r="U1346" s="82"/>
      <c r="V1346" s="82"/>
      <c r="W1346" s="82"/>
      <c r="X1346" s="82"/>
      <c r="Y1346" s="82"/>
      <c r="Z1346" s="82"/>
      <c r="AA1346" s="82"/>
      <c r="AB1346" s="82"/>
      <c r="AC1346" s="82"/>
      <c r="AD1346" s="82"/>
      <c r="AE1346" s="82"/>
      <c r="AF1346" s="82"/>
      <c r="AG1346" s="82"/>
      <c r="AH1346" s="82"/>
      <c r="AI1346" s="82"/>
      <c r="AJ1346" s="82"/>
      <c r="AK1346" s="82"/>
      <c r="AL1346" s="82"/>
      <c r="AM1346" s="82"/>
      <c r="AN1346" s="82"/>
      <c r="AO1346" s="93"/>
      <c r="AP1346" s="93"/>
      <c r="AQ1346" s="93"/>
      <c r="AR1346" s="93"/>
      <c r="AS1346" s="93"/>
      <c r="AT1346" s="94" t="s">
        <v>229</v>
      </c>
      <c r="AU1346" s="50"/>
      <c r="AV1346" s="50"/>
      <c r="AW1346" s="50"/>
      <c r="AX1346" s="50"/>
      <c r="AY1346" s="50"/>
      <c r="AZ1346" s="50"/>
      <c r="BA1346" s="50"/>
      <c r="BB1346" s="50"/>
      <c r="BC1346" s="50"/>
      <c r="BD1346" s="50"/>
      <c r="BE1346" s="50"/>
      <c r="BF1346" s="50"/>
      <c r="BG1346" s="50"/>
      <c r="BH1346" s="50"/>
      <c r="BI1346" s="50"/>
      <c r="BJ1346" s="50"/>
      <c r="BK1346" s="50"/>
      <c r="BL1346" s="50"/>
      <c r="BM1346" s="50"/>
      <c r="BN1346" s="50"/>
    </row>
    <row r="1347" customFormat="false" ht="22.5" hidden="false" customHeight="true" outlineLevel="0" collapsed="false">
      <c r="A1347" s="90" t="s">
        <v>229</v>
      </c>
      <c r="B1347" s="90" t="s">
        <v>229</v>
      </c>
      <c r="C1347" s="83" t="s">
        <v>1670</v>
      </c>
      <c r="D1347" s="90" t="e">
        <f aca="false">CONCATENATE($D$1344,"_","RUN")</f>
        <v>#VALUE!</v>
      </c>
      <c r="E1347" s="77" t="e">
        <f aca="false">$E$1344</f>
        <v>#VALUE!</v>
      </c>
      <c r="F1347" s="78"/>
      <c r="G1347" s="88" t="s">
        <v>382</v>
      </c>
      <c r="H1347" s="82" t="s">
        <v>981</v>
      </c>
      <c r="I1347" s="77" t="s">
        <v>1671</v>
      </c>
      <c r="J1347" s="87"/>
      <c r="K1347" s="87"/>
      <c r="L1347" s="93" t="s">
        <v>229</v>
      </c>
      <c r="M1347" s="87" t="s">
        <v>62</v>
      </c>
      <c r="N1347" s="82" t="s">
        <v>229</v>
      </c>
      <c r="O1347" s="82"/>
      <c r="P1347" s="82"/>
      <c r="Q1347" s="82" t="n">
        <v>1</v>
      </c>
      <c r="R1347" s="82"/>
      <c r="S1347" s="82"/>
      <c r="T1347" s="82"/>
      <c r="U1347" s="82"/>
      <c r="V1347" s="82"/>
      <c r="W1347" s="82"/>
      <c r="X1347" s="82"/>
      <c r="Y1347" s="82"/>
      <c r="Z1347" s="82"/>
      <c r="AA1347" s="82"/>
      <c r="AB1347" s="82"/>
      <c r="AC1347" s="82"/>
      <c r="AD1347" s="82"/>
      <c r="AE1347" s="82"/>
      <c r="AF1347" s="82"/>
      <c r="AG1347" s="82"/>
      <c r="AH1347" s="82"/>
      <c r="AI1347" s="82"/>
      <c r="AJ1347" s="82"/>
      <c r="AK1347" s="82"/>
      <c r="AL1347" s="82"/>
      <c r="AM1347" s="82"/>
      <c r="AN1347" s="82"/>
      <c r="AO1347" s="93"/>
      <c r="AP1347" s="93"/>
      <c r="AQ1347" s="93"/>
      <c r="AR1347" s="93"/>
      <c r="AS1347" s="93"/>
      <c r="AT1347" s="94" t="s">
        <v>229</v>
      </c>
      <c r="AU1347" s="50"/>
      <c r="AV1347" s="50"/>
      <c r="AW1347" s="50"/>
      <c r="AX1347" s="50"/>
      <c r="AY1347" s="50"/>
      <c r="AZ1347" s="50"/>
      <c r="BA1347" s="50"/>
      <c r="BB1347" s="50"/>
      <c r="BC1347" s="50"/>
      <c r="BD1347" s="50"/>
      <c r="BE1347" s="50"/>
      <c r="BF1347" s="50"/>
      <c r="BG1347" s="50"/>
      <c r="BH1347" s="50"/>
      <c r="BI1347" s="50"/>
      <c r="BJ1347" s="50"/>
      <c r="BK1347" s="50"/>
      <c r="BL1347" s="50"/>
      <c r="BM1347" s="50"/>
      <c r="BN1347" s="50"/>
    </row>
    <row r="1348" customFormat="false" ht="22.5" hidden="false" customHeight="true" outlineLevel="0" collapsed="false">
      <c r="A1348" s="90" t="s">
        <v>229</v>
      </c>
      <c r="B1348" s="90" t="s">
        <v>229</v>
      </c>
      <c r="C1348" s="83" t="s">
        <v>1672</v>
      </c>
      <c r="D1348" s="90" t="e">
        <f aca="false">CONCATENATE($D$1344,"_","MD")</f>
        <v>#VALUE!</v>
      </c>
      <c r="E1348" s="77" t="e">
        <f aca="false">$E$1344</f>
        <v>#VALUE!</v>
      </c>
      <c r="F1348" s="78"/>
      <c r="G1348" s="88" t="s">
        <v>1557</v>
      </c>
      <c r="H1348" s="82" t="s">
        <v>981</v>
      </c>
      <c r="I1348" s="77" t="s">
        <v>1673</v>
      </c>
      <c r="J1348" s="87"/>
      <c r="K1348" s="87"/>
      <c r="L1348" s="93" t="s">
        <v>229</v>
      </c>
      <c r="M1348" s="87" t="s">
        <v>62</v>
      </c>
      <c r="N1348" s="82" t="s">
        <v>229</v>
      </c>
      <c r="O1348" s="82"/>
      <c r="P1348" s="82"/>
      <c r="Q1348" s="82" t="n">
        <v>1</v>
      </c>
      <c r="R1348" s="82"/>
      <c r="S1348" s="82"/>
      <c r="T1348" s="82"/>
      <c r="U1348" s="82"/>
      <c r="V1348" s="82"/>
      <c r="W1348" s="82"/>
      <c r="X1348" s="82"/>
      <c r="Y1348" s="82"/>
      <c r="Z1348" s="82"/>
      <c r="AA1348" s="82"/>
      <c r="AB1348" s="82"/>
      <c r="AC1348" s="82"/>
      <c r="AD1348" s="82"/>
      <c r="AE1348" s="82"/>
      <c r="AF1348" s="82"/>
      <c r="AG1348" s="82"/>
      <c r="AH1348" s="82"/>
      <c r="AI1348" s="82"/>
      <c r="AJ1348" s="82"/>
      <c r="AK1348" s="82"/>
      <c r="AL1348" s="82"/>
      <c r="AM1348" s="82"/>
      <c r="AN1348" s="82"/>
      <c r="AO1348" s="93"/>
      <c r="AP1348" s="93"/>
      <c r="AQ1348" s="93"/>
      <c r="AR1348" s="93"/>
      <c r="AS1348" s="93"/>
      <c r="AT1348" s="94" t="s">
        <v>229</v>
      </c>
      <c r="AU1348" s="50"/>
      <c r="AV1348" s="50"/>
      <c r="AW1348" s="50"/>
      <c r="AX1348" s="50"/>
      <c r="AY1348" s="50"/>
      <c r="AZ1348" s="50"/>
      <c r="BA1348" s="50"/>
      <c r="BB1348" s="50"/>
      <c r="BC1348" s="50"/>
      <c r="BD1348" s="50"/>
      <c r="BE1348" s="50"/>
      <c r="BF1348" s="50"/>
      <c r="BG1348" s="50"/>
      <c r="BH1348" s="50"/>
      <c r="BI1348" s="50"/>
      <c r="BJ1348" s="50"/>
      <c r="BK1348" s="50"/>
      <c r="BL1348" s="50"/>
      <c r="BM1348" s="50"/>
      <c r="BN1348" s="50"/>
    </row>
    <row r="1349" customFormat="false" ht="22.5" hidden="false" customHeight="true" outlineLevel="0" collapsed="false">
      <c r="A1349" s="90"/>
      <c r="B1349" s="90"/>
      <c r="C1349" s="83" t="s">
        <v>1674</v>
      </c>
      <c r="D1349" s="90" t="e">
        <f aca="false">CONCATENATE($D$1344,"_","FLT")</f>
        <v>#VALUE!</v>
      </c>
      <c r="E1349" s="77" t="e">
        <f aca="false">$E$1344</f>
        <v>#VALUE!</v>
      </c>
      <c r="F1349" s="78"/>
      <c r="G1349" s="88" t="s">
        <v>1124</v>
      </c>
      <c r="H1349" s="82" t="s">
        <v>981</v>
      </c>
      <c r="I1349" s="77" t="s">
        <v>1675</v>
      </c>
      <c r="J1349" s="87"/>
      <c r="K1349" s="87"/>
      <c r="L1349" s="93"/>
      <c r="M1349" s="87" t="s">
        <v>62</v>
      </c>
      <c r="N1349" s="82"/>
      <c r="O1349" s="82"/>
      <c r="P1349" s="82"/>
      <c r="Q1349" s="82" t="n">
        <v>1</v>
      </c>
      <c r="R1349" s="82"/>
      <c r="S1349" s="82"/>
      <c r="T1349" s="82"/>
      <c r="U1349" s="82"/>
      <c r="V1349" s="82"/>
      <c r="W1349" s="82"/>
      <c r="X1349" s="82"/>
      <c r="Y1349" s="82"/>
      <c r="Z1349" s="82"/>
      <c r="AA1349" s="82"/>
      <c r="AB1349" s="82"/>
      <c r="AC1349" s="82"/>
      <c r="AD1349" s="82"/>
      <c r="AE1349" s="82"/>
      <c r="AF1349" s="82"/>
      <c r="AG1349" s="82"/>
      <c r="AH1349" s="82"/>
      <c r="AI1349" s="82"/>
      <c r="AJ1349" s="82"/>
      <c r="AK1349" s="82"/>
      <c r="AL1349" s="82"/>
      <c r="AM1349" s="82"/>
      <c r="AN1349" s="82"/>
      <c r="AO1349" s="93"/>
      <c r="AP1349" s="93"/>
      <c r="AQ1349" s="93"/>
      <c r="AR1349" s="93"/>
      <c r="AS1349" s="93"/>
      <c r="AT1349" s="94"/>
      <c r="AU1349" s="50"/>
      <c r="AV1349" s="50"/>
      <c r="AW1349" s="50"/>
      <c r="AX1349" s="50"/>
      <c r="AY1349" s="50"/>
      <c r="AZ1349" s="50"/>
      <c r="BA1349" s="50"/>
      <c r="BB1349" s="50"/>
      <c r="BC1349" s="50"/>
      <c r="BD1349" s="50"/>
      <c r="BE1349" s="50"/>
      <c r="BF1349" s="50"/>
      <c r="BG1349" s="50"/>
      <c r="BH1349" s="50"/>
      <c r="BI1349" s="50"/>
      <c r="BJ1349" s="50"/>
      <c r="BK1349" s="50"/>
      <c r="BL1349" s="50"/>
      <c r="BM1349" s="50"/>
      <c r="BN1349" s="50"/>
    </row>
    <row r="1350" customFormat="false" ht="22.5" hidden="false" customHeight="true" outlineLevel="0" collapsed="false">
      <c r="A1350" s="90" t="s">
        <v>229</v>
      </c>
      <c r="B1350" s="90" t="s">
        <v>229</v>
      </c>
      <c r="C1350" s="83" t="s">
        <v>1676</v>
      </c>
      <c r="D1350" s="90" t="e">
        <f aca="false">CONCATENATE($D$1344,"_","CMD")</f>
        <v>#VALUE!</v>
      </c>
      <c r="E1350" s="77" t="e">
        <f aca="false">$E$1344</f>
        <v>#VALUE!</v>
      </c>
      <c r="F1350" s="78"/>
      <c r="G1350" s="88" t="s">
        <v>1677</v>
      </c>
      <c r="H1350" s="82" t="s">
        <v>981</v>
      </c>
      <c r="I1350" s="77" t="s">
        <v>1678</v>
      </c>
      <c r="J1350" s="87"/>
      <c r="K1350" s="87"/>
      <c r="L1350" s="93" t="s">
        <v>229</v>
      </c>
      <c r="M1350" s="87" t="s">
        <v>62</v>
      </c>
      <c r="N1350" s="82" t="s">
        <v>229</v>
      </c>
      <c r="O1350" s="82"/>
      <c r="P1350" s="82"/>
      <c r="Q1350" s="82"/>
      <c r="R1350" s="82" t="n">
        <v>1</v>
      </c>
      <c r="S1350" s="82"/>
      <c r="T1350" s="82"/>
      <c r="U1350" s="82"/>
      <c r="V1350" s="82"/>
      <c r="W1350" s="82"/>
      <c r="X1350" s="82"/>
      <c r="Y1350" s="82"/>
      <c r="Z1350" s="82"/>
      <c r="AA1350" s="82"/>
      <c r="AB1350" s="82"/>
      <c r="AC1350" s="82"/>
      <c r="AD1350" s="82"/>
      <c r="AE1350" s="82"/>
      <c r="AF1350" s="82"/>
      <c r="AG1350" s="82"/>
      <c r="AH1350" s="82"/>
      <c r="AI1350" s="82"/>
      <c r="AJ1350" s="82"/>
      <c r="AK1350" s="82"/>
      <c r="AL1350" s="82"/>
      <c r="AM1350" s="82"/>
      <c r="AN1350" s="82"/>
      <c r="AO1350" s="93"/>
      <c r="AP1350" s="93"/>
      <c r="AQ1350" s="93"/>
      <c r="AR1350" s="93"/>
      <c r="AS1350" s="93"/>
      <c r="AT1350" s="94" t="s">
        <v>229</v>
      </c>
      <c r="AU1350" s="50"/>
      <c r="AV1350" s="50"/>
      <c r="AW1350" s="50"/>
      <c r="AX1350" s="50"/>
      <c r="AY1350" s="50"/>
      <c r="AZ1350" s="50"/>
      <c r="BA1350" s="50"/>
      <c r="BB1350" s="50"/>
      <c r="BC1350" s="50"/>
      <c r="BD1350" s="50"/>
      <c r="BE1350" s="50"/>
      <c r="BF1350" s="50"/>
      <c r="BG1350" s="50"/>
      <c r="BH1350" s="50"/>
      <c r="BI1350" s="50"/>
      <c r="BJ1350" s="50"/>
      <c r="BK1350" s="50"/>
      <c r="BL1350" s="50"/>
      <c r="BM1350" s="50"/>
      <c r="BN1350" s="50"/>
    </row>
    <row r="1351" customFormat="false" ht="22.5" hidden="false" customHeight="true" outlineLevel="0" collapsed="false">
      <c r="A1351" s="90"/>
      <c r="B1351" s="90"/>
      <c r="C1351" s="83" t="s">
        <v>1679</v>
      </c>
      <c r="D1351" s="90" t="e">
        <f aca="false">CONCATENATE($D$1344,"_","SI")</f>
        <v>#VALUE!</v>
      </c>
      <c r="E1351" s="77" t="e">
        <f aca="false">$E$1344</f>
        <v>#VALUE!</v>
      </c>
      <c r="F1351" s="78"/>
      <c r="G1351" s="88" t="s">
        <v>931</v>
      </c>
      <c r="H1351" s="82" t="s">
        <v>981</v>
      </c>
      <c r="I1351" s="77" t="s">
        <v>1680</v>
      </c>
      <c r="J1351" s="87"/>
      <c r="K1351" s="87"/>
      <c r="L1351" s="93"/>
      <c r="M1351" s="87" t="s">
        <v>1568</v>
      </c>
      <c r="N1351" s="82" t="s">
        <v>1565</v>
      </c>
      <c r="O1351" s="82"/>
      <c r="P1351" s="82"/>
      <c r="Q1351" s="82"/>
      <c r="R1351" s="82"/>
      <c r="S1351" s="82" t="n">
        <v>1</v>
      </c>
      <c r="T1351" s="82"/>
      <c r="U1351" s="82"/>
      <c r="V1351" s="82"/>
      <c r="W1351" s="82"/>
      <c r="X1351" s="82"/>
      <c r="Y1351" s="82"/>
      <c r="Z1351" s="82"/>
      <c r="AA1351" s="82"/>
      <c r="AB1351" s="82"/>
      <c r="AC1351" s="82"/>
      <c r="AD1351" s="82"/>
      <c r="AE1351" s="82"/>
      <c r="AF1351" s="82"/>
      <c r="AG1351" s="82"/>
      <c r="AH1351" s="82"/>
      <c r="AI1351" s="82"/>
      <c r="AJ1351" s="82"/>
      <c r="AK1351" s="82"/>
      <c r="AL1351" s="82"/>
      <c r="AM1351" s="82"/>
      <c r="AN1351" s="82"/>
      <c r="AO1351" s="93"/>
      <c r="AP1351" s="93"/>
      <c r="AQ1351" s="93"/>
      <c r="AR1351" s="93"/>
      <c r="AS1351" s="93"/>
      <c r="AT1351" s="94"/>
      <c r="AU1351" s="50"/>
      <c r="AV1351" s="50"/>
      <c r="AW1351" s="50"/>
      <c r="AX1351" s="50"/>
      <c r="AY1351" s="50"/>
      <c r="AZ1351" s="50"/>
      <c r="BA1351" s="50"/>
      <c r="BB1351" s="50"/>
      <c r="BC1351" s="50"/>
      <c r="BD1351" s="50"/>
      <c r="BE1351" s="50"/>
      <c r="BF1351" s="50"/>
      <c r="BG1351" s="50"/>
      <c r="BH1351" s="50"/>
      <c r="BI1351" s="50"/>
      <c r="BJ1351" s="50"/>
      <c r="BK1351" s="50"/>
      <c r="BL1351" s="50"/>
      <c r="BM1351" s="50"/>
      <c r="BN1351" s="50"/>
    </row>
    <row r="1352" customFormat="false" ht="22.5" hidden="false" customHeight="true" outlineLevel="0" collapsed="false">
      <c r="A1352" s="90"/>
      <c r="B1352" s="90"/>
      <c r="C1352" s="83" t="s">
        <v>1681</v>
      </c>
      <c r="D1352" s="90" t="e">
        <f aca="false">CONCATENATE($D$1344,"_","IT")</f>
        <v>#VALUE!</v>
      </c>
      <c r="E1352" s="77" t="e">
        <f aca="false">$E$1344</f>
        <v>#VALUE!</v>
      </c>
      <c r="F1352" s="78"/>
      <c r="G1352" s="88" t="s">
        <v>82</v>
      </c>
      <c r="H1352" s="82" t="s">
        <v>981</v>
      </c>
      <c r="I1352" s="77" t="s">
        <v>1682</v>
      </c>
      <c r="J1352" s="87"/>
      <c r="K1352" s="87"/>
      <c r="L1352" s="93"/>
      <c r="M1352" s="87" t="s">
        <v>1568</v>
      </c>
      <c r="N1352" s="82" t="s">
        <v>1683</v>
      </c>
      <c r="O1352" s="82"/>
      <c r="P1352" s="82"/>
      <c r="Q1352" s="82"/>
      <c r="R1352" s="82"/>
      <c r="S1352" s="82" t="n">
        <v>1</v>
      </c>
      <c r="T1352" s="82"/>
      <c r="U1352" s="82"/>
      <c r="V1352" s="82"/>
      <c r="W1352" s="82"/>
      <c r="X1352" s="82"/>
      <c r="Y1352" s="82"/>
      <c r="Z1352" s="82"/>
      <c r="AA1352" s="82"/>
      <c r="AB1352" s="82"/>
      <c r="AC1352" s="82"/>
      <c r="AD1352" s="82"/>
      <c r="AE1352" s="82"/>
      <c r="AF1352" s="82"/>
      <c r="AG1352" s="82"/>
      <c r="AH1352" s="82"/>
      <c r="AI1352" s="82"/>
      <c r="AJ1352" s="82"/>
      <c r="AK1352" s="82"/>
      <c r="AL1352" s="82"/>
      <c r="AM1352" s="82"/>
      <c r="AN1352" s="82"/>
      <c r="AO1352" s="93"/>
      <c r="AP1352" s="93"/>
      <c r="AQ1352" s="93"/>
      <c r="AR1352" s="93"/>
      <c r="AS1352" s="93"/>
      <c r="AT1352" s="94"/>
      <c r="AU1352" s="50"/>
      <c r="AV1352" s="50"/>
      <c r="AW1352" s="50"/>
      <c r="AX1352" s="50"/>
      <c r="AY1352" s="50"/>
      <c r="AZ1352" s="50"/>
      <c r="BA1352" s="50"/>
      <c r="BB1352" s="50"/>
      <c r="BC1352" s="50"/>
      <c r="BD1352" s="50"/>
      <c r="BE1352" s="50"/>
      <c r="BF1352" s="50"/>
      <c r="BG1352" s="50"/>
      <c r="BH1352" s="50"/>
      <c r="BI1352" s="50"/>
      <c r="BJ1352" s="50"/>
      <c r="BK1352" s="50"/>
      <c r="BL1352" s="50"/>
      <c r="BM1352" s="50"/>
      <c r="BN1352" s="50"/>
    </row>
    <row r="1353" customFormat="false" ht="22.5" hidden="false" customHeight="true" outlineLevel="0" collapsed="false">
      <c r="A1353" s="90"/>
      <c r="B1353" s="90"/>
      <c r="C1353" s="83" t="s">
        <v>1684</v>
      </c>
      <c r="D1353" s="90" t="e">
        <f aca="false">CONCATENATE($D$1344,"_","CV")</f>
        <v>#VALUE!</v>
      </c>
      <c r="E1353" s="77" t="e">
        <f aca="false">$E$1344</f>
        <v>#VALUE!</v>
      </c>
      <c r="F1353" s="78"/>
      <c r="G1353" s="88" t="s">
        <v>935</v>
      </c>
      <c r="H1353" s="82" t="s">
        <v>981</v>
      </c>
      <c r="I1353" s="77" t="s">
        <v>1685</v>
      </c>
      <c r="J1353" s="87"/>
      <c r="K1353" s="87"/>
      <c r="L1353" s="93"/>
      <c r="M1353" s="87" t="s">
        <v>85</v>
      </c>
      <c r="N1353" s="82" t="s">
        <v>1686</v>
      </c>
      <c r="O1353" s="82"/>
      <c r="P1353" s="82"/>
      <c r="Q1353" s="82"/>
      <c r="R1353" s="82"/>
      <c r="S1353" s="82"/>
      <c r="T1353" s="82"/>
      <c r="U1353" s="82" t="n">
        <v>1</v>
      </c>
      <c r="V1353" s="82"/>
      <c r="W1353" s="82"/>
      <c r="X1353" s="82"/>
      <c r="Y1353" s="82"/>
      <c r="Z1353" s="82"/>
      <c r="AA1353" s="82"/>
      <c r="AB1353" s="82"/>
      <c r="AC1353" s="82"/>
      <c r="AD1353" s="82"/>
      <c r="AE1353" s="82"/>
      <c r="AF1353" s="82"/>
      <c r="AG1353" s="82"/>
      <c r="AH1353" s="82"/>
      <c r="AI1353" s="82"/>
      <c r="AJ1353" s="82"/>
      <c r="AK1353" s="82"/>
      <c r="AL1353" s="82"/>
      <c r="AM1353" s="82"/>
      <c r="AN1353" s="82"/>
      <c r="AO1353" s="93"/>
      <c r="AP1353" s="93"/>
      <c r="AQ1353" s="93"/>
      <c r="AR1353" s="93"/>
      <c r="AS1353" s="93"/>
      <c r="AT1353" s="94"/>
      <c r="AU1353" s="50"/>
      <c r="AV1353" s="50"/>
      <c r="AW1353" s="50"/>
      <c r="AX1353" s="50"/>
      <c r="AY1353" s="50"/>
      <c r="AZ1353" s="50"/>
      <c r="BA1353" s="50"/>
      <c r="BB1353" s="50"/>
      <c r="BC1353" s="50"/>
      <c r="BD1353" s="50"/>
      <c r="BE1353" s="50"/>
      <c r="BF1353" s="50"/>
      <c r="BG1353" s="50"/>
      <c r="BH1353" s="50"/>
      <c r="BI1353" s="50"/>
      <c r="BJ1353" s="50"/>
      <c r="BK1353" s="50"/>
      <c r="BL1353" s="50"/>
      <c r="BM1353" s="50"/>
      <c r="BN1353" s="50"/>
    </row>
    <row r="1354" customFormat="false" ht="22.5" hidden="false" customHeight="true" outlineLevel="0" collapsed="false">
      <c r="A1354" s="90"/>
      <c r="B1354" s="90"/>
      <c r="C1354" s="83"/>
      <c r="D1354" s="90"/>
      <c r="E1354" s="77"/>
      <c r="F1354" s="78"/>
      <c r="G1354" s="76"/>
      <c r="H1354" s="82"/>
      <c r="I1354" s="89"/>
      <c r="J1354" s="87"/>
      <c r="K1354" s="79"/>
      <c r="L1354" s="93"/>
      <c r="M1354" s="82"/>
      <c r="N1354" s="82"/>
      <c r="O1354" s="82"/>
      <c r="P1354" s="82"/>
      <c r="Q1354" s="82"/>
      <c r="R1354" s="82"/>
      <c r="S1354" s="82"/>
      <c r="T1354" s="82"/>
      <c r="U1354" s="82"/>
      <c r="V1354" s="82"/>
      <c r="W1354" s="82"/>
      <c r="X1354" s="82"/>
      <c r="Y1354" s="82"/>
      <c r="Z1354" s="82"/>
      <c r="AA1354" s="82"/>
      <c r="AB1354" s="82"/>
      <c r="AC1354" s="82"/>
      <c r="AD1354" s="82"/>
      <c r="AE1354" s="82"/>
      <c r="AF1354" s="82"/>
      <c r="AG1354" s="82"/>
      <c r="AH1354" s="82"/>
      <c r="AI1354" s="82"/>
      <c r="AJ1354" s="82"/>
      <c r="AK1354" s="82"/>
      <c r="AL1354" s="82"/>
      <c r="AM1354" s="82"/>
      <c r="AN1354" s="82"/>
      <c r="AO1354" s="93"/>
      <c r="AP1354" s="93"/>
      <c r="AQ1354" s="93"/>
      <c r="AR1354" s="93"/>
      <c r="AS1354" s="93"/>
      <c r="AT1354" s="94"/>
      <c r="AU1354" s="41"/>
      <c r="AV1354" s="41"/>
      <c r="AW1354" s="41"/>
      <c r="AX1354" s="41"/>
      <c r="AY1354" s="41"/>
      <c r="AZ1354" s="41"/>
      <c r="BA1354" s="41"/>
      <c r="BB1354" s="41"/>
      <c r="BC1354" s="41"/>
      <c r="BD1354" s="41"/>
      <c r="BE1354" s="41"/>
      <c r="BF1354" s="41"/>
      <c r="BG1354" s="41"/>
      <c r="BH1354" s="41"/>
      <c r="BI1354" s="41"/>
      <c r="BJ1354" s="41"/>
      <c r="BK1354" s="41"/>
      <c r="BL1354" s="41"/>
      <c r="BM1354" s="41"/>
      <c r="BN1354" s="41"/>
    </row>
    <row r="1355" customFormat="false" ht="22.5" hidden="false" customHeight="true" outlineLevel="0" collapsed="false">
      <c r="A1355" s="90"/>
      <c r="B1355" s="90"/>
      <c r="C1355" s="83"/>
      <c r="D1355" s="90"/>
      <c r="E1355" s="77"/>
      <c r="F1355" s="78"/>
      <c r="G1355" s="76"/>
      <c r="H1355" s="82"/>
      <c r="I1355" s="89"/>
      <c r="J1355" s="87"/>
      <c r="K1355" s="79"/>
      <c r="L1355" s="93"/>
      <c r="M1355" s="82"/>
      <c r="N1355" s="82"/>
      <c r="O1355" s="82"/>
      <c r="P1355" s="82"/>
      <c r="Q1355" s="82"/>
      <c r="R1355" s="82"/>
      <c r="S1355" s="82"/>
      <c r="T1355" s="82"/>
      <c r="U1355" s="82"/>
      <c r="V1355" s="82"/>
      <c r="W1355" s="82"/>
      <c r="X1355" s="82"/>
      <c r="Y1355" s="82"/>
      <c r="Z1355" s="82"/>
      <c r="AA1355" s="82"/>
      <c r="AB1355" s="82"/>
      <c r="AC1355" s="82"/>
      <c r="AD1355" s="82"/>
      <c r="AE1355" s="82"/>
      <c r="AF1355" s="82"/>
      <c r="AG1355" s="82"/>
      <c r="AH1355" s="82"/>
      <c r="AI1355" s="82"/>
      <c r="AJ1355" s="82"/>
      <c r="AK1355" s="82"/>
      <c r="AL1355" s="82"/>
      <c r="AM1355" s="82"/>
      <c r="AN1355" s="82"/>
      <c r="AO1355" s="93"/>
      <c r="AP1355" s="93"/>
      <c r="AQ1355" s="93"/>
      <c r="AR1355" s="93"/>
      <c r="AS1355" s="93"/>
      <c r="AT1355" s="94"/>
      <c r="AU1355" s="41"/>
      <c r="AV1355" s="41"/>
      <c r="AW1355" s="41"/>
      <c r="AX1355" s="41"/>
      <c r="AY1355" s="41"/>
      <c r="AZ1355" s="41"/>
      <c r="BA1355" s="41"/>
      <c r="BB1355" s="41"/>
      <c r="BC1355" s="41"/>
      <c r="BD1355" s="41"/>
      <c r="BE1355" s="41"/>
      <c r="BF1355" s="41"/>
      <c r="BG1355" s="41"/>
      <c r="BH1355" s="41"/>
      <c r="BI1355" s="41"/>
      <c r="BJ1355" s="41"/>
      <c r="BK1355" s="41"/>
      <c r="BL1355" s="41"/>
      <c r="BM1355" s="41"/>
      <c r="BN1355" s="41"/>
    </row>
    <row r="1356" customFormat="false" ht="22.5" hidden="false" customHeight="true" outlineLevel="0" collapsed="false">
      <c r="A1356" s="90"/>
      <c r="B1356" s="90"/>
      <c r="C1356" s="83"/>
      <c r="D1356" s="90"/>
      <c r="E1356" s="77"/>
      <c r="F1356" s="78"/>
      <c r="G1356" s="76"/>
      <c r="H1356" s="82"/>
      <c r="I1356" s="89"/>
      <c r="J1356" s="87"/>
      <c r="K1356" s="79"/>
      <c r="L1356" s="93"/>
      <c r="M1356" s="82"/>
      <c r="N1356" s="82"/>
      <c r="O1356" s="82"/>
      <c r="P1356" s="82"/>
      <c r="Q1356" s="82"/>
      <c r="R1356" s="82"/>
      <c r="S1356" s="82"/>
      <c r="T1356" s="82"/>
      <c r="U1356" s="82"/>
      <c r="V1356" s="82"/>
      <c r="W1356" s="82"/>
      <c r="X1356" s="82"/>
      <c r="Y1356" s="82"/>
      <c r="Z1356" s="82"/>
      <c r="AA1356" s="82"/>
      <c r="AB1356" s="82"/>
      <c r="AC1356" s="82"/>
      <c r="AD1356" s="82"/>
      <c r="AE1356" s="82"/>
      <c r="AF1356" s="82"/>
      <c r="AG1356" s="82"/>
      <c r="AH1356" s="82"/>
      <c r="AI1356" s="82"/>
      <c r="AJ1356" s="82"/>
      <c r="AK1356" s="82"/>
      <c r="AL1356" s="82"/>
      <c r="AM1356" s="82"/>
      <c r="AN1356" s="82"/>
      <c r="AO1356" s="93"/>
      <c r="AP1356" s="93"/>
      <c r="AQ1356" s="93"/>
      <c r="AR1356" s="93"/>
      <c r="AS1356" s="93"/>
      <c r="AT1356" s="94"/>
      <c r="AU1356" s="41"/>
      <c r="AV1356" s="41"/>
      <c r="AW1356" s="41"/>
      <c r="AX1356" s="41"/>
      <c r="AY1356" s="41"/>
      <c r="AZ1356" s="41"/>
      <c r="BA1356" s="41"/>
      <c r="BB1356" s="41"/>
      <c r="BC1356" s="41"/>
      <c r="BD1356" s="41"/>
      <c r="BE1356" s="41"/>
      <c r="BF1356" s="41"/>
      <c r="BG1356" s="41"/>
      <c r="BH1356" s="41"/>
      <c r="BI1356" s="41"/>
      <c r="BJ1356" s="41"/>
      <c r="BK1356" s="41"/>
      <c r="BL1356" s="41"/>
      <c r="BM1356" s="41"/>
      <c r="BN1356" s="41"/>
    </row>
    <row r="1357" customFormat="false" ht="22.5" hidden="false" customHeight="true" outlineLevel="0" collapsed="false">
      <c r="A1357" s="90"/>
      <c r="B1357" s="90"/>
      <c r="C1357" s="83"/>
      <c r="D1357" s="145" t="e">
        <f aca="false">'codigos flow sheet' #REF!</f>
        <v>#VALUE!</v>
      </c>
      <c r="E1357" s="97" t="e">
        <f aca="false">'codigos flow sheet' #REF!</f>
        <v>#VALUE!</v>
      </c>
      <c r="F1357" s="78"/>
      <c r="G1357" s="76"/>
      <c r="H1357" s="82" t="s">
        <v>56</v>
      </c>
      <c r="I1357" s="77"/>
      <c r="J1357" s="87"/>
      <c r="K1357" s="87"/>
      <c r="L1357" s="93"/>
      <c r="M1357" s="82"/>
      <c r="N1357" s="82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2"/>
      <c r="AA1357" s="82"/>
      <c r="AB1357" s="82"/>
      <c r="AC1357" s="82"/>
      <c r="AD1357" s="82"/>
      <c r="AE1357" s="82"/>
      <c r="AF1357" s="82"/>
      <c r="AG1357" s="82"/>
      <c r="AH1357" s="82"/>
      <c r="AI1357" s="82"/>
      <c r="AJ1357" s="82"/>
      <c r="AK1357" s="82"/>
      <c r="AL1357" s="82"/>
      <c r="AM1357" s="82"/>
      <c r="AN1357" s="82"/>
      <c r="AO1357" s="93"/>
      <c r="AP1357" s="93"/>
      <c r="AQ1357" s="93"/>
      <c r="AR1357" s="93"/>
      <c r="AS1357" s="93"/>
      <c r="AT1357" s="94"/>
      <c r="AU1357" s="50"/>
      <c r="AV1357" s="50"/>
      <c r="AW1357" s="50"/>
      <c r="AX1357" s="50"/>
      <c r="AY1357" s="50"/>
      <c r="AZ1357" s="50"/>
      <c r="BA1357" s="50"/>
      <c r="BB1357" s="50"/>
      <c r="BC1357" s="50"/>
      <c r="BD1357" s="50"/>
      <c r="BE1357" s="50"/>
      <c r="BF1357" s="50"/>
      <c r="BG1357" s="50"/>
      <c r="BH1357" s="50"/>
      <c r="BI1357" s="50"/>
      <c r="BJ1357" s="50"/>
      <c r="BK1357" s="50"/>
      <c r="BL1357" s="50"/>
      <c r="BM1357" s="50"/>
      <c r="BN1357" s="50"/>
    </row>
    <row r="1358" customFormat="false" ht="22.5" hidden="false" customHeight="true" outlineLevel="0" collapsed="false">
      <c r="A1358" s="90"/>
      <c r="B1358" s="90"/>
      <c r="C1358" s="83" t="s">
        <v>1687</v>
      </c>
      <c r="D1358" s="146" t="e">
        <f aca="false">CONCATENATE($D$1357,"_","RDY")</f>
        <v>#VALUE!</v>
      </c>
      <c r="E1358" s="77" t="e">
        <f aca="false">$E$1357</f>
        <v>#VALUE!</v>
      </c>
      <c r="F1358" s="78"/>
      <c r="G1358" s="88" t="s">
        <v>64</v>
      </c>
      <c r="H1358" s="82" t="s">
        <v>981</v>
      </c>
      <c r="I1358" s="77" t="s">
        <v>1688</v>
      </c>
      <c r="J1358" s="87"/>
      <c r="K1358" s="87"/>
      <c r="L1358" s="93"/>
      <c r="M1358" s="87" t="s">
        <v>62</v>
      </c>
      <c r="N1358" s="82"/>
      <c r="O1358" s="82"/>
      <c r="P1358" s="82"/>
      <c r="Q1358" s="82" t="n">
        <v>1</v>
      </c>
      <c r="R1358" s="82"/>
      <c r="S1358" s="82"/>
      <c r="T1358" s="82"/>
      <c r="U1358" s="82"/>
      <c r="V1358" s="82"/>
      <c r="W1358" s="82"/>
      <c r="X1358" s="82"/>
      <c r="Y1358" s="82"/>
      <c r="Z1358" s="82"/>
      <c r="AA1358" s="82"/>
      <c r="AB1358" s="82"/>
      <c r="AC1358" s="82"/>
      <c r="AD1358" s="82"/>
      <c r="AE1358" s="82"/>
      <c r="AF1358" s="82"/>
      <c r="AG1358" s="82"/>
      <c r="AH1358" s="82"/>
      <c r="AI1358" s="82"/>
      <c r="AJ1358" s="82"/>
      <c r="AK1358" s="82"/>
      <c r="AL1358" s="82"/>
      <c r="AM1358" s="82"/>
      <c r="AN1358" s="82"/>
      <c r="AO1358" s="93"/>
      <c r="AP1358" s="93"/>
      <c r="AQ1358" s="93"/>
      <c r="AR1358" s="93"/>
      <c r="AS1358" s="93"/>
      <c r="AT1358" s="94"/>
      <c r="AU1358" s="50"/>
      <c r="AV1358" s="50"/>
      <c r="AW1358" s="50"/>
      <c r="AX1358" s="50"/>
      <c r="AY1358" s="50"/>
      <c r="AZ1358" s="50"/>
      <c r="BA1358" s="50"/>
      <c r="BB1358" s="50"/>
      <c r="BC1358" s="50"/>
      <c r="BD1358" s="50"/>
      <c r="BE1358" s="50"/>
      <c r="BF1358" s="50"/>
      <c r="BG1358" s="50"/>
      <c r="BH1358" s="50"/>
      <c r="BI1358" s="50"/>
      <c r="BJ1358" s="50"/>
      <c r="BK1358" s="50"/>
      <c r="BL1358" s="50"/>
      <c r="BM1358" s="50"/>
      <c r="BN1358" s="50"/>
    </row>
    <row r="1359" customFormat="false" ht="22.5" hidden="false" customHeight="true" outlineLevel="0" collapsed="false">
      <c r="A1359" s="90"/>
      <c r="B1359" s="90"/>
      <c r="C1359" s="83" t="s">
        <v>1689</v>
      </c>
      <c r="D1359" s="146" t="e">
        <f aca="false">CONCATENATE($D$1357,"_","RUN")</f>
        <v>#VALUE!</v>
      </c>
      <c r="E1359" s="77" t="e">
        <f aca="false">$E$1357</f>
        <v>#VALUE!</v>
      </c>
      <c r="F1359" s="78"/>
      <c r="G1359" s="88" t="s">
        <v>382</v>
      </c>
      <c r="H1359" s="82" t="s">
        <v>981</v>
      </c>
      <c r="I1359" s="77" t="s">
        <v>1690</v>
      </c>
      <c r="J1359" s="87"/>
      <c r="K1359" s="87"/>
      <c r="L1359" s="93"/>
      <c r="M1359" s="87" t="s">
        <v>62</v>
      </c>
      <c r="N1359" s="82"/>
      <c r="O1359" s="82"/>
      <c r="P1359" s="82"/>
      <c r="Q1359" s="82" t="n">
        <v>1</v>
      </c>
      <c r="R1359" s="82"/>
      <c r="S1359" s="82"/>
      <c r="T1359" s="82"/>
      <c r="U1359" s="82"/>
      <c r="V1359" s="82"/>
      <c r="W1359" s="82"/>
      <c r="X1359" s="82"/>
      <c r="Y1359" s="82"/>
      <c r="Z1359" s="82"/>
      <c r="AA1359" s="82"/>
      <c r="AB1359" s="82"/>
      <c r="AC1359" s="82"/>
      <c r="AD1359" s="82"/>
      <c r="AE1359" s="82"/>
      <c r="AF1359" s="82"/>
      <c r="AG1359" s="82"/>
      <c r="AH1359" s="82"/>
      <c r="AI1359" s="82"/>
      <c r="AJ1359" s="82"/>
      <c r="AK1359" s="82"/>
      <c r="AL1359" s="82"/>
      <c r="AM1359" s="82"/>
      <c r="AN1359" s="82"/>
      <c r="AO1359" s="93"/>
      <c r="AP1359" s="93"/>
      <c r="AQ1359" s="93"/>
      <c r="AR1359" s="93"/>
      <c r="AS1359" s="93"/>
      <c r="AT1359" s="94"/>
      <c r="AU1359" s="50"/>
      <c r="AV1359" s="50"/>
      <c r="AW1359" s="50"/>
      <c r="AX1359" s="50"/>
      <c r="AY1359" s="50"/>
      <c r="AZ1359" s="50"/>
      <c r="BA1359" s="50"/>
      <c r="BB1359" s="50"/>
      <c r="BC1359" s="50"/>
      <c r="BD1359" s="50"/>
      <c r="BE1359" s="50"/>
      <c r="BF1359" s="50"/>
      <c r="BG1359" s="50"/>
      <c r="BH1359" s="50"/>
      <c r="BI1359" s="50"/>
      <c r="BJ1359" s="50"/>
      <c r="BK1359" s="50"/>
      <c r="BL1359" s="50"/>
      <c r="BM1359" s="50"/>
      <c r="BN1359" s="50"/>
    </row>
    <row r="1360" customFormat="false" ht="22.5" hidden="false" customHeight="true" outlineLevel="0" collapsed="false">
      <c r="A1360" s="90"/>
      <c r="B1360" s="90"/>
      <c r="C1360" s="83" t="s">
        <v>1691</v>
      </c>
      <c r="D1360" s="146" t="e">
        <f aca="false">CONCATENATE($D$1357,"_","CMD")</f>
        <v>#VALUE!</v>
      </c>
      <c r="E1360" s="77" t="e">
        <f aca="false">$E$1357</f>
        <v>#VALUE!</v>
      </c>
      <c r="F1360" s="78"/>
      <c r="G1360" s="88" t="s">
        <v>106</v>
      </c>
      <c r="H1360" s="82" t="s">
        <v>981</v>
      </c>
      <c r="I1360" s="77" t="s">
        <v>1692</v>
      </c>
      <c r="J1360" s="87"/>
      <c r="K1360" s="87"/>
      <c r="L1360" s="93"/>
      <c r="M1360" s="87" t="s">
        <v>62</v>
      </c>
      <c r="N1360" s="82"/>
      <c r="O1360" s="82"/>
      <c r="P1360" s="82"/>
      <c r="Q1360" s="82"/>
      <c r="R1360" s="82" t="n">
        <v>1</v>
      </c>
      <c r="S1360" s="82"/>
      <c r="T1360" s="82"/>
      <c r="U1360" s="82"/>
      <c r="V1360" s="82"/>
      <c r="W1360" s="82"/>
      <c r="X1360" s="82"/>
      <c r="Y1360" s="82"/>
      <c r="Z1360" s="82"/>
      <c r="AA1360" s="82"/>
      <c r="AB1360" s="82"/>
      <c r="AC1360" s="82"/>
      <c r="AD1360" s="82"/>
      <c r="AE1360" s="82"/>
      <c r="AF1360" s="82"/>
      <c r="AG1360" s="82"/>
      <c r="AH1360" s="82"/>
      <c r="AI1360" s="82"/>
      <c r="AJ1360" s="82"/>
      <c r="AK1360" s="82"/>
      <c r="AL1360" s="82"/>
      <c r="AM1360" s="82"/>
      <c r="AN1360" s="82"/>
      <c r="AO1360" s="93"/>
      <c r="AP1360" s="93"/>
      <c r="AQ1360" s="93"/>
      <c r="AR1360" s="93"/>
      <c r="AS1360" s="93"/>
      <c r="AT1360" s="94"/>
      <c r="AU1360" s="50"/>
      <c r="AV1360" s="50"/>
      <c r="AW1360" s="50"/>
      <c r="AX1360" s="50"/>
      <c r="AY1360" s="50"/>
      <c r="AZ1360" s="50"/>
      <c r="BA1360" s="50"/>
      <c r="BB1360" s="50"/>
      <c r="BC1360" s="50"/>
      <c r="BD1360" s="50"/>
      <c r="BE1360" s="50"/>
      <c r="BF1360" s="50"/>
      <c r="BG1360" s="50"/>
      <c r="BH1360" s="50"/>
      <c r="BI1360" s="50"/>
      <c r="BJ1360" s="50"/>
      <c r="BK1360" s="50"/>
      <c r="BL1360" s="50"/>
      <c r="BM1360" s="50"/>
      <c r="BN1360" s="50"/>
    </row>
    <row r="1361" customFormat="false" ht="22.5" hidden="false" customHeight="true" outlineLevel="0" collapsed="false">
      <c r="A1361" s="90"/>
      <c r="B1361" s="90"/>
      <c r="C1361" s="83"/>
      <c r="D1361" s="90"/>
      <c r="E1361" s="77"/>
      <c r="F1361" s="78"/>
      <c r="G1361" s="76"/>
      <c r="H1361" s="82"/>
      <c r="I1361" s="89"/>
      <c r="J1361" s="87"/>
      <c r="K1361" s="79"/>
      <c r="L1361" s="93"/>
      <c r="M1361" s="82"/>
      <c r="N1361" s="82"/>
      <c r="O1361" s="82"/>
      <c r="P1361" s="82"/>
      <c r="Q1361" s="82"/>
      <c r="R1361" s="82"/>
      <c r="S1361" s="82"/>
      <c r="T1361" s="82"/>
      <c r="U1361" s="82"/>
      <c r="V1361" s="82"/>
      <c r="W1361" s="82"/>
      <c r="X1361" s="82"/>
      <c r="Y1361" s="82"/>
      <c r="Z1361" s="82"/>
      <c r="AA1361" s="82"/>
      <c r="AB1361" s="82"/>
      <c r="AC1361" s="82"/>
      <c r="AD1361" s="82"/>
      <c r="AE1361" s="82"/>
      <c r="AF1361" s="82"/>
      <c r="AG1361" s="82"/>
      <c r="AH1361" s="82"/>
      <c r="AI1361" s="82"/>
      <c r="AJ1361" s="82"/>
      <c r="AK1361" s="82"/>
      <c r="AL1361" s="82"/>
      <c r="AM1361" s="82"/>
      <c r="AN1361" s="82"/>
      <c r="AO1361" s="93"/>
      <c r="AP1361" s="93"/>
      <c r="AQ1361" s="93"/>
      <c r="AR1361" s="93"/>
      <c r="AS1361" s="93"/>
      <c r="AT1361" s="94"/>
      <c r="AU1361" s="41"/>
      <c r="AV1361" s="41"/>
      <c r="AW1361" s="41"/>
      <c r="AX1361" s="41"/>
      <c r="AY1361" s="41"/>
      <c r="AZ1361" s="41"/>
      <c r="BA1361" s="41"/>
      <c r="BB1361" s="41"/>
      <c r="BC1361" s="41"/>
      <c r="BD1361" s="41"/>
      <c r="BE1361" s="41"/>
      <c r="BF1361" s="41"/>
      <c r="BG1361" s="41"/>
      <c r="BH1361" s="41"/>
      <c r="BI1361" s="41"/>
      <c r="BJ1361" s="41"/>
      <c r="BK1361" s="41"/>
      <c r="BL1361" s="41"/>
      <c r="BM1361" s="41"/>
      <c r="BN1361" s="41"/>
    </row>
    <row r="1362" customFormat="false" ht="22.5" hidden="false" customHeight="true" outlineLevel="0" collapsed="false">
      <c r="A1362" s="90"/>
      <c r="B1362" s="90"/>
      <c r="C1362" s="83"/>
      <c r="D1362" s="90"/>
      <c r="E1362" s="77"/>
      <c r="F1362" s="78"/>
      <c r="G1362" s="76"/>
      <c r="H1362" s="82"/>
      <c r="I1362" s="89"/>
      <c r="J1362" s="87"/>
      <c r="K1362" s="79"/>
      <c r="L1362" s="93"/>
      <c r="M1362" s="82"/>
      <c r="N1362" s="82"/>
      <c r="O1362" s="82"/>
      <c r="P1362" s="82"/>
      <c r="Q1362" s="82"/>
      <c r="R1362" s="82"/>
      <c r="S1362" s="82"/>
      <c r="T1362" s="82"/>
      <c r="U1362" s="82"/>
      <c r="V1362" s="82"/>
      <c r="W1362" s="82"/>
      <c r="X1362" s="82"/>
      <c r="Y1362" s="82"/>
      <c r="Z1362" s="82"/>
      <c r="AA1362" s="82"/>
      <c r="AB1362" s="82"/>
      <c r="AC1362" s="82"/>
      <c r="AD1362" s="82"/>
      <c r="AE1362" s="82"/>
      <c r="AF1362" s="82"/>
      <c r="AG1362" s="82"/>
      <c r="AH1362" s="82"/>
      <c r="AI1362" s="82"/>
      <c r="AJ1362" s="82"/>
      <c r="AK1362" s="82"/>
      <c r="AL1362" s="82"/>
      <c r="AM1362" s="82"/>
      <c r="AN1362" s="82"/>
      <c r="AO1362" s="93"/>
      <c r="AP1362" s="93"/>
      <c r="AQ1362" s="93"/>
      <c r="AR1362" s="93"/>
      <c r="AS1362" s="93"/>
      <c r="AT1362" s="94"/>
      <c r="AU1362" s="41"/>
      <c r="AV1362" s="41"/>
      <c r="AW1362" s="41"/>
      <c r="AX1362" s="41"/>
      <c r="AY1362" s="41"/>
      <c r="AZ1362" s="41"/>
      <c r="BA1362" s="41"/>
      <c r="BB1362" s="41"/>
      <c r="BC1362" s="41"/>
      <c r="BD1362" s="41"/>
      <c r="BE1362" s="41"/>
      <c r="BF1362" s="41"/>
      <c r="BG1362" s="41"/>
      <c r="BH1362" s="41"/>
      <c r="BI1362" s="41"/>
      <c r="BJ1362" s="41"/>
      <c r="BK1362" s="41"/>
      <c r="BL1362" s="41"/>
      <c r="BM1362" s="41"/>
      <c r="BN1362" s="41"/>
    </row>
    <row r="1363" customFormat="false" ht="22.5" hidden="false" customHeight="true" outlineLevel="0" collapsed="false">
      <c r="A1363" s="90"/>
      <c r="B1363" s="90"/>
      <c r="C1363" s="83"/>
      <c r="D1363" s="90"/>
      <c r="E1363" s="77"/>
      <c r="F1363" s="78"/>
      <c r="G1363" s="76"/>
      <c r="H1363" s="82"/>
      <c r="I1363" s="89"/>
      <c r="J1363" s="87"/>
      <c r="K1363" s="79"/>
      <c r="L1363" s="93"/>
      <c r="M1363" s="82"/>
      <c r="N1363" s="82"/>
      <c r="O1363" s="82"/>
      <c r="P1363" s="82"/>
      <c r="Q1363" s="82"/>
      <c r="R1363" s="82"/>
      <c r="S1363" s="82"/>
      <c r="T1363" s="82"/>
      <c r="U1363" s="82"/>
      <c r="V1363" s="82"/>
      <c r="W1363" s="82"/>
      <c r="X1363" s="82"/>
      <c r="Y1363" s="82"/>
      <c r="Z1363" s="82"/>
      <c r="AA1363" s="82"/>
      <c r="AB1363" s="82"/>
      <c r="AC1363" s="82"/>
      <c r="AD1363" s="82"/>
      <c r="AE1363" s="82"/>
      <c r="AF1363" s="82"/>
      <c r="AG1363" s="82"/>
      <c r="AH1363" s="82"/>
      <c r="AI1363" s="82"/>
      <c r="AJ1363" s="82"/>
      <c r="AK1363" s="82"/>
      <c r="AL1363" s="82"/>
      <c r="AM1363" s="82"/>
      <c r="AN1363" s="82"/>
      <c r="AO1363" s="93"/>
      <c r="AP1363" s="93"/>
      <c r="AQ1363" s="93"/>
      <c r="AR1363" s="93"/>
      <c r="AS1363" s="93"/>
      <c r="AT1363" s="94"/>
      <c r="AU1363" s="41"/>
      <c r="AV1363" s="41"/>
      <c r="AW1363" s="41"/>
      <c r="AX1363" s="41"/>
      <c r="AY1363" s="41"/>
      <c r="AZ1363" s="41"/>
      <c r="BA1363" s="41"/>
      <c r="BB1363" s="41"/>
      <c r="BC1363" s="41"/>
      <c r="BD1363" s="41"/>
      <c r="BE1363" s="41"/>
      <c r="BF1363" s="41"/>
      <c r="BG1363" s="41"/>
      <c r="BH1363" s="41"/>
      <c r="BI1363" s="41"/>
      <c r="BJ1363" s="41"/>
      <c r="BK1363" s="41"/>
      <c r="BL1363" s="41"/>
      <c r="BM1363" s="41"/>
      <c r="BN1363" s="41"/>
    </row>
    <row r="1364" customFormat="false" ht="22.5" hidden="false" customHeight="true" outlineLevel="0" collapsed="false">
      <c r="A1364" s="90"/>
      <c r="B1364" s="90"/>
      <c r="C1364" s="83"/>
      <c r="D1364" s="113" t="e">
        <f aca="false">'codigos flow sheet' #REF!</f>
        <v>#VALUE!</v>
      </c>
      <c r="E1364" s="92" t="e">
        <f aca="false">'codigos flow sheet' #REF!</f>
        <v>#VALUE!</v>
      </c>
      <c r="F1364" s="78"/>
      <c r="G1364" s="76"/>
      <c r="H1364" s="82"/>
      <c r="I1364" s="94"/>
      <c r="J1364" s="93"/>
      <c r="K1364" s="139"/>
      <c r="L1364" s="93"/>
      <c r="M1364" s="140"/>
      <c r="N1364" s="82"/>
      <c r="O1364" s="82"/>
      <c r="P1364" s="82"/>
      <c r="Q1364" s="82"/>
      <c r="R1364" s="82"/>
      <c r="S1364" s="82"/>
      <c r="T1364" s="82"/>
      <c r="U1364" s="82"/>
      <c r="V1364" s="82"/>
      <c r="W1364" s="82"/>
      <c r="X1364" s="82"/>
      <c r="Y1364" s="82"/>
      <c r="Z1364" s="82"/>
      <c r="AA1364" s="82"/>
      <c r="AB1364" s="82"/>
      <c r="AC1364" s="82"/>
      <c r="AD1364" s="82"/>
      <c r="AE1364" s="82"/>
      <c r="AF1364" s="82"/>
      <c r="AG1364" s="82"/>
      <c r="AH1364" s="82"/>
      <c r="AI1364" s="82"/>
      <c r="AJ1364" s="82"/>
      <c r="AK1364" s="82"/>
      <c r="AL1364" s="82"/>
      <c r="AM1364" s="82"/>
      <c r="AN1364" s="93"/>
      <c r="AO1364" s="93"/>
      <c r="AP1364" s="93"/>
      <c r="AQ1364" s="93"/>
      <c r="AR1364" s="93"/>
      <c r="AS1364" s="93"/>
      <c r="AT1364" s="94"/>
      <c r="AU1364" s="41"/>
      <c r="AV1364" s="41"/>
      <c r="AW1364" s="41"/>
      <c r="AX1364" s="41"/>
      <c r="AY1364" s="41"/>
      <c r="AZ1364" s="41"/>
      <c r="BA1364" s="41"/>
      <c r="BB1364" s="41"/>
      <c r="BC1364" s="41"/>
      <c r="BD1364" s="41"/>
      <c r="BE1364" s="41"/>
      <c r="BF1364" s="41"/>
      <c r="BG1364" s="41"/>
      <c r="BH1364" s="41"/>
      <c r="BI1364" s="41"/>
      <c r="BJ1364" s="41"/>
      <c r="BK1364" s="41"/>
      <c r="BL1364" s="41"/>
      <c r="BM1364" s="41"/>
      <c r="BN1364" s="41"/>
    </row>
    <row r="1365" customFormat="false" ht="22.5" hidden="false" customHeight="true" outlineLevel="0" collapsed="false">
      <c r="A1365" s="90"/>
      <c r="B1365" s="90"/>
      <c r="C1365" s="83" t="s">
        <v>1693</v>
      </c>
      <c r="D1365" s="90" t="e">
        <f aca="false">CONCATENATE($D$1364,"_","LSH")</f>
        <v>#VALUE!</v>
      </c>
      <c r="E1365" s="94" t="e">
        <f aca="false">$E$1364</f>
        <v>#VALUE!</v>
      </c>
      <c r="F1365" s="78"/>
      <c r="G1365" s="88" t="s">
        <v>353</v>
      </c>
      <c r="H1365" s="82" t="s">
        <v>981</v>
      </c>
      <c r="I1365" s="77" t="s">
        <v>1694</v>
      </c>
      <c r="J1365" s="93"/>
      <c r="K1365" s="139"/>
      <c r="L1365" s="93"/>
      <c r="M1365" s="140" t="s">
        <v>62</v>
      </c>
      <c r="N1365" s="82"/>
      <c r="O1365" s="82"/>
      <c r="P1365" s="82"/>
      <c r="Q1365" s="82" t="n">
        <v>1</v>
      </c>
      <c r="R1365" s="82"/>
      <c r="S1365" s="82"/>
      <c r="T1365" s="82"/>
      <c r="U1365" s="82"/>
      <c r="V1365" s="82"/>
      <c r="W1365" s="82"/>
      <c r="X1365" s="82"/>
      <c r="Y1365" s="82"/>
      <c r="Z1365" s="82"/>
      <c r="AA1365" s="82"/>
      <c r="AB1365" s="82"/>
      <c r="AC1365" s="82"/>
      <c r="AD1365" s="82"/>
      <c r="AE1365" s="82"/>
      <c r="AF1365" s="82"/>
      <c r="AG1365" s="82"/>
      <c r="AH1365" s="82"/>
      <c r="AI1365" s="82"/>
      <c r="AJ1365" s="82"/>
      <c r="AK1365" s="82"/>
      <c r="AL1365" s="82"/>
      <c r="AM1365" s="82"/>
      <c r="AN1365" s="93"/>
      <c r="AO1365" s="93"/>
      <c r="AP1365" s="93"/>
      <c r="AQ1365" s="93"/>
      <c r="AR1365" s="93"/>
      <c r="AS1365" s="93"/>
      <c r="AT1365" s="94"/>
      <c r="AU1365" s="41"/>
      <c r="AV1365" s="41"/>
      <c r="AW1365" s="41"/>
      <c r="AX1365" s="41"/>
      <c r="AY1365" s="41"/>
      <c r="AZ1365" s="41"/>
      <c r="BA1365" s="41"/>
      <c r="BB1365" s="41"/>
      <c r="BC1365" s="41"/>
      <c r="BD1365" s="41"/>
      <c r="BE1365" s="41"/>
      <c r="BF1365" s="41"/>
      <c r="BG1365" s="41"/>
      <c r="BH1365" s="41"/>
      <c r="BI1365" s="41"/>
      <c r="BJ1365" s="41"/>
      <c r="BK1365" s="41"/>
      <c r="BL1365" s="41"/>
      <c r="BM1365" s="41"/>
      <c r="BN1365" s="41"/>
    </row>
    <row r="1366" customFormat="false" ht="22.5" hidden="false" customHeight="true" outlineLevel="0" collapsed="false">
      <c r="A1366" s="90"/>
      <c r="B1366" s="90"/>
      <c r="C1366" s="83" t="s">
        <v>1695</v>
      </c>
      <c r="D1366" s="90" t="e">
        <f aca="false">CONCATENATE($D$1364,"_","TE-1")</f>
        <v>#VALUE!</v>
      </c>
      <c r="E1366" s="94" t="e">
        <f aca="false">$E$1364</f>
        <v>#VALUE!</v>
      </c>
      <c r="F1366" s="78"/>
      <c r="G1366" s="88" t="s">
        <v>1544</v>
      </c>
      <c r="H1366" s="82" t="s">
        <v>981</v>
      </c>
      <c r="I1366" s="77" t="s">
        <v>1696</v>
      </c>
      <c r="J1366" s="93"/>
      <c r="K1366" s="139"/>
      <c r="L1366" s="93"/>
      <c r="M1366" s="140" t="s">
        <v>85</v>
      </c>
      <c r="N1366" s="82" t="s">
        <v>1697</v>
      </c>
      <c r="O1366" s="82"/>
      <c r="P1366" s="82"/>
      <c r="Q1366" s="82"/>
      <c r="R1366" s="82"/>
      <c r="S1366" s="82" t="n">
        <v>1</v>
      </c>
      <c r="T1366" s="82"/>
      <c r="U1366" s="82"/>
      <c r="V1366" s="82"/>
      <c r="W1366" s="82"/>
      <c r="X1366" s="82"/>
      <c r="Y1366" s="82"/>
      <c r="Z1366" s="82"/>
      <c r="AA1366" s="82"/>
      <c r="AB1366" s="82"/>
      <c r="AC1366" s="82"/>
      <c r="AD1366" s="82"/>
      <c r="AE1366" s="82"/>
      <c r="AF1366" s="82"/>
      <c r="AG1366" s="82"/>
      <c r="AH1366" s="82"/>
      <c r="AI1366" s="82"/>
      <c r="AJ1366" s="82"/>
      <c r="AK1366" s="82"/>
      <c r="AL1366" s="82"/>
      <c r="AM1366" s="82"/>
      <c r="AN1366" s="93"/>
      <c r="AO1366" s="93"/>
      <c r="AP1366" s="93"/>
      <c r="AQ1366" s="93"/>
      <c r="AR1366" s="93"/>
      <c r="AS1366" s="93"/>
      <c r="AT1366" s="94"/>
      <c r="AU1366" s="41"/>
      <c r="AV1366" s="41"/>
      <c r="AW1366" s="41"/>
      <c r="AX1366" s="41"/>
      <c r="AY1366" s="41"/>
      <c r="AZ1366" s="41"/>
      <c r="BA1366" s="41"/>
      <c r="BB1366" s="41"/>
      <c r="BC1366" s="41"/>
      <c r="BD1366" s="41"/>
      <c r="BE1366" s="41"/>
      <c r="BF1366" s="41"/>
      <c r="BG1366" s="41"/>
      <c r="BH1366" s="41"/>
      <c r="BI1366" s="41"/>
      <c r="BJ1366" s="41"/>
      <c r="BK1366" s="41"/>
      <c r="BL1366" s="41"/>
      <c r="BM1366" s="41"/>
      <c r="BN1366" s="41"/>
    </row>
    <row r="1367" customFormat="false" ht="22.5" hidden="false" customHeight="true" outlineLevel="0" collapsed="false">
      <c r="A1367" s="90"/>
      <c r="B1367" s="90"/>
      <c r="C1367" s="83" t="s">
        <v>1698</v>
      </c>
      <c r="D1367" s="90" t="e">
        <f aca="false">CONCATENATE($D$1364,"_","TE-2")</f>
        <v>#VALUE!</v>
      </c>
      <c r="E1367" s="94" t="e">
        <f aca="false">$E$1364</f>
        <v>#VALUE!</v>
      </c>
      <c r="F1367" s="78"/>
      <c r="G1367" s="88" t="s">
        <v>1548</v>
      </c>
      <c r="H1367" s="82" t="s">
        <v>981</v>
      </c>
      <c r="I1367" s="77" t="s">
        <v>1699</v>
      </c>
      <c r="J1367" s="93"/>
      <c r="K1367" s="139"/>
      <c r="L1367" s="93"/>
      <c r="M1367" s="140" t="s">
        <v>85</v>
      </c>
      <c r="N1367" s="82" t="s">
        <v>1697</v>
      </c>
      <c r="O1367" s="82"/>
      <c r="P1367" s="82"/>
      <c r="Q1367" s="82"/>
      <c r="R1367" s="82"/>
      <c r="S1367" s="82" t="n">
        <v>1</v>
      </c>
      <c r="T1367" s="82"/>
      <c r="U1367" s="82"/>
      <c r="V1367" s="82"/>
      <c r="W1367" s="82"/>
      <c r="X1367" s="82"/>
      <c r="Y1367" s="82"/>
      <c r="Z1367" s="82"/>
      <c r="AA1367" s="82"/>
      <c r="AB1367" s="82"/>
      <c r="AC1367" s="82"/>
      <c r="AD1367" s="82"/>
      <c r="AE1367" s="82"/>
      <c r="AF1367" s="82"/>
      <c r="AG1367" s="82"/>
      <c r="AH1367" s="82"/>
      <c r="AI1367" s="82"/>
      <c r="AJ1367" s="82"/>
      <c r="AK1367" s="82"/>
      <c r="AL1367" s="82"/>
      <c r="AM1367" s="82"/>
      <c r="AN1367" s="93"/>
      <c r="AO1367" s="93"/>
      <c r="AP1367" s="93"/>
      <c r="AQ1367" s="93"/>
      <c r="AR1367" s="93"/>
      <c r="AS1367" s="93"/>
      <c r="AT1367" s="94"/>
      <c r="AU1367" s="41"/>
      <c r="AV1367" s="41"/>
      <c r="AW1367" s="41"/>
      <c r="AX1367" s="41"/>
      <c r="AY1367" s="41"/>
      <c r="AZ1367" s="41"/>
      <c r="BA1367" s="41"/>
      <c r="BB1367" s="41"/>
      <c r="BC1367" s="41"/>
      <c r="BD1367" s="41"/>
      <c r="BE1367" s="41"/>
      <c r="BF1367" s="41"/>
      <c r="BG1367" s="41"/>
      <c r="BH1367" s="41"/>
      <c r="BI1367" s="41"/>
      <c r="BJ1367" s="41"/>
      <c r="BK1367" s="41"/>
      <c r="BL1367" s="41"/>
      <c r="BM1367" s="41"/>
      <c r="BN1367" s="41"/>
    </row>
    <row r="1368" customFormat="false" ht="22.5" hidden="false" customHeight="true" outlineLevel="0" collapsed="false">
      <c r="A1368" s="90"/>
      <c r="B1368" s="90"/>
      <c r="C1368" s="83" t="s">
        <v>1700</v>
      </c>
      <c r="D1368" s="90" t="e">
        <f aca="false">CONCATENATE($D$1364,"_","PIT")</f>
        <v>#VALUE!</v>
      </c>
      <c r="E1368" s="94" t="e">
        <f aca="false">$E$1364</f>
        <v>#VALUE!</v>
      </c>
      <c r="F1368" s="78"/>
      <c r="G1368" s="88" t="s">
        <v>125</v>
      </c>
      <c r="H1368" s="82" t="s">
        <v>981</v>
      </c>
      <c r="I1368" s="77" t="s">
        <v>1701</v>
      </c>
      <c r="J1368" s="93"/>
      <c r="K1368" s="139"/>
      <c r="L1368" s="93"/>
      <c r="M1368" s="140" t="s">
        <v>85</v>
      </c>
      <c r="N1368" s="82" t="s">
        <v>1702</v>
      </c>
      <c r="O1368" s="82"/>
      <c r="P1368" s="82"/>
      <c r="Q1368" s="82"/>
      <c r="R1368" s="82"/>
      <c r="S1368" s="82" t="n">
        <v>1</v>
      </c>
      <c r="T1368" s="82"/>
      <c r="U1368" s="82"/>
      <c r="V1368" s="82"/>
      <c r="W1368" s="82"/>
      <c r="X1368" s="82"/>
      <c r="Y1368" s="82"/>
      <c r="Z1368" s="82"/>
      <c r="AA1368" s="82"/>
      <c r="AB1368" s="82"/>
      <c r="AC1368" s="82"/>
      <c r="AD1368" s="82"/>
      <c r="AE1368" s="82"/>
      <c r="AF1368" s="82"/>
      <c r="AG1368" s="82"/>
      <c r="AH1368" s="82"/>
      <c r="AI1368" s="82"/>
      <c r="AJ1368" s="82"/>
      <c r="AK1368" s="82"/>
      <c r="AL1368" s="82"/>
      <c r="AM1368" s="82"/>
      <c r="AN1368" s="93"/>
      <c r="AO1368" s="93"/>
      <c r="AP1368" s="93"/>
      <c r="AQ1368" s="93"/>
      <c r="AR1368" s="93"/>
      <c r="AS1368" s="93"/>
      <c r="AT1368" s="94"/>
      <c r="AU1368" s="41"/>
      <c r="AV1368" s="41"/>
      <c r="AW1368" s="41"/>
      <c r="AX1368" s="41"/>
      <c r="AY1368" s="41"/>
      <c r="AZ1368" s="41"/>
      <c r="BA1368" s="41"/>
      <c r="BB1368" s="41"/>
      <c r="BC1368" s="41"/>
      <c r="BD1368" s="41"/>
      <c r="BE1368" s="41"/>
      <c r="BF1368" s="41"/>
      <c r="BG1368" s="41"/>
      <c r="BH1368" s="41"/>
      <c r="BI1368" s="41"/>
      <c r="BJ1368" s="41"/>
      <c r="BK1368" s="41"/>
      <c r="BL1368" s="41"/>
      <c r="BM1368" s="41"/>
      <c r="BN1368" s="41"/>
    </row>
    <row r="1369" customFormat="false" ht="22.5" hidden="false" customHeight="true" outlineLevel="0" collapsed="false">
      <c r="A1369" s="90"/>
      <c r="B1369" s="90"/>
      <c r="C1369" s="83"/>
      <c r="D1369" s="90"/>
      <c r="E1369" s="77"/>
      <c r="F1369" s="78"/>
      <c r="G1369" s="76"/>
      <c r="H1369" s="82"/>
      <c r="I1369" s="89"/>
      <c r="J1369" s="87"/>
      <c r="K1369" s="79"/>
      <c r="L1369" s="93"/>
      <c r="M1369" s="82"/>
      <c r="N1369" s="82"/>
      <c r="O1369" s="82"/>
      <c r="P1369" s="82"/>
      <c r="Q1369" s="82"/>
      <c r="R1369" s="82"/>
      <c r="S1369" s="82"/>
      <c r="T1369" s="82"/>
      <c r="U1369" s="82"/>
      <c r="V1369" s="82"/>
      <c r="W1369" s="82"/>
      <c r="X1369" s="82"/>
      <c r="Y1369" s="82"/>
      <c r="Z1369" s="82"/>
      <c r="AA1369" s="82"/>
      <c r="AB1369" s="82"/>
      <c r="AC1369" s="82"/>
      <c r="AD1369" s="82"/>
      <c r="AE1369" s="82"/>
      <c r="AF1369" s="82"/>
      <c r="AG1369" s="82"/>
      <c r="AH1369" s="82"/>
      <c r="AI1369" s="82"/>
      <c r="AJ1369" s="82"/>
      <c r="AK1369" s="82"/>
      <c r="AL1369" s="82"/>
      <c r="AM1369" s="82"/>
      <c r="AN1369" s="82"/>
      <c r="AO1369" s="93"/>
      <c r="AP1369" s="93"/>
      <c r="AQ1369" s="93"/>
      <c r="AR1369" s="93"/>
      <c r="AS1369" s="93"/>
      <c r="AT1369" s="94"/>
      <c r="AU1369" s="41"/>
      <c r="AV1369" s="41"/>
      <c r="AW1369" s="41"/>
      <c r="AX1369" s="41"/>
      <c r="AY1369" s="41"/>
      <c r="AZ1369" s="41"/>
      <c r="BA1369" s="41"/>
      <c r="BB1369" s="41"/>
      <c r="BC1369" s="41"/>
      <c r="BD1369" s="41"/>
      <c r="BE1369" s="41"/>
      <c r="BF1369" s="41"/>
      <c r="BG1369" s="41"/>
      <c r="BH1369" s="41"/>
      <c r="BI1369" s="41"/>
      <c r="BJ1369" s="41"/>
      <c r="BK1369" s="41"/>
      <c r="BL1369" s="41"/>
      <c r="BM1369" s="41"/>
      <c r="BN1369" s="41"/>
    </row>
    <row r="1370" customFormat="false" ht="22.5" hidden="false" customHeight="true" outlineLevel="0" collapsed="false">
      <c r="A1370" s="90"/>
      <c r="B1370" s="90"/>
      <c r="C1370" s="83"/>
      <c r="D1370" s="90"/>
      <c r="E1370" s="77"/>
      <c r="F1370" s="78"/>
      <c r="G1370" s="76"/>
      <c r="H1370" s="82"/>
      <c r="I1370" s="89"/>
      <c r="J1370" s="87"/>
      <c r="K1370" s="79"/>
      <c r="L1370" s="93"/>
      <c r="M1370" s="82"/>
      <c r="N1370" s="82"/>
      <c r="O1370" s="82"/>
      <c r="P1370" s="82"/>
      <c r="Q1370" s="82"/>
      <c r="R1370" s="82"/>
      <c r="S1370" s="82"/>
      <c r="T1370" s="82"/>
      <c r="U1370" s="82"/>
      <c r="V1370" s="82"/>
      <c r="W1370" s="82"/>
      <c r="X1370" s="82"/>
      <c r="Y1370" s="82"/>
      <c r="Z1370" s="82"/>
      <c r="AA1370" s="82"/>
      <c r="AB1370" s="82"/>
      <c r="AC1370" s="82"/>
      <c r="AD1370" s="82"/>
      <c r="AE1370" s="82"/>
      <c r="AF1370" s="82"/>
      <c r="AG1370" s="82"/>
      <c r="AH1370" s="82"/>
      <c r="AI1370" s="82"/>
      <c r="AJ1370" s="82"/>
      <c r="AK1370" s="82"/>
      <c r="AL1370" s="82"/>
      <c r="AM1370" s="82"/>
      <c r="AN1370" s="82"/>
      <c r="AO1370" s="93"/>
      <c r="AP1370" s="93"/>
      <c r="AQ1370" s="93"/>
      <c r="AR1370" s="93"/>
      <c r="AS1370" s="93"/>
      <c r="AT1370" s="94"/>
      <c r="AU1370" s="41"/>
      <c r="AV1370" s="41"/>
      <c r="AW1370" s="41"/>
      <c r="AX1370" s="41"/>
      <c r="AY1370" s="41"/>
      <c r="AZ1370" s="41"/>
      <c r="BA1370" s="41"/>
      <c r="BB1370" s="41"/>
      <c r="BC1370" s="41"/>
      <c r="BD1370" s="41"/>
      <c r="BE1370" s="41"/>
      <c r="BF1370" s="41"/>
      <c r="BG1370" s="41"/>
      <c r="BH1370" s="41"/>
      <c r="BI1370" s="41"/>
      <c r="BJ1370" s="41"/>
      <c r="BK1370" s="41"/>
      <c r="BL1370" s="41"/>
      <c r="BM1370" s="41"/>
      <c r="BN1370" s="41"/>
    </row>
    <row r="1371" customFormat="false" ht="22.5" hidden="false" customHeight="true" outlineLevel="0" collapsed="false">
      <c r="A1371" s="90"/>
      <c r="B1371" s="90"/>
      <c r="C1371" s="83"/>
      <c r="D1371" s="90"/>
      <c r="E1371" s="77"/>
      <c r="F1371" s="78"/>
      <c r="G1371" s="76"/>
      <c r="H1371" s="82"/>
      <c r="I1371" s="89"/>
      <c r="J1371" s="87"/>
      <c r="K1371" s="79"/>
      <c r="L1371" s="93"/>
      <c r="M1371" s="82"/>
      <c r="N1371" s="82"/>
      <c r="O1371" s="82"/>
      <c r="P1371" s="82"/>
      <c r="Q1371" s="82"/>
      <c r="R1371" s="82"/>
      <c r="S1371" s="82"/>
      <c r="T1371" s="82"/>
      <c r="U1371" s="82"/>
      <c r="V1371" s="82"/>
      <c r="W1371" s="82"/>
      <c r="X1371" s="82"/>
      <c r="Y1371" s="82"/>
      <c r="Z1371" s="82"/>
      <c r="AA1371" s="82"/>
      <c r="AB1371" s="82"/>
      <c r="AC1371" s="82"/>
      <c r="AD1371" s="82"/>
      <c r="AE1371" s="82"/>
      <c r="AF1371" s="82"/>
      <c r="AG1371" s="82"/>
      <c r="AH1371" s="82"/>
      <c r="AI1371" s="82"/>
      <c r="AJ1371" s="82"/>
      <c r="AK1371" s="82"/>
      <c r="AL1371" s="82"/>
      <c r="AM1371" s="82"/>
      <c r="AN1371" s="82"/>
      <c r="AO1371" s="93"/>
      <c r="AP1371" s="93"/>
      <c r="AQ1371" s="93"/>
      <c r="AR1371" s="93"/>
      <c r="AS1371" s="93"/>
      <c r="AT1371" s="94"/>
      <c r="AU1371" s="41"/>
      <c r="AV1371" s="41"/>
      <c r="AW1371" s="41"/>
      <c r="AX1371" s="41"/>
      <c r="AY1371" s="41"/>
      <c r="AZ1371" s="41"/>
      <c r="BA1371" s="41"/>
      <c r="BB1371" s="41"/>
      <c r="BC1371" s="41"/>
      <c r="BD1371" s="41"/>
      <c r="BE1371" s="41"/>
      <c r="BF1371" s="41"/>
      <c r="BG1371" s="41"/>
      <c r="BH1371" s="41"/>
      <c r="BI1371" s="41"/>
      <c r="BJ1371" s="41"/>
      <c r="BK1371" s="41"/>
      <c r="BL1371" s="41"/>
      <c r="BM1371" s="41"/>
      <c r="BN1371" s="41"/>
    </row>
    <row r="1372" customFormat="false" ht="22.5" hidden="false" customHeight="true" outlineLevel="0" collapsed="false">
      <c r="A1372" s="90"/>
      <c r="B1372" s="90"/>
      <c r="C1372" s="83"/>
      <c r="D1372" s="113" t="e">
        <f aca="false">'codigos flow sheet' #REF!</f>
        <v>#VALUE!</v>
      </c>
      <c r="E1372" s="97" t="e">
        <f aca="false">'codigos flow sheet' #REF!</f>
        <v>#VALUE!</v>
      </c>
      <c r="F1372" s="78"/>
      <c r="G1372" s="76"/>
      <c r="H1372" s="82" t="s">
        <v>1165</v>
      </c>
      <c r="I1372" s="77"/>
      <c r="J1372" s="87" t="s">
        <v>845</v>
      </c>
      <c r="K1372" s="87" t="s">
        <v>845</v>
      </c>
      <c r="L1372" s="93"/>
      <c r="M1372" s="82"/>
      <c r="N1372" s="82"/>
      <c r="O1372" s="82"/>
      <c r="P1372" s="82"/>
      <c r="Q1372" s="82"/>
      <c r="R1372" s="82"/>
      <c r="S1372" s="82"/>
      <c r="T1372" s="82"/>
      <c r="U1372" s="82"/>
      <c r="V1372" s="82"/>
      <c r="W1372" s="82"/>
      <c r="X1372" s="82"/>
      <c r="Y1372" s="82"/>
      <c r="Z1372" s="82"/>
      <c r="AA1372" s="82"/>
      <c r="AB1372" s="82"/>
      <c r="AC1372" s="82"/>
      <c r="AD1372" s="82"/>
      <c r="AE1372" s="82"/>
      <c r="AF1372" s="82"/>
      <c r="AG1372" s="82"/>
      <c r="AH1372" s="82"/>
      <c r="AI1372" s="82"/>
      <c r="AJ1372" s="82"/>
      <c r="AK1372" s="82"/>
      <c r="AL1372" s="82"/>
      <c r="AM1372" s="82"/>
      <c r="AN1372" s="82"/>
      <c r="AO1372" s="93"/>
      <c r="AP1372" s="93"/>
      <c r="AQ1372" s="93"/>
      <c r="AR1372" s="93"/>
      <c r="AS1372" s="93"/>
      <c r="AT1372" s="94"/>
      <c r="AU1372" s="41"/>
      <c r="AV1372" s="41"/>
      <c r="AW1372" s="41"/>
      <c r="AX1372" s="41"/>
      <c r="AY1372" s="41"/>
      <c r="AZ1372" s="41"/>
      <c r="BA1372" s="41"/>
      <c r="BB1372" s="41"/>
      <c r="BC1372" s="41"/>
      <c r="BD1372" s="41"/>
      <c r="BE1372" s="41"/>
      <c r="BF1372" s="41"/>
      <c r="BG1372" s="41"/>
      <c r="BH1372" s="41"/>
      <c r="BI1372" s="41"/>
      <c r="BJ1372" s="41"/>
      <c r="BK1372" s="41"/>
      <c r="BL1372" s="41"/>
      <c r="BM1372" s="41"/>
      <c r="BN1372" s="41"/>
    </row>
    <row r="1373" customFormat="false" ht="22.5" hidden="false" customHeight="true" outlineLevel="0" collapsed="false">
      <c r="A1373" s="90"/>
      <c r="B1373" s="90"/>
      <c r="C1373" s="83" t="s">
        <v>1703</v>
      </c>
      <c r="D1373" s="90" t="e">
        <f aca="false">CONCATENATE($D$1372,"_","HS")</f>
        <v>#VALUE!</v>
      </c>
      <c r="E1373" s="77" t="e">
        <f aca="false">$E$1372</f>
        <v>#VALUE!</v>
      </c>
      <c r="F1373" s="78"/>
      <c r="G1373" s="88" t="s">
        <v>1062</v>
      </c>
      <c r="H1373" s="82" t="s">
        <v>981</v>
      </c>
      <c r="I1373" s="77" t="s">
        <v>1704</v>
      </c>
      <c r="J1373" s="87"/>
      <c r="K1373" s="79"/>
      <c r="L1373" s="93"/>
      <c r="M1373" s="87" t="s">
        <v>62</v>
      </c>
      <c r="N1373" s="82"/>
      <c r="O1373" s="82"/>
      <c r="P1373" s="82"/>
      <c r="Q1373" s="82" t="n">
        <v>1</v>
      </c>
      <c r="R1373" s="82"/>
      <c r="S1373" s="82"/>
      <c r="T1373" s="82"/>
      <c r="U1373" s="82"/>
      <c r="V1373" s="82"/>
      <c r="W1373" s="82"/>
      <c r="X1373" s="82"/>
      <c r="Y1373" s="82"/>
      <c r="Z1373" s="82"/>
      <c r="AA1373" s="82"/>
      <c r="AB1373" s="82"/>
      <c r="AC1373" s="82"/>
      <c r="AD1373" s="82"/>
      <c r="AE1373" s="82"/>
      <c r="AF1373" s="82"/>
      <c r="AG1373" s="82"/>
      <c r="AH1373" s="82"/>
      <c r="AI1373" s="82"/>
      <c r="AJ1373" s="82"/>
      <c r="AK1373" s="82"/>
      <c r="AL1373" s="82"/>
      <c r="AM1373" s="82"/>
      <c r="AN1373" s="82"/>
      <c r="AO1373" s="93"/>
      <c r="AP1373" s="93"/>
      <c r="AQ1373" s="93"/>
      <c r="AR1373" s="93"/>
      <c r="AS1373" s="93"/>
      <c r="AT1373" s="94"/>
      <c r="AU1373" s="41"/>
      <c r="AV1373" s="41"/>
      <c r="AW1373" s="41"/>
      <c r="AX1373" s="41"/>
      <c r="AY1373" s="41"/>
      <c r="AZ1373" s="41"/>
      <c r="BA1373" s="41"/>
      <c r="BB1373" s="41"/>
      <c r="BC1373" s="41"/>
      <c r="BD1373" s="41"/>
      <c r="BE1373" s="41"/>
      <c r="BF1373" s="41"/>
      <c r="BG1373" s="41"/>
      <c r="BH1373" s="41"/>
      <c r="BI1373" s="41"/>
      <c r="BJ1373" s="41"/>
      <c r="BK1373" s="41"/>
      <c r="BL1373" s="41"/>
      <c r="BM1373" s="41"/>
      <c r="BN1373" s="41"/>
    </row>
    <row r="1374" customFormat="false" ht="22.5" hidden="false" customHeight="true" outlineLevel="0" collapsed="false">
      <c r="A1374" s="90"/>
      <c r="B1374" s="90"/>
      <c r="C1374" s="83" t="s">
        <v>1705</v>
      </c>
      <c r="D1374" s="90" t="e">
        <f aca="false">CONCATENATE($D$1372,"_","RDY")</f>
        <v>#VALUE!</v>
      </c>
      <c r="E1374" s="77" t="e">
        <f aca="false">$E$1372</f>
        <v>#VALUE!</v>
      </c>
      <c r="F1374" s="78"/>
      <c r="G1374" s="88" t="s">
        <v>64</v>
      </c>
      <c r="H1374" s="82" t="s">
        <v>981</v>
      </c>
      <c r="I1374" s="77" t="s">
        <v>1706</v>
      </c>
      <c r="J1374" s="87"/>
      <c r="K1374" s="79"/>
      <c r="L1374" s="93"/>
      <c r="M1374" s="87" t="s">
        <v>62</v>
      </c>
      <c r="N1374" s="82"/>
      <c r="O1374" s="82"/>
      <c r="P1374" s="82"/>
      <c r="Q1374" s="82" t="n">
        <v>1</v>
      </c>
      <c r="R1374" s="82"/>
      <c r="S1374" s="82"/>
      <c r="T1374" s="82"/>
      <c r="U1374" s="82"/>
      <c r="V1374" s="82"/>
      <c r="W1374" s="82"/>
      <c r="X1374" s="82"/>
      <c r="Y1374" s="82"/>
      <c r="Z1374" s="82"/>
      <c r="AA1374" s="82"/>
      <c r="AB1374" s="82"/>
      <c r="AC1374" s="82"/>
      <c r="AD1374" s="82"/>
      <c r="AE1374" s="82"/>
      <c r="AF1374" s="82"/>
      <c r="AG1374" s="82"/>
      <c r="AH1374" s="82"/>
      <c r="AI1374" s="82"/>
      <c r="AJ1374" s="82"/>
      <c r="AK1374" s="82"/>
      <c r="AL1374" s="82"/>
      <c r="AM1374" s="82"/>
      <c r="AN1374" s="82"/>
      <c r="AO1374" s="93"/>
      <c r="AP1374" s="93"/>
      <c r="AQ1374" s="93"/>
      <c r="AR1374" s="93"/>
      <c r="AS1374" s="93"/>
      <c r="AT1374" s="94"/>
      <c r="AU1374" s="41"/>
      <c r="AV1374" s="41"/>
      <c r="AW1374" s="41"/>
      <c r="AX1374" s="41"/>
      <c r="AY1374" s="41"/>
      <c r="AZ1374" s="41"/>
      <c r="BA1374" s="41"/>
      <c r="BB1374" s="41"/>
      <c r="BC1374" s="41"/>
      <c r="BD1374" s="41"/>
      <c r="BE1374" s="41"/>
      <c r="BF1374" s="41"/>
      <c r="BG1374" s="41"/>
      <c r="BH1374" s="41"/>
      <c r="BI1374" s="41"/>
      <c r="BJ1374" s="41"/>
      <c r="BK1374" s="41"/>
      <c r="BL1374" s="41"/>
      <c r="BM1374" s="41"/>
      <c r="BN1374" s="41"/>
    </row>
    <row r="1375" customFormat="false" ht="22.5" hidden="false" customHeight="true" outlineLevel="0" collapsed="false">
      <c r="A1375" s="90"/>
      <c r="B1375" s="90"/>
      <c r="C1375" s="83" t="s">
        <v>1707</v>
      </c>
      <c r="D1375" s="90" t="e">
        <f aca="false">CONCATENATE($D$1372,"_","RUN")</f>
        <v>#VALUE!</v>
      </c>
      <c r="E1375" s="77" t="e">
        <f aca="false">$E$1372</f>
        <v>#VALUE!</v>
      </c>
      <c r="F1375" s="78"/>
      <c r="G1375" s="88" t="s">
        <v>382</v>
      </c>
      <c r="H1375" s="82" t="s">
        <v>981</v>
      </c>
      <c r="I1375" s="77" t="s">
        <v>1708</v>
      </c>
      <c r="J1375" s="87"/>
      <c r="K1375" s="79"/>
      <c r="L1375" s="93"/>
      <c r="M1375" s="87" t="s">
        <v>62</v>
      </c>
      <c r="N1375" s="82"/>
      <c r="O1375" s="82"/>
      <c r="P1375" s="82"/>
      <c r="Q1375" s="82" t="n">
        <v>1</v>
      </c>
      <c r="R1375" s="82"/>
      <c r="S1375" s="82"/>
      <c r="T1375" s="82"/>
      <c r="U1375" s="82"/>
      <c r="V1375" s="82"/>
      <c r="W1375" s="82"/>
      <c r="X1375" s="82"/>
      <c r="Y1375" s="82"/>
      <c r="Z1375" s="82"/>
      <c r="AA1375" s="82"/>
      <c r="AB1375" s="82"/>
      <c r="AC1375" s="82"/>
      <c r="AD1375" s="82"/>
      <c r="AE1375" s="82"/>
      <c r="AF1375" s="82"/>
      <c r="AG1375" s="82"/>
      <c r="AH1375" s="82"/>
      <c r="AI1375" s="82"/>
      <c r="AJ1375" s="82"/>
      <c r="AK1375" s="82"/>
      <c r="AL1375" s="82"/>
      <c r="AM1375" s="82"/>
      <c r="AN1375" s="82"/>
      <c r="AO1375" s="93"/>
      <c r="AP1375" s="93"/>
      <c r="AQ1375" s="93"/>
      <c r="AR1375" s="93"/>
      <c r="AS1375" s="93"/>
      <c r="AT1375" s="94"/>
      <c r="AU1375" s="41"/>
      <c r="AV1375" s="41"/>
      <c r="AW1375" s="41"/>
      <c r="AX1375" s="41"/>
      <c r="AY1375" s="41"/>
      <c r="AZ1375" s="41"/>
      <c r="BA1375" s="41"/>
      <c r="BB1375" s="41"/>
      <c r="BC1375" s="41"/>
      <c r="BD1375" s="41"/>
      <c r="BE1375" s="41"/>
      <c r="BF1375" s="41"/>
      <c r="BG1375" s="41"/>
      <c r="BH1375" s="41"/>
      <c r="BI1375" s="41"/>
      <c r="BJ1375" s="41"/>
      <c r="BK1375" s="41"/>
      <c r="BL1375" s="41"/>
      <c r="BM1375" s="41"/>
      <c r="BN1375" s="41"/>
    </row>
    <row r="1376" customFormat="false" ht="22.5" hidden="false" customHeight="true" outlineLevel="0" collapsed="false">
      <c r="A1376" s="90"/>
      <c r="B1376" s="90"/>
      <c r="C1376" s="83" t="s">
        <v>1709</v>
      </c>
      <c r="D1376" s="90" t="e">
        <f aca="false">CONCATENATE($D$1372,"_","FLT")</f>
        <v>#VALUE!</v>
      </c>
      <c r="E1376" s="77" t="e">
        <f aca="false">$E$1372</f>
        <v>#VALUE!</v>
      </c>
      <c r="F1376" s="78"/>
      <c r="G1376" s="88" t="s">
        <v>1124</v>
      </c>
      <c r="H1376" s="82" t="s">
        <v>981</v>
      </c>
      <c r="I1376" s="77" t="s">
        <v>1710</v>
      </c>
      <c r="J1376" s="87"/>
      <c r="K1376" s="79"/>
      <c r="L1376" s="93"/>
      <c r="M1376" s="87" t="s">
        <v>62</v>
      </c>
      <c r="N1376" s="82"/>
      <c r="O1376" s="82"/>
      <c r="P1376" s="82"/>
      <c r="Q1376" s="82" t="n">
        <v>1</v>
      </c>
      <c r="R1376" s="82"/>
      <c r="S1376" s="82"/>
      <c r="T1376" s="82"/>
      <c r="U1376" s="82"/>
      <c r="V1376" s="82"/>
      <c r="W1376" s="82"/>
      <c r="X1376" s="82"/>
      <c r="Y1376" s="82"/>
      <c r="Z1376" s="82"/>
      <c r="AA1376" s="82"/>
      <c r="AB1376" s="82"/>
      <c r="AC1376" s="82"/>
      <c r="AD1376" s="82"/>
      <c r="AE1376" s="82"/>
      <c r="AF1376" s="82"/>
      <c r="AG1376" s="82"/>
      <c r="AH1376" s="82"/>
      <c r="AI1376" s="82"/>
      <c r="AJ1376" s="82"/>
      <c r="AK1376" s="82"/>
      <c r="AL1376" s="82"/>
      <c r="AM1376" s="82"/>
      <c r="AN1376" s="82"/>
      <c r="AO1376" s="93"/>
      <c r="AP1376" s="93"/>
      <c r="AQ1376" s="93"/>
      <c r="AR1376" s="93"/>
      <c r="AS1376" s="93"/>
      <c r="AT1376" s="94"/>
      <c r="AU1376" s="41"/>
      <c r="AV1376" s="41"/>
      <c r="AW1376" s="41"/>
      <c r="AX1376" s="41"/>
      <c r="AY1376" s="41"/>
      <c r="AZ1376" s="41"/>
      <c r="BA1376" s="41"/>
      <c r="BB1376" s="41"/>
      <c r="BC1376" s="41"/>
      <c r="BD1376" s="41"/>
      <c r="BE1376" s="41"/>
      <c r="BF1376" s="41"/>
      <c r="BG1376" s="41"/>
      <c r="BH1376" s="41"/>
      <c r="BI1376" s="41"/>
      <c r="BJ1376" s="41"/>
      <c r="BK1376" s="41"/>
      <c r="BL1376" s="41"/>
      <c r="BM1376" s="41"/>
      <c r="BN1376" s="41"/>
    </row>
    <row r="1377" customFormat="false" ht="22.5" hidden="false" customHeight="true" outlineLevel="0" collapsed="false">
      <c r="A1377" s="90"/>
      <c r="B1377" s="90"/>
      <c r="C1377" s="83" t="s">
        <v>1711</v>
      </c>
      <c r="D1377" s="90" t="e">
        <f aca="false">CONCATENATE($D$1372,"_","CMD")</f>
        <v>#VALUE!</v>
      </c>
      <c r="E1377" s="77" t="e">
        <f aca="false">$E$1372</f>
        <v>#VALUE!</v>
      </c>
      <c r="F1377" s="78"/>
      <c r="G1377" s="88" t="s">
        <v>106</v>
      </c>
      <c r="H1377" s="82" t="s">
        <v>981</v>
      </c>
      <c r="I1377" s="77" t="s">
        <v>1712</v>
      </c>
      <c r="J1377" s="87"/>
      <c r="K1377" s="79"/>
      <c r="L1377" s="93"/>
      <c r="M1377" s="87" t="s">
        <v>62</v>
      </c>
      <c r="N1377" s="82"/>
      <c r="O1377" s="82"/>
      <c r="P1377" s="82"/>
      <c r="Q1377" s="82"/>
      <c r="R1377" s="82" t="n">
        <v>1</v>
      </c>
      <c r="S1377" s="82"/>
      <c r="T1377" s="82"/>
      <c r="U1377" s="82"/>
      <c r="V1377" s="82"/>
      <c r="W1377" s="82"/>
      <c r="X1377" s="82"/>
      <c r="Y1377" s="82"/>
      <c r="Z1377" s="82"/>
      <c r="AA1377" s="82"/>
      <c r="AB1377" s="82"/>
      <c r="AC1377" s="82"/>
      <c r="AD1377" s="82"/>
      <c r="AE1377" s="82"/>
      <c r="AF1377" s="82"/>
      <c r="AG1377" s="82"/>
      <c r="AH1377" s="82"/>
      <c r="AI1377" s="82"/>
      <c r="AJ1377" s="82"/>
      <c r="AK1377" s="82"/>
      <c r="AL1377" s="82"/>
      <c r="AM1377" s="82"/>
      <c r="AN1377" s="82"/>
      <c r="AO1377" s="93"/>
      <c r="AP1377" s="93"/>
      <c r="AQ1377" s="93"/>
      <c r="AR1377" s="93"/>
      <c r="AS1377" s="93"/>
      <c r="AT1377" s="94"/>
      <c r="AU1377" s="41"/>
      <c r="AV1377" s="41"/>
      <c r="AW1377" s="41"/>
      <c r="AX1377" s="41"/>
      <c r="AY1377" s="41"/>
      <c r="AZ1377" s="41"/>
      <c r="BA1377" s="41"/>
      <c r="BB1377" s="41"/>
      <c r="BC1377" s="41"/>
      <c r="BD1377" s="41"/>
      <c r="BE1377" s="41"/>
      <c r="BF1377" s="41"/>
      <c r="BG1377" s="41"/>
      <c r="BH1377" s="41"/>
      <c r="BI1377" s="41"/>
      <c r="BJ1377" s="41"/>
      <c r="BK1377" s="41"/>
      <c r="BL1377" s="41"/>
      <c r="BM1377" s="41"/>
      <c r="BN1377" s="41"/>
    </row>
    <row r="1378" customFormat="false" ht="22.5" hidden="false" customHeight="true" outlineLevel="0" collapsed="false">
      <c r="A1378" s="90"/>
      <c r="B1378" s="90"/>
      <c r="C1378" s="83" t="s">
        <v>1713</v>
      </c>
      <c r="D1378" s="90" t="e">
        <f aca="false">CONCATENATE($D$1372,"_","FIT")</f>
        <v>#VALUE!</v>
      </c>
      <c r="E1378" s="77" t="e">
        <f aca="false">$E$1372</f>
        <v>#VALUE!</v>
      </c>
      <c r="F1378" s="78"/>
      <c r="G1378" s="88" t="s">
        <v>1589</v>
      </c>
      <c r="H1378" s="82" t="s">
        <v>981</v>
      </c>
      <c r="I1378" s="77" t="s">
        <v>1714</v>
      </c>
      <c r="J1378" s="87"/>
      <c r="K1378" s="79"/>
      <c r="L1378" s="93"/>
      <c r="M1378" s="87" t="s">
        <v>85</v>
      </c>
      <c r="N1378" s="82" t="s">
        <v>1591</v>
      </c>
      <c r="O1378" s="82"/>
      <c r="P1378" s="82"/>
      <c r="Q1378" s="82"/>
      <c r="R1378" s="82"/>
      <c r="S1378" s="82" t="n">
        <v>1</v>
      </c>
      <c r="T1378" s="82"/>
      <c r="U1378" s="82"/>
      <c r="V1378" s="82"/>
      <c r="W1378" s="82"/>
      <c r="X1378" s="82"/>
      <c r="Y1378" s="82"/>
      <c r="Z1378" s="82"/>
      <c r="AA1378" s="82"/>
      <c r="AB1378" s="82"/>
      <c r="AC1378" s="82"/>
      <c r="AD1378" s="82"/>
      <c r="AE1378" s="82"/>
      <c r="AF1378" s="82"/>
      <c r="AG1378" s="82"/>
      <c r="AH1378" s="82"/>
      <c r="AI1378" s="82"/>
      <c r="AJ1378" s="82"/>
      <c r="AK1378" s="82"/>
      <c r="AL1378" s="82"/>
      <c r="AM1378" s="82"/>
      <c r="AN1378" s="82"/>
      <c r="AO1378" s="93"/>
      <c r="AP1378" s="93"/>
      <c r="AQ1378" s="93"/>
      <c r="AR1378" s="93"/>
      <c r="AS1378" s="93"/>
      <c r="AT1378" s="94"/>
      <c r="AU1378" s="41"/>
      <c r="AV1378" s="41"/>
      <c r="AW1378" s="41"/>
      <c r="AX1378" s="41"/>
      <c r="AY1378" s="41"/>
      <c r="AZ1378" s="41"/>
      <c r="BA1378" s="41"/>
      <c r="BB1378" s="41"/>
      <c r="BC1378" s="41"/>
      <c r="BD1378" s="41"/>
      <c r="BE1378" s="41"/>
      <c r="BF1378" s="41"/>
      <c r="BG1378" s="41"/>
      <c r="BH1378" s="41"/>
      <c r="BI1378" s="41"/>
      <c r="BJ1378" s="41"/>
      <c r="BK1378" s="41"/>
      <c r="BL1378" s="41"/>
      <c r="BM1378" s="41"/>
      <c r="BN1378" s="41"/>
    </row>
    <row r="1379" customFormat="false" ht="22.5" hidden="false" customHeight="true" outlineLevel="0" collapsed="false">
      <c r="A1379" s="90"/>
      <c r="B1379" s="90"/>
      <c r="C1379" s="83" t="s">
        <v>1715</v>
      </c>
      <c r="D1379" s="90" t="e">
        <f aca="false">CONCATENATE($D$1372,"_","SI")</f>
        <v>#VALUE!</v>
      </c>
      <c r="E1379" s="77" t="e">
        <f aca="false">$E$1372</f>
        <v>#VALUE!</v>
      </c>
      <c r="F1379" s="78"/>
      <c r="G1379" s="88" t="s">
        <v>931</v>
      </c>
      <c r="H1379" s="82" t="s">
        <v>981</v>
      </c>
      <c r="I1379" s="77" t="s">
        <v>1716</v>
      </c>
      <c r="J1379" s="87"/>
      <c r="K1379" s="79"/>
      <c r="L1379" s="93"/>
      <c r="M1379" s="87" t="s">
        <v>1568</v>
      </c>
      <c r="N1379" s="82" t="s">
        <v>1594</v>
      </c>
      <c r="O1379" s="82"/>
      <c r="P1379" s="82"/>
      <c r="Q1379" s="82"/>
      <c r="R1379" s="82"/>
      <c r="S1379" s="82" t="n">
        <v>1</v>
      </c>
      <c r="T1379" s="82"/>
      <c r="U1379" s="82"/>
      <c r="V1379" s="82"/>
      <c r="W1379" s="82"/>
      <c r="X1379" s="82"/>
      <c r="Y1379" s="82"/>
      <c r="Z1379" s="82"/>
      <c r="AA1379" s="82"/>
      <c r="AB1379" s="82"/>
      <c r="AC1379" s="82"/>
      <c r="AD1379" s="82"/>
      <c r="AE1379" s="82"/>
      <c r="AF1379" s="82"/>
      <c r="AG1379" s="82"/>
      <c r="AH1379" s="82"/>
      <c r="AI1379" s="82"/>
      <c r="AJ1379" s="82"/>
      <c r="AK1379" s="82"/>
      <c r="AL1379" s="82"/>
      <c r="AM1379" s="82"/>
      <c r="AN1379" s="82"/>
      <c r="AO1379" s="93"/>
      <c r="AP1379" s="93"/>
      <c r="AQ1379" s="93"/>
      <c r="AR1379" s="93"/>
      <c r="AS1379" s="93"/>
      <c r="AT1379" s="94"/>
      <c r="AU1379" s="41"/>
      <c r="AV1379" s="41"/>
      <c r="AW1379" s="41"/>
      <c r="AX1379" s="41"/>
      <c r="AY1379" s="41"/>
      <c r="AZ1379" s="41"/>
      <c r="BA1379" s="41"/>
      <c r="BB1379" s="41"/>
      <c r="BC1379" s="41"/>
      <c r="BD1379" s="41"/>
      <c r="BE1379" s="41"/>
      <c r="BF1379" s="41"/>
      <c r="BG1379" s="41"/>
      <c r="BH1379" s="41"/>
      <c r="BI1379" s="41"/>
      <c r="BJ1379" s="41"/>
      <c r="BK1379" s="41"/>
      <c r="BL1379" s="41"/>
      <c r="BM1379" s="41"/>
      <c r="BN1379" s="41"/>
    </row>
    <row r="1380" customFormat="false" ht="22.5" hidden="false" customHeight="true" outlineLevel="0" collapsed="false">
      <c r="A1380" s="90"/>
      <c r="B1380" s="90"/>
      <c r="C1380" s="83" t="s">
        <v>1717</v>
      </c>
      <c r="D1380" s="90" t="e">
        <f aca="false">CONCATENATE($D$1372,"_","IT")</f>
        <v>#VALUE!</v>
      </c>
      <c r="E1380" s="77" t="e">
        <f aca="false">$E$1372</f>
        <v>#VALUE!</v>
      </c>
      <c r="F1380" s="78"/>
      <c r="G1380" s="88" t="s">
        <v>82</v>
      </c>
      <c r="H1380" s="82" t="s">
        <v>981</v>
      </c>
      <c r="I1380" s="77" t="s">
        <v>1718</v>
      </c>
      <c r="J1380" s="87"/>
      <c r="K1380" s="79"/>
      <c r="L1380" s="93"/>
      <c r="M1380" s="87" t="s">
        <v>1568</v>
      </c>
      <c r="N1380" s="82" t="s">
        <v>1719</v>
      </c>
      <c r="O1380" s="82"/>
      <c r="P1380" s="82"/>
      <c r="Q1380" s="82"/>
      <c r="R1380" s="82"/>
      <c r="S1380" s="82" t="n">
        <v>1</v>
      </c>
      <c r="T1380" s="82"/>
      <c r="U1380" s="82"/>
      <c r="V1380" s="82"/>
      <c r="W1380" s="82"/>
      <c r="X1380" s="82"/>
      <c r="Y1380" s="82"/>
      <c r="Z1380" s="82"/>
      <c r="AA1380" s="82"/>
      <c r="AB1380" s="82"/>
      <c r="AC1380" s="82"/>
      <c r="AD1380" s="82"/>
      <c r="AE1380" s="82"/>
      <c r="AF1380" s="82"/>
      <c r="AG1380" s="82"/>
      <c r="AH1380" s="82"/>
      <c r="AI1380" s="82"/>
      <c r="AJ1380" s="82"/>
      <c r="AK1380" s="82"/>
      <c r="AL1380" s="82"/>
      <c r="AM1380" s="82"/>
      <c r="AN1380" s="82"/>
      <c r="AO1380" s="93"/>
      <c r="AP1380" s="93"/>
      <c r="AQ1380" s="93"/>
      <c r="AR1380" s="93"/>
      <c r="AS1380" s="93"/>
      <c r="AT1380" s="94"/>
      <c r="AU1380" s="41"/>
      <c r="AV1380" s="41"/>
      <c r="AW1380" s="41"/>
      <c r="AX1380" s="41"/>
      <c r="AY1380" s="41"/>
      <c r="AZ1380" s="41"/>
      <c r="BA1380" s="41"/>
      <c r="BB1380" s="41"/>
      <c r="BC1380" s="41"/>
      <c r="BD1380" s="41"/>
      <c r="BE1380" s="41"/>
      <c r="BF1380" s="41"/>
      <c r="BG1380" s="41"/>
      <c r="BH1380" s="41"/>
      <c r="BI1380" s="41"/>
      <c r="BJ1380" s="41"/>
      <c r="BK1380" s="41"/>
      <c r="BL1380" s="41"/>
      <c r="BM1380" s="41"/>
      <c r="BN1380" s="41"/>
    </row>
    <row r="1381" customFormat="false" ht="22.5" hidden="false" customHeight="true" outlineLevel="0" collapsed="false">
      <c r="A1381" s="90"/>
      <c r="B1381" s="90"/>
      <c r="C1381" s="83" t="s">
        <v>1720</v>
      </c>
      <c r="D1381" s="90" t="e">
        <f aca="false">CONCATENATE($D$1372,"_CV",)</f>
        <v>#VALUE!</v>
      </c>
      <c r="E1381" s="77" t="e">
        <f aca="false">$E$1372</f>
        <v>#VALUE!</v>
      </c>
      <c r="F1381" s="78"/>
      <c r="G1381" s="88" t="s">
        <v>935</v>
      </c>
      <c r="H1381" s="82" t="s">
        <v>981</v>
      </c>
      <c r="I1381" s="77" t="s">
        <v>1721</v>
      </c>
      <c r="J1381" s="87"/>
      <c r="K1381" s="79"/>
      <c r="L1381" s="93"/>
      <c r="M1381" s="87" t="s">
        <v>85</v>
      </c>
      <c r="N1381" s="82" t="s">
        <v>1594</v>
      </c>
      <c r="O1381" s="82"/>
      <c r="P1381" s="82"/>
      <c r="Q1381" s="82"/>
      <c r="R1381" s="82"/>
      <c r="S1381" s="82"/>
      <c r="T1381" s="82"/>
      <c r="U1381" s="82" t="n">
        <v>1</v>
      </c>
      <c r="V1381" s="82"/>
      <c r="W1381" s="82"/>
      <c r="X1381" s="82"/>
      <c r="Y1381" s="82"/>
      <c r="Z1381" s="82"/>
      <c r="AA1381" s="82"/>
      <c r="AB1381" s="82"/>
      <c r="AC1381" s="82"/>
      <c r="AD1381" s="82"/>
      <c r="AE1381" s="82"/>
      <c r="AF1381" s="82"/>
      <c r="AG1381" s="82"/>
      <c r="AH1381" s="82"/>
      <c r="AI1381" s="82"/>
      <c r="AJ1381" s="82"/>
      <c r="AK1381" s="82"/>
      <c r="AL1381" s="82"/>
      <c r="AM1381" s="82"/>
      <c r="AN1381" s="82"/>
      <c r="AO1381" s="93"/>
      <c r="AP1381" s="93"/>
      <c r="AQ1381" s="93"/>
      <c r="AR1381" s="93"/>
      <c r="AS1381" s="93"/>
      <c r="AT1381" s="94"/>
      <c r="AU1381" s="41"/>
      <c r="AV1381" s="41"/>
      <c r="AW1381" s="41"/>
      <c r="AX1381" s="41"/>
      <c r="AY1381" s="41"/>
      <c r="AZ1381" s="41"/>
      <c r="BA1381" s="41"/>
      <c r="BB1381" s="41"/>
      <c r="BC1381" s="41"/>
      <c r="BD1381" s="41"/>
      <c r="BE1381" s="41"/>
      <c r="BF1381" s="41"/>
      <c r="BG1381" s="41"/>
      <c r="BH1381" s="41"/>
      <c r="BI1381" s="41"/>
      <c r="BJ1381" s="41"/>
      <c r="BK1381" s="41"/>
      <c r="BL1381" s="41"/>
      <c r="BM1381" s="41"/>
      <c r="BN1381" s="41"/>
    </row>
    <row r="1382" customFormat="false" ht="22.5" hidden="false" customHeight="true" outlineLevel="0" collapsed="false">
      <c r="A1382" s="83"/>
      <c r="B1382" s="83"/>
      <c r="C1382" s="83"/>
      <c r="D1382" s="90"/>
      <c r="E1382" s="77"/>
      <c r="F1382" s="78"/>
      <c r="G1382" s="76"/>
      <c r="H1382" s="82"/>
      <c r="I1382" s="77"/>
      <c r="J1382" s="87"/>
      <c r="K1382" s="79"/>
      <c r="L1382" s="93"/>
      <c r="M1382" s="82"/>
      <c r="N1382" s="82"/>
      <c r="O1382" s="82"/>
      <c r="P1382" s="82"/>
      <c r="Q1382" s="82"/>
      <c r="R1382" s="82"/>
      <c r="S1382" s="82"/>
      <c r="T1382" s="82"/>
      <c r="U1382" s="82"/>
      <c r="V1382" s="82"/>
      <c r="W1382" s="82"/>
      <c r="X1382" s="82"/>
      <c r="Y1382" s="82"/>
      <c r="Z1382" s="82"/>
      <c r="AA1382" s="82"/>
      <c r="AB1382" s="82"/>
      <c r="AC1382" s="82"/>
      <c r="AD1382" s="82"/>
      <c r="AE1382" s="82"/>
      <c r="AF1382" s="82"/>
      <c r="AG1382" s="82"/>
      <c r="AH1382" s="82"/>
      <c r="AI1382" s="82"/>
      <c r="AJ1382" s="82"/>
      <c r="AK1382" s="82"/>
      <c r="AL1382" s="82"/>
      <c r="AM1382" s="82"/>
      <c r="AN1382" s="82"/>
      <c r="AO1382" s="93"/>
      <c r="AP1382" s="93"/>
      <c r="AQ1382" s="93"/>
      <c r="AR1382" s="93"/>
      <c r="AS1382" s="93"/>
      <c r="AT1382" s="94"/>
      <c r="AU1382" s="41"/>
      <c r="AV1382" s="41"/>
      <c r="AW1382" s="41"/>
      <c r="AX1382" s="41"/>
      <c r="AY1382" s="41"/>
      <c r="AZ1382" s="41"/>
      <c r="BA1382" s="41"/>
      <c r="BB1382" s="41"/>
      <c r="BC1382" s="41"/>
      <c r="BD1382" s="41"/>
      <c r="BE1382" s="41"/>
      <c r="BF1382" s="41"/>
      <c r="BG1382" s="41"/>
      <c r="BH1382" s="41"/>
      <c r="BI1382" s="41"/>
      <c r="BJ1382" s="41"/>
      <c r="BK1382" s="41"/>
      <c r="BL1382" s="41"/>
      <c r="BM1382" s="41"/>
      <c r="BN1382" s="41"/>
    </row>
    <row r="1383" customFormat="false" ht="22.5" hidden="false" customHeight="true" outlineLevel="0" collapsed="false">
      <c r="A1383" s="83"/>
      <c r="B1383" s="83"/>
      <c r="C1383" s="83"/>
      <c r="D1383" s="90"/>
      <c r="E1383" s="77"/>
      <c r="F1383" s="78"/>
      <c r="G1383" s="76"/>
      <c r="H1383" s="82"/>
      <c r="I1383" s="77"/>
      <c r="J1383" s="87"/>
      <c r="K1383" s="79"/>
      <c r="L1383" s="93"/>
      <c r="M1383" s="82"/>
      <c r="N1383" s="82"/>
      <c r="O1383" s="82"/>
      <c r="P1383" s="82"/>
      <c r="Q1383" s="82"/>
      <c r="R1383" s="82"/>
      <c r="S1383" s="82"/>
      <c r="T1383" s="82"/>
      <c r="U1383" s="82"/>
      <c r="V1383" s="82"/>
      <c r="W1383" s="82"/>
      <c r="X1383" s="82"/>
      <c r="Y1383" s="82"/>
      <c r="Z1383" s="82"/>
      <c r="AA1383" s="82"/>
      <c r="AB1383" s="82"/>
      <c r="AC1383" s="82"/>
      <c r="AD1383" s="82"/>
      <c r="AE1383" s="82"/>
      <c r="AF1383" s="82"/>
      <c r="AG1383" s="82"/>
      <c r="AH1383" s="82"/>
      <c r="AI1383" s="82"/>
      <c r="AJ1383" s="82"/>
      <c r="AK1383" s="82"/>
      <c r="AL1383" s="82"/>
      <c r="AM1383" s="82"/>
      <c r="AN1383" s="82"/>
      <c r="AO1383" s="93"/>
      <c r="AP1383" s="93"/>
      <c r="AQ1383" s="93"/>
      <c r="AR1383" s="93"/>
      <c r="AS1383" s="93"/>
      <c r="AT1383" s="94"/>
      <c r="AU1383" s="41"/>
      <c r="AV1383" s="41"/>
      <c r="AW1383" s="41"/>
      <c r="AX1383" s="41"/>
      <c r="AY1383" s="41"/>
      <c r="AZ1383" s="41"/>
      <c r="BA1383" s="41"/>
      <c r="BB1383" s="41"/>
      <c r="BC1383" s="41"/>
      <c r="BD1383" s="41"/>
      <c r="BE1383" s="41"/>
      <c r="BF1383" s="41"/>
      <c r="BG1383" s="41"/>
      <c r="BH1383" s="41"/>
      <c r="BI1383" s="41"/>
      <c r="BJ1383" s="41"/>
      <c r="BK1383" s="41"/>
      <c r="BL1383" s="41"/>
      <c r="BM1383" s="41"/>
      <c r="BN1383" s="41"/>
    </row>
    <row r="1384" customFormat="false" ht="22.5" hidden="false" customHeight="true" outlineLevel="0" collapsed="false">
      <c r="A1384" s="83"/>
      <c r="B1384" s="83"/>
      <c r="C1384" s="83"/>
      <c r="D1384" s="76"/>
      <c r="E1384" s="77"/>
      <c r="F1384" s="78"/>
      <c r="G1384" s="76"/>
      <c r="H1384" s="82"/>
      <c r="I1384" s="76"/>
      <c r="J1384" s="87"/>
      <c r="K1384" s="82"/>
      <c r="L1384" s="82"/>
      <c r="M1384" s="82"/>
      <c r="N1384" s="82"/>
      <c r="O1384" s="82"/>
      <c r="P1384" s="82"/>
      <c r="Q1384" s="82"/>
      <c r="R1384" s="82"/>
      <c r="S1384" s="82"/>
      <c r="T1384" s="82"/>
      <c r="U1384" s="82"/>
      <c r="V1384" s="82"/>
      <c r="W1384" s="82"/>
      <c r="X1384" s="82"/>
      <c r="Y1384" s="82"/>
      <c r="Z1384" s="82"/>
      <c r="AA1384" s="82"/>
      <c r="AB1384" s="82"/>
      <c r="AC1384" s="82"/>
      <c r="AD1384" s="82"/>
      <c r="AE1384" s="82"/>
      <c r="AF1384" s="82"/>
      <c r="AG1384" s="82"/>
      <c r="AH1384" s="82"/>
      <c r="AI1384" s="82"/>
      <c r="AJ1384" s="82"/>
      <c r="AK1384" s="82"/>
      <c r="AL1384" s="82"/>
      <c r="AM1384" s="82"/>
      <c r="AN1384" s="82"/>
      <c r="AO1384" s="82"/>
      <c r="AP1384" s="82"/>
      <c r="AQ1384" s="82"/>
      <c r="AR1384" s="82"/>
      <c r="AS1384" s="82"/>
      <c r="AT1384" s="77"/>
      <c r="AU1384" s="41"/>
      <c r="AV1384" s="41"/>
      <c r="AW1384" s="41"/>
      <c r="AX1384" s="41"/>
      <c r="AY1384" s="41"/>
      <c r="AZ1384" s="41"/>
      <c r="BA1384" s="41"/>
      <c r="BB1384" s="41"/>
      <c r="BC1384" s="41"/>
      <c r="BD1384" s="41"/>
      <c r="BE1384" s="41"/>
      <c r="BF1384" s="41"/>
      <c r="BG1384" s="41"/>
      <c r="BH1384" s="41"/>
      <c r="BI1384" s="41"/>
      <c r="BJ1384" s="41"/>
      <c r="BK1384" s="41"/>
      <c r="BL1384" s="41"/>
      <c r="BM1384" s="41"/>
      <c r="BN1384" s="41"/>
    </row>
    <row r="1385" customFormat="false" ht="22.5" hidden="false" customHeight="true" outlineLevel="0" collapsed="false">
      <c r="A1385" s="83"/>
      <c r="B1385" s="83"/>
      <c r="C1385" s="83"/>
      <c r="D1385" s="76"/>
      <c r="E1385" s="77"/>
      <c r="F1385" s="78"/>
      <c r="G1385" s="76"/>
      <c r="H1385" s="82"/>
      <c r="I1385" s="76"/>
      <c r="J1385" s="87"/>
      <c r="K1385" s="82"/>
      <c r="L1385" s="82"/>
      <c r="M1385" s="82"/>
      <c r="N1385" s="82"/>
      <c r="O1385" s="82"/>
      <c r="P1385" s="82"/>
      <c r="Q1385" s="82"/>
      <c r="R1385" s="82"/>
      <c r="S1385" s="82"/>
      <c r="T1385" s="82"/>
      <c r="U1385" s="82"/>
      <c r="V1385" s="82"/>
      <c r="W1385" s="82"/>
      <c r="X1385" s="82"/>
      <c r="Y1385" s="82"/>
      <c r="Z1385" s="82"/>
      <c r="AA1385" s="82"/>
      <c r="AB1385" s="82"/>
      <c r="AC1385" s="82"/>
      <c r="AD1385" s="82"/>
      <c r="AE1385" s="82"/>
      <c r="AF1385" s="82"/>
      <c r="AG1385" s="82"/>
      <c r="AH1385" s="82"/>
      <c r="AI1385" s="82"/>
      <c r="AJ1385" s="82"/>
      <c r="AK1385" s="82"/>
      <c r="AL1385" s="82"/>
      <c r="AM1385" s="82"/>
      <c r="AN1385" s="82"/>
      <c r="AO1385" s="82"/>
      <c r="AP1385" s="82"/>
      <c r="AQ1385" s="82"/>
      <c r="AR1385" s="82"/>
      <c r="AS1385" s="82"/>
      <c r="AT1385" s="77"/>
      <c r="AU1385" s="41"/>
      <c r="AV1385" s="41"/>
      <c r="AW1385" s="41"/>
      <c r="AX1385" s="41"/>
      <c r="AY1385" s="41"/>
      <c r="AZ1385" s="41"/>
      <c r="BA1385" s="41"/>
      <c r="BB1385" s="41"/>
      <c r="BC1385" s="41"/>
      <c r="BD1385" s="41"/>
      <c r="BE1385" s="41"/>
      <c r="BF1385" s="41"/>
      <c r="BG1385" s="41"/>
      <c r="BH1385" s="41"/>
      <c r="BI1385" s="41"/>
      <c r="BJ1385" s="41"/>
      <c r="BK1385" s="41"/>
      <c r="BL1385" s="41"/>
      <c r="BM1385" s="41"/>
      <c r="BN1385" s="41"/>
    </row>
    <row r="1386" customFormat="false" ht="22.5" hidden="false" customHeight="true" outlineLevel="0" collapsed="false">
      <c r="A1386" s="90"/>
      <c r="B1386" s="90"/>
      <c r="C1386" s="83"/>
      <c r="D1386" s="113" t="e">
        <f aca="false">$D$1372</f>
        <v>#VALUE!</v>
      </c>
      <c r="E1386" s="97" t="e">
        <f aca="false">$E$1372</f>
        <v>#VALUE!</v>
      </c>
      <c r="F1386" s="78"/>
      <c r="G1386" s="76"/>
      <c r="H1386" s="82"/>
      <c r="I1386" s="77"/>
      <c r="J1386" s="87" t="s">
        <v>845</v>
      </c>
      <c r="K1386" s="87" t="s">
        <v>845</v>
      </c>
      <c r="L1386" s="93"/>
      <c r="M1386" s="82"/>
      <c r="N1386" s="82"/>
      <c r="O1386" s="82"/>
      <c r="P1386" s="82"/>
      <c r="Q1386" s="82"/>
      <c r="R1386" s="82"/>
      <c r="S1386" s="82"/>
      <c r="T1386" s="82"/>
      <c r="U1386" s="82"/>
      <c r="V1386" s="82"/>
      <c r="W1386" s="82"/>
      <c r="X1386" s="82"/>
      <c r="Y1386" s="82"/>
      <c r="Z1386" s="82"/>
      <c r="AA1386" s="82"/>
      <c r="AB1386" s="82"/>
      <c r="AC1386" s="82"/>
      <c r="AD1386" s="82"/>
      <c r="AE1386" s="82"/>
      <c r="AF1386" s="82"/>
      <c r="AG1386" s="82"/>
      <c r="AH1386" s="82"/>
      <c r="AI1386" s="82"/>
      <c r="AJ1386" s="82"/>
      <c r="AK1386" s="82"/>
      <c r="AL1386" s="82"/>
      <c r="AM1386" s="82"/>
      <c r="AN1386" s="82"/>
      <c r="AO1386" s="93"/>
      <c r="AP1386" s="93"/>
      <c r="AQ1386" s="93"/>
      <c r="AR1386" s="93"/>
      <c r="AS1386" s="93"/>
      <c r="AT1386" s="94"/>
      <c r="AU1386" s="41"/>
      <c r="AV1386" s="41"/>
      <c r="AW1386" s="41"/>
      <c r="AX1386" s="41"/>
      <c r="AY1386" s="41"/>
      <c r="AZ1386" s="41"/>
      <c r="BA1386" s="41"/>
      <c r="BB1386" s="41"/>
      <c r="BC1386" s="41"/>
      <c r="BD1386" s="41"/>
      <c r="BE1386" s="41"/>
      <c r="BF1386" s="41"/>
      <c r="BG1386" s="41"/>
      <c r="BH1386" s="41"/>
      <c r="BI1386" s="41"/>
      <c r="BJ1386" s="41"/>
      <c r="BK1386" s="41"/>
      <c r="BL1386" s="41"/>
      <c r="BM1386" s="41"/>
      <c r="BN1386" s="41"/>
    </row>
    <row r="1387" customFormat="false" ht="22.5" hidden="false" customHeight="true" outlineLevel="0" collapsed="false">
      <c r="A1387" s="90"/>
      <c r="B1387" s="90"/>
      <c r="C1387" s="83"/>
      <c r="D1387" s="90" t="e">
        <f aca="false">CONCATENATE($D$1386,"_DNET","_RDY")</f>
        <v>#VALUE!</v>
      </c>
      <c r="E1387" s="77" t="e">
        <f aca="false">$E$1372</f>
        <v>#VALUE!</v>
      </c>
      <c r="F1387" s="78"/>
      <c r="G1387" s="88" t="s">
        <v>64</v>
      </c>
      <c r="H1387" s="82" t="s">
        <v>981</v>
      </c>
      <c r="I1387" s="77"/>
      <c r="J1387" s="87"/>
      <c r="K1387" s="79"/>
      <c r="L1387" s="93"/>
      <c r="M1387" s="87" t="s">
        <v>1119</v>
      </c>
      <c r="N1387" s="82"/>
      <c r="O1387" s="82"/>
      <c r="P1387" s="82"/>
      <c r="Q1387" s="82"/>
      <c r="R1387" s="82"/>
      <c r="S1387" s="82"/>
      <c r="T1387" s="82"/>
      <c r="U1387" s="82"/>
      <c r="V1387" s="82"/>
      <c r="W1387" s="82"/>
      <c r="X1387" s="82" t="n">
        <v>1</v>
      </c>
      <c r="Y1387" s="82"/>
      <c r="Z1387" s="82"/>
      <c r="AA1387" s="82"/>
      <c r="AB1387" s="82"/>
      <c r="AC1387" s="82"/>
      <c r="AD1387" s="82"/>
      <c r="AE1387" s="82"/>
      <c r="AF1387" s="82"/>
      <c r="AG1387" s="82"/>
      <c r="AH1387" s="82"/>
      <c r="AI1387" s="82"/>
      <c r="AJ1387" s="82"/>
      <c r="AK1387" s="82"/>
      <c r="AL1387" s="82"/>
      <c r="AM1387" s="82"/>
      <c r="AN1387" s="82"/>
      <c r="AO1387" s="93"/>
      <c r="AP1387" s="93"/>
      <c r="AQ1387" s="93"/>
      <c r="AR1387" s="93"/>
      <c r="AS1387" s="93"/>
      <c r="AT1387" s="94"/>
      <c r="AU1387" s="41"/>
      <c r="AV1387" s="41"/>
      <c r="AW1387" s="41"/>
      <c r="AX1387" s="41"/>
      <c r="AY1387" s="41"/>
      <c r="AZ1387" s="41"/>
      <c r="BA1387" s="41"/>
      <c r="BB1387" s="41"/>
      <c r="BC1387" s="41"/>
      <c r="BD1387" s="41"/>
      <c r="BE1387" s="41"/>
      <c r="BF1387" s="41"/>
      <c r="BG1387" s="41"/>
      <c r="BH1387" s="41"/>
      <c r="BI1387" s="41"/>
      <c r="BJ1387" s="41"/>
      <c r="BK1387" s="41"/>
      <c r="BL1387" s="41"/>
      <c r="BM1387" s="41"/>
      <c r="BN1387" s="41"/>
    </row>
    <row r="1388" customFormat="false" ht="22.5" hidden="false" customHeight="true" outlineLevel="0" collapsed="false">
      <c r="A1388" s="90"/>
      <c r="B1388" s="90"/>
      <c r="C1388" s="83"/>
      <c r="D1388" s="90" t="e">
        <f aca="false">CONCATENATE($D$1386,"_DNET","_RUN")</f>
        <v>#VALUE!</v>
      </c>
      <c r="E1388" s="77" t="e">
        <f aca="false">$E$1372</f>
        <v>#VALUE!</v>
      </c>
      <c r="F1388" s="78"/>
      <c r="G1388" s="88" t="s">
        <v>382</v>
      </c>
      <c r="H1388" s="82" t="s">
        <v>981</v>
      </c>
      <c r="I1388" s="77"/>
      <c r="J1388" s="87"/>
      <c r="K1388" s="79"/>
      <c r="L1388" s="93"/>
      <c r="M1388" s="87" t="s">
        <v>1119</v>
      </c>
      <c r="N1388" s="82"/>
      <c r="O1388" s="82"/>
      <c r="P1388" s="82"/>
      <c r="Q1388" s="82"/>
      <c r="R1388" s="82"/>
      <c r="S1388" s="82"/>
      <c r="T1388" s="82"/>
      <c r="U1388" s="82"/>
      <c r="V1388" s="82"/>
      <c r="W1388" s="82"/>
      <c r="X1388" s="82" t="n">
        <v>1</v>
      </c>
      <c r="Y1388" s="82"/>
      <c r="Z1388" s="82"/>
      <c r="AA1388" s="82"/>
      <c r="AB1388" s="82"/>
      <c r="AC1388" s="82"/>
      <c r="AD1388" s="82"/>
      <c r="AE1388" s="82"/>
      <c r="AF1388" s="82"/>
      <c r="AG1388" s="82"/>
      <c r="AH1388" s="82"/>
      <c r="AI1388" s="82"/>
      <c r="AJ1388" s="82"/>
      <c r="AK1388" s="82"/>
      <c r="AL1388" s="82"/>
      <c r="AM1388" s="82"/>
      <c r="AN1388" s="82"/>
      <c r="AO1388" s="93"/>
      <c r="AP1388" s="93"/>
      <c r="AQ1388" s="93"/>
      <c r="AR1388" s="93"/>
      <c r="AS1388" s="93"/>
      <c r="AT1388" s="94"/>
      <c r="AU1388" s="41"/>
      <c r="AV1388" s="41"/>
      <c r="AW1388" s="41"/>
      <c r="AX1388" s="41"/>
      <c r="AY1388" s="41"/>
      <c r="AZ1388" s="41"/>
      <c r="BA1388" s="41"/>
      <c r="BB1388" s="41"/>
      <c r="BC1388" s="41"/>
      <c r="BD1388" s="41"/>
      <c r="BE1388" s="41"/>
      <c r="BF1388" s="41"/>
      <c r="BG1388" s="41"/>
      <c r="BH1388" s="41"/>
      <c r="BI1388" s="41"/>
      <c r="BJ1388" s="41"/>
      <c r="BK1388" s="41"/>
      <c r="BL1388" s="41"/>
      <c r="BM1388" s="41"/>
      <c r="BN1388" s="41"/>
    </row>
    <row r="1389" customFormat="false" ht="22.5" hidden="false" customHeight="true" outlineLevel="0" collapsed="false">
      <c r="A1389" s="90"/>
      <c r="B1389" s="90"/>
      <c r="C1389" s="83"/>
      <c r="D1389" s="90" t="e">
        <f aca="false">CONCATENATE($D$1386,"_DNET","_FLT")</f>
        <v>#VALUE!</v>
      </c>
      <c r="E1389" s="77" t="e">
        <f aca="false">$E$1372</f>
        <v>#VALUE!</v>
      </c>
      <c r="F1389" s="78"/>
      <c r="G1389" s="77" t="s">
        <v>1494</v>
      </c>
      <c r="H1389" s="82" t="s">
        <v>981</v>
      </c>
      <c r="I1389" s="77"/>
      <c r="J1389" s="87"/>
      <c r="K1389" s="79"/>
      <c r="L1389" s="93"/>
      <c r="M1389" s="87" t="s">
        <v>1119</v>
      </c>
      <c r="N1389" s="82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 t="n">
        <v>1</v>
      </c>
      <c r="Y1389" s="82"/>
      <c r="Z1389" s="82"/>
      <c r="AA1389" s="82"/>
      <c r="AB1389" s="82"/>
      <c r="AC1389" s="82"/>
      <c r="AD1389" s="82"/>
      <c r="AE1389" s="82"/>
      <c r="AF1389" s="82"/>
      <c r="AG1389" s="82"/>
      <c r="AH1389" s="82"/>
      <c r="AI1389" s="82"/>
      <c r="AJ1389" s="82"/>
      <c r="AK1389" s="82"/>
      <c r="AL1389" s="82"/>
      <c r="AM1389" s="82"/>
      <c r="AN1389" s="82"/>
      <c r="AO1389" s="93"/>
      <c r="AP1389" s="93"/>
      <c r="AQ1389" s="93"/>
      <c r="AR1389" s="93"/>
      <c r="AS1389" s="93"/>
      <c r="AT1389" s="94"/>
      <c r="AU1389" s="41"/>
      <c r="AV1389" s="41"/>
      <c r="AW1389" s="41"/>
      <c r="AX1389" s="41"/>
      <c r="AY1389" s="41"/>
      <c r="AZ1389" s="41"/>
      <c r="BA1389" s="41"/>
      <c r="BB1389" s="41"/>
      <c r="BC1389" s="41"/>
      <c r="BD1389" s="41"/>
      <c r="BE1389" s="41"/>
      <c r="BF1389" s="41"/>
      <c r="BG1389" s="41"/>
      <c r="BH1389" s="41"/>
      <c r="BI1389" s="41"/>
      <c r="BJ1389" s="41"/>
      <c r="BK1389" s="41"/>
      <c r="BL1389" s="41"/>
      <c r="BM1389" s="41"/>
      <c r="BN1389" s="41"/>
    </row>
    <row r="1390" customFormat="false" ht="22.5" hidden="false" customHeight="true" outlineLevel="0" collapsed="false">
      <c r="A1390" s="90"/>
      <c r="B1390" s="90"/>
      <c r="C1390" s="83"/>
      <c r="D1390" s="90" t="e">
        <f aca="false">CONCATENATE($D$1386,"_DNET","_CMD")</f>
        <v>#VALUE!</v>
      </c>
      <c r="E1390" s="77" t="e">
        <f aca="false">$E$1372</f>
        <v>#VALUE!</v>
      </c>
      <c r="F1390" s="78"/>
      <c r="G1390" s="77" t="s">
        <v>1035</v>
      </c>
      <c r="H1390" s="82" t="s">
        <v>981</v>
      </c>
      <c r="I1390" s="77"/>
      <c r="J1390" s="87"/>
      <c r="K1390" s="79"/>
      <c r="L1390" s="93"/>
      <c r="M1390" s="87" t="s">
        <v>1119</v>
      </c>
      <c r="N1390" s="82"/>
      <c r="O1390" s="82"/>
      <c r="P1390" s="82"/>
      <c r="Q1390" s="82"/>
      <c r="R1390" s="82"/>
      <c r="S1390" s="82"/>
      <c r="T1390" s="82"/>
      <c r="U1390" s="82"/>
      <c r="V1390" s="82"/>
      <c r="W1390" s="82"/>
      <c r="X1390" s="82" t="n">
        <v>1</v>
      </c>
      <c r="Y1390" s="82"/>
      <c r="Z1390" s="82"/>
      <c r="AA1390" s="82"/>
      <c r="AB1390" s="82"/>
      <c r="AC1390" s="82"/>
      <c r="AD1390" s="82"/>
      <c r="AE1390" s="82"/>
      <c r="AF1390" s="82"/>
      <c r="AG1390" s="82"/>
      <c r="AH1390" s="82"/>
      <c r="AI1390" s="82"/>
      <c r="AJ1390" s="82"/>
      <c r="AK1390" s="82"/>
      <c r="AL1390" s="82"/>
      <c r="AM1390" s="82"/>
      <c r="AN1390" s="82"/>
      <c r="AO1390" s="93"/>
      <c r="AP1390" s="93"/>
      <c r="AQ1390" s="93"/>
      <c r="AR1390" s="93"/>
      <c r="AS1390" s="93"/>
      <c r="AT1390" s="94"/>
      <c r="AU1390" s="41"/>
      <c r="AV1390" s="41"/>
      <c r="AW1390" s="41"/>
      <c r="AX1390" s="41"/>
      <c r="AY1390" s="41"/>
      <c r="AZ1390" s="41"/>
      <c r="BA1390" s="41"/>
      <c r="BB1390" s="41"/>
      <c r="BC1390" s="41"/>
      <c r="BD1390" s="41"/>
      <c r="BE1390" s="41"/>
      <c r="BF1390" s="41"/>
      <c r="BG1390" s="41"/>
      <c r="BH1390" s="41"/>
      <c r="BI1390" s="41"/>
      <c r="BJ1390" s="41"/>
      <c r="BK1390" s="41"/>
      <c r="BL1390" s="41"/>
      <c r="BM1390" s="41"/>
      <c r="BN1390" s="41"/>
    </row>
    <row r="1391" customFormat="false" ht="22.5" hidden="false" customHeight="true" outlineLevel="0" collapsed="false">
      <c r="A1391" s="90"/>
      <c r="B1391" s="90"/>
      <c r="C1391" s="83"/>
      <c r="D1391" s="90" t="e">
        <f aca="false">CONCATENATE($D$1386,"_DNET","_RST")</f>
        <v>#VALUE!</v>
      </c>
      <c r="E1391" s="77" t="e">
        <f aca="false">$E$1372</f>
        <v>#VALUE!</v>
      </c>
      <c r="F1391" s="98"/>
      <c r="G1391" s="77" t="s">
        <v>925</v>
      </c>
      <c r="H1391" s="82" t="s">
        <v>981</v>
      </c>
      <c r="I1391" s="77"/>
      <c r="J1391" s="87"/>
      <c r="K1391" s="79"/>
      <c r="L1391" s="93"/>
      <c r="M1391" s="87" t="s">
        <v>1119</v>
      </c>
      <c r="N1391" s="82"/>
      <c r="O1391" s="82"/>
      <c r="P1391" s="82"/>
      <c r="Q1391" s="82"/>
      <c r="R1391" s="82"/>
      <c r="S1391" s="82"/>
      <c r="T1391" s="82"/>
      <c r="U1391" s="82"/>
      <c r="V1391" s="82"/>
      <c r="W1391" s="82"/>
      <c r="X1391" s="82" t="n">
        <v>1</v>
      </c>
      <c r="Y1391" s="82"/>
      <c r="Z1391" s="82"/>
      <c r="AA1391" s="82"/>
      <c r="AB1391" s="82"/>
      <c r="AC1391" s="82"/>
      <c r="AD1391" s="82"/>
      <c r="AE1391" s="82"/>
      <c r="AF1391" s="82"/>
      <c r="AG1391" s="82"/>
      <c r="AH1391" s="82"/>
      <c r="AI1391" s="82"/>
      <c r="AJ1391" s="82"/>
      <c r="AK1391" s="82"/>
      <c r="AL1391" s="82"/>
      <c r="AM1391" s="82"/>
      <c r="AN1391" s="82"/>
      <c r="AO1391" s="93"/>
      <c r="AP1391" s="93"/>
      <c r="AQ1391" s="93"/>
      <c r="AR1391" s="93"/>
      <c r="AS1391" s="93"/>
      <c r="AT1391" s="94"/>
      <c r="AU1391" s="41"/>
      <c r="AV1391" s="41"/>
      <c r="AW1391" s="41"/>
      <c r="AX1391" s="41"/>
      <c r="AY1391" s="41"/>
      <c r="AZ1391" s="41"/>
      <c r="BA1391" s="41"/>
      <c r="BB1391" s="41"/>
      <c r="BC1391" s="41"/>
      <c r="BD1391" s="41"/>
      <c r="BE1391" s="41"/>
      <c r="BF1391" s="41"/>
      <c r="BG1391" s="41"/>
      <c r="BH1391" s="41"/>
      <c r="BI1391" s="41"/>
      <c r="BJ1391" s="41"/>
      <c r="BK1391" s="41"/>
      <c r="BL1391" s="41"/>
      <c r="BM1391" s="41"/>
      <c r="BN1391" s="41"/>
    </row>
    <row r="1392" customFormat="false" ht="22.5" hidden="false" customHeight="true" outlineLevel="0" collapsed="false">
      <c r="A1392" s="90"/>
      <c r="B1392" s="90"/>
      <c r="C1392" s="83"/>
      <c r="D1392" s="90" t="e">
        <f aca="false">CONCATENATE($D$1386,"_DNET","_S")</f>
        <v>#VALUE!</v>
      </c>
      <c r="E1392" s="77" t="e">
        <f aca="false">$E$1372</f>
        <v>#VALUE!</v>
      </c>
      <c r="F1392" s="78"/>
      <c r="G1392" s="77" t="s">
        <v>931</v>
      </c>
      <c r="H1392" s="82" t="s">
        <v>981</v>
      </c>
      <c r="I1392" s="77"/>
      <c r="J1392" s="87"/>
      <c r="K1392" s="79"/>
      <c r="L1392" s="93"/>
      <c r="M1392" s="87" t="s">
        <v>1119</v>
      </c>
      <c r="N1392" s="82"/>
      <c r="O1392" s="82"/>
      <c r="P1392" s="82"/>
      <c r="Q1392" s="82"/>
      <c r="R1392" s="82"/>
      <c r="S1392" s="82"/>
      <c r="T1392" s="82"/>
      <c r="U1392" s="82"/>
      <c r="V1392" s="82"/>
      <c r="W1392" s="82"/>
      <c r="X1392" s="82" t="n">
        <v>1</v>
      </c>
      <c r="Y1392" s="82"/>
      <c r="Z1392" s="82"/>
      <c r="AA1392" s="82"/>
      <c r="AB1392" s="82"/>
      <c r="AC1392" s="82"/>
      <c r="AD1392" s="82"/>
      <c r="AE1392" s="82"/>
      <c r="AF1392" s="82"/>
      <c r="AG1392" s="82"/>
      <c r="AH1392" s="82"/>
      <c r="AI1392" s="82"/>
      <c r="AJ1392" s="82"/>
      <c r="AK1392" s="82"/>
      <c r="AL1392" s="82"/>
      <c r="AM1392" s="82"/>
      <c r="AN1392" s="82"/>
      <c r="AO1392" s="93"/>
      <c r="AP1392" s="93"/>
      <c r="AQ1392" s="93"/>
      <c r="AR1392" s="93"/>
      <c r="AS1392" s="93"/>
      <c r="AT1392" s="94"/>
      <c r="AU1392" s="41"/>
      <c r="AV1392" s="41"/>
      <c r="AW1392" s="41"/>
      <c r="AX1392" s="41"/>
      <c r="AY1392" s="41"/>
      <c r="AZ1392" s="41"/>
      <c r="BA1392" s="41"/>
      <c r="BB1392" s="41"/>
      <c r="BC1392" s="41"/>
      <c r="BD1392" s="41"/>
      <c r="BE1392" s="41"/>
      <c r="BF1392" s="41"/>
      <c r="BG1392" s="41"/>
      <c r="BH1392" s="41"/>
      <c r="BI1392" s="41"/>
      <c r="BJ1392" s="41"/>
      <c r="BK1392" s="41"/>
      <c r="BL1392" s="41"/>
      <c r="BM1392" s="41"/>
      <c r="BN1392" s="41"/>
    </row>
    <row r="1393" customFormat="false" ht="22.5" hidden="false" customHeight="true" outlineLevel="0" collapsed="false">
      <c r="A1393" s="90"/>
      <c r="B1393" s="90"/>
      <c r="C1393" s="83"/>
      <c r="D1393" s="90" t="e">
        <f aca="false">CONCATENATE($D$1386,"_DNET","_I")</f>
        <v>#VALUE!</v>
      </c>
      <c r="E1393" s="77" t="e">
        <f aca="false">$E$1372</f>
        <v>#VALUE!</v>
      </c>
      <c r="F1393" s="78"/>
      <c r="G1393" s="77" t="s">
        <v>82</v>
      </c>
      <c r="H1393" s="82" t="s">
        <v>981</v>
      </c>
      <c r="I1393" s="77"/>
      <c r="J1393" s="87"/>
      <c r="K1393" s="79"/>
      <c r="L1393" s="93"/>
      <c r="M1393" s="87" t="s">
        <v>1119</v>
      </c>
      <c r="N1393" s="82"/>
      <c r="O1393" s="82"/>
      <c r="P1393" s="82"/>
      <c r="Q1393" s="82"/>
      <c r="R1393" s="82"/>
      <c r="S1393" s="82"/>
      <c r="T1393" s="82"/>
      <c r="U1393" s="82"/>
      <c r="V1393" s="82"/>
      <c r="W1393" s="82"/>
      <c r="X1393" s="82" t="n">
        <v>1</v>
      </c>
      <c r="Y1393" s="82"/>
      <c r="Z1393" s="82"/>
      <c r="AA1393" s="82"/>
      <c r="AB1393" s="82"/>
      <c r="AC1393" s="82"/>
      <c r="AD1393" s="82"/>
      <c r="AE1393" s="82"/>
      <c r="AF1393" s="82"/>
      <c r="AG1393" s="82"/>
      <c r="AH1393" s="82"/>
      <c r="AI1393" s="82"/>
      <c r="AJ1393" s="82"/>
      <c r="AK1393" s="82"/>
      <c r="AL1393" s="82"/>
      <c r="AM1393" s="82"/>
      <c r="AN1393" s="82"/>
      <c r="AO1393" s="93"/>
      <c r="AP1393" s="93"/>
      <c r="AQ1393" s="93"/>
      <c r="AR1393" s="93"/>
      <c r="AS1393" s="93"/>
      <c r="AT1393" s="94"/>
      <c r="AU1393" s="41"/>
      <c r="AV1393" s="41"/>
      <c r="AW1393" s="41"/>
      <c r="AX1393" s="41"/>
      <c r="AY1393" s="41"/>
      <c r="AZ1393" s="41"/>
      <c r="BA1393" s="41"/>
      <c r="BB1393" s="41"/>
      <c r="BC1393" s="41"/>
      <c r="BD1393" s="41"/>
      <c r="BE1393" s="41"/>
      <c r="BF1393" s="41"/>
      <c r="BG1393" s="41"/>
      <c r="BH1393" s="41"/>
      <c r="BI1393" s="41"/>
      <c r="BJ1393" s="41"/>
      <c r="BK1393" s="41"/>
      <c r="BL1393" s="41"/>
      <c r="BM1393" s="41"/>
      <c r="BN1393" s="41"/>
    </row>
    <row r="1394" customFormat="false" ht="22.5" hidden="false" customHeight="true" outlineLevel="0" collapsed="false">
      <c r="A1394" s="90"/>
      <c r="B1394" s="90"/>
      <c r="C1394" s="83"/>
      <c r="D1394" s="90" t="e">
        <f aca="false">CONCATENATE($D$1386,"_DNET","_CV")</f>
        <v>#VALUE!</v>
      </c>
      <c r="E1394" s="77" t="e">
        <f aca="false">$E$1372</f>
        <v>#VALUE!</v>
      </c>
      <c r="F1394" s="78"/>
      <c r="G1394" s="77" t="s">
        <v>1495</v>
      </c>
      <c r="H1394" s="82" t="s">
        <v>981</v>
      </c>
      <c r="I1394" s="77"/>
      <c r="J1394" s="87"/>
      <c r="K1394" s="79"/>
      <c r="L1394" s="93"/>
      <c r="M1394" s="87" t="s">
        <v>1119</v>
      </c>
      <c r="N1394" s="82"/>
      <c r="O1394" s="82"/>
      <c r="P1394" s="82"/>
      <c r="Q1394" s="82"/>
      <c r="R1394" s="82"/>
      <c r="S1394" s="82"/>
      <c r="T1394" s="82"/>
      <c r="U1394" s="82"/>
      <c r="V1394" s="82"/>
      <c r="W1394" s="82"/>
      <c r="X1394" s="82" t="n">
        <v>1</v>
      </c>
      <c r="Y1394" s="82"/>
      <c r="Z1394" s="82"/>
      <c r="AA1394" s="82"/>
      <c r="AB1394" s="82"/>
      <c r="AC1394" s="82"/>
      <c r="AD1394" s="82"/>
      <c r="AE1394" s="82"/>
      <c r="AF1394" s="82"/>
      <c r="AG1394" s="82"/>
      <c r="AH1394" s="82"/>
      <c r="AI1394" s="82"/>
      <c r="AJ1394" s="82"/>
      <c r="AK1394" s="82"/>
      <c r="AL1394" s="82"/>
      <c r="AM1394" s="82"/>
      <c r="AN1394" s="82"/>
      <c r="AO1394" s="93"/>
      <c r="AP1394" s="93"/>
      <c r="AQ1394" s="93"/>
      <c r="AR1394" s="93"/>
      <c r="AS1394" s="93"/>
      <c r="AT1394" s="94"/>
      <c r="AU1394" s="41"/>
      <c r="AV1394" s="41"/>
      <c r="AW1394" s="41"/>
      <c r="AX1394" s="41"/>
      <c r="AY1394" s="41"/>
      <c r="AZ1394" s="41"/>
      <c r="BA1394" s="41"/>
      <c r="BB1394" s="41"/>
      <c r="BC1394" s="41"/>
      <c r="BD1394" s="41"/>
      <c r="BE1394" s="41"/>
      <c r="BF1394" s="41"/>
      <c r="BG1394" s="41"/>
      <c r="BH1394" s="41"/>
      <c r="BI1394" s="41"/>
      <c r="BJ1394" s="41"/>
      <c r="BK1394" s="41"/>
      <c r="BL1394" s="41"/>
      <c r="BM1394" s="41"/>
      <c r="BN1394" s="41"/>
    </row>
    <row r="1395" customFormat="false" ht="22.5" hidden="false" customHeight="true" outlineLevel="0" collapsed="false">
      <c r="A1395" s="90"/>
      <c r="B1395" s="90"/>
      <c r="C1395" s="83"/>
      <c r="D1395" s="90" t="e">
        <f aca="false">CONCATENATE($D$1386,"_DNET","_J")</f>
        <v>#VALUE!</v>
      </c>
      <c r="E1395" s="77" t="e">
        <f aca="false">$E$1372</f>
        <v>#VALUE!</v>
      </c>
      <c r="F1395" s="98"/>
      <c r="G1395" s="77" t="s">
        <v>865</v>
      </c>
      <c r="H1395" s="82" t="s">
        <v>981</v>
      </c>
      <c r="I1395" s="77"/>
      <c r="J1395" s="87"/>
      <c r="K1395" s="79"/>
      <c r="L1395" s="93"/>
      <c r="M1395" s="87" t="s">
        <v>1119</v>
      </c>
      <c r="N1395" s="82"/>
      <c r="O1395" s="82"/>
      <c r="P1395" s="82"/>
      <c r="Q1395" s="82"/>
      <c r="R1395" s="82"/>
      <c r="S1395" s="82"/>
      <c r="T1395" s="82"/>
      <c r="U1395" s="82"/>
      <c r="V1395" s="82"/>
      <c r="W1395" s="82"/>
      <c r="X1395" s="82" t="n">
        <v>1</v>
      </c>
      <c r="Y1395" s="82"/>
      <c r="Z1395" s="82"/>
      <c r="AA1395" s="82"/>
      <c r="AB1395" s="82"/>
      <c r="AC1395" s="82"/>
      <c r="AD1395" s="82"/>
      <c r="AE1395" s="82"/>
      <c r="AF1395" s="82"/>
      <c r="AG1395" s="82"/>
      <c r="AH1395" s="82"/>
      <c r="AI1395" s="82"/>
      <c r="AJ1395" s="82"/>
      <c r="AK1395" s="82"/>
      <c r="AL1395" s="82"/>
      <c r="AM1395" s="82"/>
      <c r="AN1395" s="82"/>
      <c r="AO1395" s="93"/>
      <c r="AP1395" s="93"/>
      <c r="AQ1395" s="93"/>
      <c r="AR1395" s="93"/>
      <c r="AS1395" s="93"/>
      <c r="AT1395" s="94"/>
      <c r="AU1395" s="41"/>
      <c r="AV1395" s="41"/>
      <c r="AW1395" s="41"/>
      <c r="AX1395" s="41"/>
      <c r="AY1395" s="41"/>
      <c r="AZ1395" s="41"/>
      <c r="BA1395" s="41"/>
      <c r="BB1395" s="41"/>
      <c r="BC1395" s="41"/>
      <c r="BD1395" s="41"/>
      <c r="BE1395" s="41"/>
      <c r="BF1395" s="41"/>
      <c r="BG1395" s="41"/>
      <c r="BH1395" s="41"/>
      <c r="BI1395" s="41"/>
      <c r="BJ1395" s="41"/>
      <c r="BK1395" s="41"/>
      <c r="BL1395" s="41"/>
      <c r="BM1395" s="41"/>
      <c r="BN1395" s="41"/>
    </row>
    <row r="1396" customFormat="false" ht="22.5" hidden="false" customHeight="true" outlineLevel="0" collapsed="false">
      <c r="A1396" s="90"/>
      <c r="B1396" s="90"/>
      <c r="C1396" s="83"/>
      <c r="D1396" s="90"/>
      <c r="E1396" s="77"/>
      <c r="F1396" s="78"/>
      <c r="G1396" s="76"/>
      <c r="H1396" s="82"/>
      <c r="I1396" s="89"/>
      <c r="J1396" s="87"/>
      <c r="K1396" s="79"/>
      <c r="L1396" s="93"/>
      <c r="M1396" s="82"/>
      <c r="N1396" s="82"/>
      <c r="O1396" s="82"/>
      <c r="P1396" s="82"/>
      <c r="Q1396" s="82"/>
      <c r="R1396" s="82"/>
      <c r="S1396" s="82"/>
      <c r="T1396" s="82"/>
      <c r="U1396" s="82"/>
      <c r="V1396" s="82"/>
      <c r="W1396" s="82"/>
      <c r="X1396" s="82"/>
      <c r="Y1396" s="82"/>
      <c r="Z1396" s="82"/>
      <c r="AA1396" s="82"/>
      <c r="AB1396" s="82"/>
      <c r="AC1396" s="82"/>
      <c r="AD1396" s="82"/>
      <c r="AE1396" s="82"/>
      <c r="AF1396" s="82"/>
      <c r="AG1396" s="82"/>
      <c r="AH1396" s="82"/>
      <c r="AI1396" s="82"/>
      <c r="AJ1396" s="82"/>
      <c r="AK1396" s="82"/>
      <c r="AL1396" s="82"/>
      <c r="AM1396" s="82"/>
      <c r="AN1396" s="82"/>
      <c r="AO1396" s="93"/>
      <c r="AP1396" s="93"/>
      <c r="AQ1396" s="93"/>
      <c r="AR1396" s="93"/>
      <c r="AS1396" s="93"/>
      <c r="AT1396" s="94"/>
      <c r="AU1396" s="41"/>
      <c r="AV1396" s="41"/>
      <c r="AW1396" s="41"/>
      <c r="AX1396" s="41"/>
      <c r="AY1396" s="41"/>
      <c r="AZ1396" s="41"/>
      <c r="BA1396" s="41"/>
      <c r="BB1396" s="41"/>
      <c r="BC1396" s="41"/>
      <c r="BD1396" s="41"/>
      <c r="BE1396" s="41"/>
      <c r="BF1396" s="41"/>
      <c r="BG1396" s="41"/>
      <c r="BH1396" s="41"/>
      <c r="BI1396" s="41"/>
      <c r="BJ1396" s="41"/>
      <c r="BK1396" s="41"/>
      <c r="BL1396" s="41"/>
      <c r="BM1396" s="41"/>
      <c r="BN1396" s="41"/>
    </row>
    <row r="1397" customFormat="false" ht="22.5" hidden="false" customHeight="true" outlineLevel="0" collapsed="false">
      <c r="A1397" s="90"/>
      <c r="B1397" s="90"/>
      <c r="C1397" s="83"/>
      <c r="D1397" s="90"/>
      <c r="E1397" s="77"/>
      <c r="F1397" s="78"/>
      <c r="G1397" s="76"/>
      <c r="H1397" s="82"/>
      <c r="I1397" s="89"/>
      <c r="J1397" s="87"/>
      <c r="K1397" s="79"/>
      <c r="L1397" s="93"/>
      <c r="M1397" s="82"/>
      <c r="N1397" s="82"/>
      <c r="O1397" s="82"/>
      <c r="P1397" s="82"/>
      <c r="Q1397" s="82"/>
      <c r="R1397" s="82"/>
      <c r="S1397" s="82"/>
      <c r="T1397" s="82"/>
      <c r="U1397" s="82"/>
      <c r="V1397" s="82"/>
      <c r="W1397" s="82"/>
      <c r="X1397" s="82"/>
      <c r="Y1397" s="82"/>
      <c r="Z1397" s="82"/>
      <c r="AA1397" s="82"/>
      <c r="AB1397" s="82"/>
      <c r="AC1397" s="82"/>
      <c r="AD1397" s="82"/>
      <c r="AE1397" s="82"/>
      <c r="AF1397" s="82"/>
      <c r="AG1397" s="82"/>
      <c r="AH1397" s="82"/>
      <c r="AI1397" s="82"/>
      <c r="AJ1397" s="82"/>
      <c r="AK1397" s="82"/>
      <c r="AL1397" s="82"/>
      <c r="AM1397" s="82"/>
      <c r="AN1397" s="82"/>
      <c r="AO1397" s="93"/>
      <c r="AP1397" s="93"/>
      <c r="AQ1397" s="93"/>
      <c r="AR1397" s="93"/>
      <c r="AS1397" s="93"/>
      <c r="AT1397" s="94"/>
      <c r="AU1397" s="41"/>
      <c r="AV1397" s="41"/>
      <c r="AW1397" s="41"/>
      <c r="AX1397" s="41"/>
      <c r="AY1397" s="41"/>
      <c r="AZ1397" s="41"/>
      <c r="BA1397" s="41"/>
      <c r="BB1397" s="41"/>
      <c r="BC1397" s="41"/>
      <c r="BD1397" s="41"/>
      <c r="BE1397" s="41"/>
      <c r="BF1397" s="41"/>
      <c r="BG1397" s="41"/>
      <c r="BH1397" s="41"/>
      <c r="BI1397" s="41"/>
      <c r="BJ1397" s="41"/>
      <c r="BK1397" s="41"/>
      <c r="BL1397" s="41"/>
      <c r="BM1397" s="41"/>
      <c r="BN1397" s="41"/>
    </row>
    <row r="1398" customFormat="false" ht="22.5" hidden="false" customHeight="true" outlineLevel="0" collapsed="false">
      <c r="A1398" s="90"/>
      <c r="B1398" s="90"/>
      <c r="C1398" s="83"/>
      <c r="D1398" s="90"/>
      <c r="E1398" s="77"/>
      <c r="F1398" s="78"/>
      <c r="G1398" s="76"/>
      <c r="H1398" s="82"/>
      <c r="I1398" s="89"/>
      <c r="J1398" s="87"/>
      <c r="K1398" s="79"/>
      <c r="L1398" s="93"/>
      <c r="M1398" s="82"/>
      <c r="N1398" s="82"/>
      <c r="O1398" s="82"/>
      <c r="P1398" s="82"/>
      <c r="Q1398" s="82"/>
      <c r="R1398" s="82"/>
      <c r="S1398" s="82"/>
      <c r="T1398" s="82"/>
      <c r="U1398" s="82"/>
      <c r="V1398" s="82"/>
      <c r="W1398" s="82"/>
      <c r="X1398" s="82"/>
      <c r="Y1398" s="82"/>
      <c r="Z1398" s="82"/>
      <c r="AA1398" s="82"/>
      <c r="AB1398" s="82"/>
      <c r="AC1398" s="82"/>
      <c r="AD1398" s="82"/>
      <c r="AE1398" s="82"/>
      <c r="AF1398" s="82"/>
      <c r="AG1398" s="82"/>
      <c r="AH1398" s="82"/>
      <c r="AI1398" s="82"/>
      <c r="AJ1398" s="82"/>
      <c r="AK1398" s="82"/>
      <c r="AL1398" s="82"/>
      <c r="AM1398" s="82"/>
      <c r="AN1398" s="82"/>
      <c r="AO1398" s="93"/>
      <c r="AP1398" s="93"/>
      <c r="AQ1398" s="93"/>
      <c r="AR1398" s="93"/>
      <c r="AS1398" s="93"/>
      <c r="AT1398" s="94"/>
      <c r="AU1398" s="41"/>
      <c r="AV1398" s="41"/>
      <c r="AW1398" s="41"/>
      <c r="AX1398" s="41"/>
      <c r="AY1398" s="41"/>
      <c r="AZ1398" s="41"/>
      <c r="BA1398" s="41"/>
      <c r="BB1398" s="41"/>
      <c r="BC1398" s="41"/>
      <c r="BD1398" s="41"/>
      <c r="BE1398" s="41"/>
      <c r="BF1398" s="41"/>
      <c r="BG1398" s="41"/>
      <c r="BH1398" s="41"/>
      <c r="BI1398" s="41"/>
      <c r="BJ1398" s="41"/>
      <c r="BK1398" s="41"/>
      <c r="BL1398" s="41"/>
      <c r="BM1398" s="41"/>
      <c r="BN1398" s="41"/>
    </row>
    <row r="1399" customFormat="false" ht="22.5" hidden="false" customHeight="true" outlineLevel="0" collapsed="false">
      <c r="A1399" s="80"/>
      <c r="B1399" s="80"/>
      <c r="C1399" s="83"/>
      <c r="D1399" s="85" t="e">
        <f aca="false">'codigos flow sheet' #REF!</f>
        <v>#VALUE!</v>
      </c>
      <c r="E1399" s="97" t="e">
        <f aca="false">'codigos flow sheet' #REF!</f>
        <v>#VALUE!</v>
      </c>
      <c r="F1399" s="78"/>
      <c r="G1399" s="76"/>
      <c r="H1399" s="82"/>
      <c r="I1399" s="76"/>
      <c r="J1399" s="87"/>
      <c r="K1399" s="79"/>
      <c r="L1399" s="81"/>
      <c r="M1399" s="77"/>
      <c r="N1399" s="82"/>
      <c r="O1399" s="82"/>
      <c r="P1399" s="81"/>
      <c r="Q1399" s="79"/>
      <c r="R1399" s="79"/>
      <c r="S1399" s="79"/>
      <c r="T1399" s="79"/>
      <c r="U1399" s="79"/>
      <c r="V1399" s="79"/>
      <c r="W1399" s="79"/>
      <c r="X1399" s="79"/>
      <c r="Y1399" s="79"/>
      <c r="Z1399" s="81"/>
      <c r="AA1399" s="81"/>
      <c r="AB1399" s="81"/>
      <c r="AC1399" s="81"/>
      <c r="AD1399" s="81"/>
      <c r="AE1399" s="81"/>
      <c r="AF1399" s="81"/>
      <c r="AG1399" s="81"/>
      <c r="AH1399" s="81"/>
      <c r="AI1399" s="81"/>
      <c r="AJ1399" s="81"/>
      <c r="AK1399" s="81"/>
      <c r="AL1399" s="81"/>
      <c r="AM1399" s="81"/>
      <c r="AN1399" s="81"/>
      <c r="AO1399" s="81"/>
      <c r="AP1399" s="81"/>
      <c r="AQ1399" s="81"/>
      <c r="AR1399" s="81"/>
      <c r="AS1399" s="81"/>
      <c r="AT1399" s="81"/>
      <c r="AU1399" s="41"/>
      <c r="AV1399" s="41"/>
      <c r="AW1399" s="41"/>
      <c r="AX1399" s="41"/>
      <c r="AY1399" s="41"/>
      <c r="AZ1399" s="41"/>
      <c r="BA1399" s="41"/>
      <c r="BB1399" s="41"/>
      <c r="BC1399" s="41"/>
      <c r="BD1399" s="41"/>
      <c r="BE1399" s="41"/>
      <c r="BF1399" s="41"/>
      <c r="BG1399" s="41"/>
      <c r="BH1399" s="41"/>
      <c r="BI1399" s="41"/>
      <c r="BJ1399" s="41"/>
      <c r="BK1399" s="41"/>
      <c r="BL1399" s="41"/>
      <c r="BM1399" s="41"/>
      <c r="BN1399" s="41"/>
    </row>
    <row r="1400" customFormat="false" ht="22.5" hidden="false" customHeight="true" outlineLevel="0" collapsed="false">
      <c r="A1400" s="90"/>
      <c r="B1400" s="90"/>
      <c r="C1400" s="83"/>
      <c r="D1400" s="90"/>
      <c r="E1400" s="77"/>
      <c r="F1400" s="78"/>
      <c r="G1400" s="76"/>
      <c r="H1400" s="82"/>
      <c r="I1400" s="89"/>
      <c r="J1400" s="87"/>
      <c r="K1400" s="79"/>
      <c r="L1400" s="93"/>
      <c r="M1400" s="82"/>
      <c r="N1400" s="82"/>
      <c r="O1400" s="82"/>
      <c r="P1400" s="82"/>
      <c r="Q1400" s="82"/>
      <c r="R1400" s="82"/>
      <c r="S1400" s="82"/>
      <c r="T1400" s="82"/>
      <c r="U1400" s="82"/>
      <c r="V1400" s="82"/>
      <c r="W1400" s="82"/>
      <c r="X1400" s="82"/>
      <c r="Y1400" s="82"/>
      <c r="Z1400" s="82"/>
      <c r="AA1400" s="82"/>
      <c r="AB1400" s="82"/>
      <c r="AC1400" s="82"/>
      <c r="AD1400" s="82"/>
      <c r="AE1400" s="82"/>
      <c r="AF1400" s="82"/>
      <c r="AG1400" s="82"/>
      <c r="AH1400" s="82"/>
      <c r="AI1400" s="82"/>
      <c r="AJ1400" s="82"/>
      <c r="AK1400" s="82"/>
      <c r="AL1400" s="82"/>
      <c r="AM1400" s="82"/>
      <c r="AN1400" s="82"/>
      <c r="AO1400" s="93"/>
      <c r="AP1400" s="93"/>
      <c r="AQ1400" s="93"/>
      <c r="AR1400" s="93"/>
      <c r="AS1400" s="93"/>
      <c r="AT1400" s="94"/>
      <c r="AU1400" s="41"/>
      <c r="AV1400" s="41"/>
      <c r="AW1400" s="41"/>
      <c r="AX1400" s="41"/>
      <c r="AY1400" s="41"/>
      <c r="AZ1400" s="41"/>
      <c r="BA1400" s="41"/>
      <c r="BB1400" s="41"/>
      <c r="BC1400" s="41"/>
      <c r="BD1400" s="41"/>
      <c r="BE1400" s="41"/>
      <c r="BF1400" s="41"/>
      <c r="BG1400" s="41"/>
      <c r="BH1400" s="41"/>
      <c r="BI1400" s="41"/>
      <c r="BJ1400" s="41"/>
      <c r="BK1400" s="41"/>
      <c r="BL1400" s="41"/>
      <c r="BM1400" s="41"/>
      <c r="BN1400" s="41"/>
    </row>
    <row r="1401" customFormat="false" ht="22.5" hidden="false" customHeight="true" outlineLevel="0" collapsed="false">
      <c r="A1401" s="90"/>
      <c r="B1401" s="90"/>
      <c r="C1401" s="83"/>
      <c r="D1401" s="90"/>
      <c r="E1401" s="77"/>
      <c r="F1401" s="78"/>
      <c r="G1401" s="76"/>
      <c r="H1401" s="82"/>
      <c r="I1401" s="89"/>
      <c r="J1401" s="87"/>
      <c r="K1401" s="79"/>
      <c r="L1401" s="93"/>
      <c r="M1401" s="82"/>
      <c r="N1401" s="82"/>
      <c r="O1401" s="82"/>
      <c r="P1401" s="82"/>
      <c r="Q1401" s="82"/>
      <c r="R1401" s="82"/>
      <c r="S1401" s="82"/>
      <c r="T1401" s="82"/>
      <c r="U1401" s="82"/>
      <c r="V1401" s="82"/>
      <c r="W1401" s="82"/>
      <c r="X1401" s="82"/>
      <c r="Y1401" s="82"/>
      <c r="Z1401" s="82"/>
      <c r="AA1401" s="82"/>
      <c r="AB1401" s="82"/>
      <c r="AC1401" s="82"/>
      <c r="AD1401" s="82"/>
      <c r="AE1401" s="82"/>
      <c r="AF1401" s="82"/>
      <c r="AG1401" s="82"/>
      <c r="AH1401" s="82"/>
      <c r="AI1401" s="82"/>
      <c r="AJ1401" s="82"/>
      <c r="AK1401" s="82"/>
      <c r="AL1401" s="82"/>
      <c r="AM1401" s="82"/>
      <c r="AN1401" s="82"/>
      <c r="AO1401" s="93"/>
      <c r="AP1401" s="93"/>
      <c r="AQ1401" s="93"/>
      <c r="AR1401" s="93"/>
      <c r="AS1401" s="93"/>
      <c r="AT1401" s="94"/>
      <c r="AU1401" s="41"/>
      <c r="AV1401" s="41"/>
      <c r="AW1401" s="41"/>
      <c r="AX1401" s="41"/>
      <c r="AY1401" s="41"/>
      <c r="AZ1401" s="41"/>
      <c r="BA1401" s="41"/>
      <c r="BB1401" s="41"/>
      <c r="BC1401" s="41"/>
      <c r="BD1401" s="41"/>
      <c r="BE1401" s="41"/>
      <c r="BF1401" s="41"/>
      <c r="BG1401" s="41"/>
      <c r="BH1401" s="41"/>
      <c r="BI1401" s="41"/>
      <c r="BJ1401" s="41"/>
      <c r="BK1401" s="41"/>
      <c r="BL1401" s="41"/>
      <c r="BM1401" s="41"/>
      <c r="BN1401" s="41"/>
    </row>
    <row r="1402" customFormat="false" ht="22.5" hidden="false" customHeight="true" outlineLevel="0" collapsed="false">
      <c r="A1402" s="90"/>
      <c r="B1402" s="90"/>
      <c r="C1402" s="83"/>
      <c r="D1402" s="90"/>
      <c r="E1402" s="77"/>
      <c r="F1402" s="78"/>
      <c r="G1402" s="76"/>
      <c r="H1402" s="82"/>
      <c r="I1402" s="89"/>
      <c r="J1402" s="87"/>
      <c r="K1402" s="79"/>
      <c r="L1402" s="93"/>
      <c r="M1402" s="82"/>
      <c r="N1402" s="82"/>
      <c r="O1402" s="82"/>
      <c r="P1402" s="82"/>
      <c r="Q1402" s="82"/>
      <c r="R1402" s="82"/>
      <c r="S1402" s="82"/>
      <c r="T1402" s="82"/>
      <c r="U1402" s="82"/>
      <c r="V1402" s="82"/>
      <c r="W1402" s="82"/>
      <c r="X1402" s="82"/>
      <c r="Y1402" s="82"/>
      <c r="Z1402" s="82"/>
      <c r="AA1402" s="82"/>
      <c r="AB1402" s="82"/>
      <c r="AC1402" s="82"/>
      <c r="AD1402" s="82"/>
      <c r="AE1402" s="82"/>
      <c r="AF1402" s="82"/>
      <c r="AG1402" s="82"/>
      <c r="AH1402" s="82"/>
      <c r="AI1402" s="82"/>
      <c r="AJ1402" s="82"/>
      <c r="AK1402" s="82"/>
      <c r="AL1402" s="82"/>
      <c r="AM1402" s="82"/>
      <c r="AN1402" s="82"/>
      <c r="AO1402" s="93"/>
      <c r="AP1402" s="93"/>
      <c r="AQ1402" s="93"/>
      <c r="AR1402" s="93"/>
      <c r="AS1402" s="93"/>
      <c r="AT1402" s="94"/>
      <c r="AU1402" s="41"/>
      <c r="AV1402" s="41"/>
      <c r="AW1402" s="41"/>
      <c r="AX1402" s="41"/>
      <c r="AY1402" s="41"/>
      <c r="AZ1402" s="41"/>
      <c r="BA1402" s="41"/>
      <c r="BB1402" s="41"/>
      <c r="BC1402" s="41"/>
      <c r="BD1402" s="41"/>
      <c r="BE1402" s="41"/>
      <c r="BF1402" s="41"/>
      <c r="BG1402" s="41"/>
      <c r="BH1402" s="41"/>
      <c r="BI1402" s="41"/>
      <c r="BJ1402" s="41"/>
      <c r="BK1402" s="41"/>
      <c r="BL1402" s="41"/>
      <c r="BM1402" s="41"/>
      <c r="BN1402" s="41"/>
    </row>
    <row r="1403" customFormat="false" ht="22.5" hidden="false" customHeight="true" outlineLevel="0" collapsed="false">
      <c r="A1403" s="90"/>
      <c r="B1403" s="90"/>
      <c r="C1403" s="83"/>
      <c r="D1403" s="113" t="e">
        <f aca="false">'codigos flow sheet' #REF!</f>
        <v>#VALUE!</v>
      </c>
      <c r="E1403" s="92" t="e">
        <f aca="false">'codigos flow sheet' #REF!</f>
        <v>#VALUE!</v>
      </c>
      <c r="F1403" s="78"/>
      <c r="G1403" s="76"/>
      <c r="H1403" s="82"/>
      <c r="I1403" s="94"/>
      <c r="J1403" s="93"/>
      <c r="K1403" s="139"/>
      <c r="L1403" s="93"/>
      <c r="M1403" s="140"/>
      <c r="N1403" s="82"/>
      <c r="O1403" s="82"/>
      <c r="P1403" s="82"/>
      <c r="Q1403" s="82"/>
      <c r="R1403" s="82"/>
      <c r="S1403" s="82"/>
      <c r="T1403" s="82"/>
      <c r="U1403" s="82"/>
      <c r="V1403" s="82"/>
      <c r="W1403" s="82"/>
      <c r="X1403" s="82"/>
      <c r="Y1403" s="82"/>
      <c r="Z1403" s="82"/>
      <c r="AA1403" s="82"/>
      <c r="AB1403" s="82"/>
      <c r="AC1403" s="82"/>
      <c r="AD1403" s="82"/>
      <c r="AE1403" s="82"/>
      <c r="AF1403" s="82"/>
      <c r="AG1403" s="82"/>
      <c r="AH1403" s="82"/>
      <c r="AI1403" s="82"/>
      <c r="AJ1403" s="82"/>
      <c r="AK1403" s="82"/>
      <c r="AL1403" s="82"/>
      <c r="AM1403" s="82"/>
      <c r="AN1403" s="93"/>
      <c r="AO1403" s="93"/>
      <c r="AP1403" s="93"/>
      <c r="AQ1403" s="93"/>
      <c r="AR1403" s="93"/>
      <c r="AS1403" s="93"/>
      <c r="AT1403" s="94"/>
      <c r="AU1403" s="41"/>
      <c r="AV1403" s="41"/>
      <c r="AW1403" s="41"/>
      <c r="AX1403" s="41"/>
      <c r="AY1403" s="41"/>
      <c r="AZ1403" s="41"/>
      <c r="BA1403" s="41"/>
      <c r="BB1403" s="41"/>
      <c r="BC1403" s="41"/>
      <c r="BD1403" s="41"/>
      <c r="BE1403" s="41"/>
      <c r="BF1403" s="41"/>
      <c r="BG1403" s="41"/>
      <c r="BH1403" s="41"/>
      <c r="BI1403" s="41"/>
      <c r="BJ1403" s="41"/>
      <c r="BK1403" s="41"/>
      <c r="BL1403" s="41"/>
      <c r="BM1403" s="41"/>
      <c r="BN1403" s="41"/>
    </row>
    <row r="1404" customFormat="false" ht="22.5" hidden="false" customHeight="true" outlineLevel="0" collapsed="false">
      <c r="A1404" s="90"/>
      <c r="B1404" s="90"/>
      <c r="C1404" s="83" t="s">
        <v>1722</v>
      </c>
      <c r="D1404" s="90" t="e">
        <f aca="false">CONCATENATE($D$1403,"_","LSH")</f>
        <v>#VALUE!</v>
      </c>
      <c r="E1404" s="94" t="e">
        <f aca="false">$E$1403</f>
        <v>#VALUE!</v>
      </c>
      <c r="F1404" s="78"/>
      <c r="G1404" s="88" t="s">
        <v>353</v>
      </c>
      <c r="H1404" s="82" t="s">
        <v>981</v>
      </c>
      <c r="I1404" s="77" t="s">
        <v>1723</v>
      </c>
      <c r="J1404" s="93"/>
      <c r="K1404" s="139"/>
      <c r="L1404" s="93"/>
      <c r="M1404" s="140" t="s">
        <v>62</v>
      </c>
      <c r="N1404" s="82"/>
      <c r="O1404" s="82"/>
      <c r="P1404" s="82"/>
      <c r="Q1404" s="82" t="n">
        <v>1</v>
      </c>
      <c r="R1404" s="82"/>
      <c r="S1404" s="82"/>
      <c r="T1404" s="82"/>
      <c r="U1404" s="82"/>
      <c r="V1404" s="82"/>
      <c r="W1404" s="82"/>
      <c r="X1404" s="82"/>
      <c r="Y1404" s="82"/>
      <c r="Z1404" s="82"/>
      <c r="AA1404" s="82"/>
      <c r="AB1404" s="82"/>
      <c r="AC1404" s="82"/>
      <c r="AD1404" s="82"/>
      <c r="AE1404" s="82"/>
      <c r="AF1404" s="82"/>
      <c r="AG1404" s="82"/>
      <c r="AH1404" s="82"/>
      <c r="AI1404" s="82"/>
      <c r="AJ1404" s="82"/>
      <c r="AK1404" s="82"/>
      <c r="AL1404" s="82"/>
      <c r="AM1404" s="82"/>
      <c r="AN1404" s="93"/>
      <c r="AO1404" s="93"/>
      <c r="AP1404" s="93"/>
      <c r="AQ1404" s="93"/>
      <c r="AR1404" s="93"/>
      <c r="AS1404" s="93"/>
      <c r="AT1404" s="94"/>
      <c r="AU1404" s="41"/>
      <c r="AV1404" s="41"/>
      <c r="AW1404" s="41"/>
      <c r="AX1404" s="41"/>
      <c r="AY1404" s="41"/>
      <c r="AZ1404" s="41"/>
      <c r="BA1404" s="41"/>
      <c r="BB1404" s="41"/>
      <c r="BC1404" s="41"/>
      <c r="BD1404" s="41"/>
      <c r="BE1404" s="41"/>
      <c r="BF1404" s="41"/>
      <c r="BG1404" s="41"/>
      <c r="BH1404" s="41"/>
      <c r="BI1404" s="41"/>
      <c r="BJ1404" s="41"/>
      <c r="BK1404" s="41"/>
      <c r="BL1404" s="41"/>
      <c r="BM1404" s="41"/>
      <c r="BN1404" s="41"/>
    </row>
    <row r="1405" customFormat="false" ht="22.5" hidden="false" customHeight="true" outlineLevel="0" collapsed="false">
      <c r="A1405" s="90"/>
      <c r="B1405" s="90"/>
      <c r="C1405" s="83" t="s">
        <v>1724</v>
      </c>
      <c r="D1405" s="90" t="e">
        <f aca="false">CONCATENATE($D$1403,"_","TE-1")</f>
        <v>#VALUE!</v>
      </c>
      <c r="E1405" s="94" t="e">
        <f aca="false">$E$1403</f>
        <v>#VALUE!</v>
      </c>
      <c r="F1405" s="78"/>
      <c r="G1405" s="88" t="s">
        <v>1544</v>
      </c>
      <c r="H1405" s="82" t="s">
        <v>981</v>
      </c>
      <c r="I1405" s="77" t="s">
        <v>1725</v>
      </c>
      <c r="J1405" s="93"/>
      <c r="K1405" s="139"/>
      <c r="L1405" s="93"/>
      <c r="M1405" s="140" t="s">
        <v>85</v>
      </c>
      <c r="N1405" s="82" t="s">
        <v>1697</v>
      </c>
      <c r="O1405" s="82"/>
      <c r="P1405" s="82"/>
      <c r="Q1405" s="82"/>
      <c r="R1405" s="82"/>
      <c r="S1405" s="82" t="n">
        <v>1</v>
      </c>
      <c r="T1405" s="82"/>
      <c r="U1405" s="82"/>
      <c r="V1405" s="82"/>
      <c r="W1405" s="82"/>
      <c r="X1405" s="82"/>
      <c r="Y1405" s="82"/>
      <c r="Z1405" s="82"/>
      <c r="AA1405" s="82"/>
      <c r="AB1405" s="82"/>
      <c r="AC1405" s="82"/>
      <c r="AD1405" s="82"/>
      <c r="AE1405" s="82"/>
      <c r="AF1405" s="82"/>
      <c r="AG1405" s="82"/>
      <c r="AH1405" s="82"/>
      <c r="AI1405" s="82"/>
      <c r="AJ1405" s="82"/>
      <c r="AK1405" s="82"/>
      <c r="AL1405" s="82"/>
      <c r="AM1405" s="82"/>
      <c r="AN1405" s="93"/>
      <c r="AO1405" s="93"/>
      <c r="AP1405" s="93"/>
      <c r="AQ1405" s="93"/>
      <c r="AR1405" s="93"/>
      <c r="AS1405" s="93"/>
      <c r="AT1405" s="94"/>
      <c r="AU1405" s="41"/>
      <c r="AV1405" s="41"/>
      <c r="AW1405" s="41"/>
      <c r="AX1405" s="41"/>
      <c r="AY1405" s="41"/>
      <c r="AZ1405" s="41"/>
      <c r="BA1405" s="41"/>
      <c r="BB1405" s="41"/>
      <c r="BC1405" s="41"/>
      <c r="BD1405" s="41"/>
      <c r="BE1405" s="41"/>
      <c r="BF1405" s="41"/>
      <c r="BG1405" s="41"/>
      <c r="BH1405" s="41"/>
      <c r="BI1405" s="41"/>
      <c r="BJ1405" s="41"/>
      <c r="BK1405" s="41"/>
      <c r="BL1405" s="41"/>
      <c r="BM1405" s="41"/>
      <c r="BN1405" s="41"/>
    </row>
    <row r="1406" customFormat="false" ht="22.5" hidden="false" customHeight="true" outlineLevel="0" collapsed="false">
      <c r="A1406" s="90"/>
      <c r="B1406" s="90"/>
      <c r="C1406" s="83" t="s">
        <v>1726</v>
      </c>
      <c r="D1406" s="90" t="e">
        <f aca="false">CONCATENATE($D$1403,"_","TE-2")</f>
        <v>#VALUE!</v>
      </c>
      <c r="E1406" s="94" t="e">
        <f aca="false">$E$1403</f>
        <v>#VALUE!</v>
      </c>
      <c r="F1406" s="78"/>
      <c r="G1406" s="88" t="s">
        <v>1548</v>
      </c>
      <c r="H1406" s="82" t="s">
        <v>981</v>
      </c>
      <c r="I1406" s="77" t="s">
        <v>1727</v>
      </c>
      <c r="J1406" s="93"/>
      <c r="K1406" s="139"/>
      <c r="L1406" s="93"/>
      <c r="M1406" s="140" t="s">
        <v>85</v>
      </c>
      <c r="N1406" s="82" t="s">
        <v>1697</v>
      </c>
      <c r="O1406" s="82"/>
      <c r="P1406" s="82"/>
      <c r="Q1406" s="82"/>
      <c r="R1406" s="82"/>
      <c r="S1406" s="82" t="n">
        <v>1</v>
      </c>
      <c r="T1406" s="82"/>
      <c r="U1406" s="82"/>
      <c r="V1406" s="82"/>
      <c r="W1406" s="82"/>
      <c r="X1406" s="82"/>
      <c r="Y1406" s="82"/>
      <c r="Z1406" s="82"/>
      <c r="AA1406" s="82"/>
      <c r="AB1406" s="82"/>
      <c r="AC1406" s="82"/>
      <c r="AD1406" s="82"/>
      <c r="AE1406" s="82"/>
      <c r="AF1406" s="82"/>
      <c r="AG1406" s="82"/>
      <c r="AH1406" s="82"/>
      <c r="AI1406" s="82"/>
      <c r="AJ1406" s="82"/>
      <c r="AK1406" s="82"/>
      <c r="AL1406" s="82"/>
      <c r="AM1406" s="82"/>
      <c r="AN1406" s="93"/>
      <c r="AO1406" s="93"/>
      <c r="AP1406" s="93"/>
      <c r="AQ1406" s="93"/>
      <c r="AR1406" s="93"/>
      <c r="AS1406" s="93"/>
      <c r="AT1406" s="94"/>
      <c r="AU1406" s="41"/>
      <c r="AV1406" s="41"/>
      <c r="AW1406" s="41"/>
      <c r="AX1406" s="41"/>
      <c r="AY1406" s="41"/>
      <c r="AZ1406" s="41"/>
      <c r="BA1406" s="41"/>
      <c r="BB1406" s="41"/>
      <c r="BC1406" s="41"/>
      <c r="BD1406" s="41"/>
      <c r="BE1406" s="41"/>
      <c r="BF1406" s="41"/>
      <c r="BG1406" s="41"/>
      <c r="BH1406" s="41"/>
      <c r="BI1406" s="41"/>
      <c r="BJ1406" s="41"/>
      <c r="BK1406" s="41"/>
      <c r="BL1406" s="41"/>
      <c r="BM1406" s="41"/>
      <c r="BN1406" s="41"/>
    </row>
    <row r="1407" customFormat="false" ht="22.5" hidden="false" customHeight="true" outlineLevel="0" collapsed="false">
      <c r="A1407" s="90"/>
      <c r="B1407" s="90"/>
      <c r="C1407" s="83" t="s">
        <v>1728</v>
      </c>
      <c r="D1407" s="90" t="e">
        <f aca="false">CONCATENATE($D$1403,"_","TE-3")</f>
        <v>#VALUE!</v>
      </c>
      <c r="E1407" s="94" t="e">
        <f aca="false">$E$1403</f>
        <v>#VALUE!</v>
      </c>
      <c r="F1407" s="78"/>
      <c r="G1407" s="88" t="s">
        <v>1729</v>
      </c>
      <c r="H1407" s="82" t="s">
        <v>981</v>
      </c>
      <c r="I1407" s="77" t="s">
        <v>1730</v>
      </c>
      <c r="J1407" s="93"/>
      <c r="K1407" s="139"/>
      <c r="L1407" s="93"/>
      <c r="M1407" s="140" t="s">
        <v>85</v>
      </c>
      <c r="N1407" s="82" t="s">
        <v>1697</v>
      </c>
      <c r="O1407" s="82"/>
      <c r="P1407" s="82"/>
      <c r="Q1407" s="82"/>
      <c r="R1407" s="82"/>
      <c r="S1407" s="82" t="n">
        <v>1</v>
      </c>
      <c r="T1407" s="82"/>
      <c r="U1407" s="82"/>
      <c r="V1407" s="82"/>
      <c r="W1407" s="82"/>
      <c r="X1407" s="82"/>
      <c r="Y1407" s="82"/>
      <c r="Z1407" s="82"/>
      <c r="AA1407" s="82"/>
      <c r="AB1407" s="82"/>
      <c r="AC1407" s="82"/>
      <c r="AD1407" s="82"/>
      <c r="AE1407" s="82"/>
      <c r="AF1407" s="82"/>
      <c r="AG1407" s="82"/>
      <c r="AH1407" s="82"/>
      <c r="AI1407" s="82"/>
      <c r="AJ1407" s="82"/>
      <c r="AK1407" s="82"/>
      <c r="AL1407" s="82"/>
      <c r="AM1407" s="82"/>
      <c r="AN1407" s="93"/>
      <c r="AO1407" s="93"/>
      <c r="AP1407" s="93"/>
      <c r="AQ1407" s="93"/>
      <c r="AR1407" s="93"/>
      <c r="AS1407" s="93"/>
      <c r="AT1407" s="94"/>
      <c r="AU1407" s="41"/>
      <c r="AV1407" s="41"/>
      <c r="AW1407" s="41"/>
      <c r="AX1407" s="41"/>
      <c r="AY1407" s="41"/>
      <c r="AZ1407" s="41"/>
      <c r="BA1407" s="41"/>
      <c r="BB1407" s="41"/>
      <c r="BC1407" s="41"/>
      <c r="BD1407" s="41"/>
      <c r="BE1407" s="41"/>
      <c r="BF1407" s="41"/>
      <c r="BG1407" s="41"/>
      <c r="BH1407" s="41"/>
      <c r="BI1407" s="41"/>
      <c r="BJ1407" s="41"/>
      <c r="BK1407" s="41"/>
      <c r="BL1407" s="41"/>
      <c r="BM1407" s="41"/>
      <c r="BN1407" s="41"/>
    </row>
    <row r="1408" customFormat="false" ht="22.5" hidden="false" customHeight="true" outlineLevel="0" collapsed="false">
      <c r="A1408" s="90"/>
      <c r="B1408" s="90"/>
      <c r="C1408" s="83" t="s">
        <v>1731</v>
      </c>
      <c r="D1408" s="90" t="e">
        <f aca="false">CONCATENATE($D$1403,"_","TE-4")</f>
        <v>#VALUE!</v>
      </c>
      <c r="E1408" s="94" t="e">
        <f aca="false">$E$1403</f>
        <v>#VALUE!</v>
      </c>
      <c r="F1408" s="78"/>
      <c r="G1408" s="88" t="s">
        <v>1732</v>
      </c>
      <c r="H1408" s="82" t="s">
        <v>981</v>
      </c>
      <c r="I1408" s="77" t="s">
        <v>1733</v>
      </c>
      <c r="J1408" s="93"/>
      <c r="K1408" s="139"/>
      <c r="L1408" s="93"/>
      <c r="M1408" s="140" t="s">
        <v>85</v>
      </c>
      <c r="N1408" s="82" t="s">
        <v>1697</v>
      </c>
      <c r="O1408" s="82"/>
      <c r="P1408" s="82"/>
      <c r="Q1408" s="82"/>
      <c r="R1408" s="82"/>
      <c r="S1408" s="82" t="n">
        <v>1</v>
      </c>
      <c r="T1408" s="82"/>
      <c r="U1408" s="82"/>
      <c r="V1408" s="82"/>
      <c r="W1408" s="82"/>
      <c r="X1408" s="82"/>
      <c r="Y1408" s="82"/>
      <c r="Z1408" s="82"/>
      <c r="AA1408" s="82"/>
      <c r="AB1408" s="82"/>
      <c r="AC1408" s="82"/>
      <c r="AD1408" s="82"/>
      <c r="AE1408" s="82"/>
      <c r="AF1408" s="82"/>
      <c r="AG1408" s="82"/>
      <c r="AH1408" s="82"/>
      <c r="AI1408" s="82"/>
      <c r="AJ1408" s="82"/>
      <c r="AK1408" s="82"/>
      <c r="AL1408" s="82"/>
      <c r="AM1408" s="82"/>
      <c r="AN1408" s="93"/>
      <c r="AO1408" s="93"/>
      <c r="AP1408" s="93"/>
      <c r="AQ1408" s="93"/>
      <c r="AR1408" s="93"/>
      <c r="AS1408" s="93"/>
      <c r="AT1408" s="94"/>
      <c r="AU1408" s="41"/>
      <c r="AV1408" s="41"/>
      <c r="AW1408" s="41"/>
      <c r="AX1408" s="41"/>
      <c r="AY1408" s="41"/>
      <c r="AZ1408" s="41"/>
      <c r="BA1408" s="41"/>
      <c r="BB1408" s="41"/>
      <c r="BC1408" s="41"/>
      <c r="BD1408" s="41"/>
      <c r="BE1408" s="41"/>
      <c r="BF1408" s="41"/>
      <c r="BG1408" s="41"/>
      <c r="BH1408" s="41"/>
      <c r="BI1408" s="41"/>
      <c r="BJ1408" s="41"/>
      <c r="BK1408" s="41"/>
      <c r="BL1408" s="41"/>
      <c r="BM1408" s="41"/>
      <c r="BN1408" s="41"/>
    </row>
    <row r="1409" customFormat="false" ht="22.5" hidden="false" customHeight="true" outlineLevel="0" collapsed="false">
      <c r="A1409" s="90"/>
      <c r="B1409" s="90"/>
      <c r="C1409" s="83" t="s">
        <v>1734</v>
      </c>
      <c r="D1409" s="90" t="e">
        <f aca="false">CONCATENATE($D$1403,"_","TE-5")</f>
        <v>#VALUE!</v>
      </c>
      <c r="E1409" s="94" t="e">
        <f aca="false">$E$1403</f>
        <v>#VALUE!</v>
      </c>
      <c r="F1409" s="78"/>
      <c r="G1409" s="88" t="s">
        <v>1735</v>
      </c>
      <c r="H1409" s="82" t="s">
        <v>981</v>
      </c>
      <c r="I1409" s="77" t="s">
        <v>1736</v>
      </c>
      <c r="J1409" s="93"/>
      <c r="K1409" s="139"/>
      <c r="L1409" s="93"/>
      <c r="M1409" s="140" t="s">
        <v>85</v>
      </c>
      <c r="N1409" s="82" t="s">
        <v>1697</v>
      </c>
      <c r="O1409" s="82"/>
      <c r="P1409" s="82"/>
      <c r="Q1409" s="82"/>
      <c r="R1409" s="82"/>
      <c r="S1409" s="82" t="n">
        <v>1</v>
      </c>
      <c r="T1409" s="82"/>
      <c r="U1409" s="82"/>
      <c r="V1409" s="82"/>
      <c r="W1409" s="82"/>
      <c r="X1409" s="82"/>
      <c r="Y1409" s="82"/>
      <c r="Z1409" s="82"/>
      <c r="AA1409" s="82"/>
      <c r="AB1409" s="82"/>
      <c r="AC1409" s="82"/>
      <c r="AD1409" s="82"/>
      <c r="AE1409" s="82"/>
      <c r="AF1409" s="82"/>
      <c r="AG1409" s="82"/>
      <c r="AH1409" s="82"/>
      <c r="AI1409" s="82"/>
      <c r="AJ1409" s="82"/>
      <c r="AK1409" s="82"/>
      <c r="AL1409" s="82"/>
      <c r="AM1409" s="82"/>
      <c r="AN1409" s="93"/>
      <c r="AO1409" s="93"/>
      <c r="AP1409" s="93"/>
      <c r="AQ1409" s="93"/>
      <c r="AR1409" s="93"/>
      <c r="AS1409" s="93"/>
      <c r="AT1409" s="94"/>
      <c r="AU1409" s="41"/>
      <c r="AV1409" s="41"/>
      <c r="AW1409" s="41"/>
      <c r="AX1409" s="41"/>
      <c r="AY1409" s="41"/>
      <c r="AZ1409" s="41"/>
      <c r="BA1409" s="41"/>
      <c r="BB1409" s="41"/>
      <c r="BC1409" s="41"/>
      <c r="BD1409" s="41"/>
      <c r="BE1409" s="41"/>
      <c r="BF1409" s="41"/>
      <c r="BG1409" s="41"/>
      <c r="BH1409" s="41"/>
      <c r="BI1409" s="41"/>
      <c r="BJ1409" s="41"/>
      <c r="BK1409" s="41"/>
      <c r="BL1409" s="41"/>
      <c r="BM1409" s="41"/>
      <c r="BN1409" s="41"/>
    </row>
    <row r="1410" customFormat="false" ht="22.5" hidden="false" customHeight="true" outlineLevel="0" collapsed="false">
      <c r="A1410" s="90"/>
      <c r="B1410" s="90"/>
      <c r="C1410" s="83" t="s">
        <v>1737</v>
      </c>
      <c r="D1410" s="90" t="e">
        <f aca="false">CONCATENATE($D$1403,"_","TE-6")</f>
        <v>#VALUE!</v>
      </c>
      <c r="E1410" s="94" t="e">
        <f aca="false">$E$1403</f>
        <v>#VALUE!</v>
      </c>
      <c r="F1410" s="78"/>
      <c r="G1410" s="88" t="s">
        <v>1738</v>
      </c>
      <c r="H1410" s="82" t="s">
        <v>981</v>
      </c>
      <c r="I1410" s="77" t="s">
        <v>1739</v>
      </c>
      <c r="J1410" s="93"/>
      <c r="K1410" s="139"/>
      <c r="L1410" s="93"/>
      <c r="M1410" s="140" t="s">
        <v>85</v>
      </c>
      <c r="N1410" s="82" t="s">
        <v>1697</v>
      </c>
      <c r="O1410" s="82"/>
      <c r="P1410" s="82"/>
      <c r="Q1410" s="82"/>
      <c r="R1410" s="82"/>
      <c r="S1410" s="82" t="n">
        <v>1</v>
      </c>
      <c r="T1410" s="82"/>
      <c r="U1410" s="82"/>
      <c r="V1410" s="82"/>
      <c r="W1410" s="82"/>
      <c r="X1410" s="82"/>
      <c r="Y1410" s="82"/>
      <c r="Z1410" s="82"/>
      <c r="AA1410" s="82"/>
      <c r="AB1410" s="82"/>
      <c r="AC1410" s="82"/>
      <c r="AD1410" s="82"/>
      <c r="AE1410" s="82"/>
      <c r="AF1410" s="82"/>
      <c r="AG1410" s="82"/>
      <c r="AH1410" s="82"/>
      <c r="AI1410" s="82"/>
      <c r="AJ1410" s="82"/>
      <c r="AK1410" s="82"/>
      <c r="AL1410" s="82"/>
      <c r="AM1410" s="82"/>
      <c r="AN1410" s="93"/>
      <c r="AO1410" s="93"/>
      <c r="AP1410" s="93"/>
      <c r="AQ1410" s="93"/>
      <c r="AR1410" s="93"/>
      <c r="AS1410" s="93"/>
      <c r="AT1410" s="94"/>
      <c r="AU1410" s="41"/>
      <c r="AV1410" s="41"/>
      <c r="AW1410" s="41"/>
      <c r="AX1410" s="41"/>
      <c r="AY1410" s="41"/>
      <c r="AZ1410" s="41"/>
      <c r="BA1410" s="41"/>
      <c r="BB1410" s="41"/>
      <c r="BC1410" s="41"/>
      <c r="BD1410" s="41"/>
      <c r="BE1410" s="41"/>
      <c r="BF1410" s="41"/>
      <c r="BG1410" s="41"/>
      <c r="BH1410" s="41"/>
      <c r="BI1410" s="41"/>
      <c r="BJ1410" s="41"/>
      <c r="BK1410" s="41"/>
      <c r="BL1410" s="41"/>
      <c r="BM1410" s="41"/>
      <c r="BN1410" s="41"/>
    </row>
    <row r="1411" customFormat="false" ht="22.5" hidden="false" customHeight="true" outlineLevel="0" collapsed="false">
      <c r="A1411" s="90"/>
      <c r="B1411" s="90"/>
      <c r="C1411" s="83" t="s">
        <v>1740</v>
      </c>
      <c r="D1411" s="90" t="e">
        <f aca="false">CONCATENATE($D$1403,"_","PIT-1")</f>
        <v>#VALUE!</v>
      </c>
      <c r="E1411" s="94" t="e">
        <f aca="false">$E$1403</f>
        <v>#VALUE!</v>
      </c>
      <c r="F1411" s="78"/>
      <c r="G1411" s="88" t="s">
        <v>1741</v>
      </c>
      <c r="H1411" s="82" t="s">
        <v>981</v>
      </c>
      <c r="I1411" s="77" t="s">
        <v>1742</v>
      </c>
      <c r="J1411" s="93"/>
      <c r="K1411" s="139"/>
      <c r="L1411" s="93"/>
      <c r="M1411" s="140" t="s">
        <v>85</v>
      </c>
      <c r="N1411" s="82" t="s">
        <v>1702</v>
      </c>
      <c r="O1411" s="82"/>
      <c r="P1411" s="82"/>
      <c r="Q1411" s="82"/>
      <c r="R1411" s="82"/>
      <c r="S1411" s="82" t="n">
        <v>1</v>
      </c>
      <c r="T1411" s="82"/>
      <c r="U1411" s="82"/>
      <c r="V1411" s="82"/>
      <c r="W1411" s="82"/>
      <c r="X1411" s="82"/>
      <c r="Y1411" s="82"/>
      <c r="Z1411" s="82"/>
      <c r="AA1411" s="82"/>
      <c r="AB1411" s="82"/>
      <c r="AC1411" s="82"/>
      <c r="AD1411" s="82"/>
      <c r="AE1411" s="82"/>
      <c r="AF1411" s="82"/>
      <c r="AG1411" s="82"/>
      <c r="AH1411" s="82"/>
      <c r="AI1411" s="82"/>
      <c r="AJ1411" s="82"/>
      <c r="AK1411" s="82"/>
      <c r="AL1411" s="82"/>
      <c r="AM1411" s="82"/>
      <c r="AN1411" s="93"/>
      <c r="AO1411" s="93"/>
      <c r="AP1411" s="93"/>
      <c r="AQ1411" s="93"/>
      <c r="AR1411" s="93"/>
      <c r="AS1411" s="93"/>
      <c r="AT1411" s="94"/>
      <c r="AU1411" s="41"/>
      <c r="AV1411" s="41"/>
      <c r="AW1411" s="41"/>
      <c r="AX1411" s="41"/>
      <c r="AY1411" s="41"/>
      <c r="AZ1411" s="41"/>
      <c r="BA1411" s="41"/>
      <c r="BB1411" s="41"/>
      <c r="BC1411" s="41"/>
      <c r="BD1411" s="41"/>
      <c r="BE1411" s="41"/>
      <c r="BF1411" s="41"/>
      <c r="BG1411" s="41"/>
      <c r="BH1411" s="41"/>
      <c r="BI1411" s="41"/>
      <c r="BJ1411" s="41"/>
      <c r="BK1411" s="41"/>
      <c r="BL1411" s="41"/>
      <c r="BM1411" s="41"/>
      <c r="BN1411" s="41"/>
    </row>
    <row r="1412" customFormat="false" ht="22.5" hidden="false" customHeight="true" outlineLevel="0" collapsed="false">
      <c r="A1412" s="90"/>
      <c r="B1412" s="90"/>
      <c r="C1412" s="83" t="s">
        <v>1743</v>
      </c>
      <c r="D1412" s="90" t="e">
        <f aca="false">CONCATENATE($D$1403,"_","PIT-2")</f>
        <v>#VALUE!</v>
      </c>
      <c r="E1412" s="94" t="e">
        <f aca="false">$E$1403</f>
        <v>#VALUE!</v>
      </c>
      <c r="F1412" s="78"/>
      <c r="G1412" s="88" t="s">
        <v>454</v>
      </c>
      <c r="H1412" s="82" t="s">
        <v>981</v>
      </c>
      <c r="I1412" s="77" t="s">
        <v>1744</v>
      </c>
      <c r="J1412" s="93"/>
      <c r="K1412" s="139"/>
      <c r="L1412" s="93"/>
      <c r="M1412" s="140" t="s">
        <v>85</v>
      </c>
      <c r="N1412" s="82" t="s">
        <v>1459</v>
      </c>
      <c r="O1412" s="82"/>
      <c r="P1412" s="82"/>
      <c r="Q1412" s="82"/>
      <c r="R1412" s="82"/>
      <c r="S1412" s="82" t="n">
        <v>1</v>
      </c>
      <c r="T1412" s="82"/>
      <c r="U1412" s="82"/>
      <c r="V1412" s="82"/>
      <c r="W1412" s="82"/>
      <c r="X1412" s="82"/>
      <c r="Y1412" s="82"/>
      <c r="Z1412" s="82"/>
      <c r="AA1412" s="82"/>
      <c r="AB1412" s="82"/>
      <c r="AC1412" s="82"/>
      <c r="AD1412" s="82"/>
      <c r="AE1412" s="82"/>
      <c r="AF1412" s="82"/>
      <c r="AG1412" s="82"/>
      <c r="AH1412" s="82"/>
      <c r="AI1412" s="82"/>
      <c r="AJ1412" s="82"/>
      <c r="AK1412" s="82"/>
      <c r="AL1412" s="82"/>
      <c r="AM1412" s="82"/>
      <c r="AN1412" s="93"/>
      <c r="AO1412" s="93"/>
      <c r="AP1412" s="93"/>
      <c r="AQ1412" s="93"/>
      <c r="AR1412" s="93"/>
      <c r="AS1412" s="93"/>
      <c r="AT1412" s="94"/>
      <c r="AU1412" s="41"/>
      <c r="AV1412" s="41"/>
      <c r="AW1412" s="41"/>
      <c r="AX1412" s="41"/>
      <c r="AY1412" s="41"/>
      <c r="AZ1412" s="41"/>
      <c r="BA1412" s="41"/>
      <c r="BB1412" s="41"/>
      <c r="BC1412" s="41"/>
      <c r="BD1412" s="41"/>
      <c r="BE1412" s="41"/>
      <c r="BF1412" s="41"/>
      <c r="BG1412" s="41"/>
      <c r="BH1412" s="41"/>
      <c r="BI1412" s="41"/>
      <c r="BJ1412" s="41"/>
      <c r="BK1412" s="41"/>
      <c r="BL1412" s="41"/>
      <c r="BM1412" s="41"/>
      <c r="BN1412" s="41"/>
    </row>
    <row r="1413" customFormat="false" ht="22.5" hidden="false" customHeight="true" outlineLevel="0" collapsed="false">
      <c r="A1413" s="90"/>
      <c r="B1413" s="90"/>
      <c r="C1413" s="83"/>
      <c r="D1413" s="90"/>
      <c r="E1413" s="77"/>
      <c r="F1413" s="78"/>
      <c r="G1413" s="76"/>
      <c r="H1413" s="82"/>
      <c r="I1413" s="89"/>
      <c r="J1413" s="87"/>
      <c r="K1413" s="79"/>
      <c r="L1413" s="93"/>
      <c r="M1413" s="82"/>
      <c r="N1413" s="82"/>
      <c r="O1413" s="82"/>
      <c r="P1413" s="82"/>
      <c r="Q1413" s="82"/>
      <c r="R1413" s="82"/>
      <c r="S1413" s="82"/>
      <c r="T1413" s="82"/>
      <c r="U1413" s="82"/>
      <c r="V1413" s="82"/>
      <c r="W1413" s="82"/>
      <c r="X1413" s="82"/>
      <c r="Y1413" s="82"/>
      <c r="Z1413" s="82"/>
      <c r="AA1413" s="82"/>
      <c r="AB1413" s="82"/>
      <c r="AC1413" s="82"/>
      <c r="AD1413" s="82"/>
      <c r="AE1413" s="82"/>
      <c r="AF1413" s="82"/>
      <c r="AG1413" s="82"/>
      <c r="AH1413" s="82"/>
      <c r="AI1413" s="82"/>
      <c r="AJ1413" s="82"/>
      <c r="AK1413" s="82"/>
      <c r="AL1413" s="82"/>
      <c r="AM1413" s="82"/>
      <c r="AN1413" s="82"/>
      <c r="AO1413" s="93"/>
      <c r="AP1413" s="93"/>
      <c r="AQ1413" s="93"/>
      <c r="AR1413" s="93"/>
      <c r="AS1413" s="93"/>
      <c r="AT1413" s="94"/>
      <c r="AU1413" s="41"/>
      <c r="AV1413" s="41"/>
      <c r="AW1413" s="41"/>
      <c r="AX1413" s="41"/>
      <c r="AY1413" s="41"/>
      <c r="AZ1413" s="41"/>
      <c r="BA1413" s="41"/>
      <c r="BB1413" s="41"/>
      <c r="BC1413" s="41"/>
      <c r="BD1413" s="41"/>
      <c r="BE1413" s="41"/>
      <c r="BF1413" s="41"/>
      <c r="BG1413" s="41"/>
      <c r="BH1413" s="41"/>
      <c r="BI1413" s="41"/>
      <c r="BJ1413" s="41"/>
      <c r="BK1413" s="41"/>
      <c r="BL1413" s="41"/>
      <c r="BM1413" s="41"/>
      <c r="BN1413" s="41"/>
    </row>
    <row r="1414" customFormat="false" ht="22.5" hidden="false" customHeight="true" outlineLevel="0" collapsed="false">
      <c r="A1414" s="90"/>
      <c r="B1414" s="90"/>
      <c r="C1414" s="83"/>
      <c r="D1414" s="90"/>
      <c r="E1414" s="77"/>
      <c r="F1414" s="78"/>
      <c r="G1414" s="76"/>
      <c r="H1414" s="82"/>
      <c r="I1414" s="89"/>
      <c r="J1414" s="87"/>
      <c r="K1414" s="79"/>
      <c r="L1414" s="93"/>
      <c r="M1414" s="82"/>
      <c r="N1414" s="82"/>
      <c r="O1414" s="82"/>
      <c r="P1414" s="82"/>
      <c r="Q1414" s="82"/>
      <c r="R1414" s="82"/>
      <c r="S1414" s="82"/>
      <c r="T1414" s="82"/>
      <c r="U1414" s="82"/>
      <c r="V1414" s="82"/>
      <c r="W1414" s="82"/>
      <c r="X1414" s="82"/>
      <c r="Y1414" s="82"/>
      <c r="Z1414" s="82"/>
      <c r="AA1414" s="82"/>
      <c r="AB1414" s="82"/>
      <c r="AC1414" s="82"/>
      <c r="AD1414" s="82"/>
      <c r="AE1414" s="82"/>
      <c r="AF1414" s="82"/>
      <c r="AG1414" s="82"/>
      <c r="AH1414" s="82"/>
      <c r="AI1414" s="82"/>
      <c r="AJ1414" s="82"/>
      <c r="AK1414" s="82"/>
      <c r="AL1414" s="82"/>
      <c r="AM1414" s="82"/>
      <c r="AN1414" s="82"/>
      <c r="AO1414" s="93"/>
      <c r="AP1414" s="93"/>
      <c r="AQ1414" s="93"/>
      <c r="AR1414" s="93"/>
      <c r="AS1414" s="93"/>
      <c r="AT1414" s="94"/>
      <c r="AU1414" s="41"/>
      <c r="AV1414" s="41"/>
      <c r="AW1414" s="41"/>
      <c r="AX1414" s="41"/>
      <c r="AY1414" s="41"/>
      <c r="AZ1414" s="41"/>
      <c r="BA1414" s="41"/>
      <c r="BB1414" s="41"/>
      <c r="BC1414" s="41"/>
      <c r="BD1414" s="41"/>
      <c r="BE1414" s="41"/>
      <c r="BF1414" s="41"/>
      <c r="BG1414" s="41"/>
      <c r="BH1414" s="41"/>
      <c r="BI1414" s="41"/>
      <c r="BJ1414" s="41"/>
      <c r="BK1414" s="41"/>
      <c r="BL1414" s="41"/>
      <c r="BM1414" s="41"/>
      <c r="BN1414" s="41"/>
    </row>
    <row r="1415" customFormat="false" ht="22.5" hidden="false" customHeight="true" outlineLevel="0" collapsed="false">
      <c r="A1415" s="90"/>
      <c r="B1415" s="90"/>
      <c r="C1415" s="83"/>
      <c r="D1415" s="90"/>
      <c r="E1415" s="77"/>
      <c r="F1415" s="78"/>
      <c r="G1415" s="76"/>
      <c r="H1415" s="82"/>
      <c r="I1415" s="89"/>
      <c r="J1415" s="87"/>
      <c r="K1415" s="79"/>
      <c r="L1415" s="93"/>
      <c r="M1415" s="82"/>
      <c r="N1415" s="82"/>
      <c r="O1415" s="82"/>
      <c r="P1415" s="82"/>
      <c r="Q1415" s="82"/>
      <c r="R1415" s="82"/>
      <c r="S1415" s="82"/>
      <c r="T1415" s="82"/>
      <c r="U1415" s="82"/>
      <c r="V1415" s="82"/>
      <c r="W1415" s="82"/>
      <c r="X1415" s="82"/>
      <c r="Y1415" s="82"/>
      <c r="Z1415" s="82"/>
      <c r="AA1415" s="82"/>
      <c r="AB1415" s="82"/>
      <c r="AC1415" s="82"/>
      <c r="AD1415" s="82"/>
      <c r="AE1415" s="82"/>
      <c r="AF1415" s="82"/>
      <c r="AG1415" s="82"/>
      <c r="AH1415" s="82"/>
      <c r="AI1415" s="82"/>
      <c r="AJ1415" s="82"/>
      <c r="AK1415" s="82"/>
      <c r="AL1415" s="82"/>
      <c r="AM1415" s="82"/>
      <c r="AN1415" s="82"/>
      <c r="AO1415" s="93"/>
      <c r="AP1415" s="93"/>
      <c r="AQ1415" s="93"/>
      <c r="AR1415" s="93"/>
      <c r="AS1415" s="93"/>
      <c r="AT1415" s="94"/>
      <c r="AU1415" s="41"/>
      <c r="AV1415" s="41"/>
      <c r="AW1415" s="41"/>
      <c r="AX1415" s="41"/>
      <c r="AY1415" s="41"/>
      <c r="AZ1415" s="41"/>
      <c r="BA1415" s="41"/>
      <c r="BB1415" s="41"/>
      <c r="BC1415" s="41"/>
      <c r="BD1415" s="41"/>
      <c r="BE1415" s="41"/>
      <c r="BF1415" s="41"/>
      <c r="BG1415" s="41"/>
      <c r="BH1415" s="41"/>
      <c r="BI1415" s="41"/>
      <c r="BJ1415" s="41"/>
      <c r="BK1415" s="41"/>
      <c r="BL1415" s="41"/>
      <c r="BM1415" s="41"/>
      <c r="BN1415" s="41"/>
    </row>
    <row r="1416" customFormat="false" ht="22.5" hidden="false" customHeight="true" outlineLevel="0" collapsed="false">
      <c r="A1416" s="90"/>
      <c r="B1416" s="90"/>
      <c r="C1416" s="83"/>
      <c r="D1416" s="113" t="e">
        <f aca="false">'codigos flow sheet' #REF!</f>
        <v>#VALUE!</v>
      </c>
      <c r="E1416" s="97" t="e">
        <f aca="false">'codigos flow sheet' #REF!</f>
        <v>#VALUE!</v>
      </c>
      <c r="F1416" s="78"/>
      <c r="G1416" s="76"/>
      <c r="H1416" s="82" t="s">
        <v>389</v>
      </c>
      <c r="I1416" s="77"/>
      <c r="J1416" s="87" t="s">
        <v>845</v>
      </c>
      <c r="K1416" s="87" t="s">
        <v>845</v>
      </c>
      <c r="L1416" s="93"/>
      <c r="M1416" s="82"/>
      <c r="N1416" s="82"/>
      <c r="O1416" s="82"/>
      <c r="P1416" s="82"/>
      <c r="Q1416" s="82"/>
      <c r="R1416" s="82"/>
      <c r="S1416" s="82"/>
      <c r="T1416" s="82"/>
      <c r="U1416" s="82"/>
      <c r="V1416" s="82"/>
      <c r="W1416" s="82"/>
      <c r="X1416" s="82"/>
      <c r="Y1416" s="82"/>
      <c r="Z1416" s="82"/>
      <c r="AA1416" s="82"/>
      <c r="AB1416" s="82"/>
      <c r="AC1416" s="82"/>
      <c r="AD1416" s="82"/>
      <c r="AE1416" s="82"/>
      <c r="AF1416" s="82"/>
      <c r="AG1416" s="82"/>
      <c r="AH1416" s="82"/>
      <c r="AI1416" s="82"/>
      <c r="AJ1416" s="82"/>
      <c r="AK1416" s="82"/>
      <c r="AL1416" s="82"/>
      <c r="AM1416" s="82"/>
      <c r="AN1416" s="82"/>
      <c r="AO1416" s="93"/>
      <c r="AP1416" s="93"/>
      <c r="AQ1416" s="93"/>
      <c r="AR1416" s="93"/>
      <c r="AS1416" s="93"/>
      <c r="AT1416" s="94"/>
      <c r="AU1416" s="41"/>
      <c r="AV1416" s="41"/>
      <c r="AW1416" s="41"/>
      <c r="AX1416" s="41"/>
      <c r="AY1416" s="41"/>
      <c r="AZ1416" s="41"/>
      <c r="BA1416" s="41"/>
      <c r="BB1416" s="41"/>
      <c r="BC1416" s="41"/>
      <c r="BD1416" s="41"/>
      <c r="BE1416" s="41"/>
      <c r="BF1416" s="41"/>
      <c r="BG1416" s="41"/>
      <c r="BH1416" s="41"/>
      <c r="BI1416" s="41"/>
      <c r="BJ1416" s="41"/>
      <c r="BK1416" s="41"/>
      <c r="BL1416" s="41"/>
      <c r="BM1416" s="41"/>
      <c r="BN1416" s="41"/>
    </row>
    <row r="1417" customFormat="false" ht="22.5" hidden="false" customHeight="true" outlineLevel="0" collapsed="false">
      <c r="A1417" s="90"/>
      <c r="B1417" s="90"/>
      <c r="C1417" s="83" t="s">
        <v>1745</v>
      </c>
      <c r="D1417" s="90" t="e">
        <f aca="false">CONCATENATE($D$1416,"_","HS")</f>
        <v>#VALUE!</v>
      </c>
      <c r="E1417" s="77" t="e">
        <f aca="false">$E$1416</f>
        <v>#VALUE!</v>
      </c>
      <c r="F1417" s="78"/>
      <c r="G1417" s="88" t="s">
        <v>1062</v>
      </c>
      <c r="H1417" s="82" t="s">
        <v>981</v>
      </c>
      <c r="I1417" s="77" t="s">
        <v>1746</v>
      </c>
      <c r="J1417" s="87"/>
      <c r="K1417" s="79"/>
      <c r="L1417" s="93"/>
      <c r="M1417" s="87" t="s">
        <v>62</v>
      </c>
      <c r="N1417" s="82"/>
      <c r="O1417" s="82"/>
      <c r="P1417" s="82"/>
      <c r="Q1417" s="82" t="n">
        <v>1</v>
      </c>
      <c r="R1417" s="82"/>
      <c r="S1417" s="82"/>
      <c r="T1417" s="82"/>
      <c r="U1417" s="82"/>
      <c r="V1417" s="82"/>
      <c r="W1417" s="82"/>
      <c r="X1417" s="82"/>
      <c r="Y1417" s="82"/>
      <c r="Z1417" s="82"/>
      <c r="AA1417" s="82"/>
      <c r="AB1417" s="82"/>
      <c r="AC1417" s="82"/>
      <c r="AD1417" s="82"/>
      <c r="AE1417" s="82"/>
      <c r="AF1417" s="82"/>
      <c r="AG1417" s="82"/>
      <c r="AH1417" s="82"/>
      <c r="AI1417" s="82"/>
      <c r="AJ1417" s="82"/>
      <c r="AK1417" s="82"/>
      <c r="AL1417" s="82"/>
      <c r="AM1417" s="82"/>
      <c r="AN1417" s="82"/>
      <c r="AO1417" s="93"/>
      <c r="AP1417" s="93"/>
      <c r="AQ1417" s="93"/>
      <c r="AR1417" s="93"/>
      <c r="AS1417" s="93"/>
      <c r="AT1417" s="94"/>
      <c r="AU1417" s="41"/>
      <c r="AV1417" s="41"/>
      <c r="AW1417" s="41"/>
      <c r="AX1417" s="41"/>
      <c r="AY1417" s="41"/>
      <c r="AZ1417" s="41"/>
      <c r="BA1417" s="41"/>
      <c r="BB1417" s="41"/>
      <c r="BC1417" s="41"/>
      <c r="BD1417" s="41"/>
      <c r="BE1417" s="41"/>
      <c r="BF1417" s="41"/>
      <c r="BG1417" s="41"/>
      <c r="BH1417" s="41"/>
      <c r="BI1417" s="41"/>
      <c r="BJ1417" s="41"/>
      <c r="BK1417" s="41"/>
      <c r="BL1417" s="41"/>
      <c r="BM1417" s="41"/>
      <c r="BN1417" s="41"/>
    </row>
    <row r="1418" customFormat="false" ht="22.5" hidden="false" customHeight="true" outlineLevel="0" collapsed="false">
      <c r="A1418" s="90"/>
      <c r="B1418" s="90"/>
      <c r="C1418" s="83" t="s">
        <v>1747</v>
      </c>
      <c r="D1418" s="90" t="e">
        <f aca="false">CONCATENATE($D$1416,"_","RDY")</f>
        <v>#VALUE!</v>
      </c>
      <c r="E1418" s="77" t="e">
        <f aca="false">$E$1416</f>
        <v>#VALUE!</v>
      </c>
      <c r="F1418" s="78"/>
      <c r="G1418" s="88" t="s">
        <v>64</v>
      </c>
      <c r="H1418" s="82" t="s">
        <v>981</v>
      </c>
      <c r="I1418" s="77" t="s">
        <v>1748</v>
      </c>
      <c r="J1418" s="87"/>
      <c r="K1418" s="79"/>
      <c r="L1418" s="93"/>
      <c r="M1418" s="87" t="s">
        <v>62</v>
      </c>
      <c r="N1418" s="82"/>
      <c r="O1418" s="82"/>
      <c r="P1418" s="82"/>
      <c r="Q1418" s="82" t="n">
        <v>1</v>
      </c>
      <c r="R1418" s="82"/>
      <c r="S1418" s="82"/>
      <c r="T1418" s="82"/>
      <c r="U1418" s="82"/>
      <c r="V1418" s="82"/>
      <c r="W1418" s="82"/>
      <c r="X1418" s="82"/>
      <c r="Y1418" s="82"/>
      <c r="Z1418" s="82"/>
      <c r="AA1418" s="82"/>
      <c r="AB1418" s="82"/>
      <c r="AC1418" s="82"/>
      <c r="AD1418" s="82"/>
      <c r="AE1418" s="82"/>
      <c r="AF1418" s="82"/>
      <c r="AG1418" s="82"/>
      <c r="AH1418" s="82"/>
      <c r="AI1418" s="82"/>
      <c r="AJ1418" s="82"/>
      <c r="AK1418" s="82"/>
      <c r="AL1418" s="82"/>
      <c r="AM1418" s="82"/>
      <c r="AN1418" s="82"/>
      <c r="AO1418" s="93"/>
      <c r="AP1418" s="93"/>
      <c r="AQ1418" s="93"/>
      <c r="AR1418" s="93"/>
      <c r="AS1418" s="93"/>
      <c r="AT1418" s="94"/>
      <c r="AU1418" s="41"/>
      <c r="AV1418" s="41"/>
      <c r="AW1418" s="41"/>
      <c r="AX1418" s="41"/>
      <c r="AY1418" s="41"/>
      <c r="AZ1418" s="41"/>
      <c r="BA1418" s="41"/>
      <c r="BB1418" s="41"/>
      <c r="BC1418" s="41"/>
      <c r="BD1418" s="41"/>
      <c r="BE1418" s="41"/>
      <c r="BF1418" s="41"/>
      <c r="BG1418" s="41"/>
      <c r="BH1418" s="41"/>
      <c r="BI1418" s="41"/>
      <c r="BJ1418" s="41"/>
      <c r="BK1418" s="41"/>
      <c r="BL1418" s="41"/>
      <c r="BM1418" s="41"/>
      <c r="BN1418" s="41"/>
    </row>
    <row r="1419" customFormat="false" ht="22.5" hidden="false" customHeight="true" outlineLevel="0" collapsed="false">
      <c r="A1419" s="90"/>
      <c r="B1419" s="90"/>
      <c r="C1419" s="83" t="s">
        <v>1749</v>
      </c>
      <c r="D1419" s="90" t="e">
        <f aca="false">CONCATENATE($D$1416,"_","RUN")</f>
        <v>#VALUE!</v>
      </c>
      <c r="E1419" s="77" t="e">
        <f aca="false">$E$1416</f>
        <v>#VALUE!</v>
      </c>
      <c r="F1419" s="78"/>
      <c r="G1419" s="88" t="s">
        <v>382</v>
      </c>
      <c r="H1419" s="82" t="s">
        <v>981</v>
      </c>
      <c r="I1419" s="77" t="s">
        <v>1750</v>
      </c>
      <c r="J1419" s="87"/>
      <c r="K1419" s="79"/>
      <c r="L1419" s="93"/>
      <c r="M1419" s="87" t="s">
        <v>62</v>
      </c>
      <c r="N1419" s="82"/>
      <c r="O1419" s="82"/>
      <c r="P1419" s="82"/>
      <c r="Q1419" s="82" t="n">
        <v>1</v>
      </c>
      <c r="R1419" s="82"/>
      <c r="S1419" s="82"/>
      <c r="T1419" s="82"/>
      <c r="U1419" s="82"/>
      <c r="V1419" s="82"/>
      <c r="W1419" s="82"/>
      <c r="X1419" s="82"/>
      <c r="Y1419" s="82"/>
      <c r="Z1419" s="82"/>
      <c r="AA1419" s="82"/>
      <c r="AB1419" s="82"/>
      <c r="AC1419" s="82"/>
      <c r="AD1419" s="82"/>
      <c r="AE1419" s="82"/>
      <c r="AF1419" s="82"/>
      <c r="AG1419" s="82"/>
      <c r="AH1419" s="82"/>
      <c r="AI1419" s="82"/>
      <c r="AJ1419" s="82"/>
      <c r="AK1419" s="82"/>
      <c r="AL1419" s="82"/>
      <c r="AM1419" s="82"/>
      <c r="AN1419" s="82"/>
      <c r="AO1419" s="93"/>
      <c r="AP1419" s="93"/>
      <c r="AQ1419" s="93"/>
      <c r="AR1419" s="93"/>
      <c r="AS1419" s="93"/>
      <c r="AT1419" s="94"/>
      <c r="AU1419" s="41"/>
      <c r="AV1419" s="41"/>
      <c r="AW1419" s="41"/>
      <c r="AX1419" s="41"/>
      <c r="AY1419" s="41"/>
      <c r="AZ1419" s="41"/>
      <c r="BA1419" s="41"/>
      <c r="BB1419" s="41"/>
      <c r="BC1419" s="41"/>
      <c r="BD1419" s="41"/>
      <c r="BE1419" s="41"/>
      <c r="BF1419" s="41"/>
      <c r="BG1419" s="41"/>
      <c r="BH1419" s="41"/>
      <c r="BI1419" s="41"/>
      <c r="BJ1419" s="41"/>
      <c r="BK1419" s="41"/>
      <c r="BL1419" s="41"/>
      <c r="BM1419" s="41"/>
      <c r="BN1419" s="41"/>
    </row>
    <row r="1420" customFormat="false" ht="22.5" hidden="false" customHeight="true" outlineLevel="0" collapsed="false">
      <c r="A1420" s="90"/>
      <c r="B1420" s="90"/>
      <c r="C1420" s="83" t="s">
        <v>1751</v>
      </c>
      <c r="D1420" s="90" t="e">
        <f aca="false">CONCATENATE($D$1416,"_","FLT")</f>
        <v>#VALUE!</v>
      </c>
      <c r="E1420" s="77" t="e">
        <f aca="false">$E$1416</f>
        <v>#VALUE!</v>
      </c>
      <c r="F1420" s="78"/>
      <c r="G1420" s="88" t="s">
        <v>1124</v>
      </c>
      <c r="H1420" s="82" t="s">
        <v>981</v>
      </c>
      <c r="I1420" s="77" t="s">
        <v>1752</v>
      </c>
      <c r="J1420" s="87"/>
      <c r="K1420" s="79"/>
      <c r="L1420" s="93"/>
      <c r="M1420" s="87" t="s">
        <v>62</v>
      </c>
      <c r="N1420" s="82"/>
      <c r="O1420" s="82"/>
      <c r="P1420" s="82"/>
      <c r="Q1420" s="82" t="n">
        <v>1</v>
      </c>
      <c r="R1420" s="82"/>
      <c r="S1420" s="82"/>
      <c r="T1420" s="82"/>
      <c r="U1420" s="82"/>
      <c r="V1420" s="82"/>
      <c r="W1420" s="82"/>
      <c r="X1420" s="82"/>
      <c r="Y1420" s="82"/>
      <c r="Z1420" s="82"/>
      <c r="AA1420" s="82"/>
      <c r="AB1420" s="82"/>
      <c r="AC1420" s="82"/>
      <c r="AD1420" s="82"/>
      <c r="AE1420" s="82"/>
      <c r="AF1420" s="82"/>
      <c r="AG1420" s="82"/>
      <c r="AH1420" s="82"/>
      <c r="AI1420" s="82"/>
      <c r="AJ1420" s="82"/>
      <c r="AK1420" s="82"/>
      <c r="AL1420" s="82"/>
      <c r="AM1420" s="82"/>
      <c r="AN1420" s="82"/>
      <c r="AO1420" s="93"/>
      <c r="AP1420" s="93"/>
      <c r="AQ1420" s="93"/>
      <c r="AR1420" s="93"/>
      <c r="AS1420" s="93"/>
      <c r="AT1420" s="94"/>
      <c r="AU1420" s="41"/>
      <c r="AV1420" s="41"/>
      <c r="AW1420" s="41"/>
      <c r="AX1420" s="41"/>
      <c r="AY1420" s="41"/>
      <c r="AZ1420" s="41"/>
      <c r="BA1420" s="41"/>
      <c r="BB1420" s="41"/>
      <c r="BC1420" s="41"/>
      <c r="BD1420" s="41"/>
      <c r="BE1420" s="41"/>
      <c r="BF1420" s="41"/>
      <c r="BG1420" s="41"/>
      <c r="BH1420" s="41"/>
      <c r="BI1420" s="41"/>
      <c r="BJ1420" s="41"/>
      <c r="BK1420" s="41"/>
      <c r="BL1420" s="41"/>
      <c r="BM1420" s="41"/>
      <c r="BN1420" s="41"/>
    </row>
    <row r="1421" customFormat="false" ht="22.5" hidden="false" customHeight="true" outlineLevel="0" collapsed="false">
      <c r="A1421" s="90"/>
      <c r="B1421" s="90"/>
      <c r="C1421" s="83" t="s">
        <v>1753</v>
      </c>
      <c r="D1421" s="90" t="e">
        <f aca="false">CONCATENATE($D$1416,"_","STR")</f>
        <v>#VALUE!</v>
      </c>
      <c r="E1421" s="77" t="e">
        <f aca="false">$E$1416</f>
        <v>#VALUE!</v>
      </c>
      <c r="F1421" s="78"/>
      <c r="G1421" s="88" t="s">
        <v>1035</v>
      </c>
      <c r="H1421" s="82" t="s">
        <v>981</v>
      </c>
      <c r="I1421" s="77" t="s">
        <v>1754</v>
      </c>
      <c r="J1421" s="87"/>
      <c r="K1421" s="79"/>
      <c r="L1421" s="93"/>
      <c r="M1421" s="87" t="s">
        <v>62</v>
      </c>
      <c r="N1421" s="82"/>
      <c r="O1421" s="82"/>
      <c r="P1421" s="82"/>
      <c r="Q1421" s="82"/>
      <c r="R1421" s="82" t="n">
        <v>1</v>
      </c>
      <c r="S1421" s="82"/>
      <c r="T1421" s="82"/>
      <c r="U1421" s="82"/>
      <c r="V1421" s="82"/>
      <c r="W1421" s="82"/>
      <c r="X1421" s="82"/>
      <c r="Y1421" s="82"/>
      <c r="Z1421" s="82"/>
      <c r="AA1421" s="82"/>
      <c r="AB1421" s="82"/>
      <c r="AC1421" s="82"/>
      <c r="AD1421" s="82"/>
      <c r="AE1421" s="82"/>
      <c r="AF1421" s="82"/>
      <c r="AG1421" s="82"/>
      <c r="AH1421" s="82"/>
      <c r="AI1421" s="82"/>
      <c r="AJ1421" s="82"/>
      <c r="AK1421" s="82"/>
      <c r="AL1421" s="82"/>
      <c r="AM1421" s="82"/>
      <c r="AN1421" s="82"/>
      <c r="AO1421" s="93"/>
      <c r="AP1421" s="93"/>
      <c r="AQ1421" s="93"/>
      <c r="AR1421" s="93"/>
      <c r="AS1421" s="93"/>
      <c r="AT1421" s="94"/>
      <c r="AU1421" s="41"/>
      <c r="AV1421" s="41"/>
      <c r="AW1421" s="41"/>
      <c r="AX1421" s="41"/>
      <c r="AY1421" s="41"/>
      <c r="AZ1421" s="41"/>
      <c r="BA1421" s="41"/>
      <c r="BB1421" s="41"/>
      <c r="BC1421" s="41"/>
      <c r="BD1421" s="41"/>
      <c r="BE1421" s="41"/>
      <c r="BF1421" s="41"/>
      <c r="BG1421" s="41"/>
      <c r="BH1421" s="41"/>
      <c r="BI1421" s="41"/>
      <c r="BJ1421" s="41"/>
      <c r="BK1421" s="41"/>
      <c r="BL1421" s="41"/>
      <c r="BM1421" s="41"/>
      <c r="BN1421" s="41"/>
    </row>
    <row r="1422" customFormat="false" ht="22.5" hidden="false" customHeight="true" outlineLevel="0" collapsed="false">
      <c r="A1422" s="90"/>
      <c r="B1422" s="90"/>
      <c r="C1422" s="83" t="s">
        <v>1755</v>
      </c>
      <c r="D1422" s="90" t="e">
        <f aca="false">CONCATENATE($D$1416,"_","CMD")</f>
        <v>#VALUE!</v>
      </c>
      <c r="E1422" s="77" t="e">
        <f aca="false">$E$1416</f>
        <v>#VALUE!</v>
      </c>
      <c r="F1422" s="98"/>
      <c r="G1422" s="88" t="s">
        <v>1756</v>
      </c>
      <c r="H1422" s="82" t="s">
        <v>981</v>
      </c>
      <c r="I1422" s="77" t="s">
        <v>1757</v>
      </c>
      <c r="J1422" s="87"/>
      <c r="K1422" s="79"/>
      <c r="L1422" s="93"/>
      <c r="M1422" s="87" t="s">
        <v>62</v>
      </c>
      <c r="N1422" s="82"/>
      <c r="O1422" s="82"/>
      <c r="P1422" s="82"/>
      <c r="Q1422" s="82"/>
      <c r="R1422" s="82" t="n">
        <v>1</v>
      </c>
      <c r="S1422" s="82"/>
      <c r="T1422" s="82"/>
      <c r="U1422" s="82"/>
      <c r="V1422" s="82"/>
      <c r="W1422" s="82"/>
      <c r="X1422" s="82"/>
      <c r="Y1422" s="82"/>
      <c r="Z1422" s="82"/>
      <c r="AA1422" s="82"/>
      <c r="AB1422" s="82"/>
      <c r="AC1422" s="82"/>
      <c r="AD1422" s="82"/>
      <c r="AE1422" s="82"/>
      <c r="AF1422" s="82"/>
      <c r="AG1422" s="82"/>
      <c r="AH1422" s="82"/>
      <c r="AI1422" s="82"/>
      <c r="AJ1422" s="82"/>
      <c r="AK1422" s="82"/>
      <c r="AL1422" s="82"/>
      <c r="AM1422" s="82"/>
      <c r="AN1422" s="82"/>
      <c r="AO1422" s="93"/>
      <c r="AP1422" s="93"/>
      <c r="AQ1422" s="93"/>
      <c r="AR1422" s="93"/>
      <c r="AS1422" s="93"/>
      <c r="AT1422" s="94"/>
      <c r="AU1422" s="41"/>
      <c r="AV1422" s="41"/>
      <c r="AW1422" s="41"/>
      <c r="AX1422" s="41"/>
      <c r="AY1422" s="41"/>
      <c r="AZ1422" s="41"/>
      <c r="BA1422" s="41"/>
      <c r="BB1422" s="41"/>
      <c r="BC1422" s="41"/>
      <c r="BD1422" s="41"/>
      <c r="BE1422" s="41"/>
      <c r="BF1422" s="41"/>
      <c r="BG1422" s="41"/>
      <c r="BH1422" s="41"/>
      <c r="BI1422" s="41"/>
      <c r="BJ1422" s="41"/>
      <c r="BK1422" s="41"/>
      <c r="BL1422" s="41"/>
      <c r="BM1422" s="41"/>
      <c r="BN1422" s="41"/>
    </row>
    <row r="1423" customFormat="false" ht="22.5" hidden="false" customHeight="true" outlineLevel="0" collapsed="false">
      <c r="A1423" s="90"/>
      <c r="B1423" s="90"/>
      <c r="C1423" s="83" t="s">
        <v>1758</v>
      </c>
      <c r="D1423" s="90" t="e">
        <f aca="false">CONCATENATE($D$1416,"_","FIT")</f>
        <v>#VALUE!</v>
      </c>
      <c r="E1423" s="77" t="e">
        <f aca="false">$E$1416</f>
        <v>#VALUE!</v>
      </c>
      <c r="F1423" s="78"/>
      <c r="G1423" s="88" t="s">
        <v>1589</v>
      </c>
      <c r="H1423" s="82" t="s">
        <v>981</v>
      </c>
      <c r="I1423" s="148" t="s">
        <v>1759</v>
      </c>
      <c r="J1423" s="87"/>
      <c r="K1423" s="79"/>
      <c r="L1423" s="93"/>
      <c r="M1423" s="87" t="s">
        <v>85</v>
      </c>
      <c r="N1423" s="82"/>
      <c r="O1423" s="82"/>
      <c r="P1423" s="82"/>
      <c r="Q1423" s="82"/>
      <c r="R1423" s="82"/>
      <c r="S1423" s="82"/>
      <c r="T1423" s="82"/>
      <c r="U1423" s="82"/>
      <c r="V1423" s="82"/>
      <c r="W1423" s="82"/>
      <c r="X1423" s="82"/>
      <c r="Y1423" s="82"/>
      <c r="Z1423" s="82"/>
      <c r="AA1423" s="82"/>
      <c r="AB1423" s="82"/>
      <c r="AC1423" s="82"/>
      <c r="AD1423" s="82"/>
      <c r="AE1423" s="82"/>
      <c r="AF1423" s="82"/>
      <c r="AG1423" s="82"/>
      <c r="AH1423" s="82"/>
      <c r="AI1423" s="82"/>
      <c r="AJ1423" s="82"/>
      <c r="AK1423" s="82"/>
      <c r="AL1423" s="82"/>
      <c r="AM1423" s="82"/>
      <c r="AN1423" s="82"/>
      <c r="AO1423" s="93"/>
      <c r="AP1423" s="93"/>
      <c r="AQ1423" s="93"/>
      <c r="AR1423" s="93"/>
      <c r="AS1423" s="93"/>
      <c r="AT1423" s="94"/>
      <c r="AU1423" s="41"/>
      <c r="AV1423" s="41"/>
      <c r="AW1423" s="41"/>
      <c r="AX1423" s="41"/>
      <c r="AY1423" s="41"/>
      <c r="AZ1423" s="41"/>
      <c r="BA1423" s="41"/>
      <c r="BB1423" s="41"/>
      <c r="BC1423" s="41"/>
      <c r="BD1423" s="41"/>
      <c r="BE1423" s="41"/>
      <c r="BF1423" s="41"/>
      <c r="BG1423" s="41"/>
      <c r="BH1423" s="41"/>
      <c r="BI1423" s="41"/>
      <c r="BJ1423" s="41"/>
      <c r="BK1423" s="41"/>
      <c r="BL1423" s="41"/>
      <c r="BM1423" s="41"/>
      <c r="BN1423" s="41"/>
    </row>
    <row r="1424" customFormat="false" ht="22.5" hidden="false" customHeight="true" outlineLevel="0" collapsed="false">
      <c r="A1424" s="90"/>
      <c r="B1424" s="90"/>
      <c r="C1424" s="83" t="s">
        <v>1760</v>
      </c>
      <c r="D1424" s="90" t="e">
        <f aca="false">CONCATENATE($D$1416,"_","SI")</f>
        <v>#VALUE!</v>
      </c>
      <c r="E1424" s="77" t="e">
        <f aca="false">$E$1416</f>
        <v>#VALUE!</v>
      </c>
      <c r="F1424" s="78"/>
      <c r="G1424" s="88" t="s">
        <v>931</v>
      </c>
      <c r="H1424" s="82" t="s">
        <v>981</v>
      </c>
      <c r="I1424" s="77" t="s">
        <v>1761</v>
      </c>
      <c r="J1424" s="87"/>
      <c r="K1424" s="79"/>
      <c r="L1424" s="93"/>
      <c r="M1424" s="87" t="s">
        <v>1568</v>
      </c>
      <c r="N1424" s="82" t="s">
        <v>1594</v>
      </c>
      <c r="O1424" s="82"/>
      <c r="P1424" s="82"/>
      <c r="Q1424" s="82"/>
      <c r="R1424" s="82"/>
      <c r="S1424" s="82" t="n">
        <v>1</v>
      </c>
      <c r="T1424" s="82"/>
      <c r="U1424" s="82"/>
      <c r="V1424" s="82"/>
      <c r="W1424" s="82"/>
      <c r="X1424" s="82"/>
      <c r="Y1424" s="82"/>
      <c r="Z1424" s="82"/>
      <c r="AA1424" s="82"/>
      <c r="AB1424" s="82"/>
      <c r="AC1424" s="82"/>
      <c r="AD1424" s="82"/>
      <c r="AE1424" s="82"/>
      <c r="AF1424" s="82"/>
      <c r="AG1424" s="82"/>
      <c r="AH1424" s="82"/>
      <c r="AI1424" s="82"/>
      <c r="AJ1424" s="82"/>
      <c r="AK1424" s="82"/>
      <c r="AL1424" s="82"/>
      <c r="AM1424" s="82"/>
      <c r="AN1424" s="82"/>
      <c r="AO1424" s="93"/>
      <c r="AP1424" s="93"/>
      <c r="AQ1424" s="93"/>
      <c r="AR1424" s="93"/>
      <c r="AS1424" s="93"/>
      <c r="AT1424" s="94"/>
      <c r="AU1424" s="41"/>
      <c r="AV1424" s="41"/>
      <c r="AW1424" s="41"/>
      <c r="AX1424" s="41"/>
      <c r="AY1424" s="41"/>
      <c r="AZ1424" s="41"/>
      <c r="BA1424" s="41"/>
      <c r="BB1424" s="41"/>
      <c r="BC1424" s="41"/>
      <c r="BD1424" s="41"/>
      <c r="BE1424" s="41"/>
      <c r="BF1424" s="41"/>
      <c r="BG1424" s="41"/>
      <c r="BH1424" s="41"/>
      <c r="BI1424" s="41"/>
      <c r="BJ1424" s="41"/>
      <c r="BK1424" s="41"/>
      <c r="BL1424" s="41"/>
      <c r="BM1424" s="41"/>
      <c r="BN1424" s="41"/>
    </row>
    <row r="1425" customFormat="false" ht="22.5" hidden="false" customHeight="true" outlineLevel="0" collapsed="false">
      <c r="A1425" s="90"/>
      <c r="B1425" s="90"/>
      <c r="C1425" s="83" t="s">
        <v>1762</v>
      </c>
      <c r="D1425" s="90" t="e">
        <f aca="false">CONCATENATE($D$1416,"_","IT")</f>
        <v>#VALUE!</v>
      </c>
      <c r="E1425" s="77" t="e">
        <f aca="false">$E$1416</f>
        <v>#VALUE!</v>
      </c>
      <c r="F1425" s="78"/>
      <c r="G1425" s="88" t="s">
        <v>82</v>
      </c>
      <c r="H1425" s="82" t="s">
        <v>981</v>
      </c>
      <c r="I1425" s="77" t="s">
        <v>1763</v>
      </c>
      <c r="J1425" s="87"/>
      <c r="K1425" s="139"/>
      <c r="L1425" s="93"/>
      <c r="M1425" s="87" t="s">
        <v>1568</v>
      </c>
      <c r="N1425" s="82" t="s">
        <v>1637</v>
      </c>
      <c r="O1425" s="82"/>
      <c r="P1425" s="82"/>
      <c r="Q1425" s="82"/>
      <c r="R1425" s="82"/>
      <c r="S1425" s="82" t="n">
        <v>1</v>
      </c>
      <c r="T1425" s="82"/>
      <c r="U1425" s="82"/>
      <c r="V1425" s="82"/>
      <c r="W1425" s="82"/>
      <c r="X1425" s="82"/>
      <c r="Y1425" s="82"/>
      <c r="Z1425" s="82"/>
      <c r="AA1425" s="82"/>
      <c r="AB1425" s="82"/>
      <c r="AC1425" s="82"/>
      <c r="AD1425" s="82"/>
      <c r="AE1425" s="82"/>
      <c r="AF1425" s="82"/>
      <c r="AG1425" s="82"/>
      <c r="AH1425" s="82"/>
      <c r="AI1425" s="82"/>
      <c r="AJ1425" s="82"/>
      <c r="AK1425" s="82"/>
      <c r="AL1425" s="82"/>
      <c r="AM1425" s="82"/>
      <c r="AN1425" s="82"/>
      <c r="AO1425" s="93"/>
      <c r="AP1425" s="93"/>
      <c r="AQ1425" s="93"/>
      <c r="AR1425" s="93"/>
      <c r="AS1425" s="93"/>
      <c r="AT1425" s="94"/>
      <c r="AU1425" s="41"/>
      <c r="AV1425" s="41"/>
      <c r="AW1425" s="41"/>
      <c r="AX1425" s="41"/>
      <c r="AY1425" s="41"/>
      <c r="AZ1425" s="41"/>
      <c r="BA1425" s="41"/>
      <c r="BB1425" s="41"/>
      <c r="BC1425" s="41"/>
      <c r="BD1425" s="41"/>
      <c r="BE1425" s="41"/>
      <c r="BF1425" s="41"/>
      <c r="BG1425" s="41"/>
      <c r="BH1425" s="41"/>
      <c r="BI1425" s="41"/>
      <c r="BJ1425" s="41"/>
      <c r="BK1425" s="41"/>
      <c r="BL1425" s="41"/>
      <c r="BM1425" s="41"/>
      <c r="BN1425" s="41"/>
    </row>
    <row r="1426" customFormat="false" ht="22.5" hidden="false" customHeight="true" outlineLevel="0" collapsed="false">
      <c r="A1426" s="90"/>
      <c r="B1426" s="90"/>
      <c r="C1426" s="83" t="s">
        <v>1764</v>
      </c>
      <c r="D1426" s="90" t="e">
        <f aca="false">CONCATENATE($D$1416,"_CV")</f>
        <v>#VALUE!</v>
      </c>
      <c r="E1426" s="77" t="e">
        <f aca="false">$E$1416</f>
        <v>#VALUE!</v>
      </c>
      <c r="F1426" s="78"/>
      <c r="G1426" s="88" t="s">
        <v>935</v>
      </c>
      <c r="H1426" s="82" t="s">
        <v>981</v>
      </c>
      <c r="I1426" s="77" t="s">
        <v>1765</v>
      </c>
      <c r="J1426" s="87"/>
      <c r="K1426" s="139"/>
      <c r="L1426" s="93"/>
      <c r="M1426" s="87" t="s">
        <v>85</v>
      </c>
      <c r="N1426" s="82" t="s">
        <v>1594</v>
      </c>
      <c r="O1426" s="82"/>
      <c r="P1426" s="82"/>
      <c r="Q1426" s="82"/>
      <c r="R1426" s="82"/>
      <c r="S1426" s="82"/>
      <c r="T1426" s="82"/>
      <c r="U1426" s="82" t="n">
        <v>1</v>
      </c>
      <c r="V1426" s="82"/>
      <c r="W1426" s="82"/>
      <c r="X1426" s="82"/>
      <c r="Y1426" s="82"/>
      <c r="Z1426" s="82"/>
      <c r="AA1426" s="82"/>
      <c r="AB1426" s="82"/>
      <c r="AC1426" s="82"/>
      <c r="AD1426" s="82"/>
      <c r="AE1426" s="82"/>
      <c r="AF1426" s="82"/>
      <c r="AG1426" s="82"/>
      <c r="AH1426" s="82"/>
      <c r="AI1426" s="82"/>
      <c r="AJ1426" s="82"/>
      <c r="AK1426" s="82"/>
      <c r="AL1426" s="82"/>
      <c r="AM1426" s="82"/>
      <c r="AN1426" s="82"/>
      <c r="AO1426" s="93"/>
      <c r="AP1426" s="93"/>
      <c r="AQ1426" s="93"/>
      <c r="AR1426" s="93"/>
      <c r="AS1426" s="93"/>
      <c r="AT1426" s="94"/>
      <c r="AU1426" s="41"/>
      <c r="AV1426" s="41"/>
      <c r="AW1426" s="41"/>
      <c r="AX1426" s="41"/>
      <c r="AY1426" s="41"/>
      <c r="AZ1426" s="41"/>
      <c r="BA1426" s="41"/>
      <c r="BB1426" s="41"/>
      <c r="BC1426" s="41"/>
      <c r="BD1426" s="41"/>
      <c r="BE1426" s="41"/>
      <c r="BF1426" s="41"/>
      <c r="BG1426" s="41"/>
      <c r="BH1426" s="41"/>
      <c r="BI1426" s="41"/>
      <c r="BJ1426" s="41"/>
      <c r="BK1426" s="41"/>
      <c r="BL1426" s="41"/>
      <c r="BM1426" s="41"/>
      <c r="BN1426" s="41"/>
    </row>
    <row r="1427" customFormat="false" ht="22.5" hidden="false" customHeight="true" outlineLevel="0" collapsed="false">
      <c r="A1427" s="83"/>
      <c r="B1427" s="83"/>
      <c r="C1427" s="83"/>
      <c r="D1427" s="76"/>
      <c r="E1427" s="77"/>
      <c r="F1427" s="78"/>
      <c r="G1427" s="76"/>
      <c r="H1427" s="82"/>
      <c r="I1427" s="76"/>
      <c r="J1427" s="87"/>
      <c r="K1427" s="82"/>
      <c r="L1427" s="82"/>
      <c r="M1427" s="82"/>
      <c r="N1427" s="82"/>
      <c r="O1427" s="82"/>
      <c r="P1427" s="82"/>
      <c r="Q1427" s="82"/>
      <c r="R1427" s="82"/>
      <c r="S1427" s="82"/>
      <c r="T1427" s="82"/>
      <c r="U1427" s="82"/>
      <c r="V1427" s="82"/>
      <c r="W1427" s="82"/>
      <c r="X1427" s="82"/>
      <c r="Y1427" s="82"/>
      <c r="Z1427" s="82"/>
      <c r="AA1427" s="82"/>
      <c r="AB1427" s="82"/>
      <c r="AC1427" s="82"/>
      <c r="AD1427" s="82"/>
      <c r="AE1427" s="82"/>
      <c r="AF1427" s="82"/>
      <c r="AG1427" s="82"/>
      <c r="AH1427" s="82"/>
      <c r="AI1427" s="82"/>
      <c r="AJ1427" s="82"/>
      <c r="AK1427" s="82"/>
      <c r="AL1427" s="82"/>
      <c r="AM1427" s="82"/>
      <c r="AN1427" s="82"/>
      <c r="AO1427" s="82"/>
      <c r="AP1427" s="82"/>
      <c r="AQ1427" s="82"/>
      <c r="AR1427" s="82"/>
      <c r="AS1427" s="82"/>
      <c r="AT1427" s="77"/>
      <c r="AU1427" s="41"/>
      <c r="AV1427" s="41"/>
      <c r="AW1427" s="41"/>
      <c r="AX1427" s="41"/>
      <c r="AY1427" s="41"/>
      <c r="AZ1427" s="41"/>
      <c r="BA1427" s="41"/>
      <c r="BB1427" s="41"/>
      <c r="BC1427" s="41"/>
      <c r="BD1427" s="41"/>
      <c r="BE1427" s="41"/>
      <c r="BF1427" s="41"/>
      <c r="BG1427" s="41"/>
      <c r="BH1427" s="41"/>
      <c r="BI1427" s="41"/>
      <c r="BJ1427" s="41"/>
      <c r="BK1427" s="41"/>
      <c r="BL1427" s="41"/>
      <c r="BM1427" s="41"/>
      <c r="BN1427" s="41"/>
    </row>
    <row r="1428" customFormat="false" ht="22.5" hidden="false" customHeight="true" outlineLevel="0" collapsed="false">
      <c r="A1428" s="83"/>
      <c r="B1428" s="83"/>
      <c r="C1428" s="83"/>
      <c r="D1428" s="76"/>
      <c r="E1428" s="77"/>
      <c r="F1428" s="78"/>
      <c r="G1428" s="76"/>
      <c r="H1428" s="82"/>
      <c r="I1428" s="76"/>
      <c r="J1428" s="87"/>
      <c r="K1428" s="82"/>
      <c r="L1428" s="82"/>
      <c r="M1428" s="82"/>
      <c r="N1428" s="82"/>
      <c r="O1428" s="82"/>
      <c r="P1428" s="82"/>
      <c r="Q1428" s="82"/>
      <c r="R1428" s="82"/>
      <c r="S1428" s="82"/>
      <c r="T1428" s="82"/>
      <c r="U1428" s="82"/>
      <c r="V1428" s="82"/>
      <c r="W1428" s="82"/>
      <c r="X1428" s="82"/>
      <c r="Y1428" s="82"/>
      <c r="Z1428" s="82"/>
      <c r="AA1428" s="82"/>
      <c r="AB1428" s="82"/>
      <c r="AC1428" s="82"/>
      <c r="AD1428" s="82"/>
      <c r="AE1428" s="82"/>
      <c r="AF1428" s="82"/>
      <c r="AG1428" s="82"/>
      <c r="AH1428" s="82"/>
      <c r="AI1428" s="82"/>
      <c r="AJ1428" s="82"/>
      <c r="AK1428" s="82"/>
      <c r="AL1428" s="82"/>
      <c r="AM1428" s="82"/>
      <c r="AN1428" s="82"/>
      <c r="AO1428" s="82"/>
      <c r="AP1428" s="82"/>
      <c r="AQ1428" s="82"/>
      <c r="AR1428" s="82"/>
      <c r="AS1428" s="82"/>
      <c r="AT1428" s="77"/>
      <c r="AU1428" s="41"/>
      <c r="AV1428" s="41"/>
      <c r="AW1428" s="41"/>
      <c r="AX1428" s="41"/>
      <c r="AY1428" s="41"/>
      <c r="AZ1428" s="41"/>
      <c r="BA1428" s="41"/>
      <c r="BB1428" s="41"/>
      <c r="BC1428" s="41"/>
      <c r="BD1428" s="41"/>
      <c r="BE1428" s="41"/>
      <c r="BF1428" s="41"/>
      <c r="BG1428" s="41"/>
      <c r="BH1428" s="41"/>
      <c r="BI1428" s="41"/>
      <c r="BJ1428" s="41"/>
      <c r="BK1428" s="41"/>
      <c r="BL1428" s="41"/>
      <c r="BM1428" s="41"/>
      <c r="BN1428" s="41"/>
    </row>
    <row r="1429" customFormat="false" ht="22.5" hidden="false" customHeight="true" outlineLevel="0" collapsed="false">
      <c r="A1429" s="83"/>
      <c r="B1429" s="83"/>
      <c r="C1429" s="83"/>
      <c r="D1429" s="113" t="e">
        <f aca="false">D1416</f>
        <v>#VALUE!</v>
      </c>
      <c r="E1429" s="97" t="e">
        <f aca="false">'codigos flow sheet' #REF!</f>
        <v>#VALUE!</v>
      </c>
      <c r="F1429" s="78"/>
      <c r="G1429" s="76"/>
      <c r="H1429" s="82"/>
      <c r="I1429" s="77"/>
      <c r="J1429" s="87" t="s">
        <v>845</v>
      </c>
      <c r="K1429" s="100" t="s">
        <v>89</v>
      </c>
      <c r="L1429" s="93"/>
      <c r="M1429" s="82"/>
      <c r="N1429" s="82"/>
      <c r="O1429" s="82"/>
      <c r="P1429" s="82"/>
      <c r="Q1429" s="82"/>
      <c r="R1429" s="82"/>
      <c r="S1429" s="82"/>
      <c r="T1429" s="82"/>
      <c r="U1429" s="82"/>
      <c r="V1429" s="82"/>
      <c r="W1429" s="82"/>
      <c r="X1429" s="82"/>
      <c r="Y1429" s="82"/>
      <c r="Z1429" s="82"/>
      <c r="AA1429" s="82"/>
      <c r="AB1429" s="82"/>
      <c r="AC1429" s="82"/>
      <c r="AD1429" s="82"/>
      <c r="AE1429" s="82"/>
      <c r="AF1429" s="82"/>
      <c r="AG1429" s="82"/>
      <c r="AH1429" s="82"/>
      <c r="AI1429" s="82"/>
      <c r="AJ1429" s="82"/>
      <c r="AK1429" s="82"/>
      <c r="AL1429" s="82"/>
      <c r="AM1429" s="82"/>
      <c r="AN1429" s="82"/>
      <c r="AO1429" s="93"/>
      <c r="AP1429" s="93"/>
      <c r="AQ1429" s="93"/>
      <c r="AR1429" s="93"/>
      <c r="AS1429" s="93"/>
      <c r="AT1429" s="94"/>
      <c r="AU1429" s="41"/>
      <c r="AV1429" s="41"/>
      <c r="AW1429" s="41"/>
      <c r="AX1429" s="41"/>
      <c r="AY1429" s="41"/>
      <c r="AZ1429" s="41"/>
      <c r="BA1429" s="41"/>
      <c r="BB1429" s="41"/>
      <c r="BC1429" s="41"/>
      <c r="BD1429" s="41"/>
      <c r="BE1429" s="41"/>
      <c r="BF1429" s="41"/>
      <c r="BG1429" s="41"/>
      <c r="BH1429" s="41"/>
      <c r="BI1429" s="41"/>
      <c r="BJ1429" s="41"/>
      <c r="BK1429" s="41"/>
      <c r="BL1429" s="41"/>
      <c r="BM1429" s="41"/>
      <c r="BN1429" s="41"/>
    </row>
    <row r="1430" customFormat="false" ht="22.5" hidden="false" customHeight="true" outlineLevel="0" collapsed="false">
      <c r="A1430" s="83"/>
      <c r="B1430" s="83"/>
      <c r="C1430" s="83"/>
      <c r="D1430" s="90" t="e">
        <f aca="false">CONCATENATE($D$1429,"_DNET","_RDY")</f>
        <v>#VALUE!</v>
      </c>
      <c r="E1430" s="77" t="e">
        <f aca="false">$E$1429</f>
        <v>#VALUE!</v>
      </c>
      <c r="F1430" s="78"/>
      <c r="G1430" s="88" t="s">
        <v>64</v>
      </c>
      <c r="H1430" s="82" t="s">
        <v>981</v>
      </c>
      <c r="I1430" s="77"/>
      <c r="J1430" s="87"/>
      <c r="K1430" s="79"/>
      <c r="L1430" s="93"/>
      <c r="M1430" s="87" t="s">
        <v>1119</v>
      </c>
      <c r="N1430" s="82"/>
      <c r="O1430" s="82"/>
      <c r="P1430" s="82"/>
      <c r="Q1430" s="82"/>
      <c r="R1430" s="82"/>
      <c r="S1430" s="82"/>
      <c r="T1430" s="82"/>
      <c r="U1430" s="82"/>
      <c r="V1430" s="82"/>
      <c r="W1430" s="82"/>
      <c r="X1430" s="82" t="n">
        <v>1</v>
      </c>
      <c r="Y1430" s="82"/>
      <c r="Z1430" s="82"/>
      <c r="AA1430" s="82"/>
      <c r="AB1430" s="82"/>
      <c r="AC1430" s="82"/>
      <c r="AD1430" s="82"/>
      <c r="AE1430" s="82"/>
      <c r="AF1430" s="82"/>
      <c r="AG1430" s="82"/>
      <c r="AH1430" s="82"/>
      <c r="AI1430" s="82"/>
      <c r="AJ1430" s="82"/>
      <c r="AK1430" s="82"/>
      <c r="AL1430" s="82"/>
      <c r="AM1430" s="82"/>
      <c r="AN1430" s="82"/>
      <c r="AO1430" s="93"/>
      <c r="AP1430" s="93"/>
      <c r="AQ1430" s="93"/>
      <c r="AR1430" s="93"/>
      <c r="AS1430" s="93"/>
      <c r="AT1430" s="94"/>
      <c r="AU1430" s="41"/>
      <c r="AV1430" s="41"/>
      <c r="AW1430" s="41"/>
      <c r="AX1430" s="41"/>
      <c r="AY1430" s="41"/>
      <c r="AZ1430" s="41"/>
      <c r="BA1430" s="41"/>
      <c r="BB1430" s="41"/>
      <c r="BC1430" s="41"/>
      <c r="BD1430" s="41"/>
      <c r="BE1430" s="41"/>
      <c r="BF1430" s="41"/>
      <c r="BG1430" s="41"/>
      <c r="BH1430" s="41"/>
      <c r="BI1430" s="41"/>
      <c r="BJ1430" s="41"/>
      <c r="BK1430" s="41"/>
      <c r="BL1430" s="41"/>
      <c r="BM1430" s="41"/>
      <c r="BN1430" s="41"/>
    </row>
    <row r="1431" customFormat="false" ht="22.5" hidden="false" customHeight="true" outlineLevel="0" collapsed="false">
      <c r="A1431" s="83"/>
      <c r="B1431" s="83"/>
      <c r="C1431" s="83"/>
      <c r="D1431" s="90" t="e">
        <f aca="false">CONCATENATE($D$1429,"_DNET","_RUN")</f>
        <v>#VALUE!</v>
      </c>
      <c r="E1431" s="77" t="e">
        <f aca="false">$E$1429</f>
        <v>#VALUE!</v>
      </c>
      <c r="F1431" s="78"/>
      <c r="G1431" s="88" t="s">
        <v>382</v>
      </c>
      <c r="H1431" s="82" t="s">
        <v>981</v>
      </c>
      <c r="I1431" s="77"/>
      <c r="J1431" s="87"/>
      <c r="K1431" s="79"/>
      <c r="L1431" s="93"/>
      <c r="M1431" s="87" t="s">
        <v>1119</v>
      </c>
      <c r="N1431" s="82"/>
      <c r="O1431" s="82"/>
      <c r="P1431" s="82"/>
      <c r="Q1431" s="82"/>
      <c r="R1431" s="82"/>
      <c r="S1431" s="82"/>
      <c r="T1431" s="82"/>
      <c r="U1431" s="82"/>
      <c r="V1431" s="82"/>
      <c r="W1431" s="82"/>
      <c r="X1431" s="82" t="n">
        <v>1</v>
      </c>
      <c r="Y1431" s="82"/>
      <c r="Z1431" s="82"/>
      <c r="AA1431" s="82"/>
      <c r="AB1431" s="82"/>
      <c r="AC1431" s="82"/>
      <c r="AD1431" s="82"/>
      <c r="AE1431" s="82"/>
      <c r="AF1431" s="82"/>
      <c r="AG1431" s="82"/>
      <c r="AH1431" s="82"/>
      <c r="AI1431" s="82"/>
      <c r="AJ1431" s="82"/>
      <c r="AK1431" s="82"/>
      <c r="AL1431" s="82"/>
      <c r="AM1431" s="82"/>
      <c r="AN1431" s="82"/>
      <c r="AO1431" s="93"/>
      <c r="AP1431" s="93"/>
      <c r="AQ1431" s="93"/>
      <c r="AR1431" s="93"/>
      <c r="AS1431" s="93"/>
      <c r="AT1431" s="94"/>
      <c r="AU1431" s="41"/>
      <c r="AV1431" s="41"/>
      <c r="AW1431" s="41"/>
      <c r="AX1431" s="41"/>
      <c r="AY1431" s="41"/>
      <c r="AZ1431" s="41"/>
      <c r="BA1431" s="41"/>
      <c r="BB1431" s="41"/>
      <c r="BC1431" s="41"/>
      <c r="BD1431" s="41"/>
      <c r="BE1431" s="41"/>
      <c r="BF1431" s="41"/>
      <c r="BG1431" s="41"/>
      <c r="BH1431" s="41"/>
      <c r="BI1431" s="41"/>
      <c r="BJ1431" s="41"/>
      <c r="BK1431" s="41"/>
      <c r="BL1431" s="41"/>
      <c r="BM1431" s="41"/>
      <c r="BN1431" s="41"/>
    </row>
    <row r="1432" customFormat="false" ht="22.5" hidden="false" customHeight="true" outlineLevel="0" collapsed="false">
      <c r="A1432" s="83"/>
      <c r="B1432" s="83"/>
      <c r="C1432" s="83"/>
      <c r="D1432" s="90" t="e">
        <f aca="false">CONCATENATE($D$1429,"_DNET","_FLT")</f>
        <v>#VALUE!</v>
      </c>
      <c r="E1432" s="77" t="e">
        <f aca="false">$E$1429</f>
        <v>#VALUE!</v>
      </c>
      <c r="F1432" s="78"/>
      <c r="G1432" s="77" t="s">
        <v>1494</v>
      </c>
      <c r="H1432" s="82" t="s">
        <v>981</v>
      </c>
      <c r="I1432" s="77"/>
      <c r="J1432" s="87"/>
      <c r="K1432" s="79"/>
      <c r="L1432" s="93"/>
      <c r="M1432" s="87" t="s">
        <v>1119</v>
      </c>
      <c r="N1432" s="82"/>
      <c r="O1432" s="82"/>
      <c r="P1432" s="82"/>
      <c r="Q1432" s="82"/>
      <c r="R1432" s="82"/>
      <c r="S1432" s="82"/>
      <c r="T1432" s="82"/>
      <c r="U1432" s="82"/>
      <c r="V1432" s="82"/>
      <c r="W1432" s="82"/>
      <c r="X1432" s="82" t="n">
        <v>1</v>
      </c>
      <c r="Y1432" s="82"/>
      <c r="Z1432" s="82"/>
      <c r="AA1432" s="82"/>
      <c r="AB1432" s="82"/>
      <c r="AC1432" s="82"/>
      <c r="AD1432" s="82"/>
      <c r="AE1432" s="82"/>
      <c r="AF1432" s="82"/>
      <c r="AG1432" s="82"/>
      <c r="AH1432" s="82"/>
      <c r="AI1432" s="82"/>
      <c r="AJ1432" s="82"/>
      <c r="AK1432" s="82"/>
      <c r="AL1432" s="82"/>
      <c r="AM1432" s="82"/>
      <c r="AN1432" s="82"/>
      <c r="AO1432" s="93"/>
      <c r="AP1432" s="93"/>
      <c r="AQ1432" s="93"/>
      <c r="AR1432" s="93"/>
      <c r="AS1432" s="93"/>
      <c r="AT1432" s="94"/>
      <c r="AU1432" s="41"/>
      <c r="AV1432" s="41"/>
      <c r="AW1432" s="41"/>
      <c r="AX1432" s="41"/>
      <c r="AY1432" s="41"/>
      <c r="AZ1432" s="41"/>
      <c r="BA1432" s="41"/>
      <c r="BB1432" s="41"/>
      <c r="BC1432" s="41"/>
      <c r="BD1432" s="41"/>
      <c r="BE1432" s="41"/>
      <c r="BF1432" s="41"/>
      <c r="BG1432" s="41"/>
      <c r="BH1432" s="41"/>
      <c r="BI1432" s="41"/>
      <c r="BJ1432" s="41"/>
      <c r="BK1432" s="41"/>
      <c r="BL1432" s="41"/>
      <c r="BM1432" s="41"/>
      <c r="BN1432" s="41"/>
    </row>
    <row r="1433" customFormat="false" ht="22.5" hidden="false" customHeight="true" outlineLevel="0" collapsed="false">
      <c r="A1433" s="83"/>
      <c r="B1433" s="83"/>
      <c r="C1433" s="83"/>
      <c r="D1433" s="90" t="e">
        <f aca="false">CONCATENATE($D$1429,"_DNET","_CMD")</f>
        <v>#VALUE!</v>
      </c>
      <c r="E1433" s="77" t="e">
        <f aca="false">$E$1429</f>
        <v>#VALUE!</v>
      </c>
      <c r="F1433" s="78"/>
      <c r="G1433" s="77" t="s">
        <v>1035</v>
      </c>
      <c r="H1433" s="82" t="s">
        <v>981</v>
      </c>
      <c r="I1433" s="77"/>
      <c r="J1433" s="87"/>
      <c r="K1433" s="79"/>
      <c r="L1433" s="93"/>
      <c r="M1433" s="87" t="s">
        <v>1119</v>
      </c>
      <c r="N1433" s="82"/>
      <c r="O1433" s="82"/>
      <c r="P1433" s="82"/>
      <c r="Q1433" s="82"/>
      <c r="R1433" s="82"/>
      <c r="S1433" s="82"/>
      <c r="T1433" s="82"/>
      <c r="U1433" s="82"/>
      <c r="V1433" s="82"/>
      <c r="W1433" s="82"/>
      <c r="X1433" s="82" t="n">
        <v>1</v>
      </c>
      <c r="Y1433" s="82"/>
      <c r="Z1433" s="82"/>
      <c r="AA1433" s="82"/>
      <c r="AB1433" s="82"/>
      <c r="AC1433" s="82"/>
      <c r="AD1433" s="82"/>
      <c r="AE1433" s="82"/>
      <c r="AF1433" s="82"/>
      <c r="AG1433" s="82"/>
      <c r="AH1433" s="82"/>
      <c r="AI1433" s="82"/>
      <c r="AJ1433" s="82"/>
      <c r="AK1433" s="82"/>
      <c r="AL1433" s="82"/>
      <c r="AM1433" s="82"/>
      <c r="AN1433" s="82"/>
      <c r="AO1433" s="93"/>
      <c r="AP1433" s="93"/>
      <c r="AQ1433" s="93"/>
      <c r="AR1433" s="93"/>
      <c r="AS1433" s="93"/>
      <c r="AT1433" s="94"/>
      <c r="AU1433" s="41"/>
      <c r="AV1433" s="41"/>
      <c r="AW1433" s="41"/>
      <c r="AX1433" s="41"/>
      <c r="AY1433" s="41"/>
      <c r="AZ1433" s="41"/>
      <c r="BA1433" s="41"/>
      <c r="BB1433" s="41"/>
      <c r="BC1433" s="41"/>
      <c r="BD1433" s="41"/>
      <c r="BE1433" s="41"/>
      <c r="BF1433" s="41"/>
      <c r="BG1433" s="41"/>
      <c r="BH1433" s="41"/>
      <c r="BI1433" s="41"/>
      <c r="BJ1433" s="41"/>
      <c r="BK1433" s="41"/>
      <c r="BL1433" s="41"/>
      <c r="BM1433" s="41"/>
      <c r="BN1433" s="41"/>
    </row>
    <row r="1434" customFormat="false" ht="22.5" hidden="false" customHeight="true" outlineLevel="0" collapsed="false">
      <c r="A1434" s="83"/>
      <c r="B1434" s="83"/>
      <c r="C1434" s="83"/>
      <c r="D1434" s="90" t="e">
        <f aca="false">CONCATENATE($D$1429,"_DNET","_RST")</f>
        <v>#VALUE!</v>
      </c>
      <c r="E1434" s="77" t="e">
        <f aca="false">$E$1429</f>
        <v>#VALUE!</v>
      </c>
      <c r="F1434" s="78"/>
      <c r="G1434" s="77" t="s">
        <v>925</v>
      </c>
      <c r="H1434" s="82" t="s">
        <v>981</v>
      </c>
      <c r="I1434" s="77"/>
      <c r="J1434" s="87"/>
      <c r="K1434" s="79"/>
      <c r="L1434" s="93"/>
      <c r="M1434" s="87" t="s">
        <v>1119</v>
      </c>
      <c r="N1434" s="82"/>
      <c r="O1434" s="82"/>
      <c r="P1434" s="82"/>
      <c r="Q1434" s="82"/>
      <c r="R1434" s="82"/>
      <c r="S1434" s="82"/>
      <c r="T1434" s="82"/>
      <c r="U1434" s="82"/>
      <c r="V1434" s="82"/>
      <c r="W1434" s="82"/>
      <c r="X1434" s="82" t="n">
        <v>1</v>
      </c>
      <c r="Y1434" s="82"/>
      <c r="Z1434" s="82"/>
      <c r="AA1434" s="82"/>
      <c r="AB1434" s="82"/>
      <c r="AC1434" s="82"/>
      <c r="AD1434" s="82"/>
      <c r="AE1434" s="82"/>
      <c r="AF1434" s="82"/>
      <c r="AG1434" s="82"/>
      <c r="AH1434" s="82"/>
      <c r="AI1434" s="82"/>
      <c r="AJ1434" s="82"/>
      <c r="AK1434" s="82"/>
      <c r="AL1434" s="82"/>
      <c r="AM1434" s="82"/>
      <c r="AN1434" s="82"/>
      <c r="AO1434" s="93"/>
      <c r="AP1434" s="93"/>
      <c r="AQ1434" s="93"/>
      <c r="AR1434" s="93"/>
      <c r="AS1434" s="93"/>
      <c r="AT1434" s="94"/>
      <c r="AU1434" s="41"/>
      <c r="AV1434" s="41"/>
      <c r="AW1434" s="41"/>
      <c r="AX1434" s="41"/>
      <c r="AY1434" s="41"/>
      <c r="AZ1434" s="41"/>
      <c r="BA1434" s="41"/>
      <c r="BB1434" s="41"/>
      <c r="BC1434" s="41"/>
      <c r="BD1434" s="41"/>
      <c r="BE1434" s="41"/>
      <c r="BF1434" s="41"/>
      <c r="BG1434" s="41"/>
      <c r="BH1434" s="41"/>
      <c r="BI1434" s="41"/>
      <c r="BJ1434" s="41"/>
      <c r="BK1434" s="41"/>
      <c r="BL1434" s="41"/>
      <c r="BM1434" s="41"/>
      <c r="BN1434" s="41"/>
    </row>
    <row r="1435" customFormat="false" ht="22.5" hidden="false" customHeight="true" outlineLevel="0" collapsed="false">
      <c r="A1435" s="83"/>
      <c r="B1435" s="83"/>
      <c r="C1435" s="83"/>
      <c r="D1435" s="90" t="e">
        <f aca="false">CONCATENATE($D$1429,"_DNET","_S")</f>
        <v>#VALUE!</v>
      </c>
      <c r="E1435" s="77" t="e">
        <f aca="false">$E$1429</f>
        <v>#VALUE!</v>
      </c>
      <c r="F1435" s="78"/>
      <c r="G1435" s="77" t="s">
        <v>931</v>
      </c>
      <c r="H1435" s="82" t="s">
        <v>981</v>
      </c>
      <c r="I1435" s="77"/>
      <c r="J1435" s="87"/>
      <c r="K1435" s="79"/>
      <c r="L1435" s="93"/>
      <c r="M1435" s="87" t="s">
        <v>1119</v>
      </c>
      <c r="N1435" s="82"/>
      <c r="O1435" s="82"/>
      <c r="P1435" s="82"/>
      <c r="Q1435" s="82"/>
      <c r="R1435" s="82"/>
      <c r="S1435" s="82"/>
      <c r="T1435" s="82"/>
      <c r="U1435" s="82"/>
      <c r="V1435" s="82"/>
      <c r="W1435" s="82"/>
      <c r="X1435" s="82" t="n">
        <v>1</v>
      </c>
      <c r="Y1435" s="82"/>
      <c r="Z1435" s="82"/>
      <c r="AA1435" s="82"/>
      <c r="AB1435" s="82"/>
      <c r="AC1435" s="82"/>
      <c r="AD1435" s="82"/>
      <c r="AE1435" s="82"/>
      <c r="AF1435" s="82"/>
      <c r="AG1435" s="82"/>
      <c r="AH1435" s="82"/>
      <c r="AI1435" s="82"/>
      <c r="AJ1435" s="82"/>
      <c r="AK1435" s="82"/>
      <c r="AL1435" s="82"/>
      <c r="AM1435" s="82"/>
      <c r="AN1435" s="82"/>
      <c r="AO1435" s="93"/>
      <c r="AP1435" s="93"/>
      <c r="AQ1435" s="93"/>
      <c r="AR1435" s="93"/>
      <c r="AS1435" s="93"/>
      <c r="AT1435" s="94"/>
      <c r="AU1435" s="41"/>
      <c r="AV1435" s="41"/>
      <c r="AW1435" s="41"/>
      <c r="AX1435" s="41"/>
      <c r="AY1435" s="41"/>
      <c r="AZ1435" s="41"/>
      <c r="BA1435" s="41"/>
      <c r="BB1435" s="41"/>
      <c r="BC1435" s="41"/>
      <c r="BD1435" s="41"/>
      <c r="BE1435" s="41"/>
      <c r="BF1435" s="41"/>
      <c r="BG1435" s="41"/>
      <c r="BH1435" s="41"/>
      <c r="BI1435" s="41"/>
      <c r="BJ1435" s="41"/>
      <c r="BK1435" s="41"/>
      <c r="BL1435" s="41"/>
      <c r="BM1435" s="41"/>
      <c r="BN1435" s="41"/>
    </row>
    <row r="1436" customFormat="false" ht="22.5" hidden="false" customHeight="true" outlineLevel="0" collapsed="false">
      <c r="A1436" s="83"/>
      <c r="B1436" s="83"/>
      <c r="C1436" s="83"/>
      <c r="D1436" s="90" t="e">
        <f aca="false">CONCATENATE($D$1429,"_DNET","_I")</f>
        <v>#VALUE!</v>
      </c>
      <c r="E1436" s="77" t="e">
        <f aca="false">$E$1429</f>
        <v>#VALUE!</v>
      </c>
      <c r="F1436" s="78"/>
      <c r="G1436" s="77" t="s">
        <v>82</v>
      </c>
      <c r="H1436" s="82" t="s">
        <v>981</v>
      </c>
      <c r="I1436" s="77"/>
      <c r="J1436" s="87"/>
      <c r="K1436" s="79"/>
      <c r="L1436" s="93"/>
      <c r="M1436" s="87" t="s">
        <v>1119</v>
      </c>
      <c r="N1436" s="82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 t="n">
        <v>1</v>
      </c>
      <c r="Y1436" s="82"/>
      <c r="Z1436" s="82"/>
      <c r="AA1436" s="82"/>
      <c r="AB1436" s="82"/>
      <c r="AC1436" s="82"/>
      <c r="AD1436" s="82"/>
      <c r="AE1436" s="82"/>
      <c r="AF1436" s="82"/>
      <c r="AG1436" s="82"/>
      <c r="AH1436" s="82"/>
      <c r="AI1436" s="82"/>
      <c r="AJ1436" s="82"/>
      <c r="AK1436" s="82"/>
      <c r="AL1436" s="82"/>
      <c r="AM1436" s="82"/>
      <c r="AN1436" s="82"/>
      <c r="AO1436" s="93"/>
      <c r="AP1436" s="93"/>
      <c r="AQ1436" s="93"/>
      <c r="AR1436" s="93"/>
      <c r="AS1436" s="93"/>
      <c r="AT1436" s="94"/>
      <c r="AU1436" s="41"/>
      <c r="AV1436" s="41"/>
      <c r="AW1436" s="41"/>
      <c r="AX1436" s="41"/>
      <c r="AY1436" s="41"/>
      <c r="AZ1436" s="41"/>
      <c r="BA1436" s="41"/>
      <c r="BB1436" s="41"/>
      <c r="BC1436" s="41"/>
      <c r="BD1436" s="41"/>
      <c r="BE1436" s="41"/>
      <c r="BF1436" s="41"/>
      <c r="BG1436" s="41"/>
      <c r="BH1436" s="41"/>
      <c r="BI1436" s="41"/>
      <c r="BJ1436" s="41"/>
      <c r="BK1436" s="41"/>
      <c r="BL1436" s="41"/>
      <c r="BM1436" s="41"/>
      <c r="BN1436" s="41"/>
    </row>
    <row r="1437" customFormat="false" ht="22.5" hidden="false" customHeight="true" outlineLevel="0" collapsed="false">
      <c r="A1437" s="83"/>
      <c r="B1437" s="83"/>
      <c r="C1437" s="83"/>
      <c r="D1437" s="90" t="e">
        <f aca="false">CONCATENATE($D$1429,"_DNET","_CV")</f>
        <v>#VALUE!</v>
      </c>
      <c r="E1437" s="77" t="e">
        <f aca="false">$E$1429</f>
        <v>#VALUE!</v>
      </c>
      <c r="F1437" s="78"/>
      <c r="G1437" s="77" t="s">
        <v>1495</v>
      </c>
      <c r="H1437" s="82" t="s">
        <v>981</v>
      </c>
      <c r="I1437" s="77"/>
      <c r="J1437" s="87"/>
      <c r="K1437" s="79"/>
      <c r="L1437" s="93"/>
      <c r="M1437" s="87" t="s">
        <v>1119</v>
      </c>
      <c r="N1437" s="82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 t="n">
        <v>1</v>
      </c>
      <c r="Y1437" s="82"/>
      <c r="Z1437" s="82"/>
      <c r="AA1437" s="82"/>
      <c r="AB1437" s="82"/>
      <c r="AC1437" s="82"/>
      <c r="AD1437" s="82"/>
      <c r="AE1437" s="82"/>
      <c r="AF1437" s="82"/>
      <c r="AG1437" s="82"/>
      <c r="AH1437" s="82"/>
      <c r="AI1437" s="82"/>
      <c r="AJ1437" s="82"/>
      <c r="AK1437" s="82"/>
      <c r="AL1437" s="82"/>
      <c r="AM1437" s="82"/>
      <c r="AN1437" s="82"/>
      <c r="AO1437" s="93"/>
      <c r="AP1437" s="93"/>
      <c r="AQ1437" s="93"/>
      <c r="AR1437" s="93"/>
      <c r="AS1437" s="93"/>
      <c r="AT1437" s="94"/>
      <c r="AU1437" s="41"/>
      <c r="AV1437" s="41"/>
      <c r="AW1437" s="41"/>
      <c r="AX1437" s="41"/>
      <c r="AY1437" s="41"/>
      <c r="AZ1437" s="41"/>
      <c r="BA1437" s="41"/>
      <c r="BB1437" s="41"/>
      <c r="BC1437" s="41"/>
      <c r="BD1437" s="41"/>
      <c r="BE1437" s="41"/>
      <c r="BF1437" s="41"/>
      <c r="BG1437" s="41"/>
      <c r="BH1437" s="41"/>
      <c r="BI1437" s="41"/>
      <c r="BJ1437" s="41"/>
      <c r="BK1437" s="41"/>
      <c r="BL1437" s="41"/>
      <c r="BM1437" s="41"/>
      <c r="BN1437" s="41"/>
    </row>
    <row r="1438" customFormat="false" ht="22.5" hidden="false" customHeight="true" outlineLevel="0" collapsed="false">
      <c r="A1438" s="83"/>
      <c r="B1438" s="83"/>
      <c r="C1438" s="83"/>
      <c r="D1438" s="90" t="e">
        <f aca="false">CONCATENATE($D$1429,"_DNET","_J")</f>
        <v>#VALUE!</v>
      </c>
      <c r="E1438" s="77" t="e">
        <f aca="false">$E$1429</f>
        <v>#VALUE!</v>
      </c>
      <c r="F1438" s="78"/>
      <c r="G1438" s="77" t="s">
        <v>865</v>
      </c>
      <c r="H1438" s="82" t="s">
        <v>981</v>
      </c>
      <c r="I1438" s="77"/>
      <c r="J1438" s="87"/>
      <c r="K1438" s="79"/>
      <c r="L1438" s="93"/>
      <c r="M1438" s="87" t="s">
        <v>1119</v>
      </c>
      <c r="N1438" s="82"/>
      <c r="O1438" s="82"/>
      <c r="P1438" s="82"/>
      <c r="Q1438" s="82"/>
      <c r="R1438" s="82"/>
      <c r="S1438" s="82"/>
      <c r="T1438" s="82"/>
      <c r="U1438" s="82"/>
      <c r="V1438" s="82"/>
      <c r="W1438" s="82"/>
      <c r="X1438" s="82" t="n">
        <v>1</v>
      </c>
      <c r="Y1438" s="82"/>
      <c r="Z1438" s="82"/>
      <c r="AA1438" s="82"/>
      <c r="AB1438" s="82"/>
      <c r="AC1438" s="82"/>
      <c r="AD1438" s="82"/>
      <c r="AE1438" s="82"/>
      <c r="AF1438" s="82"/>
      <c r="AG1438" s="82"/>
      <c r="AH1438" s="82"/>
      <c r="AI1438" s="82"/>
      <c r="AJ1438" s="82"/>
      <c r="AK1438" s="82"/>
      <c r="AL1438" s="82"/>
      <c r="AM1438" s="82"/>
      <c r="AN1438" s="82"/>
      <c r="AO1438" s="93"/>
      <c r="AP1438" s="93"/>
      <c r="AQ1438" s="93"/>
      <c r="AR1438" s="93"/>
      <c r="AS1438" s="93"/>
      <c r="AT1438" s="94"/>
      <c r="AU1438" s="41"/>
      <c r="AV1438" s="41"/>
      <c r="AW1438" s="41"/>
      <c r="AX1438" s="41"/>
      <c r="AY1438" s="41"/>
      <c r="AZ1438" s="41"/>
      <c r="BA1438" s="41"/>
      <c r="BB1438" s="41"/>
      <c r="BC1438" s="41"/>
      <c r="BD1438" s="41"/>
      <c r="BE1438" s="41"/>
      <c r="BF1438" s="41"/>
      <c r="BG1438" s="41"/>
      <c r="BH1438" s="41"/>
      <c r="BI1438" s="41"/>
      <c r="BJ1438" s="41"/>
      <c r="BK1438" s="41"/>
      <c r="BL1438" s="41"/>
      <c r="BM1438" s="41"/>
      <c r="BN1438" s="41"/>
    </row>
    <row r="1439" customFormat="false" ht="22.5" hidden="false" customHeight="true" outlineLevel="0" collapsed="false">
      <c r="A1439" s="90"/>
      <c r="B1439" s="90"/>
      <c r="C1439" s="83"/>
      <c r="D1439" s="90"/>
      <c r="E1439" s="77"/>
      <c r="F1439" s="78"/>
      <c r="G1439" s="76"/>
      <c r="H1439" s="82"/>
      <c r="I1439" s="89"/>
      <c r="J1439" s="87"/>
      <c r="K1439" s="79"/>
      <c r="L1439" s="93"/>
      <c r="M1439" s="82"/>
      <c r="N1439" s="82"/>
      <c r="O1439" s="82"/>
      <c r="P1439" s="82"/>
      <c r="Q1439" s="82"/>
      <c r="R1439" s="82"/>
      <c r="S1439" s="82"/>
      <c r="T1439" s="82"/>
      <c r="U1439" s="82"/>
      <c r="V1439" s="82"/>
      <c r="W1439" s="82"/>
      <c r="X1439" s="82"/>
      <c r="Y1439" s="82"/>
      <c r="Z1439" s="82"/>
      <c r="AA1439" s="82"/>
      <c r="AB1439" s="82"/>
      <c r="AC1439" s="82"/>
      <c r="AD1439" s="82"/>
      <c r="AE1439" s="82"/>
      <c r="AF1439" s="82"/>
      <c r="AG1439" s="82"/>
      <c r="AH1439" s="82"/>
      <c r="AI1439" s="82"/>
      <c r="AJ1439" s="82"/>
      <c r="AK1439" s="82"/>
      <c r="AL1439" s="82"/>
      <c r="AM1439" s="82"/>
      <c r="AN1439" s="82"/>
      <c r="AO1439" s="93"/>
      <c r="AP1439" s="93"/>
      <c r="AQ1439" s="93"/>
      <c r="AR1439" s="93"/>
      <c r="AS1439" s="93"/>
      <c r="AT1439" s="94"/>
      <c r="AU1439" s="41"/>
      <c r="AV1439" s="41"/>
      <c r="AW1439" s="41"/>
      <c r="AX1439" s="41"/>
      <c r="AY1439" s="41"/>
      <c r="AZ1439" s="41"/>
      <c r="BA1439" s="41"/>
      <c r="BB1439" s="41"/>
      <c r="BC1439" s="41"/>
      <c r="BD1439" s="41"/>
      <c r="BE1439" s="41"/>
      <c r="BF1439" s="41"/>
      <c r="BG1439" s="41"/>
      <c r="BH1439" s="41"/>
      <c r="BI1439" s="41"/>
      <c r="BJ1439" s="41"/>
      <c r="BK1439" s="41"/>
      <c r="BL1439" s="41"/>
      <c r="BM1439" s="41"/>
      <c r="BN1439" s="41"/>
    </row>
    <row r="1440" customFormat="false" ht="22.5" hidden="false" customHeight="true" outlineLevel="0" collapsed="false">
      <c r="A1440" s="90"/>
      <c r="B1440" s="90"/>
      <c r="C1440" s="83"/>
      <c r="D1440" s="90"/>
      <c r="E1440" s="77"/>
      <c r="F1440" s="78"/>
      <c r="G1440" s="76"/>
      <c r="H1440" s="82"/>
      <c r="I1440" s="89"/>
      <c r="J1440" s="87"/>
      <c r="K1440" s="79"/>
      <c r="L1440" s="93"/>
      <c r="M1440" s="82"/>
      <c r="N1440" s="82"/>
      <c r="O1440" s="82"/>
      <c r="P1440" s="82"/>
      <c r="Q1440" s="82"/>
      <c r="R1440" s="82"/>
      <c r="S1440" s="82"/>
      <c r="T1440" s="82"/>
      <c r="U1440" s="82"/>
      <c r="V1440" s="82"/>
      <c r="W1440" s="82"/>
      <c r="X1440" s="82"/>
      <c r="Y1440" s="82"/>
      <c r="Z1440" s="82"/>
      <c r="AA1440" s="82"/>
      <c r="AB1440" s="82"/>
      <c r="AC1440" s="82"/>
      <c r="AD1440" s="82"/>
      <c r="AE1440" s="82"/>
      <c r="AF1440" s="82"/>
      <c r="AG1440" s="82"/>
      <c r="AH1440" s="82"/>
      <c r="AI1440" s="82"/>
      <c r="AJ1440" s="82"/>
      <c r="AK1440" s="82"/>
      <c r="AL1440" s="82"/>
      <c r="AM1440" s="82"/>
      <c r="AN1440" s="82"/>
      <c r="AO1440" s="93"/>
      <c r="AP1440" s="93"/>
      <c r="AQ1440" s="93"/>
      <c r="AR1440" s="93"/>
      <c r="AS1440" s="93"/>
      <c r="AT1440" s="94"/>
      <c r="AU1440" s="41"/>
      <c r="AV1440" s="41"/>
      <c r="AW1440" s="41"/>
      <c r="AX1440" s="41"/>
      <c r="AY1440" s="41"/>
      <c r="AZ1440" s="41"/>
      <c r="BA1440" s="41"/>
      <c r="BB1440" s="41"/>
      <c r="BC1440" s="41"/>
      <c r="BD1440" s="41"/>
      <c r="BE1440" s="41"/>
      <c r="BF1440" s="41"/>
      <c r="BG1440" s="41"/>
      <c r="BH1440" s="41"/>
      <c r="BI1440" s="41"/>
      <c r="BJ1440" s="41"/>
      <c r="BK1440" s="41"/>
      <c r="BL1440" s="41"/>
      <c r="BM1440" s="41"/>
      <c r="BN1440" s="41"/>
    </row>
    <row r="1441" customFormat="false" ht="22.5" hidden="false" customHeight="true" outlineLevel="0" collapsed="false">
      <c r="A1441" s="90"/>
      <c r="B1441" s="90"/>
      <c r="C1441" s="83"/>
      <c r="D1441" s="90"/>
      <c r="E1441" s="77"/>
      <c r="F1441" s="78"/>
      <c r="G1441" s="76"/>
      <c r="H1441" s="82"/>
      <c r="I1441" s="89"/>
      <c r="J1441" s="87"/>
      <c r="K1441" s="79"/>
      <c r="L1441" s="93"/>
      <c r="M1441" s="82"/>
      <c r="N1441" s="82"/>
      <c r="O1441" s="82"/>
      <c r="P1441" s="82"/>
      <c r="Q1441" s="82"/>
      <c r="R1441" s="82"/>
      <c r="S1441" s="82"/>
      <c r="T1441" s="82"/>
      <c r="U1441" s="82"/>
      <c r="V1441" s="82"/>
      <c r="W1441" s="82"/>
      <c r="X1441" s="82"/>
      <c r="Y1441" s="82"/>
      <c r="Z1441" s="82"/>
      <c r="AA1441" s="82"/>
      <c r="AB1441" s="82"/>
      <c r="AC1441" s="82"/>
      <c r="AD1441" s="82"/>
      <c r="AE1441" s="82"/>
      <c r="AF1441" s="82"/>
      <c r="AG1441" s="82"/>
      <c r="AH1441" s="82"/>
      <c r="AI1441" s="82"/>
      <c r="AJ1441" s="82"/>
      <c r="AK1441" s="82"/>
      <c r="AL1441" s="82"/>
      <c r="AM1441" s="82"/>
      <c r="AN1441" s="82"/>
      <c r="AO1441" s="93"/>
      <c r="AP1441" s="93"/>
      <c r="AQ1441" s="93"/>
      <c r="AR1441" s="93"/>
      <c r="AS1441" s="93"/>
      <c r="AT1441" s="94"/>
      <c r="AU1441" s="41"/>
      <c r="AV1441" s="41"/>
      <c r="AW1441" s="41"/>
      <c r="AX1441" s="41"/>
      <c r="AY1441" s="41"/>
      <c r="AZ1441" s="41"/>
      <c r="BA1441" s="41"/>
      <c r="BB1441" s="41"/>
      <c r="BC1441" s="41"/>
      <c r="BD1441" s="41"/>
      <c r="BE1441" s="41"/>
      <c r="BF1441" s="41"/>
      <c r="BG1441" s="41"/>
      <c r="BH1441" s="41"/>
      <c r="BI1441" s="41"/>
      <c r="BJ1441" s="41"/>
      <c r="BK1441" s="41"/>
      <c r="BL1441" s="41"/>
      <c r="BM1441" s="41"/>
      <c r="BN1441" s="41"/>
    </row>
    <row r="1442" customFormat="false" ht="22.5" hidden="false" customHeight="true" outlineLevel="0" collapsed="false">
      <c r="A1442" s="90"/>
      <c r="B1442" s="90"/>
      <c r="C1442" s="83"/>
      <c r="D1442" s="95" t="e">
        <f aca="false">'codigos flow sheet' #REF!</f>
        <v>#VALUE!</v>
      </c>
      <c r="E1442" s="92" t="e">
        <f aca="false">'codigos flow sheet' #REF!</f>
        <v>#VALUE!</v>
      </c>
      <c r="F1442" s="78"/>
      <c r="G1442" s="76"/>
      <c r="H1442" s="82"/>
      <c r="I1442" s="90"/>
      <c r="J1442" s="87" t="s">
        <v>1319</v>
      </c>
      <c r="K1442" s="79"/>
      <c r="L1442" s="93"/>
      <c r="M1442" s="82"/>
      <c r="N1442" s="82"/>
      <c r="O1442" s="82"/>
      <c r="P1442" s="82"/>
      <c r="Q1442" s="82"/>
      <c r="R1442" s="82"/>
      <c r="S1442" s="82"/>
      <c r="T1442" s="82"/>
      <c r="U1442" s="82"/>
      <c r="V1442" s="82"/>
      <c r="W1442" s="82"/>
      <c r="X1442" s="82"/>
      <c r="Y1442" s="82"/>
      <c r="Z1442" s="82"/>
      <c r="AA1442" s="82"/>
      <c r="AB1442" s="82"/>
      <c r="AC1442" s="82"/>
      <c r="AD1442" s="82"/>
      <c r="AE1442" s="82"/>
      <c r="AF1442" s="82"/>
      <c r="AG1442" s="82"/>
      <c r="AH1442" s="82"/>
      <c r="AI1442" s="82"/>
      <c r="AJ1442" s="82"/>
      <c r="AK1442" s="82"/>
      <c r="AL1442" s="82"/>
      <c r="AM1442" s="82"/>
      <c r="AN1442" s="93"/>
      <c r="AO1442" s="93"/>
      <c r="AP1442" s="93"/>
      <c r="AQ1442" s="93"/>
      <c r="AR1442" s="93"/>
      <c r="AS1442" s="93"/>
      <c r="AT1442" s="94"/>
      <c r="AU1442" s="41"/>
      <c r="AV1442" s="41"/>
      <c r="AW1442" s="41"/>
      <c r="AX1442" s="41"/>
      <c r="AY1442" s="41"/>
      <c r="AZ1442" s="41"/>
      <c r="BA1442" s="41"/>
      <c r="BB1442" s="41"/>
      <c r="BC1442" s="41"/>
      <c r="BD1442" s="41"/>
      <c r="BE1442" s="41"/>
      <c r="BF1442" s="41"/>
      <c r="BG1442" s="41"/>
      <c r="BH1442" s="41"/>
      <c r="BI1442" s="41"/>
      <c r="BJ1442" s="41"/>
      <c r="BK1442" s="41"/>
      <c r="BL1442" s="41"/>
      <c r="BM1442" s="41"/>
      <c r="BN1442" s="41"/>
    </row>
    <row r="1443" customFormat="false" ht="22.5" hidden="false" customHeight="true" outlineLevel="0" collapsed="false">
      <c r="A1443" s="90"/>
      <c r="B1443" s="90"/>
      <c r="C1443" s="83"/>
      <c r="D1443" s="90"/>
      <c r="E1443" s="77"/>
      <c r="F1443" s="78"/>
      <c r="G1443" s="76"/>
      <c r="H1443" s="82"/>
      <c r="I1443" s="89"/>
      <c r="J1443" s="87"/>
      <c r="K1443" s="79"/>
      <c r="L1443" s="93"/>
      <c r="M1443" s="82"/>
      <c r="N1443" s="82"/>
      <c r="O1443" s="82"/>
      <c r="P1443" s="82"/>
      <c r="Q1443" s="82"/>
      <c r="R1443" s="82"/>
      <c r="S1443" s="82"/>
      <c r="T1443" s="82"/>
      <c r="U1443" s="82"/>
      <c r="V1443" s="82"/>
      <c r="W1443" s="82"/>
      <c r="X1443" s="82"/>
      <c r="Y1443" s="82"/>
      <c r="Z1443" s="82"/>
      <c r="AA1443" s="82"/>
      <c r="AB1443" s="82"/>
      <c r="AC1443" s="82"/>
      <c r="AD1443" s="82"/>
      <c r="AE1443" s="82"/>
      <c r="AF1443" s="82"/>
      <c r="AG1443" s="82"/>
      <c r="AH1443" s="82"/>
      <c r="AI1443" s="82"/>
      <c r="AJ1443" s="82"/>
      <c r="AK1443" s="82"/>
      <c r="AL1443" s="82"/>
      <c r="AM1443" s="82"/>
      <c r="AN1443" s="82"/>
      <c r="AO1443" s="93"/>
      <c r="AP1443" s="93"/>
      <c r="AQ1443" s="93"/>
      <c r="AR1443" s="93"/>
      <c r="AS1443" s="93"/>
      <c r="AT1443" s="94"/>
      <c r="AU1443" s="41"/>
      <c r="AV1443" s="41"/>
      <c r="AW1443" s="41"/>
      <c r="AX1443" s="41"/>
      <c r="AY1443" s="41"/>
      <c r="AZ1443" s="41"/>
      <c r="BA1443" s="41"/>
      <c r="BB1443" s="41"/>
      <c r="BC1443" s="41"/>
      <c r="BD1443" s="41"/>
      <c r="BE1443" s="41"/>
      <c r="BF1443" s="41"/>
      <c r="BG1443" s="41"/>
      <c r="BH1443" s="41"/>
      <c r="BI1443" s="41"/>
      <c r="BJ1443" s="41"/>
      <c r="BK1443" s="41"/>
      <c r="BL1443" s="41"/>
      <c r="BM1443" s="41"/>
      <c r="BN1443" s="41"/>
    </row>
    <row r="1444" customFormat="false" ht="22.5" hidden="false" customHeight="true" outlineLevel="0" collapsed="false">
      <c r="A1444" s="90"/>
      <c r="B1444" s="90"/>
      <c r="C1444" s="83"/>
      <c r="D1444" s="90"/>
      <c r="E1444" s="77"/>
      <c r="F1444" s="78"/>
      <c r="G1444" s="76"/>
      <c r="H1444" s="82"/>
      <c r="I1444" s="89"/>
      <c r="J1444" s="87"/>
      <c r="K1444" s="79"/>
      <c r="L1444" s="93"/>
      <c r="M1444" s="82"/>
      <c r="N1444" s="82"/>
      <c r="O1444" s="82"/>
      <c r="P1444" s="82"/>
      <c r="Q1444" s="82"/>
      <c r="R1444" s="82"/>
      <c r="S1444" s="82"/>
      <c r="T1444" s="82"/>
      <c r="U1444" s="82"/>
      <c r="V1444" s="82"/>
      <c r="W1444" s="82"/>
      <c r="X1444" s="82"/>
      <c r="Y1444" s="82"/>
      <c r="Z1444" s="82"/>
      <c r="AA1444" s="82"/>
      <c r="AB1444" s="82"/>
      <c r="AC1444" s="82"/>
      <c r="AD1444" s="82"/>
      <c r="AE1444" s="82"/>
      <c r="AF1444" s="82"/>
      <c r="AG1444" s="82"/>
      <c r="AH1444" s="82"/>
      <c r="AI1444" s="82"/>
      <c r="AJ1444" s="82"/>
      <c r="AK1444" s="82"/>
      <c r="AL1444" s="82"/>
      <c r="AM1444" s="82"/>
      <c r="AN1444" s="82"/>
      <c r="AO1444" s="93"/>
      <c r="AP1444" s="93"/>
      <c r="AQ1444" s="93"/>
      <c r="AR1444" s="93"/>
      <c r="AS1444" s="93"/>
      <c r="AT1444" s="94"/>
      <c r="AU1444" s="41"/>
      <c r="AV1444" s="41"/>
      <c r="AW1444" s="41"/>
      <c r="AX1444" s="41"/>
      <c r="AY1444" s="41"/>
      <c r="AZ1444" s="41"/>
      <c r="BA1444" s="41"/>
      <c r="BB1444" s="41"/>
      <c r="BC1444" s="41"/>
      <c r="BD1444" s="41"/>
      <c r="BE1444" s="41"/>
      <c r="BF1444" s="41"/>
      <c r="BG1444" s="41"/>
      <c r="BH1444" s="41"/>
      <c r="BI1444" s="41"/>
      <c r="BJ1444" s="41"/>
      <c r="BK1444" s="41"/>
      <c r="BL1444" s="41"/>
      <c r="BM1444" s="41"/>
      <c r="BN1444" s="41"/>
    </row>
    <row r="1445" customFormat="false" ht="22.5" hidden="false" customHeight="true" outlineLevel="0" collapsed="false">
      <c r="A1445" s="90"/>
      <c r="B1445" s="90"/>
      <c r="C1445" s="83"/>
      <c r="D1445" s="90"/>
      <c r="E1445" s="77"/>
      <c r="F1445" s="78"/>
      <c r="G1445" s="76"/>
      <c r="H1445" s="82"/>
      <c r="I1445" s="89"/>
      <c r="J1445" s="87"/>
      <c r="K1445" s="79"/>
      <c r="L1445" s="93"/>
      <c r="M1445" s="82"/>
      <c r="N1445" s="82"/>
      <c r="O1445" s="82"/>
      <c r="P1445" s="82"/>
      <c r="Q1445" s="82"/>
      <c r="R1445" s="82"/>
      <c r="S1445" s="82"/>
      <c r="T1445" s="82"/>
      <c r="U1445" s="82"/>
      <c r="V1445" s="82"/>
      <c r="W1445" s="82"/>
      <c r="X1445" s="82"/>
      <c r="Y1445" s="82"/>
      <c r="Z1445" s="82"/>
      <c r="AA1445" s="82"/>
      <c r="AB1445" s="82"/>
      <c r="AC1445" s="82"/>
      <c r="AD1445" s="82"/>
      <c r="AE1445" s="82"/>
      <c r="AF1445" s="82"/>
      <c r="AG1445" s="82"/>
      <c r="AH1445" s="82"/>
      <c r="AI1445" s="82"/>
      <c r="AJ1445" s="82"/>
      <c r="AK1445" s="82"/>
      <c r="AL1445" s="82"/>
      <c r="AM1445" s="82"/>
      <c r="AN1445" s="82"/>
      <c r="AO1445" s="93"/>
      <c r="AP1445" s="93"/>
      <c r="AQ1445" s="93"/>
      <c r="AR1445" s="93"/>
      <c r="AS1445" s="93"/>
      <c r="AT1445" s="94"/>
      <c r="AU1445" s="41"/>
      <c r="AV1445" s="41"/>
      <c r="AW1445" s="41"/>
      <c r="AX1445" s="41"/>
      <c r="AY1445" s="41"/>
      <c r="AZ1445" s="41"/>
      <c r="BA1445" s="41"/>
      <c r="BB1445" s="41"/>
      <c r="BC1445" s="41"/>
      <c r="BD1445" s="41"/>
      <c r="BE1445" s="41"/>
      <c r="BF1445" s="41"/>
      <c r="BG1445" s="41"/>
      <c r="BH1445" s="41"/>
      <c r="BI1445" s="41"/>
      <c r="BJ1445" s="41"/>
      <c r="BK1445" s="41"/>
      <c r="BL1445" s="41"/>
      <c r="BM1445" s="41"/>
      <c r="BN1445" s="41"/>
    </row>
    <row r="1446" customFormat="false" ht="22.5" hidden="false" customHeight="true" outlineLevel="0" collapsed="false">
      <c r="A1446" s="90"/>
      <c r="B1446" s="90"/>
      <c r="C1446" s="83"/>
      <c r="D1446" s="95" t="e">
        <f aca="false">'codigos flow sheet' #REF!</f>
        <v>#VALUE!</v>
      </c>
      <c r="E1446" s="92" t="e">
        <f aca="false">'codigos flow sheet' #REF!</f>
        <v>#VALUE!</v>
      </c>
      <c r="F1446" s="78"/>
      <c r="G1446" s="76"/>
      <c r="H1446" s="82"/>
      <c r="I1446" s="94"/>
      <c r="J1446" s="93"/>
      <c r="K1446" s="139"/>
      <c r="L1446" s="93"/>
      <c r="M1446" s="140"/>
      <c r="N1446" s="82"/>
      <c r="O1446" s="82"/>
      <c r="P1446" s="82"/>
      <c r="Q1446" s="82"/>
      <c r="R1446" s="82"/>
      <c r="S1446" s="82"/>
      <c r="T1446" s="82"/>
      <c r="U1446" s="82"/>
      <c r="V1446" s="82"/>
      <c r="W1446" s="82"/>
      <c r="X1446" s="82"/>
      <c r="Y1446" s="82"/>
      <c r="Z1446" s="82"/>
      <c r="AA1446" s="82"/>
      <c r="AB1446" s="82"/>
      <c r="AC1446" s="82"/>
      <c r="AD1446" s="82"/>
      <c r="AE1446" s="82"/>
      <c r="AF1446" s="82"/>
      <c r="AG1446" s="82"/>
      <c r="AH1446" s="82"/>
      <c r="AI1446" s="82"/>
      <c r="AJ1446" s="82"/>
      <c r="AK1446" s="82"/>
      <c r="AL1446" s="82"/>
      <c r="AM1446" s="82"/>
      <c r="AN1446" s="93"/>
      <c r="AO1446" s="93"/>
      <c r="AP1446" s="93"/>
      <c r="AQ1446" s="93"/>
      <c r="AR1446" s="93"/>
      <c r="AS1446" s="93"/>
      <c r="AT1446" s="94"/>
      <c r="AU1446" s="41"/>
      <c r="AV1446" s="41"/>
      <c r="AW1446" s="41"/>
      <c r="AX1446" s="41"/>
      <c r="AY1446" s="41"/>
      <c r="AZ1446" s="41"/>
      <c r="BA1446" s="41"/>
      <c r="BB1446" s="41"/>
      <c r="BC1446" s="41"/>
      <c r="BD1446" s="41"/>
      <c r="BE1446" s="41"/>
      <c r="BF1446" s="41"/>
      <c r="BG1446" s="41"/>
      <c r="BH1446" s="41"/>
      <c r="BI1446" s="41"/>
      <c r="BJ1446" s="41"/>
      <c r="BK1446" s="41"/>
      <c r="BL1446" s="41"/>
      <c r="BM1446" s="41"/>
      <c r="BN1446" s="41"/>
    </row>
    <row r="1447" customFormat="false" ht="22.5" hidden="false" customHeight="true" outlineLevel="0" collapsed="false">
      <c r="A1447" s="90"/>
      <c r="B1447" s="90"/>
      <c r="C1447" s="83" t="s">
        <v>1766</v>
      </c>
      <c r="D1447" s="90" t="e">
        <f aca="false">CONCATENATE($D$1446,"_","PIT")</f>
        <v>#VALUE!</v>
      </c>
      <c r="E1447" s="94" t="e">
        <f aca="false">$E$1446</f>
        <v>#VALUE!</v>
      </c>
      <c r="F1447" s="78"/>
      <c r="G1447" s="88" t="s">
        <v>125</v>
      </c>
      <c r="H1447" s="82" t="s">
        <v>981</v>
      </c>
      <c r="I1447" s="77" t="s">
        <v>1767</v>
      </c>
      <c r="J1447" s="93"/>
      <c r="K1447" s="139"/>
      <c r="L1447" s="93"/>
      <c r="M1447" s="140" t="s">
        <v>85</v>
      </c>
      <c r="N1447" s="82" t="s">
        <v>1768</v>
      </c>
      <c r="O1447" s="82"/>
      <c r="P1447" s="82"/>
      <c r="Q1447" s="82"/>
      <c r="R1447" s="82"/>
      <c r="S1447" s="82" t="n">
        <v>1</v>
      </c>
      <c r="T1447" s="82"/>
      <c r="U1447" s="82"/>
      <c r="V1447" s="82"/>
      <c r="W1447" s="82"/>
      <c r="X1447" s="82"/>
      <c r="Y1447" s="82"/>
      <c r="Z1447" s="82"/>
      <c r="AA1447" s="82"/>
      <c r="AB1447" s="82"/>
      <c r="AC1447" s="82"/>
      <c r="AD1447" s="82"/>
      <c r="AE1447" s="82"/>
      <c r="AF1447" s="82"/>
      <c r="AG1447" s="82"/>
      <c r="AH1447" s="82"/>
      <c r="AI1447" s="82"/>
      <c r="AJ1447" s="82"/>
      <c r="AK1447" s="82"/>
      <c r="AL1447" s="82"/>
      <c r="AM1447" s="82"/>
      <c r="AN1447" s="93"/>
      <c r="AO1447" s="93"/>
      <c r="AP1447" s="93"/>
      <c r="AQ1447" s="93"/>
      <c r="AR1447" s="93"/>
      <c r="AS1447" s="93"/>
      <c r="AT1447" s="94"/>
      <c r="AU1447" s="41"/>
      <c r="AV1447" s="41"/>
      <c r="AW1447" s="41"/>
      <c r="AX1447" s="41"/>
      <c r="AY1447" s="41"/>
      <c r="AZ1447" s="41"/>
      <c r="BA1447" s="41"/>
      <c r="BB1447" s="41"/>
      <c r="BC1447" s="41"/>
      <c r="BD1447" s="41"/>
      <c r="BE1447" s="41"/>
      <c r="BF1447" s="41"/>
      <c r="BG1447" s="41"/>
      <c r="BH1447" s="41"/>
      <c r="BI1447" s="41"/>
      <c r="BJ1447" s="41"/>
      <c r="BK1447" s="41"/>
      <c r="BL1447" s="41"/>
      <c r="BM1447" s="41"/>
      <c r="BN1447" s="41"/>
    </row>
    <row r="1448" customFormat="false" ht="22.5" hidden="false" customHeight="true" outlineLevel="0" collapsed="false">
      <c r="A1448" s="90"/>
      <c r="B1448" s="90"/>
      <c r="C1448" s="83"/>
      <c r="D1448" s="90"/>
      <c r="E1448" s="77"/>
      <c r="F1448" s="78"/>
      <c r="G1448" s="76"/>
      <c r="H1448" s="82"/>
      <c r="I1448" s="89"/>
      <c r="J1448" s="87"/>
      <c r="K1448" s="79"/>
      <c r="L1448" s="93"/>
      <c r="M1448" s="82"/>
      <c r="N1448" s="82"/>
      <c r="O1448" s="82"/>
      <c r="P1448" s="82"/>
      <c r="Q1448" s="82"/>
      <c r="R1448" s="82"/>
      <c r="S1448" s="82"/>
      <c r="T1448" s="82"/>
      <c r="U1448" s="82"/>
      <c r="V1448" s="82"/>
      <c r="W1448" s="82"/>
      <c r="X1448" s="82"/>
      <c r="Y1448" s="82"/>
      <c r="Z1448" s="82"/>
      <c r="AA1448" s="82"/>
      <c r="AB1448" s="82"/>
      <c r="AC1448" s="82"/>
      <c r="AD1448" s="82"/>
      <c r="AE1448" s="82"/>
      <c r="AF1448" s="82"/>
      <c r="AG1448" s="82"/>
      <c r="AH1448" s="82"/>
      <c r="AI1448" s="82"/>
      <c r="AJ1448" s="82"/>
      <c r="AK1448" s="82"/>
      <c r="AL1448" s="82"/>
      <c r="AM1448" s="82"/>
      <c r="AN1448" s="82"/>
      <c r="AO1448" s="93"/>
      <c r="AP1448" s="93"/>
      <c r="AQ1448" s="93"/>
      <c r="AR1448" s="93"/>
      <c r="AS1448" s="93"/>
      <c r="AT1448" s="94"/>
      <c r="AU1448" s="41"/>
      <c r="AV1448" s="41"/>
      <c r="AW1448" s="41"/>
      <c r="AX1448" s="41"/>
      <c r="AY1448" s="41"/>
      <c r="AZ1448" s="41"/>
      <c r="BA1448" s="41"/>
      <c r="BB1448" s="41"/>
      <c r="BC1448" s="41"/>
      <c r="BD1448" s="41"/>
      <c r="BE1448" s="41"/>
      <c r="BF1448" s="41"/>
      <c r="BG1448" s="41"/>
      <c r="BH1448" s="41"/>
      <c r="BI1448" s="41"/>
      <c r="BJ1448" s="41"/>
      <c r="BK1448" s="41"/>
      <c r="BL1448" s="41"/>
      <c r="BM1448" s="41"/>
      <c r="BN1448" s="41"/>
    </row>
    <row r="1449" customFormat="false" ht="22.5" hidden="false" customHeight="true" outlineLevel="0" collapsed="false">
      <c r="A1449" s="90"/>
      <c r="B1449" s="90"/>
      <c r="C1449" s="83"/>
      <c r="D1449" s="90"/>
      <c r="E1449" s="77"/>
      <c r="F1449" s="78"/>
      <c r="G1449" s="76"/>
      <c r="H1449" s="82"/>
      <c r="I1449" s="89"/>
      <c r="J1449" s="87"/>
      <c r="K1449" s="79"/>
      <c r="L1449" s="93"/>
      <c r="M1449" s="82"/>
      <c r="N1449" s="82"/>
      <c r="O1449" s="82"/>
      <c r="P1449" s="82"/>
      <c r="Q1449" s="82"/>
      <c r="R1449" s="82"/>
      <c r="S1449" s="82"/>
      <c r="T1449" s="82"/>
      <c r="U1449" s="82"/>
      <c r="V1449" s="82"/>
      <c r="W1449" s="82"/>
      <c r="X1449" s="82"/>
      <c r="Y1449" s="82"/>
      <c r="Z1449" s="82"/>
      <c r="AA1449" s="82"/>
      <c r="AB1449" s="82"/>
      <c r="AC1449" s="82"/>
      <c r="AD1449" s="82"/>
      <c r="AE1449" s="82"/>
      <c r="AF1449" s="82"/>
      <c r="AG1449" s="82"/>
      <c r="AH1449" s="82"/>
      <c r="AI1449" s="82"/>
      <c r="AJ1449" s="82"/>
      <c r="AK1449" s="82"/>
      <c r="AL1449" s="82"/>
      <c r="AM1449" s="82"/>
      <c r="AN1449" s="82"/>
      <c r="AO1449" s="93"/>
      <c r="AP1449" s="93"/>
      <c r="AQ1449" s="93"/>
      <c r="AR1449" s="93"/>
      <c r="AS1449" s="93"/>
      <c r="AT1449" s="94"/>
      <c r="AU1449" s="41"/>
      <c r="AV1449" s="41"/>
      <c r="AW1449" s="41"/>
      <c r="AX1449" s="41"/>
      <c r="AY1449" s="41"/>
      <c r="AZ1449" s="41"/>
      <c r="BA1449" s="41"/>
      <c r="BB1449" s="41"/>
      <c r="BC1449" s="41"/>
      <c r="BD1449" s="41"/>
      <c r="BE1449" s="41"/>
      <c r="BF1449" s="41"/>
      <c r="BG1449" s="41"/>
      <c r="BH1449" s="41"/>
      <c r="BI1449" s="41"/>
      <c r="BJ1449" s="41"/>
      <c r="BK1449" s="41"/>
      <c r="BL1449" s="41"/>
      <c r="BM1449" s="41"/>
      <c r="BN1449" s="41"/>
    </row>
    <row r="1450" customFormat="false" ht="22.5" hidden="false" customHeight="true" outlineLevel="0" collapsed="false">
      <c r="A1450" s="90"/>
      <c r="B1450" s="90"/>
      <c r="C1450" s="83"/>
      <c r="D1450" s="90"/>
      <c r="E1450" s="77"/>
      <c r="F1450" s="78"/>
      <c r="G1450" s="76"/>
      <c r="H1450" s="82"/>
      <c r="I1450" s="89"/>
      <c r="J1450" s="87"/>
      <c r="K1450" s="79"/>
      <c r="L1450" s="93"/>
      <c r="M1450" s="82"/>
      <c r="N1450" s="82"/>
      <c r="O1450" s="82"/>
      <c r="P1450" s="82"/>
      <c r="Q1450" s="82"/>
      <c r="R1450" s="82"/>
      <c r="S1450" s="82"/>
      <c r="T1450" s="82"/>
      <c r="U1450" s="82"/>
      <c r="V1450" s="82"/>
      <c r="W1450" s="82"/>
      <c r="X1450" s="82"/>
      <c r="Y1450" s="82"/>
      <c r="Z1450" s="82"/>
      <c r="AA1450" s="82"/>
      <c r="AB1450" s="82"/>
      <c r="AC1450" s="82"/>
      <c r="AD1450" s="82"/>
      <c r="AE1450" s="82"/>
      <c r="AF1450" s="82"/>
      <c r="AG1450" s="82"/>
      <c r="AH1450" s="82"/>
      <c r="AI1450" s="82"/>
      <c r="AJ1450" s="82"/>
      <c r="AK1450" s="82"/>
      <c r="AL1450" s="82"/>
      <c r="AM1450" s="82"/>
      <c r="AN1450" s="82"/>
      <c r="AO1450" s="93"/>
      <c r="AP1450" s="93"/>
      <c r="AQ1450" s="93"/>
      <c r="AR1450" s="93"/>
      <c r="AS1450" s="93"/>
      <c r="AT1450" s="94"/>
      <c r="AU1450" s="41"/>
      <c r="AV1450" s="41"/>
      <c r="AW1450" s="41"/>
      <c r="AX1450" s="41"/>
      <c r="AY1450" s="41"/>
      <c r="AZ1450" s="41"/>
      <c r="BA1450" s="41"/>
      <c r="BB1450" s="41"/>
      <c r="BC1450" s="41"/>
      <c r="BD1450" s="41"/>
      <c r="BE1450" s="41"/>
      <c r="BF1450" s="41"/>
      <c r="BG1450" s="41"/>
      <c r="BH1450" s="41"/>
      <c r="BI1450" s="41"/>
      <c r="BJ1450" s="41"/>
      <c r="BK1450" s="41"/>
      <c r="BL1450" s="41"/>
      <c r="BM1450" s="41"/>
      <c r="BN1450" s="41"/>
    </row>
    <row r="1451" customFormat="false" ht="22.5" hidden="false" customHeight="true" outlineLevel="0" collapsed="false">
      <c r="A1451" s="90"/>
      <c r="B1451" s="90"/>
      <c r="C1451" s="83"/>
      <c r="D1451" s="113" t="e">
        <f aca="false">'codigos flow sheet' #REF!</f>
        <v>#VALUE!</v>
      </c>
      <c r="E1451" s="92" t="e">
        <f aca="false">'codigos flow sheet' #REF!</f>
        <v>#VALUE!</v>
      </c>
      <c r="F1451" s="78"/>
      <c r="G1451" s="76"/>
      <c r="H1451" s="82" t="s">
        <v>1769</v>
      </c>
      <c r="I1451" s="94"/>
      <c r="J1451" s="140" t="s">
        <v>845</v>
      </c>
      <c r="K1451" s="87" t="s">
        <v>845</v>
      </c>
      <c r="L1451" s="93"/>
      <c r="M1451" s="140"/>
      <c r="N1451" s="82"/>
      <c r="O1451" s="82"/>
      <c r="P1451" s="82"/>
      <c r="Q1451" s="82"/>
      <c r="R1451" s="82"/>
      <c r="S1451" s="82"/>
      <c r="T1451" s="82"/>
      <c r="U1451" s="82"/>
      <c r="V1451" s="82"/>
      <c r="W1451" s="82"/>
      <c r="X1451" s="82"/>
      <c r="Y1451" s="82"/>
      <c r="Z1451" s="82"/>
      <c r="AA1451" s="82"/>
      <c r="AB1451" s="82"/>
      <c r="AC1451" s="82"/>
      <c r="AD1451" s="82"/>
      <c r="AE1451" s="82"/>
      <c r="AF1451" s="82"/>
      <c r="AG1451" s="82"/>
      <c r="AH1451" s="82"/>
      <c r="AI1451" s="82"/>
      <c r="AJ1451" s="82"/>
      <c r="AK1451" s="82"/>
      <c r="AL1451" s="82"/>
      <c r="AM1451" s="82"/>
      <c r="AN1451" s="93"/>
      <c r="AO1451" s="93"/>
      <c r="AP1451" s="93"/>
      <c r="AQ1451" s="93"/>
      <c r="AR1451" s="93"/>
      <c r="AS1451" s="93"/>
      <c r="AT1451" s="94"/>
      <c r="AU1451" s="41"/>
      <c r="AV1451" s="41"/>
      <c r="AW1451" s="41"/>
      <c r="AX1451" s="41"/>
      <c r="AY1451" s="41"/>
      <c r="AZ1451" s="41"/>
      <c r="BA1451" s="41"/>
      <c r="BB1451" s="41"/>
      <c r="BC1451" s="41"/>
      <c r="BD1451" s="41"/>
      <c r="BE1451" s="41"/>
      <c r="BF1451" s="41"/>
      <c r="BG1451" s="41"/>
      <c r="BH1451" s="41"/>
      <c r="BI1451" s="41"/>
      <c r="BJ1451" s="41"/>
      <c r="BK1451" s="41"/>
      <c r="BL1451" s="41"/>
      <c r="BM1451" s="41"/>
      <c r="BN1451" s="41"/>
    </row>
    <row r="1452" customFormat="false" ht="22.5" hidden="false" customHeight="true" outlineLevel="0" collapsed="false">
      <c r="A1452" s="90"/>
      <c r="B1452" s="90"/>
      <c r="C1452" s="83" t="s">
        <v>1770</v>
      </c>
      <c r="D1452" s="90" t="e">
        <f aca="false">CONCATENATE($D$1451,"_","HS")</f>
        <v>#VALUE!</v>
      </c>
      <c r="E1452" s="94" t="e">
        <f aca="false">$E$1451</f>
        <v>#VALUE!</v>
      </c>
      <c r="F1452" s="78"/>
      <c r="G1452" s="88" t="s">
        <v>1062</v>
      </c>
      <c r="H1452" s="82" t="s">
        <v>981</v>
      </c>
      <c r="I1452" s="77" t="s">
        <v>1771</v>
      </c>
      <c r="J1452" s="93"/>
      <c r="K1452" s="87"/>
      <c r="L1452" s="93"/>
      <c r="M1452" s="140" t="s">
        <v>62</v>
      </c>
      <c r="N1452" s="82"/>
      <c r="O1452" s="82"/>
      <c r="P1452" s="82"/>
      <c r="Q1452" s="82" t="n">
        <v>1</v>
      </c>
      <c r="R1452" s="82"/>
      <c r="S1452" s="82"/>
      <c r="T1452" s="82"/>
      <c r="U1452" s="82"/>
      <c r="V1452" s="82"/>
      <c r="W1452" s="82"/>
      <c r="X1452" s="82"/>
      <c r="Y1452" s="82"/>
      <c r="Z1452" s="82"/>
      <c r="AA1452" s="82"/>
      <c r="AB1452" s="82"/>
      <c r="AC1452" s="82"/>
      <c r="AD1452" s="82"/>
      <c r="AE1452" s="82"/>
      <c r="AF1452" s="82"/>
      <c r="AG1452" s="82"/>
      <c r="AH1452" s="82"/>
      <c r="AI1452" s="82"/>
      <c r="AJ1452" s="82"/>
      <c r="AK1452" s="82"/>
      <c r="AL1452" s="82"/>
      <c r="AM1452" s="82"/>
      <c r="AN1452" s="93"/>
      <c r="AO1452" s="93"/>
      <c r="AP1452" s="93"/>
      <c r="AQ1452" s="93"/>
      <c r="AR1452" s="93"/>
      <c r="AS1452" s="93"/>
      <c r="AT1452" s="94"/>
      <c r="AU1452" s="41"/>
      <c r="AV1452" s="41"/>
      <c r="AW1452" s="41"/>
      <c r="AX1452" s="41"/>
      <c r="AY1452" s="41"/>
      <c r="AZ1452" s="41"/>
      <c r="BA1452" s="41"/>
      <c r="BB1452" s="41"/>
      <c r="BC1452" s="41"/>
      <c r="BD1452" s="41"/>
      <c r="BE1452" s="41"/>
      <c r="BF1452" s="41"/>
      <c r="BG1452" s="41"/>
      <c r="BH1452" s="41"/>
      <c r="BI1452" s="41"/>
      <c r="BJ1452" s="41"/>
      <c r="BK1452" s="41"/>
      <c r="BL1452" s="41"/>
      <c r="BM1452" s="41"/>
      <c r="BN1452" s="41"/>
    </row>
    <row r="1453" customFormat="false" ht="22.5" hidden="false" customHeight="true" outlineLevel="0" collapsed="false">
      <c r="A1453" s="90"/>
      <c r="B1453" s="90"/>
      <c r="C1453" s="83" t="s">
        <v>1772</v>
      </c>
      <c r="D1453" s="90" t="e">
        <f aca="false">CONCATENATE($D$1451,"_","RDY")</f>
        <v>#VALUE!</v>
      </c>
      <c r="E1453" s="94" t="e">
        <f aca="false">$E$1451</f>
        <v>#VALUE!</v>
      </c>
      <c r="F1453" s="78"/>
      <c r="G1453" s="88" t="s">
        <v>64</v>
      </c>
      <c r="H1453" s="82" t="s">
        <v>981</v>
      </c>
      <c r="I1453" s="77" t="s">
        <v>1773</v>
      </c>
      <c r="J1453" s="93"/>
      <c r="K1453" s="87"/>
      <c r="L1453" s="93"/>
      <c r="M1453" s="140" t="s">
        <v>62</v>
      </c>
      <c r="N1453" s="82"/>
      <c r="O1453" s="82"/>
      <c r="P1453" s="82"/>
      <c r="Q1453" s="82" t="n">
        <v>1</v>
      </c>
      <c r="R1453" s="82"/>
      <c r="S1453" s="82"/>
      <c r="T1453" s="82"/>
      <c r="U1453" s="82"/>
      <c r="V1453" s="82"/>
      <c r="W1453" s="82"/>
      <c r="X1453" s="82"/>
      <c r="Y1453" s="82"/>
      <c r="Z1453" s="82"/>
      <c r="AA1453" s="82"/>
      <c r="AB1453" s="82"/>
      <c r="AC1453" s="82"/>
      <c r="AD1453" s="82"/>
      <c r="AE1453" s="82"/>
      <c r="AF1453" s="82"/>
      <c r="AG1453" s="82"/>
      <c r="AH1453" s="82"/>
      <c r="AI1453" s="82"/>
      <c r="AJ1453" s="82"/>
      <c r="AK1453" s="82"/>
      <c r="AL1453" s="82"/>
      <c r="AM1453" s="82"/>
      <c r="AN1453" s="93"/>
      <c r="AO1453" s="93"/>
      <c r="AP1453" s="93"/>
      <c r="AQ1453" s="93"/>
      <c r="AR1453" s="93"/>
      <c r="AS1453" s="93"/>
      <c r="AT1453" s="94"/>
      <c r="AU1453" s="41"/>
      <c r="AV1453" s="41"/>
      <c r="AW1453" s="41"/>
      <c r="AX1453" s="41"/>
      <c r="AY1453" s="41"/>
      <c r="AZ1453" s="41"/>
      <c r="BA1453" s="41"/>
      <c r="BB1453" s="41"/>
      <c r="BC1453" s="41"/>
      <c r="BD1453" s="41"/>
      <c r="BE1453" s="41"/>
      <c r="BF1453" s="41"/>
      <c r="BG1453" s="41"/>
      <c r="BH1453" s="41"/>
      <c r="BI1453" s="41"/>
      <c r="BJ1453" s="41"/>
      <c r="BK1453" s="41"/>
      <c r="BL1453" s="41"/>
      <c r="BM1453" s="41"/>
      <c r="BN1453" s="41"/>
    </row>
    <row r="1454" customFormat="false" ht="22.5" hidden="false" customHeight="true" outlineLevel="0" collapsed="false">
      <c r="A1454" s="90"/>
      <c r="B1454" s="90"/>
      <c r="C1454" s="83" t="s">
        <v>1774</v>
      </c>
      <c r="D1454" s="90" t="e">
        <f aca="false">CONCATENATE($D$1451,"_","RUN")</f>
        <v>#VALUE!</v>
      </c>
      <c r="E1454" s="94" t="e">
        <f aca="false">$E$1451</f>
        <v>#VALUE!</v>
      </c>
      <c r="F1454" s="78"/>
      <c r="G1454" s="88" t="s">
        <v>382</v>
      </c>
      <c r="H1454" s="82" t="s">
        <v>981</v>
      </c>
      <c r="I1454" s="77" t="s">
        <v>1775</v>
      </c>
      <c r="J1454" s="93"/>
      <c r="K1454" s="87"/>
      <c r="L1454" s="93"/>
      <c r="M1454" s="140" t="s">
        <v>62</v>
      </c>
      <c r="N1454" s="82"/>
      <c r="O1454" s="82"/>
      <c r="P1454" s="82"/>
      <c r="Q1454" s="82" t="n">
        <v>1</v>
      </c>
      <c r="R1454" s="82"/>
      <c r="S1454" s="82"/>
      <c r="T1454" s="82"/>
      <c r="U1454" s="82"/>
      <c r="V1454" s="82"/>
      <c r="W1454" s="82"/>
      <c r="X1454" s="82"/>
      <c r="Y1454" s="82"/>
      <c r="Z1454" s="82"/>
      <c r="AA1454" s="82"/>
      <c r="AB1454" s="82"/>
      <c r="AC1454" s="82"/>
      <c r="AD1454" s="82"/>
      <c r="AE1454" s="82"/>
      <c r="AF1454" s="82"/>
      <c r="AG1454" s="82"/>
      <c r="AH1454" s="82"/>
      <c r="AI1454" s="82"/>
      <c r="AJ1454" s="82"/>
      <c r="AK1454" s="82"/>
      <c r="AL1454" s="82"/>
      <c r="AM1454" s="82"/>
      <c r="AN1454" s="93"/>
      <c r="AO1454" s="93"/>
      <c r="AP1454" s="93"/>
      <c r="AQ1454" s="93"/>
      <c r="AR1454" s="93"/>
      <c r="AS1454" s="93"/>
      <c r="AT1454" s="94"/>
      <c r="AU1454" s="41"/>
      <c r="AV1454" s="41"/>
      <c r="AW1454" s="41"/>
      <c r="AX1454" s="41"/>
      <c r="AY1454" s="41"/>
      <c r="AZ1454" s="41"/>
      <c r="BA1454" s="41"/>
      <c r="BB1454" s="41"/>
      <c r="BC1454" s="41"/>
      <c r="BD1454" s="41"/>
      <c r="BE1454" s="41"/>
      <c r="BF1454" s="41"/>
      <c r="BG1454" s="41"/>
      <c r="BH1454" s="41"/>
      <c r="BI1454" s="41"/>
      <c r="BJ1454" s="41"/>
      <c r="BK1454" s="41"/>
      <c r="BL1454" s="41"/>
      <c r="BM1454" s="41"/>
      <c r="BN1454" s="41"/>
    </row>
    <row r="1455" customFormat="false" ht="22.5" hidden="false" customHeight="true" outlineLevel="0" collapsed="false">
      <c r="A1455" s="90"/>
      <c r="B1455" s="90"/>
      <c r="C1455" s="83" t="s">
        <v>1776</v>
      </c>
      <c r="D1455" s="90" t="e">
        <f aca="false">CONCATENATE($D$1451,"_","FLT")</f>
        <v>#VALUE!</v>
      </c>
      <c r="E1455" s="94" t="e">
        <f aca="false">$E$1451</f>
        <v>#VALUE!</v>
      </c>
      <c r="F1455" s="78"/>
      <c r="G1455" s="88" t="s">
        <v>1124</v>
      </c>
      <c r="H1455" s="82" t="s">
        <v>981</v>
      </c>
      <c r="I1455" s="77" t="s">
        <v>1777</v>
      </c>
      <c r="J1455" s="93"/>
      <c r="K1455" s="87"/>
      <c r="L1455" s="93"/>
      <c r="M1455" s="140" t="s">
        <v>62</v>
      </c>
      <c r="N1455" s="82"/>
      <c r="O1455" s="82"/>
      <c r="P1455" s="82"/>
      <c r="Q1455" s="82" t="n">
        <v>1</v>
      </c>
      <c r="R1455" s="82"/>
      <c r="S1455" s="82"/>
      <c r="T1455" s="82"/>
      <c r="U1455" s="82"/>
      <c r="V1455" s="82"/>
      <c r="W1455" s="82"/>
      <c r="X1455" s="82"/>
      <c r="Y1455" s="82"/>
      <c r="Z1455" s="82"/>
      <c r="AA1455" s="82"/>
      <c r="AB1455" s="82"/>
      <c r="AC1455" s="82"/>
      <c r="AD1455" s="82"/>
      <c r="AE1455" s="82"/>
      <c r="AF1455" s="82"/>
      <c r="AG1455" s="82"/>
      <c r="AH1455" s="82"/>
      <c r="AI1455" s="82"/>
      <c r="AJ1455" s="82"/>
      <c r="AK1455" s="82"/>
      <c r="AL1455" s="82"/>
      <c r="AM1455" s="82"/>
      <c r="AN1455" s="93"/>
      <c r="AO1455" s="93"/>
      <c r="AP1455" s="93"/>
      <c r="AQ1455" s="93"/>
      <c r="AR1455" s="93"/>
      <c r="AS1455" s="93"/>
      <c r="AT1455" s="94"/>
      <c r="AU1455" s="41"/>
      <c r="AV1455" s="41"/>
      <c r="AW1455" s="41"/>
      <c r="AX1455" s="41"/>
      <c r="AY1455" s="41"/>
      <c r="AZ1455" s="41"/>
      <c r="BA1455" s="41"/>
      <c r="BB1455" s="41"/>
      <c r="BC1455" s="41"/>
      <c r="BD1455" s="41"/>
      <c r="BE1455" s="41"/>
      <c r="BF1455" s="41"/>
      <c r="BG1455" s="41"/>
      <c r="BH1455" s="41"/>
      <c r="BI1455" s="41"/>
      <c r="BJ1455" s="41"/>
      <c r="BK1455" s="41"/>
      <c r="BL1455" s="41"/>
      <c r="BM1455" s="41"/>
      <c r="BN1455" s="41"/>
    </row>
    <row r="1456" customFormat="false" ht="22.5" hidden="false" customHeight="true" outlineLevel="0" collapsed="false">
      <c r="A1456" s="90"/>
      <c r="B1456" s="90"/>
      <c r="C1456" s="83" t="s">
        <v>1778</v>
      </c>
      <c r="D1456" s="90" t="e">
        <f aca="false">CONCATENATE($D$1451,"_","CMD")</f>
        <v>#VALUE!</v>
      </c>
      <c r="E1456" s="94" t="e">
        <f aca="false">$E$1451</f>
        <v>#VALUE!</v>
      </c>
      <c r="F1456" s="78"/>
      <c r="G1456" s="88" t="s">
        <v>106</v>
      </c>
      <c r="H1456" s="82" t="s">
        <v>981</v>
      </c>
      <c r="I1456" s="77" t="s">
        <v>1779</v>
      </c>
      <c r="J1456" s="93"/>
      <c r="K1456" s="87"/>
      <c r="L1456" s="93"/>
      <c r="M1456" s="140" t="s">
        <v>62</v>
      </c>
      <c r="N1456" s="82"/>
      <c r="O1456" s="82"/>
      <c r="P1456" s="82"/>
      <c r="Q1456" s="82"/>
      <c r="R1456" s="82" t="n">
        <v>1</v>
      </c>
      <c r="S1456" s="82"/>
      <c r="T1456" s="82"/>
      <c r="U1456" s="82"/>
      <c r="V1456" s="82"/>
      <c r="W1456" s="82"/>
      <c r="X1456" s="82"/>
      <c r="Y1456" s="82"/>
      <c r="Z1456" s="82"/>
      <c r="AA1456" s="82"/>
      <c r="AB1456" s="82"/>
      <c r="AC1456" s="82"/>
      <c r="AD1456" s="82"/>
      <c r="AE1456" s="82"/>
      <c r="AF1456" s="82"/>
      <c r="AG1456" s="82"/>
      <c r="AH1456" s="82"/>
      <c r="AI1456" s="82"/>
      <c r="AJ1456" s="82"/>
      <c r="AK1456" s="82"/>
      <c r="AL1456" s="82"/>
      <c r="AM1456" s="82"/>
      <c r="AN1456" s="93"/>
      <c r="AO1456" s="93"/>
      <c r="AP1456" s="93"/>
      <c r="AQ1456" s="93"/>
      <c r="AR1456" s="93"/>
      <c r="AS1456" s="93"/>
      <c r="AT1456" s="94"/>
      <c r="AU1456" s="41"/>
      <c r="AV1456" s="41"/>
      <c r="AW1456" s="41"/>
      <c r="AX1456" s="41"/>
      <c r="AY1456" s="41"/>
      <c r="AZ1456" s="41"/>
      <c r="BA1456" s="41"/>
      <c r="BB1456" s="41"/>
      <c r="BC1456" s="41"/>
      <c r="BD1456" s="41"/>
      <c r="BE1456" s="41"/>
      <c r="BF1456" s="41"/>
      <c r="BG1456" s="41"/>
      <c r="BH1456" s="41"/>
      <c r="BI1456" s="41"/>
      <c r="BJ1456" s="41"/>
      <c r="BK1456" s="41"/>
      <c r="BL1456" s="41"/>
      <c r="BM1456" s="41"/>
      <c r="BN1456" s="41"/>
    </row>
    <row r="1457" customFormat="false" ht="22.5" hidden="false" customHeight="true" outlineLevel="0" collapsed="false">
      <c r="A1457" s="90"/>
      <c r="B1457" s="90"/>
      <c r="C1457" s="83" t="s">
        <v>1780</v>
      </c>
      <c r="D1457" s="90" t="e">
        <f aca="false">CONCATENATE($D$1451,"_","FIT")</f>
        <v>#VALUE!</v>
      </c>
      <c r="E1457" s="94" t="e">
        <f aca="false">$E$1451</f>
        <v>#VALUE!</v>
      </c>
      <c r="F1457" s="78"/>
      <c r="G1457" s="88" t="s">
        <v>1589</v>
      </c>
      <c r="H1457" s="82" t="s">
        <v>981</v>
      </c>
      <c r="I1457" s="94" t="s">
        <v>1781</v>
      </c>
      <c r="J1457" s="93"/>
      <c r="K1457" s="87"/>
      <c r="L1457" s="93"/>
      <c r="M1457" s="87" t="s">
        <v>85</v>
      </c>
      <c r="N1457" s="82" t="s">
        <v>1591</v>
      </c>
      <c r="O1457" s="82"/>
      <c r="P1457" s="82"/>
      <c r="Q1457" s="82"/>
      <c r="R1457" s="82"/>
      <c r="S1457" s="82" t="n">
        <v>1</v>
      </c>
      <c r="T1457" s="82"/>
      <c r="U1457" s="82"/>
      <c r="V1457" s="82"/>
      <c r="W1457" s="82"/>
      <c r="X1457" s="82"/>
      <c r="Y1457" s="82"/>
      <c r="Z1457" s="82"/>
      <c r="AA1457" s="82"/>
      <c r="AB1457" s="82"/>
      <c r="AC1457" s="82"/>
      <c r="AD1457" s="82"/>
      <c r="AE1457" s="82"/>
      <c r="AF1457" s="82"/>
      <c r="AG1457" s="82"/>
      <c r="AH1457" s="82"/>
      <c r="AI1457" s="82"/>
      <c r="AJ1457" s="82"/>
      <c r="AK1457" s="82"/>
      <c r="AL1457" s="82"/>
      <c r="AM1457" s="82"/>
      <c r="AN1457" s="93"/>
      <c r="AO1457" s="93"/>
      <c r="AP1457" s="93"/>
      <c r="AQ1457" s="93"/>
      <c r="AR1457" s="93"/>
      <c r="AS1457" s="93"/>
      <c r="AT1457" s="94"/>
      <c r="AU1457" s="41"/>
      <c r="AV1457" s="41"/>
      <c r="AW1457" s="41"/>
      <c r="AX1457" s="41"/>
      <c r="AY1457" s="41"/>
      <c r="AZ1457" s="41"/>
      <c r="BA1457" s="41"/>
      <c r="BB1457" s="41"/>
      <c r="BC1457" s="41"/>
      <c r="BD1457" s="41"/>
      <c r="BE1457" s="41"/>
      <c r="BF1457" s="41"/>
      <c r="BG1457" s="41"/>
      <c r="BH1457" s="41"/>
      <c r="BI1457" s="41"/>
      <c r="BJ1457" s="41"/>
      <c r="BK1457" s="41"/>
      <c r="BL1457" s="41"/>
      <c r="BM1457" s="41"/>
      <c r="BN1457" s="41"/>
    </row>
    <row r="1458" customFormat="false" ht="22.5" hidden="false" customHeight="true" outlineLevel="0" collapsed="false">
      <c r="A1458" s="90"/>
      <c r="B1458" s="90"/>
      <c r="C1458" s="83" t="s">
        <v>1782</v>
      </c>
      <c r="D1458" s="90" t="e">
        <f aca="false">CONCATENATE($D$1451,"_","SI")</f>
        <v>#VALUE!</v>
      </c>
      <c r="E1458" s="94" t="e">
        <f aca="false">$E$1451</f>
        <v>#VALUE!</v>
      </c>
      <c r="F1458" s="78"/>
      <c r="G1458" s="88" t="s">
        <v>931</v>
      </c>
      <c r="H1458" s="82" t="s">
        <v>981</v>
      </c>
      <c r="I1458" s="94" t="s">
        <v>1783</v>
      </c>
      <c r="J1458" s="93"/>
      <c r="K1458" s="87"/>
      <c r="L1458" s="93"/>
      <c r="M1458" s="87" t="s">
        <v>1568</v>
      </c>
      <c r="N1458" s="82" t="s">
        <v>1594</v>
      </c>
      <c r="O1458" s="82"/>
      <c r="P1458" s="82"/>
      <c r="Q1458" s="82"/>
      <c r="R1458" s="82"/>
      <c r="S1458" s="82" t="n">
        <v>1</v>
      </c>
      <c r="T1458" s="82"/>
      <c r="U1458" s="82"/>
      <c r="V1458" s="82"/>
      <c r="W1458" s="82"/>
      <c r="X1458" s="82"/>
      <c r="Y1458" s="82"/>
      <c r="Z1458" s="82"/>
      <c r="AA1458" s="82"/>
      <c r="AB1458" s="82"/>
      <c r="AC1458" s="82"/>
      <c r="AD1458" s="82"/>
      <c r="AE1458" s="82"/>
      <c r="AF1458" s="82"/>
      <c r="AG1458" s="82"/>
      <c r="AH1458" s="82"/>
      <c r="AI1458" s="82"/>
      <c r="AJ1458" s="82"/>
      <c r="AK1458" s="82"/>
      <c r="AL1458" s="82"/>
      <c r="AM1458" s="82"/>
      <c r="AN1458" s="93"/>
      <c r="AO1458" s="93"/>
      <c r="AP1458" s="93"/>
      <c r="AQ1458" s="93"/>
      <c r="AR1458" s="93"/>
      <c r="AS1458" s="93"/>
      <c r="AT1458" s="94"/>
      <c r="AU1458" s="41"/>
      <c r="AV1458" s="41"/>
      <c r="AW1458" s="41"/>
      <c r="AX1458" s="41"/>
      <c r="AY1458" s="41"/>
      <c r="AZ1458" s="41"/>
      <c r="BA1458" s="41"/>
      <c r="BB1458" s="41"/>
      <c r="BC1458" s="41"/>
      <c r="BD1458" s="41"/>
      <c r="BE1458" s="41"/>
      <c r="BF1458" s="41"/>
      <c r="BG1458" s="41"/>
      <c r="BH1458" s="41"/>
      <c r="BI1458" s="41"/>
      <c r="BJ1458" s="41"/>
      <c r="BK1458" s="41"/>
      <c r="BL1458" s="41"/>
      <c r="BM1458" s="41"/>
      <c r="BN1458" s="41"/>
    </row>
    <row r="1459" customFormat="false" ht="22.5" hidden="false" customHeight="true" outlineLevel="0" collapsed="false">
      <c r="A1459" s="90"/>
      <c r="B1459" s="90"/>
      <c r="C1459" s="83" t="s">
        <v>1784</v>
      </c>
      <c r="D1459" s="90" t="e">
        <f aca="false">CONCATENATE($D$1451,"_","IT")</f>
        <v>#VALUE!</v>
      </c>
      <c r="E1459" s="94" t="e">
        <f aca="false">$E$1451</f>
        <v>#VALUE!</v>
      </c>
      <c r="F1459" s="78"/>
      <c r="G1459" s="88" t="s">
        <v>82</v>
      </c>
      <c r="H1459" s="82" t="s">
        <v>981</v>
      </c>
      <c r="I1459" s="94" t="s">
        <v>1785</v>
      </c>
      <c r="J1459" s="93"/>
      <c r="K1459" s="87"/>
      <c r="L1459" s="93"/>
      <c r="M1459" s="87" t="s">
        <v>1568</v>
      </c>
      <c r="N1459" s="82" t="s">
        <v>1786</v>
      </c>
      <c r="O1459" s="82"/>
      <c r="P1459" s="82"/>
      <c r="Q1459" s="82"/>
      <c r="R1459" s="82"/>
      <c r="S1459" s="82" t="n">
        <v>1</v>
      </c>
      <c r="T1459" s="82"/>
      <c r="U1459" s="82"/>
      <c r="V1459" s="82"/>
      <c r="W1459" s="82"/>
      <c r="X1459" s="82"/>
      <c r="Y1459" s="82"/>
      <c r="Z1459" s="82"/>
      <c r="AA1459" s="82"/>
      <c r="AB1459" s="82"/>
      <c r="AC1459" s="82"/>
      <c r="AD1459" s="82"/>
      <c r="AE1459" s="82"/>
      <c r="AF1459" s="82"/>
      <c r="AG1459" s="82"/>
      <c r="AH1459" s="82"/>
      <c r="AI1459" s="82"/>
      <c r="AJ1459" s="82"/>
      <c r="AK1459" s="82"/>
      <c r="AL1459" s="82"/>
      <c r="AM1459" s="82"/>
      <c r="AN1459" s="93"/>
      <c r="AO1459" s="93"/>
      <c r="AP1459" s="93"/>
      <c r="AQ1459" s="93"/>
      <c r="AR1459" s="93"/>
      <c r="AS1459" s="93"/>
      <c r="AT1459" s="94"/>
      <c r="AU1459" s="41"/>
      <c r="AV1459" s="41"/>
      <c r="AW1459" s="41"/>
      <c r="AX1459" s="41"/>
      <c r="AY1459" s="41"/>
      <c r="AZ1459" s="41"/>
      <c r="BA1459" s="41"/>
      <c r="BB1459" s="41"/>
      <c r="BC1459" s="41"/>
      <c r="BD1459" s="41"/>
      <c r="BE1459" s="41"/>
      <c r="BF1459" s="41"/>
      <c r="BG1459" s="41"/>
      <c r="BH1459" s="41"/>
      <c r="BI1459" s="41"/>
      <c r="BJ1459" s="41"/>
      <c r="BK1459" s="41"/>
      <c r="BL1459" s="41"/>
      <c r="BM1459" s="41"/>
      <c r="BN1459" s="41"/>
    </row>
    <row r="1460" customFormat="false" ht="22.5" hidden="false" customHeight="true" outlineLevel="0" collapsed="false">
      <c r="A1460" s="90"/>
      <c r="B1460" s="90"/>
      <c r="C1460" s="83" t="s">
        <v>1787</v>
      </c>
      <c r="D1460" s="90" t="e">
        <f aca="false">CONCATENATE($D$1451,"_CV")</f>
        <v>#VALUE!</v>
      </c>
      <c r="E1460" s="94" t="e">
        <f aca="false">$E$1451</f>
        <v>#VALUE!</v>
      </c>
      <c r="F1460" s="78"/>
      <c r="G1460" s="88" t="s">
        <v>935</v>
      </c>
      <c r="H1460" s="82" t="s">
        <v>981</v>
      </c>
      <c r="I1460" s="94" t="s">
        <v>1788</v>
      </c>
      <c r="J1460" s="93"/>
      <c r="K1460" s="87"/>
      <c r="L1460" s="93"/>
      <c r="M1460" s="140" t="s">
        <v>85</v>
      </c>
      <c r="N1460" s="82"/>
      <c r="O1460" s="82"/>
      <c r="P1460" s="82"/>
      <c r="Q1460" s="82"/>
      <c r="R1460" s="82"/>
      <c r="S1460" s="82"/>
      <c r="T1460" s="82"/>
      <c r="U1460" s="82" t="n">
        <v>1</v>
      </c>
      <c r="V1460" s="82"/>
      <c r="W1460" s="82"/>
      <c r="X1460" s="82"/>
      <c r="Y1460" s="82"/>
      <c r="Z1460" s="82"/>
      <c r="AA1460" s="82"/>
      <c r="AB1460" s="82"/>
      <c r="AC1460" s="82"/>
      <c r="AD1460" s="82"/>
      <c r="AE1460" s="82"/>
      <c r="AF1460" s="82"/>
      <c r="AG1460" s="82"/>
      <c r="AH1460" s="82"/>
      <c r="AI1460" s="82"/>
      <c r="AJ1460" s="82"/>
      <c r="AK1460" s="82"/>
      <c r="AL1460" s="82"/>
      <c r="AM1460" s="82"/>
      <c r="AN1460" s="93"/>
      <c r="AO1460" s="93"/>
      <c r="AP1460" s="93"/>
      <c r="AQ1460" s="93"/>
      <c r="AR1460" s="93"/>
      <c r="AS1460" s="93"/>
      <c r="AT1460" s="94"/>
      <c r="AU1460" s="41"/>
      <c r="AV1460" s="41"/>
      <c r="AW1460" s="41"/>
      <c r="AX1460" s="41"/>
      <c r="AY1460" s="41"/>
      <c r="AZ1460" s="41"/>
      <c r="BA1460" s="41"/>
      <c r="BB1460" s="41"/>
      <c r="BC1460" s="41"/>
      <c r="BD1460" s="41"/>
      <c r="BE1460" s="41"/>
      <c r="BF1460" s="41"/>
      <c r="BG1460" s="41"/>
      <c r="BH1460" s="41"/>
      <c r="BI1460" s="41"/>
      <c r="BJ1460" s="41"/>
      <c r="BK1460" s="41"/>
      <c r="BL1460" s="41"/>
      <c r="BM1460" s="41"/>
      <c r="BN1460" s="41"/>
    </row>
    <row r="1461" customFormat="false" ht="22.5" hidden="false" customHeight="true" outlineLevel="0" collapsed="false">
      <c r="A1461" s="83"/>
      <c r="B1461" s="83"/>
      <c r="C1461" s="83"/>
      <c r="D1461" s="76"/>
      <c r="E1461" s="77"/>
      <c r="F1461" s="77"/>
      <c r="G1461" s="76"/>
      <c r="H1461" s="82"/>
      <c r="I1461" s="77"/>
      <c r="J1461" s="87"/>
      <c r="K1461" s="93"/>
      <c r="L1461" s="93"/>
      <c r="M1461" s="82"/>
      <c r="N1461" s="82"/>
      <c r="O1461" s="82"/>
      <c r="P1461" s="82"/>
      <c r="Q1461" s="82"/>
      <c r="R1461" s="82"/>
      <c r="S1461" s="82"/>
      <c r="T1461" s="82"/>
      <c r="U1461" s="82"/>
      <c r="V1461" s="82"/>
      <c r="W1461" s="82"/>
      <c r="X1461" s="82"/>
      <c r="Y1461" s="82"/>
      <c r="Z1461" s="82"/>
      <c r="AA1461" s="82"/>
      <c r="AB1461" s="82"/>
      <c r="AC1461" s="82"/>
      <c r="AD1461" s="82"/>
      <c r="AE1461" s="82"/>
      <c r="AF1461" s="82"/>
      <c r="AG1461" s="82"/>
      <c r="AH1461" s="82"/>
      <c r="AI1461" s="82"/>
      <c r="AJ1461" s="82"/>
      <c r="AK1461" s="82"/>
      <c r="AL1461" s="82"/>
      <c r="AM1461" s="82"/>
      <c r="AN1461" s="82"/>
      <c r="AO1461" s="93"/>
      <c r="AP1461" s="93"/>
      <c r="AQ1461" s="93"/>
      <c r="AR1461" s="93"/>
      <c r="AS1461" s="93"/>
      <c r="AT1461" s="94"/>
      <c r="AU1461" s="50"/>
      <c r="AV1461" s="50"/>
      <c r="AW1461" s="50"/>
      <c r="AX1461" s="50"/>
      <c r="AY1461" s="50"/>
      <c r="AZ1461" s="50"/>
      <c r="BA1461" s="50"/>
      <c r="BB1461" s="50"/>
      <c r="BC1461" s="50"/>
      <c r="BD1461" s="50"/>
      <c r="BE1461" s="50"/>
      <c r="BF1461" s="50"/>
      <c r="BG1461" s="50"/>
      <c r="BH1461" s="50"/>
      <c r="BI1461" s="50"/>
      <c r="BJ1461" s="50"/>
      <c r="BK1461" s="50"/>
      <c r="BL1461" s="50"/>
      <c r="BM1461" s="50"/>
      <c r="BN1461" s="50"/>
    </row>
    <row r="1462" customFormat="false" ht="22.5" hidden="false" customHeight="true" outlineLevel="0" collapsed="false">
      <c r="A1462" s="83"/>
      <c r="B1462" s="83"/>
      <c r="C1462" s="83"/>
      <c r="D1462" s="76"/>
      <c r="E1462" s="77"/>
      <c r="F1462" s="77"/>
      <c r="G1462" s="76"/>
      <c r="H1462" s="82"/>
      <c r="I1462" s="77"/>
      <c r="J1462" s="87"/>
      <c r="K1462" s="93"/>
      <c r="L1462" s="93"/>
      <c r="M1462" s="82"/>
      <c r="N1462" s="82"/>
      <c r="O1462" s="82"/>
      <c r="P1462" s="82"/>
      <c r="Q1462" s="82"/>
      <c r="R1462" s="82"/>
      <c r="S1462" s="82"/>
      <c r="T1462" s="82"/>
      <c r="U1462" s="82"/>
      <c r="V1462" s="82"/>
      <c r="W1462" s="82"/>
      <c r="X1462" s="82"/>
      <c r="Y1462" s="82"/>
      <c r="Z1462" s="82"/>
      <c r="AA1462" s="82"/>
      <c r="AB1462" s="82"/>
      <c r="AC1462" s="82"/>
      <c r="AD1462" s="82"/>
      <c r="AE1462" s="82"/>
      <c r="AF1462" s="82"/>
      <c r="AG1462" s="82"/>
      <c r="AH1462" s="82"/>
      <c r="AI1462" s="82"/>
      <c r="AJ1462" s="82"/>
      <c r="AK1462" s="82"/>
      <c r="AL1462" s="82"/>
      <c r="AM1462" s="82"/>
      <c r="AN1462" s="82"/>
      <c r="AO1462" s="93"/>
      <c r="AP1462" s="93"/>
      <c r="AQ1462" s="93"/>
      <c r="AR1462" s="93"/>
      <c r="AS1462" s="93"/>
      <c r="AT1462" s="94"/>
      <c r="AU1462" s="50"/>
      <c r="AV1462" s="50"/>
      <c r="AW1462" s="50"/>
      <c r="AX1462" s="50"/>
      <c r="AY1462" s="50"/>
      <c r="AZ1462" s="50"/>
      <c r="BA1462" s="50"/>
      <c r="BB1462" s="50"/>
      <c r="BC1462" s="50"/>
      <c r="BD1462" s="50"/>
      <c r="BE1462" s="50"/>
      <c r="BF1462" s="50"/>
      <c r="BG1462" s="50"/>
      <c r="BH1462" s="50"/>
      <c r="BI1462" s="50"/>
      <c r="BJ1462" s="50"/>
      <c r="BK1462" s="50"/>
      <c r="BL1462" s="50"/>
      <c r="BM1462" s="50"/>
      <c r="BN1462" s="50"/>
    </row>
    <row r="1463" customFormat="false" ht="22.5" hidden="false" customHeight="true" outlineLevel="0" collapsed="false">
      <c r="A1463" s="90"/>
      <c r="B1463" s="90"/>
      <c r="C1463" s="83"/>
      <c r="D1463" s="113" t="e">
        <f aca="false">$D$1451</f>
        <v>#VALUE!</v>
      </c>
      <c r="E1463" s="92" t="e">
        <f aca="false">$E$1451</f>
        <v>#VALUE!</v>
      </c>
      <c r="F1463" s="78"/>
      <c r="G1463" s="76"/>
      <c r="H1463" s="82"/>
      <c r="I1463" s="94"/>
      <c r="J1463" s="140" t="s">
        <v>845</v>
      </c>
      <c r="K1463" s="79"/>
      <c r="L1463" s="93"/>
      <c r="M1463" s="140"/>
      <c r="N1463" s="82"/>
      <c r="O1463" s="82"/>
      <c r="P1463" s="82"/>
      <c r="Q1463" s="82"/>
      <c r="R1463" s="82"/>
      <c r="S1463" s="82"/>
      <c r="T1463" s="82"/>
      <c r="U1463" s="82"/>
      <c r="V1463" s="82"/>
      <c r="W1463" s="82"/>
      <c r="X1463" s="82"/>
      <c r="Y1463" s="82"/>
      <c r="Z1463" s="82"/>
      <c r="AA1463" s="82"/>
      <c r="AB1463" s="82"/>
      <c r="AC1463" s="82"/>
      <c r="AD1463" s="82"/>
      <c r="AE1463" s="82"/>
      <c r="AF1463" s="82"/>
      <c r="AG1463" s="82"/>
      <c r="AH1463" s="82"/>
      <c r="AI1463" s="82"/>
      <c r="AJ1463" s="82"/>
      <c r="AK1463" s="82"/>
      <c r="AL1463" s="82"/>
      <c r="AM1463" s="82"/>
      <c r="AN1463" s="93"/>
      <c r="AO1463" s="93"/>
      <c r="AP1463" s="93"/>
      <c r="AQ1463" s="93"/>
      <c r="AR1463" s="93"/>
      <c r="AS1463" s="93"/>
      <c r="AT1463" s="94"/>
      <c r="AU1463" s="41"/>
      <c r="AV1463" s="41"/>
      <c r="AW1463" s="41"/>
      <c r="AX1463" s="41"/>
      <c r="AY1463" s="41"/>
      <c r="AZ1463" s="41"/>
      <c r="BA1463" s="41"/>
      <c r="BB1463" s="41"/>
      <c r="BC1463" s="41"/>
      <c r="BD1463" s="41"/>
      <c r="BE1463" s="41"/>
      <c r="BF1463" s="41"/>
      <c r="BG1463" s="41"/>
      <c r="BH1463" s="41"/>
      <c r="BI1463" s="41"/>
      <c r="BJ1463" s="41"/>
      <c r="BK1463" s="41"/>
      <c r="BL1463" s="41"/>
      <c r="BM1463" s="41"/>
      <c r="BN1463" s="41"/>
    </row>
    <row r="1464" customFormat="false" ht="22.5" hidden="false" customHeight="true" outlineLevel="0" collapsed="false">
      <c r="A1464" s="90"/>
      <c r="B1464" s="90"/>
      <c r="C1464" s="83"/>
      <c r="D1464" s="90" t="e">
        <f aca="false">CONCATENATE($D$1463,"_DNET","_RDY")</f>
        <v>#VALUE!</v>
      </c>
      <c r="E1464" s="94" t="e">
        <f aca="false">$E$1451</f>
        <v>#VALUE!</v>
      </c>
      <c r="F1464" s="78"/>
      <c r="G1464" s="88" t="s">
        <v>64</v>
      </c>
      <c r="H1464" s="82" t="s">
        <v>981</v>
      </c>
      <c r="I1464" s="94"/>
      <c r="J1464" s="93"/>
      <c r="K1464" s="79"/>
      <c r="L1464" s="93"/>
      <c r="M1464" s="140" t="s">
        <v>1119</v>
      </c>
      <c r="N1464" s="82"/>
      <c r="O1464" s="82"/>
      <c r="P1464" s="82"/>
      <c r="Q1464" s="82"/>
      <c r="R1464" s="82"/>
      <c r="S1464" s="82"/>
      <c r="T1464" s="82"/>
      <c r="U1464" s="82"/>
      <c r="V1464" s="82"/>
      <c r="W1464" s="82"/>
      <c r="X1464" s="82" t="n">
        <v>1</v>
      </c>
      <c r="Y1464" s="82"/>
      <c r="Z1464" s="82"/>
      <c r="AA1464" s="82"/>
      <c r="AB1464" s="82"/>
      <c r="AC1464" s="82"/>
      <c r="AD1464" s="82"/>
      <c r="AE1464" s="82"/>
      <c r="AF1464" s="82"/>
      <c r="AG1464" s="82"/>
      <c r="AH1464" s="82"/>
      <c r="AI1464" s="82"/>
      <c r="AJ1464" s="82"/>
      <c r="AK1464" s="82"/>
      <c r="AL1464" s="82"/>
      <c r="AM1464" s="82"/>
      <c r="AN1464" s="93"/>
      <c r="AO1464" s="93"/>
      <c r="AP1464" s="93"/>
      <c r="AQ1464" s="93"/>
      <c r="AR1464" s="93"/>
      <c r="AS1464" s="93"/>
      <c r="AT1464" s="94"/>
      <c r="AU1464" s="41"/>
      <c r="AV1464" s="41"/>
      <c r="AW1464" s="41"/>
      <c r="AX1464" s="41"/>
      <c r="AY1464" s="41"/>
      <c r="AZ1464" s="41"/>
      <c r="BA1464" s="41"/>
      <c r="BB1464" s="41"/>
      <c r="BC1464" s="41"/>
      <c r="BD1464" s="41"/>
      <c r="BE1464" s="41"/>
      <c r="BF1464" s="41"/>
      <c r="BG1464" s="41"/>
      <c r="BH1464" s="41"/>
      <c r="BI1464" s="41"/>
      <c r="BJ1464" s="41"/>
      <c r="BK1464" s="41"/>
      <c r="BL1464" s="41"/>
      <c r="BM1464" s="41"/>
      <c r="BN1464" s="41"/>
    </row>
    <row r="1465" customFormat="false" ht="22.5" hidden="false" customHeight="true" outlineLevel="0" collapsed="false">
      <c r="A1465" s="90"/>
      <c r="B1465" s="90"/>
      <c r="C1465" s="83"/>
      <c r="D1465" s="90" t="e">
        <f aca="false">CONCATENATE($D$1463,"_DNET","_RUN")</f>
        <v>#VALUE!</v>
      </c>
      <c r="E1465" s="94" t="e">
        <f aca="false">$E$1451</f>
        <v>#VALUE!</v>
      </c>
      <c r="F1465" s="78"/>
      <c r="G1465" s="88" t="s">
        <v>382</v>
      </c>
      <c r="H1465" s="82" t="s">
        <v>981</v>
      </c>
      <c r="I1465" s="94"/>
      <c r="J1465" s="93"/>
      <c r="K1465" s="79"/>
      <c r="L1465" s="93"/>
      <c r="M1465" s="140" t="s">
        <v>1119</v>
      </c>
      <c r="N1465" s="82"/>
      <c r="O1465" s="82"/>
      <c r="P1465" s="82"/>
      <c r="Q1465" s="82"/>
      <c r="R1465" s="82"/>
      <c r="S1465" s="82"/>
      <c r="T1465" s="82"/>
      <c r="U1465" s="82"/>
      <c r="V1465" s="82"/>
      <c r="W1465" s="82"/>
      <c r="X1465" s="82" t="n">
        <v>1</v>
      </c>
      <c r="Y1465" s="82"/>
      <c r="Z1465" s="82"/>
      <c r="AA1465" s="82"/>
      <c r="AB1465" s="82"/>
      <c r="AC1465" s="82"/>
      <c r="AD1465" s="82"/>
      <c r="AE1465" s="82"/>
      <c r="AF1465" s="82"/>
      <c r="AG1465" s="82"/>
      <c r="AH1465" s="82"/>
      <c r="AI1465" s="82"/>
      <c r="AJ1465" s="82"/>
      <c r="AK1465" s="82"/>
      <c r="AL1465" s="82"/>
      <c r="AM1465" s="82"/>
      <c r="AN1465" s="93"/>
      <c r="AO1465" s="93"/>
      <c r="AP1465" s="93"/>
      <c r="AQ1465" s="93"/>
      <c r="AR1465" s="93"/>
      <c r="AS1465" s="93"/>
      <c r="AT1465" s="94"/>
      <c r="AU1465" s="41"/>
      <c r="AV1465" s="41"/>
      <c r="AW1465" s="41"/>
      <c r="AX1465" s="41"/>
      <c r="AY1465" s="41"/>
      <c r="AZ1465" s="41"/>
      <c r="BA1465" s="41"/>
      <c r="BB1465" s="41"/>
      <c r="BC1465" s="41"/>
      <c r="BD1465" s="41"/>
      <c r="BE1465" s="41"/>
      <c r="BF1465" s="41"/>
      <c r="BG1465" s="41"/>
      <c r="BH1465" s="41"/>
      <c r="BI1465" s="41"/>
      <c r="BJ1465" s="41"/>
      <c r="BK1465" s="41"/>
      <c r="BL1465" s="41"/>
      <c r="BM1465" s="41"/>
      <c r="BN1465" s="41"/>
    </row>
    <row r="1466" customFormat="false" ht="22.5" hidden="false" customHeight="true" outlineLevel="0" collapsed="false">
      <c r="A1466" s="90"/>
      <c r="B1466" s="90"/>
      <c r="C1466" s="83"/>
      <c r="D1466" s="90" t="e">
        <f aca="false">CONCATENATE($D$1463,"_DNET","_FLT")</f>
        <v>#VALUE!</v>
      </c>
      <c r="E1466" s="94" t="e">
        <f aca="false">$E$1451</f>
        <v>#VALUE!</v>
      </c>
      <c r="F1466" s="78"/>
      <c r="G1466" s="77" t="s">
        <v>1494</v>
      </c>
      <c r="H1466" s="82" t="s">
        <v>981</v>
      </c>
      <c r="I1466" s="94"/>
      <c r="J1466" s="93"/>
      <c r="K1466" s="79"/>
      <c r="L1466" s="93"/>
      <c r="M1466" s="140" t="s">
        <v>1119</v>
      </c>
      <c r="N1466" s="82"/>
      <c r="O1466" s="82"/>
      <c r="P1466" s="82"/>
      <c r="Q1466" s="82"/>
      <c r="R1466" s="82"/>
      <c r="S1466" s="82"/>
      <c r="T1466" s="82"/>
      <c r="U1466" s="82"/>
      <c r="V1466" s="82"/>
      <c r="W1466" s="82"/>
      <c r="X1466" s="82" t="n">
        <v>1</v>
      </c>
      <c r="Y1466" s="82"/>
      <c r="Z1466" s="82"/>
      <c r="AA1466" s="82"/>
      <c r="AB1466" s="82"/>
      <c r="AC1466" s="82"/>
      <c r="AD1466" s="82"/>
      <c r="AE1466" s="82"/>
      <c r="AF1466" s="82"/>
      <c r="AG1466" s="82"/>
      <c r="AH1466" s="82"/>
      <c r="AI1466" s="82"/>
      <c r="AJ1466" s="82"/>
      <c r="AK1466" s="82"/>
      <c r="AL1466" s="82"/>
      <c r="AM1466" s="82"/>
      <c r="AN1466" s="93"/>
      <c r="AO1466" s="93"/>
      <c r="AP1466" s="93"/>
      <c r="AQ1466" s="93"/>
      <c r="AR1466" s="93"/>
      <c r="AS1466" s="93"/>
      <c r="AT1466" s="94"/>
      <c r="AU1466" s="41"/>
      <c r="AV1466" s="41"/>
      <c r="AW1466" s="41"/>
      <c r="AX1466" s="41"/>
      <c r="AY1466" s="41"/>
      <c r="AZ1466" s="41"/>
      <c r="BA1466" s="41"/>
      <c r="BB1466" s="41"/>
      <c r="BC1466" s="41"/>
      <c r="BD1466" s="41"/>
      <c r="BE1466" s="41"/>
      <c r="BF1466" s="41"/>
      <c r="BG1466" s="41"/>
      <c r="BH1466" s="41"/>
      <c r="BI1466" s="41"/>
      <c r="BJ1466" s="41"/>
      <c r="BK1466" s="41"/>
      <c r="BL1466" s="41"/>
      <c r="BM1466" s="41"/>
      <c r="BN1466" s="41"/>
    </row>
    <row r="1467" customFormat="false" ht="22.5" hidden="false" customHeight="true" outlineLevel="0" collapsed="false">
      <c r="A1467" s="90"/>
      <c r="B1467" s="90"/>
      <c r="C1467" s="83"/>
      <c r="D1467" s="90" t="e">
        <f aca="false">CONCATENATE($D$1463,"_DNET","_RST")</f>
        <v>#VALUE!</v>
      </c>
      <c r="E1467" s="94" t="e">
        <f aca="false">$E$1451</f>
        <v>#VALUE!</v>
      </c>
      <c r="F1467" s="78"/>
      <c r="G1467" s="77" t="s">
        <v>925</v>
      </c>
      <c r="H1467" s="82" t="s">
        <v>981</v>
      </c>
      <c r="I1467" s="94"/>
      <c r="J1467" s="93"/>
      <c r="K1467" s="79"/>
      <c r="L1467" s="93"/>
      <c r="M1467" s="140" t="s">
        <v>1119</v>
      </c>
      <c r="N1467" s="82"/>
      <c r="O1467" s="82"/>
      <c r="P1467" s="82"/>
      <c r="Q1467" s="82"/>
      <c r="R1467" s="82"/>
      <c r="S1467" s="82"/>
      <c r="T1467" s="82"/>
      <c r="U1467" s="82"/>
      <c r="V1467" s="82"/>
      <c r="W1467" s="82"/>
      <c r="X1467" s="82" t="n">
        <v>1</v>
      </c>
      <c r="Y1467" s="82"/>
      <c r="Z1467" s="82"/>
      <c r="AA1467" s="82"/>
      <c r="AB1467" s="82"/>
      <c r="AC1467" s="82"/>
      <c r="AD1467" s="82"/>
      <c r="AE1467" s="82"/>
      <c r="AF1467" s="82"/>
      <c r="AG1467" s="82"/>
      <c r="AH1467" s="82"/>
      <c r="AI1467" s="82"/>
      <c r="AJ1467" s="82"/>
      <c r="AK1467" s="82"/>
      <c r="AL1467" s="82"/>
      <c r="AM1467" s="82"/>
      <c r="AN1467" s="93"/>
      <c r="AO1467" s="93"/>
      <c r="AP1467" s="93"/>
      <c r="AQ1467" s="93"/>
      <c r="AR1467" s="93"/>
      <c r="AS1467" s="93"/>
      <c r="AT1467" s="94"/>
      <c r="AU1467" s="41"/>
      <c r="AV1467" s="41"/>
      <c r="AW1467" s="41"/>
      <c r="AX1467" s="41"/>
      <c r="AY1467" s="41"/>
      <c r="AZ1467" s="41"/>
      <c r="BA1467" s="41"/>
      <c r="BB1467" s="41"/>
      <c r="BC1467" s="41"/>
      <c r="BD1467" s="41"/>
      <c r="BE1467" s="41"/>
      <c r="BF1467" s="41"/>
      <c r="BG1467" s="41"/>
      <c r="BH1467" s="41"/>
      <c r="BI1467" s="41"/>
      <c r="BJ1467" s="41"/>
      <c r="BK1467" s="41"/>
      <c r="BL1467" s="41"/>
      <c r="BM1467" s="41"/>
      <c r="BN1467" s="41"/>
    </row>
    <row r="1468" customFormat="false" ht="22.5" hidden="false" customHeight="true" outlineLevel="0" collapsed="false">
      <c r="A1468" s="90"/>
      <c r="B1468" s="90"/>
      <c r="C1468" s="83"/>
      <c r="D1468" s="90" t="e">
        <f aca="false">CONCATENATE($D$1463,"_DNET","_CMD")</f>
        <v>#VALUE!</v>
      </c>
      <c r="E1468" s="94" t="e">
        <f aca="false">$E$1451</f>
        <v>#VALUE!</v>
      </c>
      <c r="F1468" s="78"/>
      <c r="G1468" s="77" t="s">
        <v>79</v>
      </c>
      <c r="H1468" s="82" t="s">
        <v>981</v>
      </c>
      <c r="I1468" s="94"/>
      <c r="J1468" s="93"/>
      <c r="K1468" s="79"/>
      <c r="L1468" s="93"/>
      <c r="M1468" s="140" t="s">
        <v>1119</v>
      </c>
      <c r="N1468" s="82"/>
      <c r="O1468" s="82"/>
      <c r="P1468" s="82"/>
      <c r="Q1468" s="82"/>
      <c r="R1468" s="82"/>
      <c r="S1468" s="82"/>
      <c r="T1468" s="82"/>
      <c r="U1468" s="82"/>
      <c r="V1468" s="82"/>
      <c r="W1468" s="82"/>
      <c r="X1468" s="82" t="n">
        <v>1</v>
      </c>
      <c r="Y1468" s="82"/>
      <c r="Z1468" s="82"/>
      <c r="AA1468" s="82"/>
      <c r="AB1468" s="82"/>
      <c r="AC1468" s="82"/>
      <c r="AD1468" s="82"/>
      <c r="AE1468" s="82"/>
      <c r="AF1468" s="82"/>
      <c r="AG1468" s="82"/>
      <c r="AH1468" s="82"/>
      <c r="AI1468" s="82"/>
      <c r="AJ1468" s="82"/>
      <c r="AK1468" s="82"/>
      <c r="AL1468" s="82"/>
      <c r="AM1468" s="82"/>
      <c r="AN1468" s="93"/>
      <c r="AO1468" s="93"/>
      <c r="AP1468" s="93"/>
      <c r="AQ1468" s="93"/>
      <c r="AR1468" s="93"/>
      <c r="AS1468" s="93"/>
      <c r="AT1468" s="94"/>
      <c r="AU1468" s="41"/>
      <c r="AV1468" s="41"/>
      <c r="AW1468" s="41"/>
      <c r="AX1468" s="41"/>
      <c r="AY1468" s="41"/>
      <c r="AZ1468" s="41"/>
      <c r="BA1468" s="41"/>
      <c r="BB1468" s="41"/>
      <c r="BC1468" s="41"/>
      <c r="BD1468" s="41"/>
      <c r="BE1468" s="41"/>
      <c r="BF1468" s="41"/>
      <c r="BG1468" s="41"/>
      <c r="BH1468" s="41"/>
      <c r="BI1468" s="41"/>
      <c r="BJ1468" s="41"/>
      <c r="BK1468" s="41"/>
      <c r="BL1468" s="41"/>
      <c r="BM1468" s="41"/>
      <c r="BN1468" s="41"/>
    </row>
    <row r="1469" customFormat="false" ht="22.5" hidden="false" customHeight="true" outlineLevel="0" collapsed="false">
      <c r="A1469" s="90"/>
      <c r="B1469" s="90"/>
      <c r="C1469" s="83"/>
      <c r="D1469" s="90" t="e">
        <f aca="false">CONCATENATE($D$1463,"_DNET","_S")</f>
        <v>#VALUE!</v>
      </c>
      <c r="E1469" s="94" t="e">
        <f aca="false">$E$1451</f>
        <v>#VALUE!</v>
      </c>
      <c r="F1469" s="78"/>
      <c r="G1469" s="77" t="s">
        <v>931</v>
      </c>
      <c r="H1469" s="82" t="s">
        <v>981</v>
      </c>
      <c r="I1469" s="94"/>
      <c r="J1469" s="93"/>
      <c r="K1469" s="79"/>
      <c r="L1469" s="93"/>
      <c r="M1469" s="140" t="s">
        <v>1119</v>
      </c>
      <c r="N1469" s="82"/>
      <c r="O1469" s="82"/>
      <c r="P1469" s="82"/>
      <c r="Q1469" s="82"/>
      <c r="R1469" s="82"/>
      <c r="S1469" s="82"/>
      <c r="T1469" s="82"/>
      <c r="U1469" s="82"/>
      <c r="V1469" s="82"/>
      <c r="W1469" s="82"/>
      <c r="X1469" s="82" t="n">
        <v>1</v>
      </c>
      <c r="Y1469" s="82"/>
      <c r="Z1469" s="82"/>
      <c r="AA1469" s="82"/>
      <c r="AB1469" s="82"/>
      <c r="AC1469" s="82"/>
      <c r="AD1469" s="82"/>
      <c r="AE1469" s="82"/>
      <c r="AF1469" s="82"/>
      <c r="AG1469" s="82"/>
      <c r="AH1469" s="82"/>
      <c r="AI1469" s="82"/>
      <c r="AJ1469" s="82"/>
      <c r="AK1469" s="82"/>
      <c r="AL1469" s="82"/>
      <c r="AM1469" s="82"/>
      <c r="AN1469" s="93"/>
      <c r="AO1469" s="93"/>
      <c r="AP1469" s="93"/>
      <c r="AQ1469" s="93"/>
      <c r="AR1469" s="93"/>
      <c r="AS1469" s="93"/>
      <c r="AT1469" s="94"/>
      <c r="AU1469" s="41"/>
      <c r="AV1469" s="41"/>
      <c r="AW1469" s="41"/>
      <c r="AX1469" s="41"/>
      <c r="AY1469" s="41"/>
      <c r="AZ1469" s="41"/>
      <c r="BA1469" s="41"/>
      <c r="BB1469" s="41"/>
      <c r="BC1469" s="41"/>
      <c r="BD1469" s="41"/>
      <c r="BE1469" s="41"/>
      <c r="BF1469" s="41"/>
      <c r="BG1469" s="41"/>
      <c r="BH1469" s="41"/>
      <c r="BI1469" s="41"/>
      <c r="BJ1469" s="41"/>
      <c r="BK1469" s="41"/>
      <c r="BL1469" s="41"/>
      <c r="BM1469" s="41"/>
      <c r="BN1469" s="41"/>
    </row>
    <row r="1470" customFormat="false" ht="22.5" hidden="false" customHeight="true" outlineLevel="0" collapsed="false">
      <c r="A1470" s="90"/>
      <c r="B1470" s="90"/>
      <c r="C1470" s="83"/>
      <c r="D1470" s="90" t="e">
        <f aca="false">CONCATENATE($D$1463,"_DNET","_I")</f>
        <v>#VALUE!</v>
      </c>
      <c r="E1470" s="94" t="e">
        <f aca="false">$E$1451</f>
        <v>#VALUE!</v>
      </c>
      <c r="F1470" s="78"/>
      <c r="G1470" s="77" t="s">
        <v>82</v>
      </c>
      <c r="H1470" s="82" t="s">
        <v>981</v>
      </c>
      <c r="I1470" s="94"/>
      <c r="J1470" s="93"/>
      <c r="K1470" s="79"/>
      <c r="L1470" s="93"/>
      <c r="M1470" s="140" t="s">
        <v>1119</v>
      </c>
      <c r="N1470" s="82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 t="n">
        <v>1</v>
      </c>
      <c r="Y1470" s="82"/>
      <c r="Z1470" s="82"/>
      <c r="AA1470" s="82"/>
      <c r="AB1470" s="82"/>
      <c r="AC1470" s="82"/>
      <c r="AD1470" s="82"/>
      <c r="AE1470" s="82"/>
      <c r="AF1470" s="82"/>
      <c r="AG1470" s="82"/>
      <c r="AH1470" s="82"/>
      <c r="AI1470" s="82"/>
      <c r="AJ1470" s="82"/>
      <c r="AK1470" s="82"/>
      <c r="AL1470" s="82"/>
      <c r="AM1470" s="82"/>
      <c r="AN1470" s="93"/>
      <c r="AO1470" s="93"/>
      <c r="AP1470" s="93"/>
      <c r="AQ1470" s="93"/>
      <c r="AR1470" s="93"/>
      <c r="AS1470" s="93"/>
      <c r="AT1470" s="94"/>
      <c r="AU1470" s="41"/>
      <c r="AV1470" s="41"/>
      <c r="AW1470" s="41"/>
      <c r="AX1470" s="41"/>
      <c r="AY1470" s="41"/>
      <c r="AZ1470" s="41"/>
      <c r="BA1470" s="41"/>
      <c r="BB1470" s="41"/>
      <c r="BC1470" s="41"/>
      <c r="BD1470" s="41"/>
      <c r="BE1470" s="41"/>
      <c r="BF1470" s="41"/>
      <c r="BG1470" s="41"/>
      <c r="BH1470" s="41"/>
      <c r="BI1470" s="41"/>
      <c r="BJ1470" s="41"/>
      <c r="BK1470" s="41"/>
      <c r="BL1470" s="41"/>
      <c r="BM1470" s="41"/>
      <c r="BN1470" s="41"/>
    </row>
    <row r="1471" customFormat="false" ht="22.5" hidden="false" customHeight="true" outlineLevel="0" collapsed="false">
      <c r="A1471" s="90"/>
      <c r="B1471" s="90"/>
      <c r="C1471" s="83"/>
      <c r="D1471" s="90" t="e">
        <f aca="false">CONCATENATE($D$1463,"_DNET","_CV")</f>
        <v>#VALUE!</v>
      </c>
      <c r="E1471" s="94" t="e">
        <f aca="false">$E$1451</f>
        <v>#VALUE!</v>
      </c>
      <c r="F1471" s="78"/>
      <c r="G1471" s="77" t="s">
        <v>1495</v>
      </c>
      <c r="H1471" s="82" t="s">
        <v>981</v>
      </c>
      <c r="I1471" s="94"/>
      <c r="J1471" s="93"/>
      <c r="K1471" s="79"/>
      <c r="L1471" s="93"/>
      <c r="M1471" s="140" t="s">
        <v>1119</v>
      </c>
      <c r="N1471" s="82"/>
      <c r="O1471" s="82"/>
      <c r="P1471" s="82"/>
      <c r="Q1471" s="82"/>
      <c r="R1471" s="82"/>
      <c r="S1471" s="82"/>
      <c r="T1471" s="82"/>
      <c r="U1471" s="82"/>
      <c r="V1471" s="82"/>
      <c r="W1471" s="82"/>
      <c r="X1471" s="82" t="n">
        <v>1</v>
      </c>
      <c r="Y1471" s="82"/>
      <c r="Z1471" s="82"/>
      <c r="AA1471" s="82"/>
      <c r="AB1471" s="82"/>
      <c r="AC1471" s="82"/>
      <c r="AD1471" s="82"/>
      <c r="AE1471" s="82"/>
      <c r="AF1471" s="82"/>
      <c r="AG1471" s="82"/>
      <c r="AH1471" s="82"/>
      <c r="AI1471" s="82"/>
      <c r="AJ1471" s="82"/>
      <c r="AK1471" s="82"/>
      <c r="AL1471" s="82"/>
      <c r="AM1471" s="82"/>
      <c r="AN1471" s="93"/>
      <c r="AO1471" s="93"/>
      <c r="AP1471" s="93"/>
      <c r="AQ1471" s="93"/>
      <c r="AR1471" s="93"/>
      <c r="AS1471" s="93"/>
      <c r="AT1471" s="94"/>
      <c r="AU1471" s="41"/>
      <c r="AV1471" s="41"/>
      <c r="AW1471" s="41"/>
      <c r="AX1471" s="41"/>
      <c r="AY1471" s="41"/>
      <c r="AZ1471" s="41"/>
      <c r="BA1471" s="41"/>
      <c r="BB1471" s="41"/>
      <c r="BC1471" s="41"/>
      <c r="BD1471" s="41"/>
      <c r="BE1471" s="41"/>
      <c r="BF1471" s="41"/>
      <c r="BG1471" s="41"/>
      <c r="BH1471" s="41"/>
      <c r="BI1471" s="41"/>
      <c r="BJ1471" s="41"/>
      <c r="BK1471" s="41"/>
      <c r="BL1471" s="41"/>
      <c r="BM1471" s="41"/>
      <c r="BN1471" s="41"/>
    </row>
    <row r="1472" customFormat="false" ht="22.5" hidden="false" customHeight="true" outlineLevel="0" collapsed="false">
      <c r="A1472" s="90"/>
      <c r="B1472" s="90"/>
      <c r="C1472" s="83"/>
      <c r="D1472" s="90" t="e">
        <f aca="false">CONCATENATE($D$1463,"_DNET","_W")</f>
        <v>#VALUE!</v>
      </c>
      <c r="E1472" s="94" t="e">
        <f aca="false">$E$1451</f>
        <v>#VALUE!</v>
      </c>
      <c r="F1472" s="78"/>
      <c r="G1472" s="77" t="s">
        <v>1495</v>
      </c>
      <c r="H1472" s="82" t="s">
        <v>981</v>
      </c>
      <c r="I1472" s="94"/>
      <c r="J1472" s="93"/>
      <c r="K1472" s="79"/>
      <c r="L1472" s="93"/>
      <c r="M1472" s="140" t="s">
        <v>1119</v>
      </c>
      <c r="N1472" s="82"/>
      <c r="O1472" s="82"/>
      <c r="P1472" s="82"/>
      <c r="Q1472" s="82"/>
      <c r="R1472" s="82"/>
      <c r="S1472" s="82"/>
      <c r="T1472" s="82"/>
      <c r="U1472" s="82"/>
      <c r="V1472" s="82"/>
      <c r="W1472" s="82"/>
      <c r="X1472" s="82" t="n">
        <v>1</v>
      </c>
      <c r="Y1472" s="82"/>
      <c r="Z1472" s="82"/>
      <c r="AA1472" s="82"/>
      <c r="AB1472" s="82"/>
      <c r="AC1472" s="82"/>
      <c r="AD1472" s="82"/>
      <c r="AE1472" s="82"/>
      <c r="AF1472" s="82"/>
      <c r="AG1472" s="82"/>
      <c r="AH1472" s="82"/>
      <c r="AI1472" s="82"/>
      <c r="AJ1472" s="82"/>
      <c r="AK1472" s="82"/>
      <c r="AL1472" s="82"/>
      <c r="AM1472" s="82"/>
      <c r="AN1472" s="93"/>
      <c r="AO1472" s="93"/>
      <c r="AP1472" s="93"/>
      <c r="AQ1472" s="93"/>
      <c r="AR1472" s="93"/>
      <c r="AS1472" s="93"/>
      <c r="AT1472" s="94"/>
      <c r="AU1472" s="41"/>
      <c r="AV1472" s="41"/>
      <c r="AW1472" s="41"/>
      <c r="AX1472" s="41"/>
      <c r="AY1472" s="41"/>
      <c r="AZ1472" s="41"/>
      <c r="BA1472" s="41"/>
      <c r="BB1472" s="41"/>
      <c r="BC1472" s="41"/>
      <c r="BD1472" s="41"/>
      <c r="BE1472" s="41"/>
      <c r="BF1472" s="41"/>
      <c r="BG1472" s="41"/>
      <c r="BH1472" s="41"/>
      <c r="BI1472" s="41"/>
      <c r="BJ1472" s="41"/>
      <c r="BK1472" s="41"/>
      <c r="BL1472" s="41"/>
      <c r="BM1472" s="41"/>
      <c r="BN1472" s="41"/>
    </row>
    <row r="1473" customFormat="false" ht="22.5" hidden="false" customHeight="true" outlineLevel="0" collapsed="false">
      <c r="A1473" s="90"/>
      <c r="B1473" s="90"/>
      <c r="C1473" s="83"/>
      <c r="D1473" s="90"/>
      <c r="E1473" s="77"/>
      <c r="F1473" s="78"/>
      <c r="G1473" s="76"/>
      <c r="H1473" s="82"/>
      <c r="I1473" s="89"/>
      <c r="J1473" s="87"/>
      <c r="K1473" s="79"/>
      <c r="L1473" s="93"/>
      <c r="M1473" s="82"/>
      <c r="N1473" s="82"/>
      <c r="O1473" s="82"/>
      <c r="P1473" s="82"/>
      <c r="Q1473" s="82"/>
      <c r="R1473" s="82"/>
      <c r="S1473" s="82"/>
      <c r="T1473" s="82"/>
      <c r="U1473" s="82"/>
      <c r="V1473" s="82"/>
      <c r="W1473" s="82"/>
      <c r="X1473" s="82"/>
      <c r="Y1473" s="82"/>
      <c r="Z1473" s="82"/>
      <c r="AA1473" s="82"/>
      <c r="AB1473" s="82"/>
      <c r="AC1473" s="82"/>
      <c r="AD1473" s="82"/>
      <c r="AE1473" s="82"/>
      <c r="AF1473" s="82"/>
      <c r="AG1473" s="82"/>
      <c r="AH1473" s="82"/>
      <c r="AI1473" s="82"/>
      <c r="AJ1473" s="82"/>
      <c r="AK1473" s="82"/>
      <c r="AL1473" s="82"/>
      <c r="AM1473" s="82"/>
      <c r="AN1473" s="82"/>
      <c r="AO1473" s="93"/>
      <c r="AP1473" s="93"/>
      <c r="AQ1473" s="93"/>
      <c r="AR1473" s="93"/>
      <c r="AS1473" s="93"/>
      <c r="AT1473" s="94"/>
      <c r="AU1473" s="41"/>
      <c r="AV1473" s="41"/>
      <c r="AW1473" s="41"/>
      <c r="AX1473" s="41"/>
      <c r="AY1473" s="41"/>
      <c r="AZ1473" s="41"/>
      <c r="BA1473" s="41"/>
      <c r="BB1473" s="41"/>
      <c r="BC1473" s="41"/>
      <c r="BD1473" s="41"/>
      <c r="BE1473" s="41"/>
      <c r="BF1473" s="41"/>
      <c r="BG1473" s="41"/>
      <c r="BH1473" s="41"/>
      <c r="BI1473" s="41"/>
      <c r="BJ1473" s="41"/>
      <c r="BK1473" s="41"/>
      <c r="BL1473" s="41"/>
      <c r="BM1473" s="41"/>
      <c r="BN1473" s="41"/>
    </row>
    <row r="1474" customFormat="false" ht="22.5" hidden="false" customHeight="true" outlineLevel="0" collapsed="false">
      <c r="A1474" s="90"/>
      <c r="B1474" s="90"/>
      <c r="C1474" s="83"/>
      <c r="D1474" s="90"/>
      <c r="E1474" s="77"/>
      <c r="F1474" s="78"/>
      <c r="G1474" s="76"/>
      <c r="H1474" s="82"/>
      <c r="I1474" s="89"/>
      <c r="J1474" s="87"/>
      <c r="K1474" s="79"/>
      <c r="L1474" s="93"/>
      <c r="M1474" s="82"/>
      <c r="N1474" s="82"/>
      <c r="O1474" s="82"/>
      <c r="P1474" s="82"/>
      <c r="Q1474" s="82"/>
      <c r="R1474" s="82"/>
      <c r="S1474" s="82"/>
      <c r="T1474" s="82"/>
      <c r="U1474" s="82"/>
      <c r="V1474" s="82"/>
      <c r="W1474" s="82"/>
      <c r="X1474" s="82"/>
      <c r="Y1474" s="82"/>
      <c r="Z1474" s="82"/>
      <c r="AA1474" s="82"/>
      <c r="AB1474" s="82"/>
      <c r="AC1474" s="82"/>
      <c r="AD1474" s="82"/>
      <c r="AE1474" s="82"/>
      <c r="AF1474" s="82"/>
      <c r="AG1474" s="82"/>
      <c r="AH1474" s="82"/>
      <c r="AI1474" s="82"/>
      <c r="AJ1474" s="82"/>
      <c r="AK1474" s="82"/>
      <c r="AL1474" s="82"/>
      <c r="AM1474" s="82"/>
      <c r="AN1474" s="82"/>
      <c r="AO1474" s="93"/>
      <c r="AP1474" s="93"/>
      <c r="AQ1474" s="93"/>
      <c r="AR1474" s="93"/>
      <c r="AS1474" s="93"/>
      <c r="AT1474" s="94"/>
      <c r="AU1474" s="41"/>
      <c r="AV1474" s="41"/>
      <c r="AW1474" s="41"/>
      <c r="AX1474" s="41"/>
      <c r="AY1474" s="41"/>
      <c r="AZ1474" s="41"/>
      <c r="BA1474" s="41"/>
      <c r="BB1474" s="41"/>
      <c r="BC1474" s="41"/>
      <c r="BD1474" s="41"/>
      <c r="BE1474" s="41"/>
      <c r="BF1474" s="41"/>
      <c r="BG1474" s="41"/>
      <c r="BH1474" s="41"/>
      <c r="BI1474" s="41"/>
      <c r="BJ1474" s="41"/>
      <c r="BK1474" s="41"/>
      <c r="BL1474" s="41"/>
      <c r="BM1474" s="41"/>
      <c r="BN1474" s="41"/>
    </row>
    <row r="1475" customFormat="false" ht="22.5" hidden="false" customHeight="true" outlineLevel="0" collapsed="false">
      <c r="A1475" s="90"/>
      <c r="B1475" s="90"/>
      <c r="C1475" s="83"/>
      <c r="D1475" s="90"/>
      <c r="E1475" s="77"/>
      <c r="F1475" s="78"/>
      <c r="G1475" s="76"/>
      <c r="H1475" s="82"/>
      <c r="I1475" s="89"/>
      <c r="J1475" s="87"/>
      <c r="K1475" s="79"/>
      <c r="L1475" s="93"/>
      <c r="M1475" s="82"/>
      <c r="N1475" s="82"/>
      <c r="O1475" s="82"/>
      <c r="P1475" s="82"/>
      <c r="Q1475" s="82"/>
      <c r="R1475" s="82"/>
      <c r="S1475" s="82"/>
      <c r="T1475" s="82"/>
      <c r="U1475" s="82"/>
      <c r="V1475" s="82"/>
      <c r="W1475" s="82"/>
      <c r="X1475" s="82"/>
      <c r="Y1475" s="82"/>
      <c r="Z1475" s="82"/>
      <c r="AA1475" s="82"/>
      <c r="AB1475" s="82"/>
      <c r="AC1475" s="82"/>
      <c r="AD1475" s="82"/>
      <c r="AE1475" s="82"/>
      <c r="AF1475" s="82"/>
      <c r="AG1475" s="82"/>
      <c r="AH1475" s="82"/>
      <c r="AI1475" s="82"/>
      <c r="AJ1475" s="82"/>
      <c r="AK1475" s="82"/>
      <c r="AL1475" s="82"/>
      <c r="AM1475" s="82"/>
      <c r="AN1475" s="82"/>
      <c r="AO1475" s="93"/>
      <c r="AP1475" s="93"/>
      <c r="AQ1475" s="93"/>
      <c r="AR1475" s="93"/>
      <c r="AS1475" s="93"/>
      <c r="AT1475" s="94"/>
      <c r="AU1475" s="41"/>
      <c r="AV1475" s="41"/>
      <c r="AW1475" s="41"/>
      <c r="AX1475" s="41"/>
      <c r="AY1475" s="41"/>
      <c r="AZ1475" s="41"/>
      <c r="BA1475" s="41"/>
      <c r="BB1475" s="41"/>
      <c r="BC1475" s="41"/>
      <c r="BD1475" s="41"/>
      <c r="BE1475" s="41"/>
      <c r="BF1475" s="41"/>
      <c r="BG1475" s="41"/>
      <c r="BH1475" s="41"/>
      <c r="BI1475" s="41"/>
      <c r="BJ1475" s="41"/>
      <c r="BK1475" s="41"/>
      <c r="BL1475" s="41"/>
      <c r="BM1475" s="41"/>
      <c r="BN1475" s="41"/>
    </row>
    <row r="1476" customFormat="false" ht="22.5" hidden="false" customHeight="true" outlineLevel="0" collapsed="false">
      <c r="A1476" s="90"/>
      <c r="B1476" s="90"/>
      <c r="C1476" s="83"/>
      <c r="D1476" s="90"/>
      <c r="E1476" s="77"/>
      <c r="F1476" s="78"/>
      <c r="G1476" s="76"/>
      <c r="H1476" s="82"/>
      <c r="I1476" s="89"/>
      <c r="J1476" s="87"/>
      <c r="K1476" s="79"/>
      <c r="L1476" s="93"/>
      <c r="M1476" s="82"/>
      <c r="N1476" s="82"/>
      <c r="O1476" s="82"/>
      <c r="P1476" s="82"/>
      <c r="Q1476" s="82"/>
      <c r="R1476" s="82"/>
      <c r="S1476" s="82"/>
      <c r="T1476" s="82"/>
      <c r="U1476" s="82"/>
      <c r="V1476" s="82"/>
      <c r="W1476" s="82"/>
      <c r="X1476" s="82"/>
      <c r="Y1476" s="82"/>
      <c r="Z1476" s="82"/>
      <c r="AA1476" s="82"/>
      <c r="AB1476" s="82"/>
      <c r="AC1476" s="82"/>
      <c r="AD1476" s="82"/>
      <c r="AE1476" s="82"/>
      <c r="AF1476" s="82"/>
      <c r="AG1476" s="82"/>
      <c r="AH1476" s="82"/>
      <c r="AI1476" s="82"/>
      <c r="AJ1476" s="82"/>
      <c r="AK1476" s="82"/>
      <c r="AL1476" s="82"/>
      <c r="AM1476" s="82"/>
      <c r="AN1476" s="82"/>
      <c r="AO1476" s="93"/>
      <c r="AP1476" s="93"/>
      <c r="AQ1476" s="93"/>
      <c r="AR1476" s="93"/>
      <c r="AS1476" s="93"/>
      <c r="AT1476" s="94"/>
      <c r="AU1476" s="41"/>
      <c r="AV1476" s="41"/>
      <c r="AW1476" s="41"/>
      <c r="AX1476" s="41"/>
      <c r="AY1476" s="41"/>
      <c r="AZ1476" s="41"/>
      <c r="BA1476" s="41"/>
      <c r="BB1476" s="41"/>
      <c r="BC1476" s="41"/>
      <c r="BD1476" s="41"/>
      <c r="BE1476" s="41"/>
      <c r="BF1476" s="41"/>
      <c r="BG1476" s="41"/>
      <c r="BH1476" s="41"/>
      <c r="BI1476" s="41"/>
      <c r="BJ1476" s="41"/>
      <c r="BK1476" s="41"/>
      <c r="BL1476" s="41"/>
      <c r="BM1476" s="41"/>
      <c r="BN1476" s="41"/>
    </row>
    <row r="1477" customFormat="false" ht="22.5" hidden="false" customHeight="true" outlineLevel="0" collapsed="false">
      <c r="A1477" s="90"/>
      <c r="B1477" s="90"/>
      <c r="C1477" s="83"/>
      <c r="D1477" s="113" t="e">
        <f aca="false">'codigos flow sheet' #REF!</f>
        <v>#VALUE!</v>
      </c>
      <c r="E1477" s="92" t="e">
        <f aca="false">'codigos flow sheet' #REF!</f>
        <v>#VALUE!</v>
      </c>
      <c r="F1477" s="78"/>
      <c r="G1477" s="76"/>
      <c r="H1477" s="82"/>
      <c r="I1477" s="94"/>
      <c r="J1477" s="93"/>
      <c r="K1477" s="139"/>
      <c r="L1477" s="93"/>
      <c r="M1477" s="140"/>
      <c r="N1477" s="82"/>
      <c r="O1477" s="82"/>
      <c r="P1477" s="82"/>
      <c r="Q1477" s="82"/>
      <c r="R1477" s="82"/>
      <c r="S1477" s="82"/>
      <c r="T1477" s="82"/>
      <c r="U1477" s="82"/>
      <c r="V1477" s="82"/>
      <c r="W1477" s="82"/>
      <c r="X1477" s="82"/>
      <c r="Y1477" s="82"/>
      <c r="Z1477" s="82"/>
      <c r="AA1477" s="82"/>
      <c r="AB1477" s="82"/>
      <c r="AC1477" s="82"/>
      <c r="AD1477" s="82"/>
      <c r="AE1477" s="82"/>
      <c r="AF1477" s="82"/>
      <c r="AG1477" s="82"/>
      <c r="AH1477" s="82"/>
      <c r="AI1477" s="82"/>
      <c r="AJ1477" s="82"/>
      <c r="AK1477" s="82"/>
      <c r="AL1477" s="82"/>
      <c r="AM1477" s="82"/>
      <c r="AN1477" s="93"/>
      <c r="AO1477" s="93"/>
      <c r="AP1477" s="93"/>
      <c r="AQ1477" s="93"/>
      <c r="AR1477" s="93"/>
      <c r="AS1477" s="93"/>
      <c r="AT1477" s="94"/>
      <c r="AU1477" s="41"/>
      <c r="AV1477" s="41"/>
      <c r="AW1477" s="41"/>
      <c r="AX1477" s="41"/>
      <c r="AY1477" s="41"/>
      <c r="AZ1477" s="41"/>
      <c r="BA1477" s="41"/>
      <c r="BB1477" s="41"/>
      <c r="BC1477" s="41"/>
      <c r="BD1477" s="41"/>
      <c r="BE1477" s="41"/>
      <c r="BF1477" s="41"/>
      <c r="BG1477" s="41"/>
      <c r="BH1477" s="41"/>
      <c r="BI1477" s="41"/>
      <c r="BJ1477" s="41"/>
      <c r="BK1477" s="41"/>
      <c r="BL1477" s="41"/>
      <c r="BM1477" s="41"/>
      <c r="BN1477" s="41"/>
    </row>
    <row r="1478" customFormat="false" ht="22.5" hidden="false" customHeight="true" outlineLevel="0" collapsed="false">
      <c r="A1478" s="90"/>
      <c r="B1478" s="90"/>
      <c r="C1478" s="83" t="s">
        <v>1789</v>
      </c>
      <c r="D1478" s="90" t="e">
        <f aca="false">CONCATENATE($D$1477,"_","PIT")</f>
        <v>#VALUE!</v>
      </c>
      <c r="E1478" s="94" t="e">
        <f aca="false">$E$1477</f>
        <v>#VALUE!</v>
      </c>
      <c r="F1478" s="78"/>
      <c r="G1478" s="88" t="s">
        <v>125</v>
      </c>
      <c r="H1478" s="82" t="s">
        <v>981</v>
      </c>
      <c r="I1478" s="77" t="s">
        <v>1790</v>
      </c>
      <c r="J1478" s="93"/>
      <c r="K1478" s="139"/>
      <c r="L1478" s="93"/>
      <c r="M1478" s="140" t="s">
        <v>85</v>
      </c>
      <c r="N1478" s="82" t="s">
        <v>1768</v>
      </c>
      <c r="O1478" s="82"/>
      <c r="P1478" s="82"/>
      <c r="Q1478" s="82"/>
      <c r="R1478" s="82"/>
      <c r="S1478" s="82" t="n">
        <v>1</v>
      </c>
      <c r="T1478" s="82"/>
      <c r="U1478" s="82"/>
      <c r="V1478" s="82"/>
      <c r="W1478" s="82"/>
      <c r="X1478" s="82"/>
      <c r="Y1478" s="82"/>
      <c r="Z1478" s="82"/>
      <c r="AA1478" s="82"/>
      <c r="AB1478" s="82"/>
      <c r="AC1478" s="82"/>
      <c r="AD1478" s="82"/>
      <c r="AE1478" s="82"/>
      <c r="AF1478" s="82"/>
      <c r="AG1478" s="82"/>
      <c r="AH1478" s="82"/>
      <c r="AI1478" s="82"/>
      <c r="AJ1478" s="82"/>
      <c r="AK1478" s="82"/>
      <c r="AL1478" s="82"/>
      <c r="AM1478" s="82"/>
      <c r="AN1478" s="93"/>
      <c r="AO1478" s="93"/>
      <c r="AP1478" s="93"/>
      <c r="AQ1478" s="93"/>
      <c r="AR1478" s="93"/>
      <c r="AS1478" s="93"/>
      <c r="AT1478" s="94"/>
      <c r="AU1478" s="41"/>
      <c r="AV1478" s="41"/>
      <c r="AW1478" s="41"/>
      <c r="AX1478" s="41"/>
      <c r="AY1478" s="41"/>
      <c r="AZ1478" s="41"/>
      <c r="BA1478" s="41"/>
      <c r="BB1478" s="41"/>
      <c r="BC1478" s="41"/>
      <c r="BD1478" s="41"/>
      <c r="BE1478" s="41"/>
      <c r="BF1478" s="41"/>
      <c r="BG1478" s="41"/>
      <c r="BH1478" s="41"/>
      <c r="BI1478" s="41"/>
      <c r="BJ1478" s="41"/>
      <c r="BK1478" s="41"/>
      <c r="BL1478" s="41"/>
      <c r="BM1478" s="41"/>
      <c r="BN1478" s="41"/>
    </row>
    <row r="1479" customFormat="false" ht="22.5" hidden="false" customHeight="true" outlineLevel="0" collapsed="false">
      <c r="A1479" s="90"/>
      <c r="B1479" s="90"/>
      <c r="C1479" s="83"/>
      <c r="D1479" s="90"/>
      <c r="E1479" s="77"/>
      <c r="F1479" s="78"/>
      <c r="G1479" s="76"/>
      <c r="H1479" s="82"/>
      <c r="I1479" s="89"/>
      <c r="J1479" s="87"/>
      <c r="K1479" s="79"/>
      <c r="L1479" s="93"/>
      <c r="M1479" s="82"/>
      <c r="N1479" s="82"/>
      <c r="O1479" s="82"/>
      <c r="P1479" s="82"/>
      <c r="Q1479" s="82"/>
      <c r="R1479" s="82"/>
      <c r="S1479" s="82"/>
      <c r="T1479" s="82"/>
      <c r="U1479" s="82"/>
      <c r="V1479" s="82"/>
      <c r="W1479" s="82"/>
      <c r="X1479" s="82"/>
      <c r="Y1479" s="82"/>
      <c r="Z1479" s="82"/>
      <c r="AA1479" s="82"/>
      <c r="AB1479" s="82"/>
      <c r="AC1479" s="82"/>
      <c r="AD1479" s="82"/>
      <c r="AE1479" s="82"/>
      <c r="AF1479" s="82"/>
      <c r="AG1479" s="82"/>
      <c r="AH1479" s="82"/>
      <c r="AI1479" s="82"/>
      <c r="AJ1479" s="82"/>
      <c r="AK1479" s="82"/>
      <c r="AL1479" s="82"/>
      <c r="AM1479" s="82"/>
      <c r="AN1479" s="82"/>
      <c r="AO1479" s="93"/>
      <c r="AP1479" s="93"/>
      <c r="AQ1479" s="93"/>
      <c r="AR1479" s="93"/>
      <c r="AS1479" s="93"/>
      <c r="AT1479" s="94"/>
      <c r="AU1479" s="41"/>
      <c r="AV1479" s="41"/>
      <c r="AW1479" s="41"/>
      <c r="AX1479" s="41"/>
      <c r="AY1479" s="41"/>
      <c r="AZ1479" s="41"/>
      <c r="BA1479" s="41"/>
      <c r="BB1479" s="41"/>
      <c r="BC1479" s="41"/>
      <c r="BD1479" s="41"/>
      <c r="BE1479" s="41"/>
      <c r="BF1479" s="41"/>
      <c r="BG1479" s="41"/>
      <c r="BH1479" s="41"/>
      <c r="BI1479" s="41"/>
      <c r="BJ1479" s="41"/>
      <c r="BK1479" s="41"/>
      <c r="BL1479" s="41"/>
      <c r="BM1479" s="41"/>
      <c r="BN1479" s="41"/>
    </row>
    <row r="1480" customFormat="false" ht="22.5" hidden="false" customHeight="true" outlineLevel="0" collapsed="false">
      <c r="A1480" s="90"/>
      <c r="B1480" s="90"/>
      <c r="C1480" s="83"/>
      <c r="D1480" s="90"/>
      <c r="E1480" s="77"/>
      <c r="F1480" s="78"/>
      <c r="G1480" s="76"/>
      <c r="H1480" s="82"/>
      <c r="I1480" s="89"/>
      <c r="J1480" s="87"/>
      <c r="K1480" s="79"/>
      <c r="L1480" s="93"/>
      <c r="M1480" s="82"/>
      <c r="N1480" s="82"/>
      <c r="O1480" s="82"/>
      <c r="P1480" s="82"/>
      <c r="Q1480" s="82"/>
      <c r="R1480" s="82"/>
      <c r="S1480" s="82"/>
      <c r="T1480" s="82"/>
      <c r="U1480" s="82"/>
      <c r="V1480" s="82"/>
      <c r="W1480" s="82"/>
      <c r="X1480" s="82"/>
      <c r="Y1480" s="82"/>
      <c r="Z1480" s="82"/>
      <c r="AA1480" s="82"/>
      <c r="AB1480" s="82"/>
      <c r="AC1480" s="82"/>
      <c r="AD1480" s="82"/>
      <c r="AE1480" s="82"/>
      <c r="AF1480" s="82"/>
      <c r="AG1480" s="82"/>
      <c r="AH1480" s="82"/>
      <c r="AI1480" s="82"/>
      <c r="AJ1480" s="82"/>
      <c r="AK1480" s="82"/>
      <c r="AL1480" s="82"/>
      <c r="AM1480" s="82"/>
      <c r="AN1480" s="82"/>
      <c r="AO1480" s="93"/>
      <c r="AP1480" s="93"/>
      <c r="AQ1480" s="93"/>
      <c r="AR1480" s="93"/>
      <c r="AS1480" s="93"/>
      <c r="AT1480" s="94"/>
      <c r="AU1480" s="41"/>
      <c r="AV1480" s="41"/>
      <c r="AW1480" s="41"/>
      <c r="AX1480" s="41"/>
      <c r="AY1480" s="41"/>
      <c r="AZ1480" s="41"/>
      <c r="BA1480" s="41"/>
      <c r="BB1480" s="41"/>
      <c r="BC1480" s="41"/>
      <c r="BD1480" s="41"/>
      <c r="BE1480" s="41"/>
      <c r="BF1480" s="41"/>
      <c r="BG1480" s="41"/>
      <c r="BH1480" s="41"/>
      <c r="BI1480" s="41"/>
      <c r="BJ1480" s="41"/>
      <c r="BK1480" s="41"/>
      <c r="BL1480" s="41"/>
      <c r="BM1480" s="41"/>
      <c r="BN1480" s="41"/>
    </row>
    <row r="1481" customFormat="false" ht="22.5" hidden="false" customHeight="true" outlineLevel="0" collapsed="false">
      <c r="A1481" s="90"/>
      <c r="B1481" s="90"/>
      <c r="C1481" s="83"/>
      <c r="D1481" s="90"/>
      <c r="E1481" s="77"/>
      <c r="F1481" s="78"/>
      <c r="G1481" s="76"/>
      <c r="H1481" s="82"/>
      <c r="I1481" s="89"/>
      <c r="J1481" s="87"/>
      <c r="K1481" s="79"/>
      <c r="L1481" s="93"/>
      <c r="M1481" s="82"/>
      <c r="N1481" s="82"/>
      <c r="O1481" s="82"/>
      <c r="P1481" s="82"/>
      <c r="Q1481" s="82"/>
      <c r="R1481" s="82"/>
      <c r="S1481" s="82"/>
      <c r="T1481" s="82"/>
      <c r="U1481" s="82"/>
      <c r="V1481" s="82"/>
      <c r="W1481" s="82"/>
      <c r="X1481" s="82"/>
      <c r="Y1481" s="82"/>
      <c r="Z1481" s="82"/>
      <c r="AA1481" s="82"/>
      <c r="AB1481" s="82"/>
      <c r="AC1481" s="82"/>
      <c r="AD1481" s="82"/>
      <c r="AE1481" s="82"/>
      <c r="AF1481" s="82"/>
      <c r="AG1481" s="82"/>
      <c r="AH1481" s="82"/>
      <c r="AI1481" s="82"/>
      <c r="AJ1481" s="82"/>
      <c r="AK1481" s="82"/>
      <c r="AL1481" s="82"/>
      <c r="AM1481" s="82"/>
      <c r="AN1481" s="82"/>
      <c r="AO1481" s="93"/>
      <c r="AP1481" s="93"/>
      <c r="AQ1481" s="93"/>
      <c r="AR1481" s="93"/>
      <c r="AS1481" s="93"/>
      <c r="AT1481" s="94"/>
      <c r="AU1481" s="41"/>
      <c r="AV1481" s="41"/>
      <c r="AW1481" s="41"/>
      <c r="AX1481" s="41"/>
      <c r="AY1481" s="41"/>
      <c r="AZ1481" s="41"/>
      <c r="BA1481" s="41"/>
      <c r="BB1481" s="41"/>
      <c r="BC1481" s="41"/>
      <c r="BD1481" s="41"/>
      <c r="BE1481" s="41"/>
      <c r="BF1481" s="41"/>
      <c r="BG1481" s="41"/>
      <c r="BH1481" s="41"/>
      <c r="BI1481" s="41"/>
      <c r="BJ1481" s="41"/>
      <c r="BK1481" s="41"/>
      <c r="BL1481" s="41"/>
      <c r="BM1481" s="41"/>
      <c r="BN1481" s="41"/>
    </row>
    <row r="1482" customFormat="false" ht="22.5" hidden="false" customHeight="true" outlineLevel="0" collapsed="false">
      <c r="A1482" s="90"/>
      <c r="B1482" s="90"/>
      <c r="C1482" s="83"/>
      <c r="D1482" s="113" t="e">
        <f aca="false">'codigos flow sheet' #REF!</f>
        <v>#VALUE!</v>
      </c>
      <c r="E1482" s="92" t="e">
        <f aca="false">'codigos flow sheet' #REF!</f>
        <v>#VALUE!</v>
      </c>
      <c r="F1482" s="78"/>
      <c r="G1482" s="76"/>
      <c r="H1482" s="82" t="s">
        <v>1769</v>
      </c>
      <c r="I1482" s="94"/>
      <c r="J1482" s="140" t="s">
        <v>845</v>
      </c>
      <c r="K1482" s="100" t="s">
        <v>89</v>
      </c>
      <c r="L1482" s="93"/>
      <c r="M1482" s="140"/>
      <c r="N1482" s="82"/>
      <c r="O1482" s="82"/>
      <c r="P1482" s="82"/>
      <c r="Q1482" s="82"/>
      <c r="R1482" s="82"/>
      <c r="S1482" s="82"/>
      <c r="T1482" s="82"/>
      <c r="U1482" s="82"/>
      <c r="V1482" s="82"/>
      <c r="W1482" s="82"/>
      <c r="X1482" s="82"/>
      <c r="Y1482" s="82"/>
      <c r="Z1482" s="82"/>
      <c r="AA1482" s="82"/>
      <c r="AB1482" s="82"/>
      <c r="AC1482" s="82"/>
      <c r="AD1482" s="82"/>
      <c r="AE1482" s="82"/>
      <c r="AF1482" s="82"/>
      <c r="AG1482" s="82"/>
      <c r="AH1482" s="82"/>
      <c r="AI1482" s="82"/>
      <c r="AJ1482" s="82"/>
      <c r="AK1482" s="82"/>
      <c r="AL1482" s="82"/>
      <c r="AM1482" s="82"/>
      <c r="AN1482" s="93"/>
      <c r="AO1482" s="93"/>
      <c r="AP1482" s="93"/>
      <c r="AQ1482" s="93"/>
      <c r="AR1482" s="93"/>
      <c r="AS1482" s="93"/>
      <c r="AT1482" s="94"/>
      <c r="AU1482" s="41"/>
      <c r="AV1482" s="41"/>
      <c r="AW1482" s="41"/>
      <c r="AX1482" s="41"/>
      <c r="AY1482" s="41"/>
      <c r="AZ1482" s="41"/>
      <c r="BA1482" s="41"/>
      <c r="BB1482" s="41"/>
      <c r="BC1482" s="41"/>
      <c r="BD1482" s="41"/>
      <c r="BE1482" s="41"/>
      <c r="BF1482" s="41"/>
      <c r="BG1482" s="41"/>
      <c r="BH1482" s="41"/>
      <c r="BI1482" s="41"/>
      <c r="BJ1482" s="41"/>
      <c r="BK1482" s="41"/>
      <c r="BL1482" s="41"/>
      <c r="BM1482" s="41"/>
      <c r="BN1482" s="41"/>
    </row>
    <row r="1483" customFormat="false" ht="22.5" hidden="false" customHeight="true" outlineLevel="0" collapsed="false">
      <c r="A1483" s="90"/>
      <c r="B1483" s="90"/>
      <c r="C1483" s="83" t="s">
        <v>1791</v>
      </c>
      <c r="D1483" s="90" t="e">
        <f aca="false">CONCATENATE($D$1482,"_","HS")</f>
        <v>#VALUE!</v>
      </c>
      <c r="E1483" s="94" t="e">
        <f aca="false">$E$1482</f>
        <v>#VALUE!</v>
      </c>
      <c r="F1483" s="78"/>
      <c r="G1483" s="88" t="s">
        <v>1062</v>
      </c>
      <c r="H1483" s="82" t="s">
        <v>981</v>
      </c>
      <c r="I1483" s="77" t="s">
        <v>1792</v>
      </c>
      <c r="J1483" s="93"/>
      <c r="K1483" s="79"/>
      <c r="L1483" s="93"/>
      <c r="M1483" s="140" t="s">
        <v>62</v>
      </c>
      <c r="N1483" s="82"/>
      <c r="O1483" s="82"/>
      <c r="P1483" s="82"/>
      <c r="Q1483" s="82" t="n">
        <v>1</v>
      </c>
      <c r="R1483" s="82"/>
      <c r="S1483" s="82"/>
      <c r="T1483" s="82"/>
      <c r="U1483" s="82"/>
      <c r="V1483" s="82"/>
      <c r="W1483" s="82"/>
      <c r="X1483" s="82"/>
      <c r="Y1483" s="82"/>
      <c r="Z1483" s="82"/>
      <c r="AA1483" s="82"/>
      <c r="AB1483" s="82"/>
      <c r="AC1483" s="82"/>
      <c r="AD1483" s="82"/>
      <c r="AE1483" s="82"/>
      <c r="AF1483" s="82"/>
      <c r="AG1483" s="82"/>
      <c r="AH1483" s="82"/>
      <c r="AI1483" s="82"/>
      <c r="AJ1483" s="82"/>
      <c r="AK1483" s="82"/>
      <c r="AL1483" s="82"/>
      <c r="AM1483" s="82"/>
      <c r="AN1483" s="93"/>
      <c r="AO1483" s="93"/>
      <c r="AP1483" s="93"/>
      <c r="AQ1483" s="93"/>
      <c r="AR1483" s="93"/>
      <c r="AS1483" s="93"/>
      <c r="AT1483" s="94"/>
      <c r="AU1483" s="41"/>
      <c r="AV1483" s="41"/>
      <c r="AW1483" s="41"/>
      <c r="AX1483" s="41"/>
      <c r="AY1483" s="41"/>
      <c r="AZ1483" s="41"/>
      <c r="BA1483" s="41"/>
      <c r="BB1483" s="41"/>
      <c r="BC1483" s="41"/>
      <c r="BD1483" s="41"/>
      <c r="BE1483" s="41"/>
      <c r="BF1483" s="41"/>
      <c r="BG1483" s="41"/>
      <c r="BH1483" s="41"/>
      <c r="BI1483" s="41"/>
      <c r="BJ1483" s="41"/>
      <c r="BK1483" s="41"/>
      <c r="BL1483" s="41"/>
      <c r="BM1483" s="41"/>
      <c r="BN1483" s="41"/>
    </row>
    <row r="1484" customFormat="false" ht="22.5" hidden="false" customHeight="true" outlineLevel="0" collapsed="false">
      <c r="A1484" s="90"/>
      <c r="B1484" s="90"/>
      <c r="C1484" s="83" t="s">
        <v>1793</v>
      </c>
      <c r="D1484" s="90" t="e">
        <f aca="false">CONCATENATE($D$1482,"_","RDY")</f>
        <v>#VALUE!</v>
      </c>
      <c r="E1484" s="94" t="e">
        <f aca="false">$E$1482</f>
        <v>#VALUE!</v>
      </c>
      <c r="F1484" s="78"/>
      <c r="G1484" s="88" t="s">
        <v>64</v>
      </c>
      <c r="H1484" s="82" t="s">
        <v>981</v>
      </c>
      <c r="I1484" s="77" t="s">
        <v>1794</v>
      </c>
      <c r="J1484" s="93"/>
      <c r="K1484" s="79"/>
      <c r="L1484" s="93"/>
      <c r="M1484" s="140" t="s">
        <v>62</v>
      </c>
      <c r="N1484" s="82"/>
      <c r="O1484" s="82"/>
      <c r="P1484" s="82"/>
      <c r="Q1484" s="82" t="n">
        <v>1</v>
      </c>
      <c r="R1484" s="82"/>
      <c r="S1484" s="82"/>
      <c r="T1484" s="82"/>
      <c r="U1484" s="82"/>
      <c r="V1484" s="82"/>
      <c r="W1484" s="82"/>
      <c r="X1484" s="82"/>
      <c r="Y1484" s="82"/>
      <c r="Z1484" s="82"/>
      <c r="AA1484" s="82"/>
      <c r="AB1484" s="82"/>
      <c r="AC1484" s="82"/>
      <c r="AD1484" s="82"/>
      <c r="AE1484" s="82"/>
      <c r="AF1484" s="82"/>
      <c r="AG1484" s="82"/>
      <c r="AH1484" s="82"/>
      <c r="AI1484" s="82"/>
      <c r="AJ1484" s="82"/>
      <c r="AK1484" s="82"/>
      <c r="AL1484" s="82"/>
      <c r="AM1484" s="82"/>
      <c r="AN1484" s="93"/>
      <c r="AO1484" s="93"/>
      <c r="AP1484" s="93"/>
      <c r="AQ1484" s="93"/>
      <c r="AR1484" s="93"/>
      <c r="AS1484" s="93"/>
      <c r="AT1484" s="94"/>
      <c r="AU1484" s="41"/>
      <c r="AV1484" s="41"/>
      <c r="AW1484" s="41"/>
      <c r="AX1484" s="41"/>
      <c r="AY1484" s="41"/>
      <c r="AZ1484" s="41"/>
      <c r="BA1484" s="41"/>
      <c r="BB1484" s="41"/>
      <c r="BC1484" s="41"/>
      <c r="BD1484" s="41"/>
      <c r="BE1484" s="41"/>
      <c r="BF1484" s="41"/>
      <c r="BG1484" s="41"/>
      <c r="BH1484" s="41"/>
      <c r="BI1484" s="41"/>
      <c r="BJ1484" s="41"/>
      <c r="BK1484" s="41"/>
      <c r="BL1484" s="41"/>
      <c r="BM1484" s="41"/>
      <c r="BN1484" s="41"/>
    </row>
    <row r="1485" customFormat="false" ht="22.5" hidden="false" customHeight="true" outlineLevel="0" collapsed="false">
      <c r="A1485" s="90"/>
      <c r="B1485" s="90"/>
      <c r="C1485" s="83" t="s">
        <v>1795</v>
      </c>
      <c r="D1485" s="90" t="e">
        <f aca="false">CONCATENATE($D$1482,"_","RUN")</f>
        <v>#VALUE!</v>
      </c>
      <c r="E1485" s="94" t="e">
        <f aca="false">$E$1482</f>
        <v>#VALUE!</v>
      </c>
      <c r="F1485" s="78"/>
      <c r="G1485" s="88" t="s">
        <v>382</v>
      </c>
      <c r="H1485" s="82" t="s">
        <v>981</v>
      </c>
      <c r="I1485" s="77" t="s">
        <v>1796</v>
      </c>
      <c r="J1485" s="93"/>
      <c r="K1485" s="79"/>
      <c r="L1485" s="93"/>
      <c r="M1485" s="140" t="s">
        <v>62</v>
      </c>
      <c r="N1485" s="82"/>
      <c r="O1485" s="82"/>
      <c r="P1485" s="82"/>
      <c r="Q1485" s="82" t="n">
        <v>1</v>
      </c>
      <c r="R1485" s="82"/>
      <c r="S1485" s="82"/>
      <c r="T1485" s="82"/>
      <c r="U1485" s="82"/>
      <c r="V1485" s="82"/>
      <c r="W1485" s="82"/>
      <c r="X1485" s="82"/>
      <c r="Y1485" s="82"/>
      <c r="Z1485" s="82"/>
      <c r="AA1485" s="82"/>
      <c r="AB1485" s="82"/>
      <c r="AC1485" s="82"/>
      <c r="AD1485" s="82"/>
      <c r="AE1485" s="82"/>
      <c r="AF1485" s="82"/>
      <c r="AG1485" s="82"/>
      <c r="AH1485" s="82"/>
      <c r="AI1485" s="82"/>
      <c r="AJ1485" s="82"/>
      <c r="AK1485" s="82"/>
      <c r="AL1485" s="82"/>
      <c r="AM1485" s="82"/>
      <c r="AN1485" s="93"/>
      <c r="AO1485" s="93"/>
      <c r="AP1485" s="93"/>
      <c r="AQ1485" s="93"/>
      <c r="AR1485" s="93"/>
      <c r="AS1485" s="93"/>
      <c r="AT1485" s="94"/>
      <c r="AU1485" s="41"/>
      <c r="AV1485" s="41"/>
      <c r="AW1485" s="41"/>
      <c r="AX1485" s="41"/>
      <c r="AY1485" s="41"/>
      <c r="AZ1485" s="41"/>
      <c r="BA1485" s="41"/>
      <c r="BB1485" s="41"/>
      <c r="BC1485" s="41"/>
      <c r="BD1485" s="41"/>
      <c r="BE1485" s="41"/>
      <c r="BF1485" s="41"/>
      <c r="BG1485" s="41"/>
      <c r="BH1485" s="41"/>
      <c r="BI1485" s="41"/>
      <c r="BJ1485" s="41"/>
      <c r="BK1485" s="41"/>
      <c r="BL1485" s="41"/>
      <c r="BM1485" s="41"/>
      <c r="BN1485" s="41"/>
    </row>
    <row r="1486" customFormat="false" ht="22.5" hidden="false" customHeight="true" outlineLevel="0" collapsed="false">
      <c r="A1486" s="90"/>
      <c r="B1486" s="90"/>
      <c r="C1486" s="83" t="s">
        <v>1797</v>
      </c>
      <c r="D1486" s="90" t="e">
        <f aca="false">CONCATENATE($D$1482,"_","FLT")</f>
        <v>#VALUE!</v>
      </c>
      <c r="E1486" s="94" t="e">
        <f aca="false">$E$1482</f>
        <v>#VALUE!</v>
      </c>
      <c r="F1486" s="78"/>
      <c r="G1486" s="88" t="s">
        <v>1124</v>
      </c>
      <c r="H1486" s="82" t="s">
        <v>981</v>
      </c>
      <c r="I1486" s="77" t="s">
        <v>1798</v>
      </c>
      <c r="J1486" s="93"/>
      <c r="K1486" s="79"/>
      <c r="L1486" s="93"/>
      <c r="M1486" s="140" t="s">
        <v>62</v>
      </c>
      <c r="N1486" s="82"/>
      <c r="O1486" s="82"/>
      <c r="P1486" s="82"/>
      <c r="Q1486" s="82" t="n">
        <v>1</v>
      </c>
      <c r="R1486" s="82"/>
      <c r="S1486" s="82"/>
      <c r="T1486" s="82"/>
      <c r="U1486" s="82"/>
      <c r="V1486" s="82"/>
      <c r="W1486" s="82"/>
      <c r="X1486" s="82"/>
      <c r="Y1486" s="82"/>
      <c r="Z1486" s="82"/>
      <c r="AA1486" s="82"/>
      <c r="AB1486" s="82"/>
      <c r="AC1486" s="82"/>
      <c r="AD1486" s="82"/>
      <c r="AE1486" s="82"/>
      <c r="AF1486" s="82"/>
      <c r="AG1486" s="82"/>
      <c r="AH1486" s="82"/>
      <c r="AI1486" s="82"/>
      <c r="AJ1486" s="82"/>
      <c r="AK1486" s="82"/>
      <c r="AL1486" s="82"/>
      <c r="AM1486" s="82"/>
      <c r="AN1486" s="93"/>
      <c r="AO1486" s="93"/>
      <c r="AP1486" s="93"/>
      <c r="AQ1486" s="93"/>
      <c r="AR1486" s="93"/>
      <c r="AS1486" s="93"/>
      <c r="AT1486" s="94"/>
      <c r="AU1486" s="41"/>
      <c r="AV1486" s="41"/>
      <c r="AW1486" s="41"/>
      <c r="AX1486" s="41"/>
      <c r="AY1486" s="41"/>
      <c r="AZ1486" s="41"/>
      <c r="BA1486" s="41"/>
      <c r="BB1486" s="41"/>
      <c r="BC1486" s="41"/>
      <c r="BD1486" s="41"/>
      <c r="BE1486" s="41"/>
      <c r="BF1486" s="41"/>
      <c r="BG1486" s="41"/>
      <c r="BH1486" s="41"/>
      <c r="BI1486" s="41"/>
      <c r="BJ1486" s="41"/>
      <c r="BK1486" s="41"/>
      <c r="BL1486" s="41"/>
      <c r="BM1486" s="41"/>
      <c r="BN1486" s="41"/>
    </row>
    <row r="1487" customFormat="false" ht="22.5" hidden="false" customHeight="true" outlineLevel="0" collapsed="false">
      <c r="A1487" s="90"/>
      <c r="B1487" s="90"/>
      <c r="C1487" s="109" t="s">
        <v>1799</v>
      </c>
      <c r="D1487" s="90" t="e">
        <f aca="false">CONCATENATE($D$1482,"_","CMD")</f>
        <v>#VALUE!</v>
      </c>
      <c r="E1487" s="94" t="e">
        <f aca="false">$E$1482</f>
        <v>#VALUE!</v>
      </c>
      <c r="F1487" s="78"/>
      <c r="G1487" s="88" t="s">
        <v>1035</v>
      </c>
      <c r="H1487" s="82" t="s">
        <v>981</v>
      </c>
      <c r="I1487" s="77" t="s">
        <v>1800</v>
      </c>
      <c r="J1487" s="93"/>
      <c r="K1487" s="79"/>
      <c r="L1487" s="93"/>
      <c r="M1487" s="140" t="s">
        <v>62</v>
      </c>
      <c r="N1487" s="82"/>
      <c r="O1487" s="82"/>
      <c r="P1487" s="82"/>
      <c r="Q1487" s="82"/>
      <c r="R1487" s="82" t="n">
        <v>1</v>
      </c>
      <c r="S1487" s="82"/>
      <c r="T1487" s="82"/>
      <c r="U1487" s="82"/>
      <c r="V1487" s="82"/>
      <c r="W1487" s="82"/>
      <c r="X1487" s="82"/>
      <c r="Y1487" s="82"/>
      <c r="Z1487" s="82"/>
      <c r="AA1487" s="82"/>
      <c r="AB1487" s="82"/>
      <c r="AC1487" s="82"/>
      <c r="AD1487" s="82"/>
      <c r="AE1487" s="82"/>
      <c r="AF1487" s="82"/>
      <c r="AG1487" s="82"/>
      <c r="AH1487" s="82"/>
      <c r="AI1487" s="82"/>
      <c r="AJ1487" s="82"/>
      <c r="AK1487" s="82"/>
      <c r="AL1487" s="82"/>
      <c r="AM1487" s="82"/>
      <c r="AN1487" s="93"/>
      <c r="AO1487" s="93"/>
      <c r="AP1487" s="93"/>
      <c r="AQ1487" s="93"/>
      <c r="AR1487" s="93"/>
      <c r="AS1487" s="93"/>
      <c r="AT1487" s="94"/>
      <c r="AU1487" s="41"/>
      <c r="AV1487" s="41"/>
      <c r="AW1487" s="41"/>
      <c r="AX1487" s="41"/>
      <c r="AY1487" s="41"/>
      <c r="AZ1487" s="41"/>
      <c r="BA1487" s="41"/>
      <c r="BB1487" s="41"/>
      <c r="BC1487" s="41"/>
      <c r="BD1487" s="41"/>
      <c r="BE1487" s="41"/>
      <c r="BF1487" s="41"/>
      <c r="BG1487" s="41"/>
      <c r="BH1487" s="41"/>
      <c r="BI1487" s="41"/>
      <c r="BJ1487" s="41"/>
      <c r="BK1487" s="41"/>
      <c r="BL1487" s="41"/>
      <c r="BM1487" s="41"/>
      <c r="BN1487" s="41"/>
    </row>
    <row r="1488" customFormat="false" ht="22.5" hidden="false" customHeight="true" outlineLevel="0" collapsed="false">
      <c r="A1488" s="90"/>
      <c r="B1488" s="90"/>
      <c r="C1488" s="83" t="s">
        <v>1801</v>
      </c>
      <c r="D1488" s="90" t="e">
        <f aca="false">CONCATENATE($D$1482,"_","FIT")</f>
        <v>#VALUE!</v>
      </c>
      <c r="E1488" s="94" t="e">
        <f aca="false">$E$1482</f>
        <v>#VALUE!</v>
      </c>
      <c r="F1488" s="78"/>
      <c r="G1488" s="88" t="s">
        <v>1589</v>
      </c>
      <c r="H1488" s="82" t="s">
        <v>981</v>
      </c>
      <c r="I1488" s="94" t="s">
        <v>1802</v>
      </c>
      <c r="J1488" s="93"/>
      <c r="K1488" s="139"/>
      <c r="L1488" s="93"/>
      <c r="M1488" s="87" t="s">
        <v>85</v>
      </c>
      <c r="N1488" s="82" t="s">
        <v>1803</v>
      </c>
      <c r="O1488" s="82"/>
      <c r="P1488" s="82"/>
      <c r="Q1488" s="82"/>
      <c r="R1488" s="82"/>
      <c r="S1488" s="82" t="n">
        <v>1</v>
      </c>
      <c r="T1488" s="82"/>
      <c r="U1488" s="82"/>
      <c r="V1488" s="82"/>
      <c r="W1488" s="82"/>
      <c r="X1488" s="82"/>
      <c r="Y1488" s="82"/>
      <c r="Z1488" s="82"/>
      <c r="AA1488" s="82"/>
      <c r="AB1488" s="82"/>
      <c r="AC1488" s="82"/>
      <c r="AD1488" s="82"/>
      <c r="AE1488" s="82"/>
      <c r="AF1488" s="82"/>
      <c r="AG1488" s="82"/>
      <c r="AH1488" s="82"/>
      <c r="AI1488" s="82"/>
      <c r="AJ1488" s="82"/>
      <c r="AK1488" s="82"/>
      <c r="AL1488" s="82"/>
      <c r="AM1488" s="82"/>
      <c r="AN1488" s="93"/>
      <c r="AO1488" s="93"/>
      <c r="AP1488" s="93"/>
      <c r="AQ1488" s="93"/>
      <c r="AR1488" s="93"/>
      <c r="AS1488" s="93"/>
      <c r="AT1488" s="94"/>
      <c r="AU1488" s="41"/>
      <c r="AV1488" s="41"/>
      <c r="AW1488" s="41"/>
      <c r="AX1488" s="41"/>
      <c r="AY1488" s="41"/>
      <c r="AZ1488" s="41"/>
      <c r="BA1488" s="41"/>
      <c r="BB1488" s="41"/>
      <c r="BC1488" s="41"/>
      <c r="BD1488" s="41"/>
      <c r="BE1488" s="41"/>
      <c r="BF1488" s="41"/>
      <c r="BG1488" s="41"/>
      <c r="BH1488" s="41"/>
      <c r="BI1488" s="41"/>
      <c r="BJ1488" s="41"/>
      <c r="BK1488" s="41"/>
      <c r="BL1488" s="41"/>
      <c r="BM1488" s="41"/>
      <c r="BN1488" s="41"/>
    </row>
    <row r="1489" customFormat="false" ht="22.5" hidden="false" customHeight="true" outlineLevel="0" collapsed="false">
      <c r="A1489" s="90"/>
      <c r="B1489" s="90"/>
      <c r="C1489" s="83" t="s">
        <v>1804</v>
      </c>
      <c r="D1489" s="90" t="e">
        <f aca="false">CONCATENATE($D$1482,"_","SI")</f>
        <v>#VALUE!</v>
      </c>
      <c r="E1489" s="94" t="e">
        <f aca="false">$E$1482</f>
        <v>#VALUE!</v>
      </c>
      <c r="F1489" s="78"/>
      <c r="G1489" s="88" t="s">
        <v>931</v>
      </c>
      <c r="H1489" s="82" t="s">
        <v>981</v>
      </c>
      <c r="I1489" s="94" t="s">
        <v>1805</v>
      </c>
      <c r="J1489" s="93"/>
      <c r="K1489" s="139"/>
      <c r="L1489" s="93"/>
      <c r="M1489" s="87" t="s">
        <v>85</v>
      </c>
      <c r="N1489" s="82" t="s">
        <v>1806</v>
      </c>
      <c r="O1489" s="82"/>
      <c r="P1489" s="82"/>
      <c r="Q1489" s="82"/>
      <c r="R1489" s="82"/>
      <c r="S1489" s="82" t="n">
        <v>1</v>
      </c>
      <c r="T1489" s="82"/>
      <c r="U1489" s="82"/>
      <c r="V1489" s="82"/>
      <c r="W1489" s="82"/>
      <c r="X1489" s="82"/>
      <c r="Y1489" s="82"/>
      <c r="Z1489" s="82"/>
      <c r="AA1489" s="82"/>
      <c r="AB1489" s="82"/>
      <c r="AC1489" s="82"/>
      <c r="AD1489" s="82"/>
      <c r="AE1489" s="82"/>
      <c r="AF1489" s="82"/>
      <c r="AG1489" s="82"/>
      <c r="AH1489" s="82"/>
      <c r="AI1489" s="82"/>
      <c r="AJ1489" s="82"/>
      <c r="AK1489" s="82"/>
      <c r="AL1489" s="82"/>
      <c r="AM1489" s="82"/>
      <c r="AN1489" s="93"/>
      <c r="AO1489" s="93"/>
      <c r="AP1489" s="93"/>
      <c r="AQ1489" s="93"/>
      <c r="AR1489" s="93"/>
      <c r="AS1489" s="93"/>
      <c r="AT1489" s="94"/>
      <c r="AU1489" s="41"/>
      <c r="AV1489" s="41"/>
      <c r="AW1489" s="41"/>
      <c r="AX1489" s="41"/>
      <c r="AY1489" s="41"/>
      <c r="AZ1489" s="41"/>
      <c r="BA1489" s="41"/>
      <c r="BB1489" s="41"/>
      <c r="BC1489" s="41"/>
      <c r="BD1489" s="41"/>
      <c r="BE1489" s="41"/>
      <c r="BF1489" s="41"/>
      <c r="BG1489" s="41"/>
      <c r="BH1489" s="41"/>
      <c r="BI1489" s="41"/>
      <c r="BJ1489" s="41"/>
      <c r="BK1489" s="41"/>
      <c r="BL1489" s="41"/>
      <c r="BM1489" s="41"/>
      <c r="BN1489" s="41"/>
    </row>
    <row r="1490" customFormat="false" ht="22.5" hidden="false" customHeight="true" outlineLevel="0" collapsed="false">
      <c r="A1490" s="90"/>
      <c r="B1490" s="90"/>
      <c r="C1490" s="83" t="s">
        <v>1807</v>
      </c>
      <c r="D1490" s="90" t="e">
        <f aca="false">CONCATENATE($D$1482,"_","IT")</f>
        <v>#VALUE!</v>
      </c>
      <c r="E1490" s="94" t="e">
        <f aca="false">$E$1482</f>
        <v>#VALUE!</v>
      </c>
      <c r="F1490" s="78"/>
      <c r="G1490" s="88" t="s">
        <v>82</v>
      </c>
      <c r="H1490" s="82" t="s">
        <v>981</v>
      </c>
      <c r="I1490" s="94" t="s">
        <v>1808</v>
      </c>
      <c r="J1490" s="93"/>
      <c r="K1490" s="139"/>
      <c r="L1490" s="93"/>
      <c r="M1490" s="87" t="s">
        <v>85</v>
      </c>
      <c r="N1490" s="82" t="s">
        <v>1809</v>
      </c>
      <c r="O1490" s="82"/>
      <c r="P1490" s="82"/>
      <c r="Q1490" s="82"/>
      <c r="R1490" s="82"/>
      <c r="S1490" s="82" t="n">
        <v>1</v>
      </c>
      <c r="T1490" s="82"/>
      <c r="U1490" s="82"/>
      <c r="V1490" s="82"/>
      <c r="W1490" s="82"/>
      <c r="X1490" s="82"/>
      <c r="Y1490" s="82"/>
      <c r="Z1490" s="82"/>
      <c r="AA1490" s="82"/>
      <c r="AB1490" s="82"/>
      <c r="AC1490" s="82"/>
      <c r="AD1490" s="82"/>
      <c r="AE1490" s="82"/>
      <c r="AF1490" s="82"/>
      <c r="AG1490" s="82"/>
      <c r="AH1490" s="82"/>
      <c r="AI1490" s="82"/>
      <c r="AJ1490" s="82"/>
      <c r="AK1490" s="82"/>
      <c r="AL1490" s="82"/>
      <c r="AM1490" s="82"/>
      <c r="AN1490" s="93"/>
      <c r="AO1490" s="93"/>
      <c r="AP1490" s="93"/>
      <c r="AQ1490" s="93"/>
      <c r="AR1490" s="93"/>
      <c r="AS1490" s="93"/>
      <c r="AT1490" s="94"/>
      <c r="AU1490" s="41"/>
      <c r="AV1490" s="41"/>
      <c r="AW1490" s="41"/>
      <c r="AX1490" s="41"/>
      <c r="AY1490" s="41"/>
      <c r="AZ1490" s="41"/>
      <c r="BA1490" s="41"/>
      <c r="BB1490" s="41"/>
      <c r="BC1490" s="41"/>
      <c r="BD1490" s="41"/>
      <c r="BE1490" s="41"/>
      <c r="BF1490" s="41"/>
      <c r="BG1490" s="41"/>
      <c r="BH1490" s="41"/>
      <c r="BI1490" s="41"/>
      <c r="BJ1490" s="41"/>
      <c r="BK1490" s="41"/>
      <c r="BL1490" s="41"/>
      <c r="BM1490" s="41"/>
      <c r="BN1490" s="41"/>
    </row>
    <row r="1491" customFormat="false" ht="22.5" hidden="false" customHeight="true" outlineLevel="0" collapsed="false">
      <c r="A1491" s="90"/>
      <c r="B1491" s="90"/>
      <c r="C1491" s="83" t="s">
        <v>1810</v>
      </c>
      <c r="D1491" s="90" t="e">
        <f aca="false">CONCATENATE($D$1482,"_","CV")</f>
        <v>#VALUE!</v>
      </c>
      <c r="E1491" s="94" t="e">
        <f aca="false">$E$1482</f>
        <v>#VALUE!</v>
      </c>
      <c r="F1491" s="78"/>
      <c r="G1491" s="88" t="s">
        <v>935</v>
      </c>
      <c r="H1491" s="82" t="s">
        <v>981</v>
      </c>
      <c r="I1491" s="94" t="s">
        <v>1811</v>
      </c>
      <c r="J1491" s="93"/>
      <c r="K1491" s="139"/>
      <c r="L1491" s="93"/>
      <c r="M1491" s="140" t="s">
        <v>85</v>
      </c>
      <c r="N1491" s="82"/>
      <c r="O1491" s="82"/>
      <c r="P1491" s="82"/>
      <c r="Q1491" s="82"/>
      <c r="R1491" s="82"/>
      <c r="S1491" s="82"/>
      <c r="T1491" s="82"/>
      <c r="U1491" s="82" t="n">
        <v>1</v>
      </c>
      <c r="V1491" s="82"/>
      <c r="W1491" s="82"/>
      <c r="X1491" s="82"/>
      <c r="Y1491" s="82"/>
      <c r="Z1491" s="82"/>
      <c r="AA1491" s="82"/>
      <c r="AB1491" s="82"/>
      <c r="AC1491" s="82"/>
      <c r="AD1491" s="82"/>
      <c r="AE1491" s="82"/>
      <c r="AF1491" s="82"/>
      <c r="AG1491" s="82"/>
      <c r="AH1491" s="82"/>
      <c r="AI1491" s="82"/>
      <c r="AJ1491" s="82"/>
      <c r="AK1491" s="82"/>
      <c r="AL1491" s="82"/>
      <c r="AM1491" s="82"/>
      <c r="AN1491" s="93"/>
      <c r="AO1491" s="93"/>
      <c r="AP1491" s="93"/>
      <c r="AQ1491" s="93"/>
      <c r="AR1491" s="93"/>
      <c r="AS1491" s="93"/>
      <c r="AT1491" s="94"/>
      <c r="AU1491" s="41"/>
      <c r="AV1491" s="41"/>
      <c r="AW1491" s="41"/>
      <c r="AX1491" s="41"/>
      <c r="AY1491" s="41"/>
      <c r="AZ1491" s="41"/>
      <c r="BA1491" s="41"/>
      <c r="BB1491" s="41"/>
      <c r="BC1491" s="41"/>
      <c r="BD1491" s="41"/>
      <c r="BE1491" s="41"/>
      <c r="BF1491" s="41"/>
      <c r="BG1491" s="41"/>
      <c r="BH1491" s="41"/>
      <c r="BI1491" s="41"/>
      <c r="BJ1491" s="41"/>
      <c r="BK1491" s="41"/>
      <c r="BL1491" s="41"/>
      <c r="BM1491" s="41"/>
      <c r="BN1491" s="41"/>
    </row>
    <row r="1492" customFormat="false" ht="22.5" hidden="false" customHeight="true" outlineLevel="0" collapsed="false">
      <c r="A1492" s="83"/>
      <c r="B1492" s="83"/>
      <c r="C1492" s="83"/>
      <c r="D1492" s="76"/>
      <c r="E1492" s="77"/>
      <c r="F1492" s="77"/>
      <c r="G1492" s="76"/>
      <c r="H1492" s="82"/>
      <c r="I1492" s="77"/>
      <c r="J1492" s="87"/>
      <c r="K1492" s="93"/>
      <c r="L1492" s="93"/>
      <c r="M1492" s="82"/>
      <c r="N1492" s="82"/>
      <c r="O1492" s="82"/>
      <c r="P1492" s="82"/>
      <c r="Q1492" s="82"/>
      <c r="R1492" s="82"/>
      <c r="S1492" s="82"/>
      <c r="T1492" s="82"/>
      <c r="U1492" s="82"/>
      <c r="V1492" s="82"/>
      <c r="W1492" s="82"/>
      <c r="X1492" s="82"/>
      <c r="Y1492" s="82"/>
      <c r="Z1492" s="82"/>
      <c r="AA1492" s="82"/>
      <c r="AB1492" s="82"/>
      <c r="AC1492" s="82"/>
      <c r="AD1492" s="82"/>
      <c r="AE1492" s="82"/>
      <c r="AF1492" s="82"/>
      <c r="AG1492" s="82"/>
      <c r="AH1492" s="82"/>
      <c r="AI1492" s="82"/>
      <c r="AJ1492" s="82"/>
      <c r="AK1492" s="82"/>
      <c r="AL1492" s="82"/>
      <c r="AM1492" s="82"/>
      <c r="AN1492" s="82"/>
      <c r="AO1492" s="93"/>
      <c r="AP1492" s="93"/>
      <c r="AQ1492" s="93"/>
      <c r="AR1492" s="93"/>
      <c r="AS1492" s="93"/>
      <c r="AT1492" s="94"/>
      <c r="AU1492" s="50"/>
      <c r="AV1492" s="50"/>
      <c r="AW1492" s="50"/>
      <c r="AX1492" s="50"/>
      <c r="AY1492" s="50"/>
      <c r="AZ1492" s="50"/>
      <c r="BA1492" s="50"/>
      <c r="BB1492" s="50"/>
      <c r="BC1492" s="50"/>
      <c r="BD1492" s="50"/>
      <c r="BE1492" s="50"/>
      <c r="BF1492" s="50"/>
      <c r="BG1492" s="50"/>
      <c r="BH1492" s="50"/>
      <c r="BI1492" s="50"/>
      <c r="BJ1492" s="50"/>
      <c r="BK1492" s="50"/>
      <c r="BL1492" s="50"/>
      <c r="BM1492" s="50"/>
      <c r="BN1492" s="50"/>
    </row>
    <row r="1493" customFormat="false" ht="22.5" hidden="false" customHeight="true" outlineLevel="0" collapsed="false">
      <c r="A1493" s="83"/>
      <c r="B1493" s="83"/>
      <c r="C1493" s="83"/>
      <c r="D1493" s="76"/>
      <c r="E1493" s="77"/>
      <c r="F1493" s="77"/>
      <c r="G1493" s="76"/>
      <c r="H1493" s="82"/>
      <c r="I1493" s="77"/>
      <c r="J1493" s="87"/>
      <c r="K1493" s="93"/>
      <c r="L1493" s="93"/>
      <c r="M1493" s="82"/>
      <c r="N1493" s="82"/>
      <c r="O1493" s="82"/>
      <c r="P1493" s="82"/>
      <c r="Q1493" s="82"/>
      <c r="R1493" s="82"/>
      <c r="S1493" s="82"/>
      <c r="T1493" s="82"/>
      <c r="U1493" s="82"/>
      <c r="V1493" s="82"/>
      <c r="W1493" s="82"/>
      <c r="X1493" s="82"/>
      <c r="Y1493" s="82"/>
      <c r="Z1493" s="82"/>
      <c r="AA1493" s="82"/>
      <c r="AB1493" s="82"/>
      <c r="AC1493" s="82"/>
      <c r="AD1493" s="82"/>
      <c r="AE1493" s="82"/>
      <c r="AF1493" s="82"/>
      <c r="AG1493" s="82"/>
      <c r="AH1493" s="82"/>
      <c r="AI1493" s="82"/>
      <c r="AJ1493" s="82"/>
      <c r="AK1493" s="82"/>
      <c r="AL1493" s="82"/>
      <c r="AM1493" s="82"/>
      <c r="AN1493" s="82"/>
      <c r="AO1493" s="93"/>
      <c r="AP1493" s="93"/>
      <c r="AQ1493" s="93"/>
      <c r="AR1493" s="93"/>
      <c r="AS1493" s="93"/>
      <c r="AT1493" s="94"/>
      <c r="AU1493" s="50"/>
      <c r="AV1493" s="50"/>
      <c r="AW1493" s="50"/>
      <c r="AX1493" s="50"/>
      <c r="AY1493" s="50"/>
      <c r="AZ1493" s="50"/>
      <c r="BA1493" s="50"/>
      <c r="BB1493" s="50"/>
      <c r="BC1493" s="50"/>
      <c r="BD1493" s="50"/>
      <c r="BE1493" s="50"/>
      <c r="BF1493" s="50"/>
      <c r="BG1493" s="50"/>
      <c r="BH1493" s="50"/>
      <c r="BI1493" s="50"/>
      <c r="BJ1493" s="50"/>
      <c r="BK1493" s="50"/>
      <c r="BL1493" s="50"/>
      <c r="BM1493" s="50"/>
      <c r="BN1493" s="50"/>
    </row>
    <row r="1494" customFormat="false" ht="22.5" hidden="false" customHeight="true" outlineLevel="0" collapsed="false">
      <c r="A1494" s="83"/>
      <c r="B1494" s="83"/>
      <c r="C1494" s="83"/>
      <c r="D1494" s="85" t="e">
        <f aca="false">D1482</f>
        <v>#VALUE!</v>
      </c>
      <c r="E1494" s="91" t="e">
        <f aca="false">$E$1482</f>
        <v>#VALUE!</v>
      </c>
      <c r="F1494" s="77"/>
      <c r="G1494" s="76"/>
      <c r="H1494" s="82"/>
      <c r="I1494" s="77"/>
      <c r="J1494" s="87"/>
      <c r="K1494" s="93"/>
      <c r="L1494" s="93"/>
      <c r="M1494" s="82"/>
      <c r="N1494" s="82"/>
      <c r="O1494" s="82"/>
      <c r="P1494" s="82"/>
      <c r="Q1494" s="82"/>
      <c r="R1494" s="82"/>
      <c r="S1494" s="82"/>
      <c r="T1494" s="82"/>
      <c r="U1494" s="82"/>
      <c r="V1494" s="82"/>
      <c r="W1494" s="82"/>
      <c r="X1494" s="82"/>
      <c r="Y1494" s="82"/>
      <c r="Z1494" s="82"/>
      <c r="AA1494" s="82"/>
      <c r="AB1494" s="82"/>
      <c r="AC1494" s="82"/>
      <c r="AD1494" s="82"/>
      <c r="AE1494" s="82"/>
      <c r="AF1494" s="82"/>
      <c r="AG1494" s="82"/>
      <c r="AH1494" s="82"/>
      <c r="AI1494" s="82"/>
      <c r="AJ1494" s="82"/>
      <c r="AK1494" s="82"/>
      <c r="AL1494" s="82"/>
      <c r="AM1494" s="82"/>
      <c r="AN1494" s="82"/>
      <c r="AO1494" s="93"/>
      <c r="AP1494" s="93"/>
      <c r="AQ1494" s="93"/>
      <c r="AR1494" s="93"/>
      <c r="AS1494" s="93"/>
      <c r="AT1494" s="94"/>
      <c r="AU1494" s="50"/>
      <c r="AV1494" s="50"/>
      <c r="AW1494" s="50"/>
      <c r="AX1494" s="50"/>
      <c r="AY1494" s="50"/>
      <c r="AZ1494" s="50"/>
      <c r="BA1494" s="50"/>
      <c r="BB1494" s="50"/>
      <c r="BC1494" s="50"/>
      <c r="BD1494" s="50"/>
      <c r="BE1494" s="50"/>
      <c r="BF1494" s="50"/>
      <c r="BG1494" s="50"/>
      <c r="BH1494" s="50"/>
      <c r="BI1494" s="50"/>
      <c r="BJ1494" s="50"/>
      <c r="BK1494" s="50"/>
      <c r="BL1494" s="50"/>
      <c r="BM1494" s="50"/>
      <c r="BN1494" s="50"/>
    </row>
    <row r="1495" customFormat="false" ht="22.5" hidden="false" customHeight="true" outlineLevel="0" collapsed="false">
      <c r="A1495" s="83"/>
      <c r="B1495" s="83"/>
      <c r="C1495" s="83"/>
      <c r="D1495" s="90" t="e">
        <f aca="false">CONCATENATE($D$1482,"_","DNET_HS")</f>
        <v>#VALUE!</v>
      </c>
      <c r="E1495" s="77" t="e">
        <f aca="false">$E$1482</f>
        <v>#VALUE!</v>
      </c>
      <c r="F1495" s="78"/>
      <c r="G1495" s="88" t="s">
        <v>1062</v>
      </c>
      <c r="H1495" s="82" t="s">
        <v>981</v>
      </c>
      <c r="I1495" s="77"/>
      <c r="J1495" s="93"/>
      <c r="K1495" s="79"/>
      <c r="L1495" s="93"/>
      <c r="M1495" s="140" t="s">
        <v>62</v>
      </c>
      <c r="N1495" s="82"/>
      <c r="O1495" s="82"/>
      <c r="P1495" s="82"/>
      <c r="Q1495" s="82"/>
      <c r="R1495" s="82"/>
      <c r="S1495" s="82"/>
      <c r="T1495" s="82"/>
      <c r="U1495" s="82"/>
      <c r="V1495" s="82"/>
      <c r="W1495" s="82"/>
      <c r="X1495" s="82" t="n">
        <v>1</v>
      </c>
      <c r="Y1495" s="82"/>
      <c r="Z1495" s="82"/>
      <c r="AA1495" s="82"/>
      <c r="AB1495" s="82"/>
      <c r="AC1495" s="82"/>
      <c r="AD1495" s="82"/>
      <c r="AE1495" s="82"/>
      <c r="AF1495" s="82"/>
      <c r="AG1495" s="82"/>
      <c r="AH1495" s="82"/>
      <c r="AI1495" s="82"/>
      <c r="AJ1495" s="82"/>
      <c r="AK1495" s="82"/>
      <c r="AL1495" s="82"/>
      <c r="AM1495" s="82"/>
      <c r="AN1495" s="82"/>
      <c r="AO1495" s="93"/>
      <c r="AP1495" s="93"/>
      <c r="AQ1495" s="93"/>
      <c r="AR1495" s="93"/>
      <c r="AS1495" s="93"/>
      <c r="AT1495" s="94"/>
      <c r="AU1495" s="50"/>
      <c r="AV1495" s="50"/>
      <c r="AW1495" s="50"/>
      <c r="AX1495" s="50"/>
      <c r="AY1495" s="50"/>
      <c r="AZ1495" s="50"/>
      <c r="BA1495" s="50"/>
      <c r="BB1495" s="50"/>
      <c r="BC1495" s="50"/>
      <c r="BD1495" s="50"/>
      <c r="BE1495" s="50"/>
      <c r="BF1495" s="50"/>
      <c r="BG1495" s="50"/>
      <c r="BH1495" s="50"/>
      <c r="BI1495" s="50"/>
      <c r="BJ1495" s="50"/>
      <c r="BK1495" s="50"/>
      <c r="BL1495" s="50"/>
      <c r="BM1495" s="50"/>
      <c r="BN1495" s="50"/>
    </row>
    <row r="1496" customFormat="false" ht="22.5" hidden="false" customHeight="true" outlineLevel="0" collapsed="false">
      <c r="A1496" s="83"/>
      <c r="B1496" s="83"/>
      <c r="C1496" s="83"/>
      <c r="D1496" s="90" t="e">
        <f aca="false">CONCATENATE($D$1482,"_","DNET_RDY")</f>
        <v>#VALUE!</v>
      </c>
      <c r="E1496" s="77" t="e">
        <f aca="false">$E$1482</f>
        <v>#VALUE!</v>
      </c>
      <c r="F1496" s="78"/>
      <c r="G1496" s="88" t="s">
        <v>64</v>
      </c>
      <c r="H1496" s="82" t="s">
        <v>981</v>
      </c>
      <c r="I1496" s="77"/>
      <c r="J1496" s="93"/>
      <c r="K1496" s="79"/>
      <c r="L1496" s="93"/>
      <c r="M1496" s="140" t="s">
        <v>62</v>
      </c>
      <c r="N1496" s="82"/>
      <c r="O1496" s="82"/>
      <c r="P1496" s="82"/>
      <c r="Q1496" s="82"/>
      <c r="R1496" s="82"/>
      <c r="S1496" s="82"/>
      <c r="T1496" s="82"/>
      <c r="U1496" s="82"/>
      <c r="V1496" s="82"/>
      <c r="W1496" s="82"/>
      <c r="X1496" s="82" t="n">
        <v>1</v>
      </c>
      <c r="Y1496" s="82"/>
      <c r="Z1496" s="82"/>
      <c r="AA1496" s="82"/>
      <c r="AB1496" s="82"/>
      <c r="AC1496" s="82"/>
      <c r="AD1496" s="82"/>
      <c r="AE1496" s="82"/>
      <c r="AF1496" s="82"/>
      <c r="AG1496" s="82"/>
      <c r="AH1496" s="82"/>
      <c r="AI1496" s="82"/>
      <c r="AJ1496" s="82"/>
      <c r="AK1496" s="82"/>
      <c r="AL1496" s="82"/>
      <c r="AM1496" s="82"/>
      <c r="AN1496" s="82"/>
      <c r="AO1496" s="93"/>
      <c r="AP1496" s="93"/>
      <c r="AQ1496" s="93"/>
      <c r="AR1496" s="93"/>
      <c r="AS1496" s="93"/>
      <c r="AT1496" s="94"/>
      <c r="AU1496" s="50"/>
      <c r="AV1496" s="50"/>
      <c r="AW1496" s="50"/>
      <c r="AX1496" s="50"/>
      <c r="AY1496" s="50"/>
      <c r="AZ1496" s="50"/>
      <c r="BA1496" s="50"/>
      <c r="BB1496" s="50"/>
      <c r="BC1496" s="50"/>
      <c r="BD1496" s="50"/>
      <c r="BE1496" s="50"/>
      <c r="BF1496" s="50"/>
      <c r="BG1496" s="50"/>
      <c r="BH1496" s="50"/>
      <c r="BI1496" s="50"/>
      <c r="BJ1496" s="50"/>
      <c r="BK1496" s="50"/>
      <c r="BL1496" s="50"/>
      <c r="BM1496" s="50"/>
      <c r="BN1496" s="50"/>
    </row>
    <row r="1497" customFormat="false" ht="22.5" hidden="false" customHeight="true" outlineLevel="0" collapsed="false">
      <c r="A1497" s="83"/>
      <c r="B1497" s="83"/>
      <c r="C1497" s="83"/>
      <c r="D1497" s="90" t="e">
        <f aca="false">CONCATENATE($D$1482,"_","DNET_RUN")</f>
        <v>#VALUE!</v>
      </c>
      <c r="E1497" s="77" t="e">
        <f aca="false">$E$1482</f>
        <v>#VALUE!</v>
      </c>
      <c r="F1497" s="78"/>
      <c r="G1497" s="88" t="s">
        <v>382</v>
      </c>
      <c r="H1497" s="82" t="s">
        <v>981</v>
      </c>
      <c r="I1497" s="77"/>
      <c r="J1497" s="93"/>
      <c r="K1497" s="79"/>
      <c r="L1497" s="93"/>
      <c r="M1497" s="140" t="s">
        <v>62</v>
      </c>
      <c r="N1497" s="82"/>
      <c r="O1497" s="82"/>
      <c r="P1497" s="82"/>
      <c r="Q1497" s="82"/>
      <c r="R1497" s="82"/>
      <c r="S1497" s="82"/>
      <c r="T1497" s="82"/>
      <c r="U1497" s="82"/>
      <c r="V1497" s="82"/>
      <c r="W1497" s="82"/>
      <c r="X1497" s="82" t="n">
        <v>1</v>
      </c>
      <c r="Y1497" s="82"/>
      <c r="Z1497" s="82"/>
      <c r="AA1497" s="82"/>
      <c r="AB1497" s="82"/>
      <c r="AC1497" s="82"/>
      <c r="AD1497" s="82"/>
      <c r="AE1497" s="82"/>
      <c r="AF1497" s="82"/>
      <c r="AG1497" s="82"/>
      <c r="AH1497" s="82"/>
      <c r="AI1497" s="82"/>
      <c r="AJ1497" s="82"/>
      <c r="AK1497" s="82"/>
      <c r="AL1497" s="82"/>
      <c r="AM1497" s="82"/>
      <c r="AN1497" s="82"/>
      <c r="AO1497" s="93"/>
      <c r="AP1497" s="93"/>
      <c r="AQ1497" s="93"/>
      <c r="AR1497" s="93"/>
      <c r="AS1497" s="93"/>
      <c r="AT1497" s="94"/>
      <c r="AU1497" s="50"/>
      <c r="AV1497" s="50"/>
      <c r="AW1497" s="50"/>
      <c r="AX1497" s="50"/>
      <c r="AY1497" s="50"/>
      <c r="AZ1497" s="50"/>
      <c r="BA1497" s="50"/>
      <c r="BB1497" s="50"/>
      <c r="BC1497" s="50"/>
      <c r="BD1497" s="50"/>
      <c r="BE1497" s="50"/>
      <c r="BF1497" s="50"/>
      <c r="BG1497" s="50"/>
      <c r="BH1497" s="50"/>
      <c r="BI1497" s="50"/>
      <c r="BJ1497" s="50"/>
      <c r="BK1497" s="50"/>
      <c r="BL1497" s="50"/>
      <c r="BM1497" s="50"/>
      <c r="BN1497" s="50"/>
    </row>
    <row r="1498" customFormat="false" ht="22.5" hidden="false" customHeight="true" outlineLevel="0" collapsed="false">
      <c r="A1498" s="83"/>
      <c r="B1498" s="83"/>
      <c r="C1498" s="83"/>
      <c r="D1498" s="90" t="e">
        <f aca="false">CONCATENATE($D$1482,"_","DNET_FLT")</f>
        <v>#VALUE!</v>
      </c>
      <c r="E1498" s="77" t="e">
        <f aca="false">$E$1482</f>
        <v>#VALUE!</v>
      </c>
      <c r="F1498" s="78"/>
      <c r="G1498" s="77" t="s">
        <v>1494</v>
      </c>
      <c r="H1498" s="82" t="s">
        <v>981</v>
      </c>
      <c r="I1498" s="77"/>
      <c r="J1498" s="93"/>
      <c r="K1498" s="79"/>
      <c r="L1498" s="93"/>
      <c r="M1498" s="140" t="s">
        <v>62</v>
      </c>
      <c r="N1498" s="82"/>
      <c r="O1498" s="82"/>
      <c r="P1498" s="82"/>
      <c r="Q1498" s="82"/>
      <c r="R1498" s="82"/>
      <c r="S1498" s="82"/>
      <c r="T1498" s="82"/>
      <c r="U1498" s="82"/>
      <c r="V1498" s="82"/>
      <c r="W1498" s="82"/>
      <c r="X1498" s="82" t="n">
        <v>1</v>
      </c>
      <c r="Y1498" s="82"/>
      <c r="Z1498" s="82"/>
      <c r="AA1498" s="82"/>
      <c r="AB1498" s="82"/>
      <c r="AC1498" s="82"/>
      <c r="AD1498" s="82"/>
      <c r="AE1498" s="82"/>
      <c r="AF1498" s="82"/>
      <c r="AG1498" s="82"/>
      <c r="AH1498" s="82"/>
      <c r="AI1498" s="82"/>
      <c r="AJ1498" s="82"/>
      <c r="AK1498" s="82"/>
      <c r="AL1498" s="82"/>
      <c r="AM1498" s="82"/>
      <c r="AN1498" s="82"/>
      <c r="AO1498" s="93"/>
      <c r="AP1498" s="93"/>
      <c r="AQ1498" s="93"/>
      <c r="AR1498" s="93"/>
      <c r="AS1498" s="93"/>
      <c r="AT1498" s="94"/>
      <c r="AU1498" s="50"/>
      <c r="AV1498" s="50"/>
      <c r="AW1498" s="50"/>
      <c r="AX1498" s="50"/>
      <c r="AY1498" s="50"/>
      <c r="AZ1498" s="50"/>
      <c r="BA1498" s="50"/>
      <c r="BB1498" s="50"/>
      <c r="BC1498" s="50"/>
      <c r="BD1498" s="50"/>
      <c r="BE1498" s="50"/>
      <c r="BF1498" s="50"/>
      <c r="BG1498" s="50"/>
      <c r="BH1498" s="50"/>
      <c r="BI1498" s="50"/>
      <c r="BJ1498" s="50"/>
      <c r="BK1498" s="50"/>
      <c r="BL1498" s="50"/>
      <c r="BM1498" s="50"/>
      <c r="BN1498" s="50"/>
    </row>
    <row r="1499" customFormat="false" ht="22.5" hidden="false" customHeight="true" outlineLevel="0" collapsed="false">
      <c r="A1499" s="83"/>
      <c r="B1499" s="83"/>
      <c r="C1499" s="83"/>
      <c r="D1499" s="90" t="e">
        <f aca="false">CONCATENATE($D$1482,"_","DNET_CMD")</f>
        <v>#VALUE!</v>
      </c>
      <c r="E1499" s="77" t="e">
        <f aca="false">$E$1482</f>
        <v>#VALUE!</v>
      </c>
      <c r="F1499" s="78"/>
      <c r="G1499" s="77" t="s">
        <v>1035</v>
      </c>
      <c r="H1499" s="82" t="s">
        <v>981</v>
      </c>
      <c r="I1499" s="77"/>
      <c r="J1499" s="93"/>
      <c r="K1499" s="79"/>
      <c r="L1499" s="93"/>
      <c r="M1499" s="140" t="s">
        <v>62</v>
      </c>
      <c r="N1499" s="82"/>
      <c r="O1499" s="82"/>
      <c r="P1499" s="82"/>
      <c r="Q1499" s="82"/>
      <c r="R1499" s="82"/>
      <c r="S1499" s="82"/>
      <c r="T1499" s="82"/>
      <c r="U1499" s="82"/>
      <c r="V1499" s="82"/>
      <c r="W1499" s="82"/>
      <c r="X1499" s="82" t="n">
        <v>1</v>
      </c>
      <c r="Y1499" s="82"/>
      <c r="Z1499" s="82"/>
      <c r="AA1499" s="82"/>
      <c r="AB1499" s="82"/>
      <c r="AC1499" s="82"/>
      <c r="AD1499" s="82"/>
      <c r="AE1499" s="82"/>
      <c r="AF1499" s="82"/>
      <c r="AG1499" s="82"/>
      <c r="AH1499" s="82"/>
      <c r="AI1499" s="82"/>
      <c r="AJ1499" s="82"/>
      <c r="AK1499" s="82"/>
      <c r="AL1499" s="82"/>
      <c r="AM1499" s="82"/>
      <c r="AN1499" s="82"/>
      <c r="AO1499" s="93"/>
      <c r="AP1499" s="93"/>
      <c r="AQ1499" s="93"/>
      <c r="AR1499" s="93"/>
      <c r="AS1499" s="93"/>
      <c r="AT1499" s="94"/>
      <c r="AU1499" s="50"/>
      <c r="AV1499" s="50"/>
      <c r="AW1499" s="50"/>
      <c r="AX1499" s="50"/>
      <c r="AY1499" s="50"/>
      <c r="AZ1499" s="50"/>
      <c r="BA1499" s="50"/>
      <c r="BB1499" s="50"/>
      <c r="BC1499" s="50"/>
      <c r="BD1499" s="50"/>
      <c r="BE1499" s="50"/>
      <c r="BF1499" s="50"/>
      <c r="BG1499" s="50"/>
      <c r="BH1499" s="50"/>
      <c r="BI1499" s="50"/>
      <c r="BJ1499" s="50"/>
      <c r="BK1499" s="50"/>
      <c r="BL1499" s="50"/>
      <c r="BM1499" s="50"/>
      <c r="BN1499" s="50"/>
    </row>
    <row r="1500" customFormat="false" ht="22.5" hidden="false" customHeight="true" outlineLevel="0" collapsed="false">
      <c r="A1500" s="83"/>
      <c r="B1500" s="83"/>
      <c r="C1500" s="83"/>
      <c r="D1500" s="90" t="e">
        <f aca="false">CONCATENATE($D$1482,"_","DNET_F")</f>
        <v>#VALUE!</v>
      </c>
      <c r="E1500" s="77" t="e">
        <f aca="false">$E$1482</f>
        <v>#VALUE!</v>
      </c>
      <c r="F1500" s="78"/>
      <c r="G1500" s="77" t="s">
        <v>1812</v>
      </c>
      <c r="H1500" s="82" t="s">
        <v>981</v>
      </c>
      <c r="I1500" s="94"/>
      <c r="J1500" s="93"/>
      <c r="K1500" s="139"/>
      <c r="L1500" s="93"/>
      <c r="M1500" s="87" t="s">
        <v>85</v>
      </c>
      <c r="N1500" s="82"/>
      <c r="O1500" s="82"/>
      <c r="P1500" s="82"/>
      <c r="Q1500" s="82"/>
      <c r="R1500" s="82"/>
      <c r="S1500" s="82"/>
      <c r="T1500" s="82"/>
      <c r="U1500" s="82"/>
      <c r="V1500" s="82"/>
      <c r="W1500" s="82"/>
      <c r="X1500" s="82" t="n">
        <v>1</v>
      </c>
      <c r="Y1500" s="82"/>
      <c r="Z1500" s="82"/>
      <c r="AA1500" s="82"/>
      <c r="AB1500" s="82"/>
      <c r="AC1500" s="82"/>
      <c r="AD1500" s="82"/>
      <c r="AE1500" s="82"/>
      <c r="AF1500" s="82"/>
      <c r="AG1500" s="82"/>
      <c r="AH1500" s="82"/>
      <c r="AI1500" s="82"/>
      <c r="AJ1500" s="82"/>
      <c r="AK1500" s="82"/>
      <c r="AL1500" s="82"/>
      <c r="AM1500" s="82"/>
      <c r="AN1500" s="82"/>
      <c r="AO1500" s="93"/>
      <c r="AP1500" s="93"/>
      <c r="AQ1500" s="93"/>
      <c r="AR1500" s="93"/>
      <c r="AS1500" s="93"/>
      <c r="AT1500" s="94"/>
      <c r="AU1500" s="50"/>
      <c r="AV1500" s="50"/>
      <c r="AW1500" s="50"/>
      <c r="AX1500" s="50"/>
      <c r="AY1500" s="50"/>
      <c r="AZ1500" s="50"/>
      <c r="BA1500" s="50"/>
      <c r="BB1500" s="50"/>
      <c r="BC1500" s="50"/>
      <c r="BD1500" s="50"/>
      <c r="BE1500" s="50"/>
      <c r="BF1500" s="50"/>
      <c r="BG1500" s="50"/>
      <c r="BH1500" s="50"/>
      <c r="BI1500" s="50"/>
      <c r="BJ1500" s="50"/>
      <c r="BK1500" s="50"/>
      <c r="BL1500" s="50"/>
      <c r="BM1500" s="50"/>
      <c r="BN1500" s="50"/>
    </row>
    <row r="1501" customFormat="false" ht="22.5" hidden="false" customHeight="true" outlineLevel="0" collapsed="false">
      <c r="A1501" s="83"/>
      <c r="B1501" s="83"/>
      <c r="C1501" s="83"/>
      <c r="D1501" s="90" t="e">
        <f aca="false">CONCATENATE($D$1482,"_","DNET_S")</f>
        <v>#VALUE!</v>
      </c>
      <c r="E1501" s="77" t="e">
        <f aca="false">$E$1482</f>
        <v>#VALUE!</v>
      </c>
      <c r="F1501" s="78"/>
      <c r="G1501" s="77" t="s">
        <v>931</v>
      </c>
      <c r="H1501" s="82" t="s">
        <v>981</v>
      </c>
      <c r="I1501" s="94"/>
      <c r="J1501" s="93"/>
      <c r="K1501" s="139"/>
      <c r="L1501" s="93"/>
      <c r="M1501" s="87" t="s">
        <v>85</v>
      </c>
      <c r="N1501" s="82"/>
      <c r="O1501" s="82"/>
      <c r="P1501" s="82"/>
      <c r="Q1501" s="82"/>
      <c r="R1501" s="82"/>
      <c r="S1501" s="82"/>
      <c r="T1501" s="82"/>
      <c r="U1501" s="82"/>
      <c r="V1501" s="82"/>
      <c r="W1501" s="82"/>
      <c r="X1501" s="82" t="n">
        <v>1</v>
      </c>
      <c r="Y1501" s="82"/>
      <c r="Z1501" s="82"/>
      <c r="AA1501" s="82"/>
      <c r="AB1501" s="82"/>
      <c r="AC1501" s="82"/>
      <c r="AD1501" s="82"/>
      <c r="AE1501" s="82"/>
      <c r="AF1501" s="82"/>
      <c r="AG1501" s="82"/>
      <c r="AH1501" s="82"/>
      <c r="AI1501" s="82"/>
      <c r="AJ1501" s="82"/>
      <c r="AK1501" s="82"/>
      <c r="AL1501" s="82"/>
      <c r="AM1501" s="82"/>
      <c r="AN1501" s="82"/>
      <c r="AO1501" s="93"/>
      <c r="AP1501" s="93"/>
      <c r="AQ1501" s="93"/>
      <c r="AR1501" s="93"/>
      <c r="AS1501" s="93"/>
      <c r="AT1501" s="94"/>
      <c r="AU1501" s="50"/>
      <c r="AV1501" s="50"/>
      <c r="AW1501" s="50"/>
      <c r="AX1501" s="50"/>
      <c r="AY1501" s="50"/>
      <c r="AZ1501" s="50"/>
      <c r="BA1501" s="50"/>
      <c r="BB1501" s="50"/>
      <c r="BC1501" s="50"/>
      <c r="BD1501" s="50"/>
      <c r="BE1501" s="50"/>
      <c r="BF1501" s="50"/>
      <c r="BG1501" s="50"/>
      <c r="BH1501" s="50"/>
      <c r="BI1501" s="50"/>
      <c r="BJ1501" s="50"/>
      <c r="BK1501" s="50"/>
      <c r="BL1501" s="50"/>
      <c r="BM1501" s="50"/>
      <c r="BN1501" s="50"/>
    </row>
    <row r="1502" customFormat="false" ht="22.5" hidden="false" customHeight="true" outlineLevel="0" collapsed="false">
      <c r="A1502" s="83"/>
      <c r="B1502" s="83"/>
      <c r="C1502" s="83"/>
      <c r="D1502" s="90" t="e">
        <f aca="false">CONCATENATE($D$1482,"_","DNET_I")</f>
        <v>#VALUE!</v>
      </c>
      <c r="E1502" s="77" t="e">
        <f aca="false">$E$1482</f>
        <v>#VALUE!</v>
      </c>
      <c r="F1502" s="78"/>
      <c r="G1502" s="77" t="s">
        <v>82</v>
      </c>
      <c r="H1502" s="82" t="s">
        <v>981</v>
      </c>
      <c r="I1502" s="94"/>
      <c r="J1502" s="93"/>
      <c r="K1502" s="139"/>
      <c r="L1502" s="93"/>
      <c r="M1502" s="87" t="s">
        <v>85</v>
      </c>
      <c r="N1502" s="82"/>
      <c r="O1502" s="82"/>
      <c r="P1502" s="82"/>
      <c r="Q1502" s="82"/>
      <c r="R1502" s="82"/>
      <c r="S1502" s="82"/>
      <c r="T1502" s="82"/>
      <c r="U1502" s="82"/>
      <c r="V1502" s="82"/>
      <c r="W1502" s="82"/>
      <c r="X1502" s="82" t="n">
        <v>1</v>
      </c>
      <c r="Y1502" s="82"/>
      <c r="Z1502" s="82"/>
      <c r="AA1502" s="82"/>
      <c r="AB1502" s="82"/>
      <c r="AC1502" s="82"/>
      <c r="AD1502" s="82"/>
      <c r="AE1502" s="82"/>
      <c r="AF1502" s="82"/>
      <c r="AG1502" s="82"/>
      <c r="AH1502" s="82"/>
      <c r="AI1502" s="82"/>
      <c r="AJ1502" s="82"/>
      <c r="AK1502" s="82"/>
      <c r="AL1502" s="82"/>
      <c r="AM1502" s="82"/>
      <c r="AN1502" s="82"/>
      <c r="AO1502" s="93"/>
      <c r="AP1502" s="93"/>
      <c r="AQ1502" s="93"/>
      <c r="AR1502" s="93"/>
      <c r="AS1502" s="93"/>
      <c r="AT1502" s="94"/>
      <c r="AU1502" s="50"/>
      <c r="AV1502" s="50"/>
      <c r="AW1502" s="50"/>
      <c r="AX1502" s="50"/>
      <c r="AY1502" s="50"/>
      <c r="AZ1502" s="50"/>
      <c r="BA1502" s="50"/>
      <c r="BB1502" s="50"/>
      <c r="BC1502" s="50"/>
      <c r="BD1502" s="50"/>
      <c r="BE1502" s="50"/>
      <c r="BF1502" s="50"/>
      <c r="BG1502" s="50"/>
      <c r="BH1502" s="50"/>
      <c r="BI1502" s="50"/>
      <c r="BJ1502" s="50"/>
      <c r="BK1502" s="50"/>
      <c r="BL1502" s="50"/>
      <c r="BM1502" s="50"/>
      <c r="BN1502" s="50"/>
    </row>
    <row r="1503" customFormat="false" ht="22.5" hidden="false" customHeight="true" outlineLevel="0" collapsed="false">
      <c r="A1503" s="83"/>
      <c r="B1503" s="83"/>
      <c r="C1503" s="83"/>
      <c r="D1503" s="90" t="e">
        <f aca="false">CONCATENATE($D$1482,"_","DNET_CV")</f>
        <v>#VALUE!</v>
      </c>
      <c r="E1503" s="77" t="e">
        <f aca="false">$E$1482</f>
        <v>#VALUE!</v>
      </c>
      <c r="F1503" s="78"/>
      <c r="G1503" s="77" t="s">
        <v>1495</v>
      </c>
      <c r="H1503" s="82" t="s">
        <v>981</v>
      </c>
      <c r="I1503" s="94"/>
      <c r="J1503" s="93"/>
      <c r="K1503" s="139"/>
      <c r="L1503" s="93"/>
      <c r="M1503" s="140" t="s">
        <v>85</v>
      </c>
      <c r="N1503" s="82"/>
      <c r="O1503" s="82"/>
      <c r="P1503" s="82"/>
      <c r="Q1503" s="82"/>
      <c r="R1503" s="82"/>
      <c r="S1503" s="82"/>
      <c r="T1503" s="82"/>
      <c r="U1503" s="82"/>
      <c r="V1503" s="82"/>
      <c r="W1503" s="82"/>
      <c r="X1503" s="82" t="n">
        <v>1</v>
      </c>
      <c r="Y1503" s="82"/>
      <c r="Z1503" s="82"/>
      <c r="AA1503" s="82"/>
      <c r="AB1503" s="82"/>
      <c r="AC1503" s="82"/>
      <c r="AD1503" s="82"/>
      <c r="AE1503" s="82"/>
      <c r="AF1503" s="82"/>
      <c r="AG1503" s="82"/>
      <c r="AH1503" s="82"/>
      <c r="AI1503" s="82"/>
      <c r="AJ1503" s="82"/>
      <c r="AK1503" s="82"/>
      <c r="AL1503" s="82"/>
      <c r="AM1503" s="82"/>
      <c r="AN1503" s="82"/>
      <c r="AO1503" s="93"/>
      <c r="AP1503" s="93"/>
      <c r="AQ1503" s="93"/>
      <c r="AR1503" s="93"/>
      <c r="AS1503" s="93"/>
      <c r="AT1503" s="94"/>
      <c r="AU1503" s="50"/>
      <c r="AV1503" s="50"/>
      <c r="AW1503" s="50"/>
      <c r="AX1503" s="50"/>
      <c r="AY1503" s="50"/>
      <c r="AZ1503" s="50"/>
      <c r="BA1503" s="50"/>
      <c r="BB1503" s="50"/>
      <c r="BC1503" s="50"/>
      <c r="BD1503" s="50"/>
      <c r="BE1503" s="50"/>
      <c r="BF1503" s="50"/>
      <c r="BG1503" s="50"/>
      <c r="BH1503" s="50"/>
      <c r="BI1503" s="50"/>
      <c r="BJ1503" s="50"/>
      <c r="BK1503" s="50"/>
      <c r="BL1503" s="50"/>
      <c r="BM1503" s="50"/>
      <c r="BN1503" s="50"/>
    </row>
    <row r="1504" customFormat="false" ht="22.5" hidden="false" customHeight="true" outlineLevel="0" collapsed="false">
      <c r="A1504" s="90"/>
      <c r="B1504" s="90"/>
      <c r="C1504" s="83"/>
      <c r="D1504" s="90"/>
      <c r="E1504" s="77"/>
      <c r="F1504" s="78"/>
      <c r="G1504" s="76"/>
      <c r="H1504" s="82"/>
      <c r="I1504" s="89"/>
      <c r="J1504" s="87"/>
      <c r="K1504" s="79"/>
      <c r="L1504" s="93"/>
      <c r="M1504" s="82"/>
      <c r="N1504" s="82"/>
      <c r="O1504" s="82"/>
      <c r="P1504" s="82"/>
      <c r="Q1504" s="82"/>
      <c r="R1504" s="82"/>
      <c r="S1504" s="82"/>
      <c r="T1504" s="82"/>
      <c r="U1504" s="82"/>
      <c r="V1504" s="82"/>
      <c r="W1504" s="82"/>
      <c r="X1504" s="82"/>
      <c r="Y1504" s="82"/>
      <c r="Z1504" s="82"/>
      <c r="AA1504" s="82"/>
      <c r="AB1504" s="82"/>
      <c r="AC1504" s="82"/>
      <c r="AD1504" s="82"/>
      <c r="AE1504" s="82"/>
      <c r="AF1504" s="82"/>
      <c r="AG1504" s="82"/>
      <c r="AH1504" s="82"/>
      <c r="AI1504" s="82"/>
      <c r="AJ1504" s="82"/>
      <c r="AK1504" s="82"/>
      <c r="AL1504" s="82"/>
      <c r="AM1504" s="82"/>
      <c r="AN1504" s="82"/>
      <c r="AO1504" s="93"/>
      <c r="AP1504" s="93"/>
      <c r="AQ1504" s="93"/>
      <c r="AR1504" s="93"/>
      <c r="AS1504" s="93"/>
      <c r="AT1504" s="94"/>
      <c r="AU1504" s="41"/>
      <c r="AV1504" s="41"/>
      <c r="AW1504" s="41"/>
      <c r="AX1504" s="41"/>
      <c r="AY1504" s="41"/>
      <c r="AZ1504" s="41"/>
      <c r="BA1504" s="41"/>
      <c r="BB1504" s="41"/>
      <c r="BC1504" s="41"/>
      <c r="BD1504" s="41"/>
      <c r="BE1504" s="41"/>
      <c r="BF1504" s="41"/>
      <c r="BG1504" s="41"/>
      <c r="BH1504" s="41"/>
      <c r="BI1504" s="41"/>
      <c r="BJ1504" s="41"/>
      <c r="BK1504" s="41"/>
      <c r="BL1504" s="41"/>
      <c r="BM1504" s="41"/>
      <c r="BN1504" s="41"/>
    </row>
    <row r="1505" customFormat="false" ht="22.5" hidden="false" customHeight="true" outlineLevel="0" collapsed="false">
      <c r="A1505" s="90"/>
      <c r="B1505" s="90"/>
      <c r="C1505" s="83"/>
      <c r="D1505" s="90"/>
      <c r="E1505" s="77"/>
      <c r="F1505" s="78"/>
      <c r="G1505" s="76"/>
      <c r="H1505" s="82"/>
      <c r="I1505" s="89"/>
      <c r="J1505" s="87"/>
      <c r="K1505" s="79"/>
      <c r="L1505" s="93"/>
      <c r="M1505" s="82"/>
      <c r="N1505" s="82"/>
      <c r="O1505" s="82"/>
      <c r="P1505" s="82"/>
      <c r="Q1505" s="82"/>
      <c r="R1505" s="82"/>
      <c r="S1505" s="82"/>
      <c r="T1505" s="82"/>
      <c r="U1505" s="82"/>
      <c r="V1505" s="82"/>
      <c r="W1505" s="82"/>
      <c r="X1505" s="82"/>
      <c r="Y1505" s="82"/>
      <c r="Z1505" s="82"/>
      <c r="AA1505" s="82"/>
      <c r="AB1505" s="82"/>
      <c r="AC1505" s="82"/>
      <c r="AD1505" s="82"/>
      <c r="AE1505" s="82"/>
      <c r="AF1505" s="82"/>
      <c r="AG1505" s="82"/>
      <c r="AH1505" s="82"/>
      <c r="AI1505" s="82"/>
      <c r="AJ1505" s="82"/>
      <c r="AK1505" s="82"/>
      <c r="AL1505" s="82"/>
      <c r="AM1505" s="82"/>
      <c r="AN1505" s="82"/>
      <c r="AO1505" s="93"/>
      <c r="AP1505" s="93"/>
      <c r="AQ1505" s="93"/>
      <c r="AR1505" s="93"/>
      <c r="AS1505" s="93"/>
      <c r="AT1505" s="94"/>
      <c r="AU1505" s="41"/>
      <c r="AV1505" s="41"/>
      <c r="AW1505" s="41"/>
      <c r="AX1505" s="41"/>
      <c r="AY1505" s="41"/>
      <c r="AZ1505" s="41"/>
      <c r="BA1505" s="41"/>
      <c r="BB1505" s="41"/>
      <c r="BC1505" s="41"/>
      <c r="BD1505" s="41"/>
      <c r="BE1505" s="41"/>
      <c r="BF1505" s="41"/>
      <c r="BG1505" s="41"/>
      <c r="BH1505" s="41"/>
      <c r="BI1505" s="41"/>
      <c r="BJ1505" s="41"/>
      <c r="BK1505" s="41"/>
      <c r="BL1505" s="41"/>
      <c r="BM1505" s="41"/>
      <c r="BN1505" s="41"/>
    </row>
    <row r="1506" customFormat="false" ht="22.5" hidden="false" customHeight="true" outlineLevel="0" collapsed="false">
      <c r="A1506" s="90"/>
      <c r="B1506" s="90"/>
      <c r="C1506" s="83"/>
      <c r="D1506" s="90"/>
      <c r="E1506" s="77"/>
      <c r="F1506" s="78"/>
      <c r="G1506" s="76"/>
      <c r="H1506" s="82"/>
      <c r="I1506" s="89"/>
      <c r="J1506" s="87"/>
      <c r="K1506" s="79"/>
      <c r="L1506" s="93"/>
      <c r="M1506" s="82"/>
      <c r="N1506" s="82"/>
      <c r="O1506" s="82"/>
      <c r="P1506" s="82"/>
      <c r="Q1506" s="82"/>
      <c r="R1506" s="82"/>
      <c r="S1506" s="82"/>
      <c r="T1506" s="82"/>
      <c r="U1506" s="82"/>
      <c r="V1506" s="82"/>
      <c r="W1506" s="82"/>
      <c r="X1506" s="82"/>
      <c r="Y1506" s="82"/>
      <c r="Z1506" s="82"/>
      <c r="AA1506" s="82"/>
      <c r="AB1506" s="82"/>
      <c r="AC1506" s="82"/>
      <c r="AD1506" s="82"/>
      <c r="AE1506" s="82"/>
      <c r="AF1506" s="82"/>
      <c r="AG1506" s="82"/>
      <c r="AH1506" s="82"/>
      <c r="AI1506" s="82"/>
      <c r="AJ1506" s="82"/>
      <c r="AK1506" s="82"/>
      <c r="AL1506" s="82"/>
      <c r="AM1506" s="82"/>
      <c r="AN1506" s="82"/>
      <c r="AO1506" s="93"/>
      <c r="AP1506" s="93"/>
      <c r="AQ1506" s="93"/>
      <c r="AR1506" s="93"/>
      <c r="AS1506" s="93"/>
      <c r="AT1506" s="94"/>
      <c r="AU1506" s="41"/>
      <c r="AV1506" s="41"/>
      <c r="AW1506" s="41"/>
      <c r="AX1506" s="41"/>
      <c r="AY1506" s="41"/>
      <c r="AZ1506" s="41"/>
      <c r="BA1506" s="41"/>
      <c r="BB1506" s="41"/>
      <c r="BC1506" s="41"/>
      <c r="BD1506" s="41"/>
      <c r="BE1506" s="41"/>
      <c r="BF1506" s="41"/>
      <c r="BG1506" s="41"/>
      <c r="BH1506" s="41"/>
      <c r="BI1506" s="41"/>
      <c r="BJ1506" s="41"/>
      <c r="BK1506" s="41"/>
      <c r="BL1506" s="41"/>
      <c r="BM1506" s="41"/>
      <c r="BN1506" s="41"/>
    </row>
    <row r="1507" customFormat="false" ht="22.5" hidden="false" customHeight="true" outlineLevel="0" collapsed="false">
      <c r="A1507" s="90"/>
      <c r="B1507" s="90"/>
      <c r="C1507" s="83"/>
      <c r="D1507" s="95" t="e">
        <f aca="false">'codigos flow sheet' #REF!</f>
        <v>#VALUE!</v>
      </c>
      <c r="E1507" s="95" t="e">
        <f aca="false">'codigos flow sheet' #REF!</f>
        <v>#VALUE!</v>
      </c>
      <c r="F1507" s="78"/>
      <c r="G1507" s="76"/>
      <c r="H1507" s="82"/>
      <c r="I1507" s="94"/>
      <c r="J1507" s="93"/>
      <c r="K1507" s="149" t="s">
        <v>89</v>
      </c>
      <c r="L1507" s="93"/>
      <c r="M1507" s="140"/>
      <c r="N1507" s="82"/>
      <c r="O1507" s="82"/>
      <c r="P1507" s="82"/>
      <c r="Q1507" s="82"/>
      <c r="R1507" s="82"/>
      <c r="S1507" s="82"/>
      <c r="T1507" s="82"/>
      <c r="U1507" s="82"/>
      <c r="V1507" s="82"/>
      <c r="W1507" s="82"/>
      <c r="X1507" s="82"/>
      <c r="Y1507" s="82"/>
      <c r="Z1507" s="82"/>
      <c r="AA1507" s="82"/>
      <c r="AB1507" s="82"/>
      <c r="AC1507" s="82"/>
      <c r="AD1507" s="82"/>
      <c r="AE1507" s="82"/>
      <c r="AF1507" s="82"/>
      <c r="AG1507" s="82"/>
      <c r="AH1507" s="82"/>
      <c r="AI1507" s="82"/>
      <c r="AJ1507" s="82"/>
      <c r="AK1507" s="82"/>
      <c r="AL1507" s="82"/>
      <c r="AM1507" s="82"/>
      <c r="AN1507" s="93"/>
      <c r="AO1507" s="93"/>
      <c r="AP1507" s="93"/>
      <c r="AQ1507" s="93"/>
      <c r="AR1507" s="93"/>
      <c r="AS1507" s="93"/>
      <c r="AT1507" s="94"/>
      <c r="AU1507" s="41"/>
      <c r="AV1507" s="41"/>
      <c r="AW1507" s="41"/>
      <c r="AX1507" s="41"/>
      <c r="AY1507" s="41"/>
      <c r="AZ1507" s="41"/>
      <c r="BA1507" s="41"/>
      <c r="BB1507" s="41"/>
      <c r="BC1507" s="41"/>
      <c r="BD1507" s="41"/>
      <c r="BE1507" s="41"/>
      <c r="BF1507" s="41"/>
      <c r="BG1507" s="41"/>
      <c r="BH1507" s="41"/>
      <c r="BI1507" s="41"/>
      <c r="BJ1507" s="41"/>
      <c r="BK1507" s="41"/>
      <c r="BL1507" s="41"/>
      <c r="BM1507" s="41"/>
      <c r="BN1507" s="41"/>
    </row>
    <row r="1508" customFormat="false" ht="22.5" hidden="false" customHeight="true" outlineLevel="0" collapsed="false">
      <c r="A1508" s="90"/>
      <c r="B1508" s="90"/>
      <c r="C1508" s="83" t="s">
        <v>1813</v>
      </c>
      <c r="D1508" s="90" t="e">
        <f aca="false">CONCATENATE($D$1507,"_","PIT")</f>
        <v>#VALUE!</v>
      </c>
      <c r="E1508" s="94" t="e">
        <f aca="false">$E$1507</f>
        <v>#VALUE!</v>
      </c>
      <c r="F1508" s="78"/>
      <c r="G1508" s="88" t="s">
        <v>125</v>
      </c>
      <c r="H1508" s="82" t="s">
        <v>981</v>
      </c>
      <c r="I1508" s="77" t="s">
        <v>1814</v>
      </c>
      <c r="J1508" s="93"/>
      <c r="K1508" s="139"/>
      <c r="L1508" s="93"/>
      <c r="M1508" s="140" t="s">
        <v>85</v>
      </c>
      <c r="N1508" s="82" t="s">
        <v>1768</v>
      </c>
      <c r="O1508" s="82"/>
      <c r="P1508" s="82"/>
      <c r="Q1508" s="82"/>
      <c r="R1508" s="82"/>
      <c r="S1508" s="82" t="n">
        <v>1</v>
      </c>
      <c r="T1508" s="82"/>
      <c r="U1508" s="82"/>
      <c r="V1508" s="82"/>
      <c r="W1508" s="82"/>
      <c r="X1508" s="82"/>
      <c r="Y1508" s="82"/>
      <c r="Z1508" s="82"/>
      <c r="AA1508" s="82"/>
      <c r="AB1508" s="82"/>
      <c r="AC1508" s="82"/>
      <c r="AD1508" s="82"/>
      <c r="AE1508" s="82"/>
      <c r="AF1508" s="82"/>
      <c r="AG1508" s="82"/>
      <c r="AH1508" s="82"/>
      <c r="AI1508" s="82"/>
      <c r="AJ1508" s="82"/>
      <c r="AK1508" s="82"/>
      <c r="AL1508" s="82"/>
      <c r="AM1508" s="82"/>
      <c r="AN1508" s="93"/>
      <c r="AO1508" s="93"/>
      <c r="AP1508" s="93"/>
      <c r="AQ1508" s="93"/>
      <c r="AR1508" s="93"/>
      <c r="AS1508" s="93"/>
      <c r="AT1508" s="94"/>
      <c r="AU1508" s="41"/>
      <c r="AV1508" s="41"/>
      <c r="AW1508" s="41"/>
      <c r="AX1508" s="41"/>
      <c r="AY1508" s="41"/>
      <c r="AZ1508" s="41"/>
      <c r="BA1508" s="41"/>
      <c r="BB1508" s="41"/>
      <c r="BC1508" s="41"/>
      <c r="BD1508" s="41"/>
      <c r="BE1508" s="41"/>
      <c r="BF1508" s="41"/>
      <c r="BG1508" s="41"/>
      <c r="BH1508" s="41"/>
      <c r="BI1508" s="41"/>
      <c r="BJ1508" s="41"/>
      <c r="BK1508" s="41"/>
      <c r="BL1508" s="41"/>
      <c r="BM1508" s="41"/>
      <c r="BN1508" s="41"/>
    </row>
    <row r="1509" customFormat="false" ht="22.5" hidden="false" customHeight="true" outlineLevel="0" collapsed="false">
      <c r="A1509" s="90"/>
      <c r="B1509" s="90"/>
      <c r="C1509" s="83"/>
      <c r="D1509" s="90"/>
      <c r="E1509" s="77"/>
      <c r="F1509" s="78"/>
      <c r="G1509" s="76"/>
      <c r="H1509" s="82"/>
      <c r="I1509" s="89"/>
      <c r="J1509" s="87"/>
      <c r="K1509" s="79"/>
      <c r="L1509" s="93"/>
      <c r="M1509" s="82"/>
      <c r="N1509" s="82"/>
      <c r="O1509" s="82"/>
      <c r="P1509" s="82"/>
      <c r="Q1509" s="82"/>
      <c r="R1509" s="82"/>
      <c r="S1509" s="82"/>
      <c r="T1509" s="82"/>
      <c r="U1509" s="82"/>
      <c r="V1509" s="82"/>
      <c r="W1509" s="82"/>
      <c r="X1509" s="82"/>
      <c r="Y1509" s="82"/>
      <c r="Z1509" s="82"/>
      <c r="AA1509" s="82"/>
      <c r="AB1509" s="82"/>
      <c r="AC1509" s="82"/>
      <c r="AD1509" s="82"/>
      <c r="AE1509" s="82"/>
      <c r="AF1509" s="82"/>
      <c r="AG1509" s="82"/>
      <c r="AH1509" s="82"/>
      <c r="AI1509" s="82"/>
      <c r="AJ1509" s="82"/>
      <c r="AK1509" s="82"/>
      <c r="AL1509" s="82"/>
      <c r="AM1509" s="82"/>
      <c r="AN1509" s="82"/>
      <c r="AO1509" s="93"/>
      <c r="AP1509" s="93"/>
      <c r="AQ1509" s="93"/>
      <c r="AR1509" s="93"/>
      <c r="AS1509" s="93"/>
      <c r="AT1509" s="94"/>
      <c r="AU1509" s="41"/>
      <c r="AV1509" s="41"/>
      <c r="AW1509" s="41"/>
      <c r="AX1509" s="41"/>
      <c r="AY1509" s="41"/>
      <c r="AZ1509" s="41"/>
      <c r="BA1509" s="41"/>
      <c r="BB1509" s="41"/>
      <c r="BC1509" s="41"/>
      <c r="BD1509" s="41"/>
      <c r="BE1509" s="41"/>
      <c r="BF1509" s="41"/>
      <c r="BG1509" s="41"/>
      <c r="BH1509" s="41"/>
      <c r="BI1509" s="41"/>
      <c r="BJ1509" s="41"/>
      <c r="BK1509" s="41"/>
      <c r="BL1509" s="41"/>
      <c r="BM1509" s="41"/>
      <c r="BN1509" s="41"/>
    </row>
    <row r="1510" customFormat="false" ht="22.5" hidden="false" customHeight="true" outlineLevel="0" collapsed="false">
      <c r="A1510" s="90"/>
      <c r="B1510" s="90"/>
      <c r="C1510" s="83"/>
      <c r="D1510" s="90"/>
      <c r="E1510" s="77"/>
      <c r="F1510" s="78"/>
      <c r="G1510" s="76"/>
      <c r="H1510" s="82"/>
      <c r="I1510" s="89"/>
      <c r="J1510" s="87"/>
      <c r="K1510" s="79"/>
      <c r="L1510" s="93"/>
      <c r="M1510" s="82"/>
      <c r="N1510" s="82"/>
      <c r="O1510" s="82"/>
      <c r="P1510" s="82"/>
      <c r="Q1510" s="82"/>
      <c r="R1510" s="82"/>
      <c r="S1510" s="82"/>
      <c r="T1510" s="82"/>
      <c r="U1510" s="82"/>
      <c r="V1510" s="82"/>
      <c r="W1510" s="82"/>
      <c r="X1510" s="82"/>
      <c r="Y1510" s="82"/>
      <c r="Z1510" s="82"/>
      <c r="AA1510" s="82"/>
      <c r="AB1510" s="82"/>
      <c r="AC1510" s="82"/>
      <c r="AD1510" s="82"/>
      <c r="AE1510" s="82"/>
      <c r="AF1510" s="82"/>
      <c r="AG1510" s="82"/>
      <c r="AH1510" s="82"/>
      <c r="AI1510" s="82"/>
      <c r="AJ1510" s="82"/>
      <c r="AK1510" s="82"/>
      <c r="AL1510" s="82"/>
      <c r="AM1510" s="82"/>
      <c r="AN1510" s="82"/>
      <c r="AO1510" s="93"/>
      <c r="AP1510" s="93"/>
      <c r="AQ1510" s="93"/>
      <c r="AR1510" s="93"/>
      <c r="AS1510" s="93"/>
      <c r="AT1510" s="94"/>
      <c r="AU1510" s="41"/>
      <c r="AV1510" s="41"/>
      <c r="AW1510" s="41"/>
      <c r="AX1510" s="41"/>
      <c r="AY1510" s="41"/>
      <c r="AZ1510" s="41"/>
      <c r="BA1510" s="41"/>
      <c r="BB1510" s="41"/>
      <c r="BC1510" s="41"/>
      <c r="BD1510" s="41"/>
      <c r="BE1510" s="41"/>
      <c r="BF1510" s="41"/>
      <c r="BG1510" s="41"/>
      <c r="BH1510" s="41"/>
      <c r="BI1510" s="41"/>
      <c r="BJ1510" s="41"/>
      <c r="BK1510" s="41"/>
      <c r="BL1510" s="41"/>
      <c r="BM1510" s="41"/>
      <c r="BN1510" s="41"/>
    </row>
    <row r="1511" customFormat="false" ht="22.5" hidden="false" customHeight="true" outlineLevel="0" collapsed="false">
      <c r="A1511" s="90"/>
      <c r="B1511" s="90"/>
      <c r="C1511" s="83"/>
      <c r="D1511" s="90"/>
      <c r="E1511" s="77"/>
      <c r="F1511" s="78"/>
      <c r="G1511" s="76"/>
      <c r="H1511" s="82"/>
      <c r="I1511" s="89"/>
      <c r="J1511" s="87"/>
      <c r="K1511" s="79"/>
      <c r="L1511" s="93"/>
      <c r="M1511" s="82"/>
      <c r="N1511" s="82"/>
      <c r="O1511" s="82"/>
      <c r="P1511" s="82"/>
      <c r="Q1511" s="82"/>
      <c r="R1511" s="82"/>
      <c r="S1511" s="82"/>
      <c r="T1511" s="82"/>
      <c r="U1511" s="82"/>
      <c r="V1511" s="82"/>
      <c r="W1511" s="82"/>
      <c r="X1511" s="82"/>
      <c r="Y1511" s="82"/>
      <c r="Z1511" s="82"/>
      <c r="AA1511" s="82"/>
      <c r="AB1511" s="82"/>
      <c r="AC1511" s="82"/>
      <c r="AD1511" s="82"/>
      <c r="AE1511" s="82"/>
      <c r="AF1511" s="82"/>
      <c r="AG1511" s="82"/>
      <c r="AH1511" s="82"/>
      <c r="AI1511" s="82"/>
      <c r="AJ1511" s="82"/>
      <c r="AK1511" s="82"/>
      <c r="AL1511" s="82"/>
      <c r="AM1511" s="82"/>
      <c r="AN1511" s="82"/>
      <c r="AO1511" s="93"/>
      <c r="AP1511" s="93"/>
      <c r="AQ1511" s="93"/>
      <c r="AR1511" s="93"/>
      <c r="AS1511" s="93"/>
      <c r="AT1511" s="94"/>
      <c r="AU1511" s="41"/>
      <c r="AV1511" s="41"/>
      <c r="AW1511" s="41"/>
      <c r="AX1511" s="41"/>
      <c r="AY1511" s="41"/>
      <c r="AZ1511" s="41"/>
      <c r="BA1511" s="41"/>
      <c r="BB1511" s="41"/>
      <c r="BC1511" s="41"/>
      <c r="BD1511" s="41"/>
      <c r="BE1511" s="41"/>
      <c r="BF1511" s="41"/>
      <c r="BG1511" s="41"/>
      <c r="BH1511" s="41"/>
      <c r="BI1511" s="41"/>
      <c r="BJ1511" s="41"/>
      <c r="BK1511" s="41"/>
      <c r="BL1511" s="41"/>
      <c r="BM1511" s="41"/>
      <c r="BN1511" s="41"/>
    </row>
    <row r="1512" customFormat="false" ht="22.5" hidden="false" customHeight="true" outlineLevel="0" collapsed="false">
      <c r="A1512" s="90"/>
      <c r="B1512" s="90"/>
      <c r="C1512" s="83"/>
      <c r="D1512" s="113" t="e">
        <f aca="false">'codigos flow sheet' #REF!</f>
        <v>#VALUE!</v>
      </c>
      <c r="E1512" s="92" t="e">
        <f aca="false">'codigos flow sheet' #REF!</f>
        <v>#VALUE!</v>
      </c>
      <c r="F1512" s="78"/>
      <c r="G1512" s="76"/>
      <c r="H1512" s="82" t="s">
        <v>1165</v>
      </c>
      <c r="I1512" s="94"/>
      <c r="J1512" s="140" t="s">
        <v>845</v>
      </c>
      <c r="K1512" s="87" t="s">
        <v>845</v>
      </c>
      <c r="L1512" s="93"/>
      <c r="M1512" s="140"/>
      <c r="N1512" s="82"/>
      <c r="O1512" s="82"/>
      <c r="P1512" s="82"/>
      <c r="Q1512" s="82"/>
      <c r="R1512" s="82"/>
      <c r="S1512" s="82"/>
      <c r="T1512" s="82"/>
      <c r="U1512" s="82"/>
      <c r="V1512" s="82"/>
      <c r="W1512" s="82"/>
      <c r="X1512" s="82"/>
      <c r="Y1512" s="82"/>
      <c r="Z1512" s="82"/>
      <c r="AA1512" s="82"/>
      <c r="AB1512" s="82"/>
      <c r="AC1512" s="82"/>
      <c r="AD1512" s="82"/>
      <c r="AE1512" s="82"/>
      <c r="AF1512" s="82"/>
      <c r="AG1512" s="82"/>
      <c r="AH1512" s="82"/>
      <c r="AI1512" s="82"/>
      <c r="AJ1512" s="82"/>
      <c r="AK1512" s="82"/>
      <c r="AL1512" s="82"/>
      <c r="AM1512" s="82"/>
      <c r="AN1512" s="93"/>
      <c r="AO1512" s="93"/>
      <c r="AP1512" s="93"/>
      <c r="AQ1512" s="93"/>
      <c r="AR1512" s="93"/>
      <c r="AS1512" s="93"/>
      <c r="AT1512" s="94"/>
      <c r="AU1512" s="41"/>
      <c r="AV1512" s="41"/>
      <c r="AW1512" s="41"/>
      <c r="AX1512" s="41"/>
      <c r="AY1512" s="41"/>
      <c r="AZ1512" s="41"/>
      <c r="BA1512" s="41"/>
      <c r="BB1512" s="41"/>
      <c r="BC1512" s="41"/>
      <c r="BD1512" s="41"/>
      <c r="BE1512" s="41"/>
      <c r="BF1512" s="41"/>
      <c r="BG1512" s="41"/>
      <c r="BH1512" s="41"/>
      <c r="BI1512" s="41"/>
      <c r="BJ1512" s="41"/>
      <c r="BK1512" s="41"/>
      <c r="BL1512" s="41"/>
      <c r="BM1512" s="41"/>
      <c r="BN1512" s="41"/>
    </row>
    <row r="1513" customFormat="false" ht="22.5" hidden="false" customHeight="true" outlineLevel="0" collapsed="false">
      <c r="A1513" s="90"/>
      <c r="B1513" s="90"/>
      <c r="C1513" s="83" t="s">
        <v>1815</v>
      </c>
      <c r="D1513" s="90" t="e">
        <f aca="false">CONCATENATE($D$1512,"_","HS")</f>
        <v>#VALUE!</v>
      </c>
      <c r="E1513" s="94" t="e">
        <f aca="false">$E$1512</f>
        <v>#VALUE!</v>
      </c>
      <c r="F1513" s="78"/>
      <c r="G1513" s="88" t="s">
        <v>1062</v>
      </c>
      <c r="H1513" s="82" t="s">
        <v>981</v>
      </c>
      <c r="I1513" s="77" t="s">
        <v>1816</v>
      </c>
      <c r="J1513" s="93"/>
      <c r="K1513" s="87"/>
      <c r="L1513" s="93"/>
      <c r="M1513" s="140" t="s">
        <v>62</v>
      </c>
      <c r="N1513" s="82"/>
      <c r="O1513" s="82"/>
      <c r="P1513" s="82"/>
      <c r="Q1513" s="82" t="n">
        <v>1</v>
      </c>
      <c r="R1513" s="82"/>
      <c r="S1513" s="82"/>
      <c r="T1513" s="82"/>
      <c r="U1513" s="82"/>
      <c r="V1513" s="82"/>
      <c r="W1513" s="82"/>
      <c r="X1513" s="82"/>
      <c r="Y1513" s="82"/>
      <c r="Z1513" s="82"/>
      <c r="AA1513" s="82"/>
      <c r="AB1513" s="82"/>
      <c r="AC1513" s="82"/>
      <c r="AD1513" s="82"/>
      <c r="AE1513" s="82"/>
      <c r="AF1513" s="82"/>
      <c r="AG1513" s="82"/>
      <c r="AH1513" s="82"/>
      <c r="AI1513" s="82"/>
      <c r="AJ1513" s="82"/>
      <c r="AK1513" s="82"/>
      <c r="AL1513" s="82"/>
      <c r="AM1513" s="82"/>
      <c r="AN1513" s="93"/>
      <c r="AO1513" s="93"/>
      <c r="AP1513" s="93"/>
      <c r="AQ1513" s="93"/>
      <c r="AR1513" s="93"/>
      <c r="AS1513" s="93"/>
      <c r="AT1513" s="94"/>
      <c r="AU1513" s="41"/>
      <c r="AV1513" s="41"/>
      <c r="AW1513" s="41"/>
      <c r="AX1513" s="41"/>
      <c r="AY1513" s="41"/>
      <c r="AZ1513" s="41"/>
      <c r="BA1513" s="41"/>
      <c r="BB1513" s="41"/>
      <c r="BC1513" s="41"/>
      <c r="BD1513" s="41"/>
      <c r="BE1513" s="41"/>
      <c r="BF1513" s="41"/>
      <c r="BG1513" s="41"/>
      <c r="BH1513" s="41"/>
      <c r="BI1513" s="41"/>
      <c r="BJ1513" s="41"/>
      <c r="BK1513" s="41"/>
      <c r="BL1513" s="41"/>
      <c r="BM1513" s="41"/>
      <c r="BN1513" s="41"/>
    </row>
    <row r="1514" customFormat="false" ht="22.5" hidden="false" customHeight="true" outlineLevel="0" collapsed="false">
      <c r="A1514" s="90"/>
      <c r="B1514" s="90"/>
      <c r="C1514" s="83" t="s">
        <v>1817</v>
      </c>
      <c r="D1514" s="90" t="e">
        <f aca="false">CONCATENATE($D$1512,"_","RDY")</f>
        <v>#VALUE!</v>
      </c>
      <c r="E1514" s="94" t="e">
        <f aca="false">$E$1512</f>
        <v>#VALUE!</v>
      </c>
      <c r="F1514" s="78"/>
      <c r="G1514" s="88" t="s">
        <v>64</v>
      </c>
      <c r="H1514" s="82" t="s">
        <v>981</v>
      </c>
      <c r="I1514" s="77" t="s">
        <v>1818</v>
      </c>
      <c r="J1514" s="93"/>
      <c r="K1514" s="87"/>
      <c r="L1514" s="93"/>
      <c r="M1514" s="140" t="s">
        <v>62</v>
      </c>
      <c r="N1514" s="82"/>
      <c r="O1514" s="82"/>
      <c r="P1514" s="82"/>
      <c r="Q1514" s="82" t="n">
        <v>1</v>
      </c>
      <c r="R1514" s="82"/>
      <c r="S1514" s="82"/>
      <c r="T1514" s="82"/>
      <c r="U1514" s="82"/>
      <c r="V1514" s="82"/>
      <c r="W1514" s="82"/>
      <c r="X1514" s="82"/>
      <c r="Y1514" s="82"/>
      <c r="Z1514" s="82"/>
      <c r="AA1514" s="82"/>
      <c r="AB1514" s="82"/>
      <c r="AC1514" s="82"/>
      <c r="AD1514" s="82"/>
      <c r="AE1514" s="82"/>
      <c r="AF1514" s="82"/>
      <c r="AG1514" s="82"/>
      <c r="AH1514" s="82"/>
      <c r="AI1514" s="82"/>
      <c r="AJ1514" s="82"/>
      <c r="AK1514" s="82"/>
      <c r="AL1514" s="82"/>
      <c r="AM1514" s="82"/>
      <c r="AN1514" s="93"/>
      <c r="AO1514" s="93"/>
      <c r="AP1514" s="93"/>
      <c r="AQ1514" s="93"/>
      <c r="AR1514" s="93"/>
      <c r="AS1514" s="93"/>
      <c r="AT1514" s="94"/>
      <c r="AU1514" s="41"/>
      <c r="AV1514" s="41"/>
      <c r="AW1514" s="41"/>
      <c r="AX1514" s="41"/>
      <c r="AY1514" s="41"/>
      <c r="AZ1514" s="41"/>
      <c r="BA1514" s="41"/>
      <c r="BB1514" s="41"/>
      <c r="BC1514" s="41"/>
      <c r="BD1514" s="41"/>
      <c r="BE1514" s="41"/>
      <c r="BF1514" s="41"/>
      <c r="BG1514" s="41"/>
      <c r="BH1514" s="41"/>
      <c r="BI1514" s="41"/>
      <c r="BJ1514" s="41"/>
      <c r="BK1514" s="41"/>
      <c r="BL1514" s="41"/>
      <c r="BM1514" s="41"/>
      <c r="BN1514" s="41"/>
    </row>
    <row r="1515" customFormat="false" ht="22.5" hidden="false" customHeight="true" outlineLevel="0" collapsed="false">
      <c r="A1515" s="90"/>
      <c r="B1515" s="90"/>
      <c r="C1515" s="83" t="s">
        <v>1819</v>
      </c>
      <c r="D1515" s="90" t="e">
        <f aca="false">CONCATENATE($D$1512,"_","RUN")</f>
        <v>#VALUE!</v>
      </c>
      <c r="E1515" s="94" t="e">
        <f aca="false">$E$1512</f>
        <v>#VALUE!</v>
      </c>
      <c r="F1515" s="78"/>
      <c r="G1515" s="88" t="s">
        <v>382</v>
      </c>
      <c r="H1515" s="82" t="s">
        <v>981</v>
      </c>
      <c r="I1515" s="77" t="s">
        <v>1820</v>
      </c>
      <c r="J1515" s="93"/>
      <c r="K1515" s="87"/>
      <c r="L1515" s="93"/>
      <c r="M1515" s="140" t="s">
        <v>62</v>
      </c>
      <c r="N1515" s="82"/>
      <c r="O1515" s="82"/>
      <c r="P1515" s="82"/>
      <c r="Q1515" s="82" t="n">
        <v>1</v>
      </c>
      <c r="R1515" s="82"/>
      <c r="S1515" s="82"/>
      <c r="T1515" s="82"/>
      <c r="U1515" s="82"/>
      <c r="V1515" s="82"/>
      <c r="W1515" s="82"/>
      <c r="X1515" s="82"/>
      <c r="Y1515" s="82"/>
      <c r="Z1515" s="82"/>
      <c r="AA1515" s="82"/>
      <c r="AB1515" s="82"/>
      <c r="AC1515" s="82"/>
      <c r="AD1515" s="82"/>
      <c r="AE1515" s="82"/>
      <c r="AF1515" s="82"/>
      <c r="AG1515" s="82"/>
      <c r="AH1515" s="82"/>
      <c r="AI1515" s="82"/>
      <c r="AJ1515" s="82"/>
      <c r="AK1515" s="82"/>
      <c r="AL1515" s="82"/>
      <c r="AM1515" s="82"/>
      <c r="AN1515" s="93"/>
      <c r="AO1515" s="93"/>
      <c r="AP1515" s="93"/>
      <c r="AQ1515" s="93"/>
      <c r="AR1515" s="93"/>
      <c r="AS1515" s="93"/>
      <c r="AT1515" s="94"/>
      <c r="AU1515" s="41"/>
      <c r="AV1515" s="41"/>
      <c r="AW1515" s="41"/>
      <c r="AX1515" s="41"/>
      <c r="AY1515" s="41"/>
      <c r="AZ1515" s="41"/>
      <c r="BA1515" s="41"/>
      <c r="BB1515" s="41"/>
      <c r="BC1515" s="41"/>
      <c r="BD1515" s="41"/>
      <c r="BE1515" s="41"/>
      <c r="BF1515" s="41"/>
      <c r="BG1515" s="41"/>
      <c r="BH1515" s="41"/>
      <c r="BI1515" s="41"/>
      <c r="BJ1515" s="41"/>
      <c r="BK1515" s="41"/>
      <c r="BL1515" s="41"/>
      <c r="BM1515" s="41"/>
      <c r="BN1515" s="41"/>
    </row>
    <row r="1516" customFormat="false" ht="22.5" hidden="false" customHeight="true" outlineLevel="0" collapsed="false">
      <c r="A1516" s="90"/>
      <c r="B1516" s="90"/>
      <c r="C1516" s="83" t="s">
        <v>1821</v>
      </c>
      <c r="D1516" s="90" t="e">
        <f aca="false">CONCATENATE($D$1512,"_","FLT")</f>
        <v>#VALUE!</v>
      </c>
      <c r="E1516" s="94" t="e">
        <f aca="false">$E$1512</f>
        <v>#VALUE!</v>
      </c>
      <c r="F1516" s="78"/>
      <c r="G1516" s="88" t="s">
        <v>1124</v>
      </c>
      <c r="H1516" s="82" t="s">
        <v>981</v>
      </c>
      <c r="I1516" s="77" t="s">
        <v>1822</v>
      </c>
      <c r="J1516" s="93"/>
      <c r="K1516" s="87"/>
      <c r="L1516" s="93"/>
      <c r="M1516" s="140" t="s">
        <v>62</v>
      </c>
      <c r="N1516" s="82"/>
      <c r="O1516" s="82"/>
      <c r="P1516" s="82"/>
      <c r="Q1516" s="82" t="n">
        <v>1</v>
      </c>
      <c r="R1516" s="82"/>
      <c r="S1516" s="82"/>
      <c r="T1516" s="82"/>
      <c r="U1516" s="82"/>
      <c r="V1516" s="82"/>
      <c r="W1516" s="82"/>
      <c r="X1516" s="82"/>
      <c r="Y1516" s="82"/>
      <c r="Z1516" s="82"/>
      <c r="AA1516" s="82"/>
      <c r="AB1516" s="82"/>
      <c r="AC1516" s="82"/>
      <c r="AD1516" s="82"/>
      <c r="AE1516" s="82"/>
      <c r="AF1516" s="82"/>
      <c r="AG1516" s="82"/>
      <c r="AH1516" s="82"/>
      <c r="AI1516" s="82"/>
      <c r="AJ1516" s="82"/>
      <c r="AK1516" s="82"/>
      <c r="AL1516" s="82"/>
      <c r="AM1516" s="82"/>
      <c r="AN1516" s="93"/>
      <c r="AO1516" s="93"/>
      <c r="AP1516" s="93"/>
      <c r="AQ1516" s="93"/>
      <c r="AR1516" s="93"/>
      <c r="AS1516" s="93"/>
      <c r="AT1516" s="94"/>
      <c r="AU1516" s="41"/>
      <c r="AV1516" s="41"/>
      <c r="AW1516" s="41"/>
      <c r="AX1516" s="41"/>
      <c r="AY1516" s="41"/>
      <c r="AZ1516" s="41"/>
      <c r="BA1516" s="41"/>
      <c r="BB1516" s="41"/>
      <c r="BC1516" s="41"/>
      <c r="BD1516" s="41"/>
      <c r="BE1516" s="41"/>
      <c r="BF1516" s="41"/>
      <c r="BG1516" s="41"/>
      <c r="BH1516" s="41"/>
      <c r="BI1516" s="41"/>
      <c r="BJ1516" s="41"/>
      <c r="BK1516" s="41"/>
      <c r="BL1516" s="41"/>
      <c r="BM1516" s="41"/>
      <c r="BN1516" s="41"/>
    </row>
    <row r="1517" customFormat="false" ht="22.5" hidden="false" customHeight="true" outlineLevel="0" collapsed="false">
      <c r="A1517" s="90"/>
      <c r="B1517" s="90"/>
      <c r="C1517" s="83" t="s">
        <v>1823</v>
      </c>
      <c r="D1517" s="90" t="e">
        <f aca="false">CONCATENATE($D$1512,"_","CMD")</f>
        <v>#VALUE!</v>
      </c>
      <c r="E1517" s="94" t="e">
        <f aca="false">$E$1512</f>
        <v>#VALUE!</v>
      </c>
      <c r="F1517" s="78"/>
      <c r="G1517" s="88" t="s">
        <v>106</v>
      </c>
      <c r="H1517" s="82" t="s">
        <v>981</v>
      </c>
      <c r="I1517" s="77" t="s">
        <v>1824</v>
      </c>
      <c r="J1517" s="93"/>
      <c r="K1517" s="87"/>
      <c r="L1517" s="93"/>
      <c r="M1517" s="140" t="s">
        <v>62</v>
      </c>
      <c r="N1517" s="82"/>
      <c r="O1517" s="82"/>
      <c r="P1517" s="82"/>
      <c r="Q1517" s="82"/>
      <c r="R1517" s="82" t="n">
        <v>1</v>
      </c>
      <c r="S1517" s="82"/>
      <c r="T1517" s="82"/>
      <c r="U1517" s="82"/>
      <c r="V1517" s="82"/>
      <c r="W1517" s="82"/>
      <c r="X1517" s="82"/>
      <c r="Y1517" s="82"/>
      <c r="Z1517" s="82"/>
      <c r="AA1517" s="82"/>
      <c r="AB1517" s="82"/>
      <c r="AC1517" s="82"/>
      <c r="AD1517" s="82"/>
      <c r="AE1517" s="82"/>
      <c r="AF1517" s="82"/>
      <c r="AG1517" s="82"/>
      <c r="AH1517" s="82"/>
      <c r="AI1517" s="82"/>
      <c r="AJ1517" s="82"/>
      <c r="AK1517" s="82"/>
      <c r="AL1517" s="82"/>
      <c r="AM1517" s="82"/>
      <c r="AN1517" s="93"/>
      <c r="AO1517" s="93"/>
      <c r="AP1517" s="93"/>
      <c r="AQ1517" s="93"/>
      <c r="AR1517" s="93"/>
      <c r="AS1517" s="93"/>
      <c r="AT1517" s="94"/>
      <c r="AU1517" s="41"/>
      <c r="AV1517" s="41"/>
      <c r="AW1517" s="41"/>
      <c r="AX1517" s="41"/>
      <c r="AY1517" s="41"/>
      <c r="AZ1517" s="41"/>
      <c r="BA1517" s="41"/>
      <c r="BB1517" s="41"/>
      <c r="BC1517" s="41"/>
      <c r="BD1517" s="41"/>
      <c r="BE1517" s="41"/>
      <c r="BF1517" s="41"/>
      <c r="BG1517" s="41"/>
      <c r="BH1517" s="41"/>
      <c r="BI1517" s="41"/>
      <c r="BJ1517" s="41"/>
      <c r="BK1517" s="41"/>
      <c r="BL1517" s="41"/>
      <c r="BM1517" s="41"/>
      <c r="BN1517" s="41"/>
    </row>
    <row r="1518" customFormat="false" ht="22.5" hidden="false" customHeight="true" outlineLevel="0" collapsed="false">
      <c r="A1518" s="90"/>
      <c r="B1518" s="90"/>
      <c r="C1518" s="83" t="s">
        <v>1825</v>
      </c>
      <c r="D1518" s="90" t="e">
        <f aca="false">CONCATENATE($D$1512,"_","FIT")</f>
        <v>#VALUE!</v>
      </c>
      <c r="E1518" s="94" t="e">
        <f aca="false">$E$1512</f>
        <v>#VALUE!</v>
      </c>
      <c r="F1518" s="78"/>
      <c r="G1518" s="88" t="s">
        <v>1589</v>
      </c>
      <c r="H1518" s="82" t="s">
        <v>981</v>
      </c>
      <c r="I1518" s="94" t="s">
        <v>1826</v>
      </c>
      <c r="J1518" s="93"/>
      <c r="K1518" s="87"/>
      <c r="L1518" s="93"/>
      <c r="M1518" s="87" t="s">
        <v>85</v>
      </c>
      <c r="N1518" s="82" t="s">
        <v>1803</v>
      </c>
      <c r="O1518" s="82"/>
      <c r="P1518" s="82"/>
      <c r="Q1518" s="82"/>
      <c r="R1518" s="82"/>
      <c r="S1518" s="82" t="n">
        <v>1</v>
      </c>
      <c r="T1518" s="82"/>
      <c r="U1518" s="82"/>
      <c r="V1518" s="82"/>
      <c r="W1518" s="82"/>
      <c r="X1518" s="82"/>
      <c r="Y1518" s="82"/>
      <c r="Z1518" s="82"/>
      <c r="AA1518" s="82"/>
      <c r="AB1518" s="82"/>
      <c r="AC1518" s="82"/>
      <c r="AD1518" s="82"/>
      <c r="AE1518" s="82"/>
      <c r="AF1518" s="82"/>
      <c r="AG1518" s="82"/>
      <c r="AH1518" s="82"/>
      <c r="AI1518" s="82"/>
      <c r="AJ1518" s="82"/>
      <c r="AK1518" s="82"/>
      <c r="AL1518" s="82"/>
      <c r="AM1518" s="82"/>
      <c r="AN1518" s="93"/>
      <c r="AO1518" s="93"/>
      <c r="AP1518" s="93"/>
      <c r="AQ1518" s="93"/>
      <c r="AR1518" s="93"/>
      <c r="AS1518" s="93"/>
      <c r="AT1518" s="94"/>
      <c r="AU1518" s="41"/>
      <c r="AV1518" s="41"/>
      <c r="AW1518" s="41"/>
      <c r="AX1518" s="41"/>
      <c r="AY1518" s="41"/>
      <c r="AZ1518" s="41"/>
      <c r="BA1518" s="41"/>
      <c r="BB1518" s="41"/>
      <c r="BC1518" s="41"/>
      <c r="BD1518" s="41"/>
      <c r="BE1518" s="41"/>
      <c r="BF1518" s="41"/>
      <c r="BG1518" s="41"/>
      <c r="BH1518" s="41"/>
      <c r="BI1518" s="41"/>
      <c r="BJ1518" s="41"/>
      <c r="BK1518" s="41"/>
      <c r="BL1518" s="41"/>
      <c r="BM1518" s="41"/>
      <c r="BN1518" s="41"/>
    </row>
    <row r="1519" customFormat="false" ht="22.5" hidden="false" customHeight="true" outlineLevel="0" collapsed="false">
      <c r="A1519" s="90"/>
      <c r="B1519" s="90"/>
      <c r="C1519" s="83" t="s">
        <v>1827</v>
      </c>
      <c r="D1519" s="90" t="e">
        <f aca="false">CONCATENATE($D$1512,"_","SI")</f>
        <v>#VALUE!</v>
      </c>
      <c r="E1519" s="94" t="e">
        <f aca="false">$E$1512</f>
        <v>#VALUE!</v>
      </c>
      <c r="F1519" s="78"/>
      <c r="G1519" s="88" t="s">
        <v>931</v>
      </c>
      <c r="H1519" s="82" t="s">
        <v>981</v>
      </c>
      <c r="I1519" s="94" t="s">
        <v>1828</v>
      </c>
      <c r="J1519" s="93"/>
      <c r="K1519" s="87"/>
      <c r="L1519" s="93"/>
      <c r="M1519" s="87" t="s">
        <v>1568</v>
      </c>
      <c r="N1519" s="82" t="s">
        <v>1829</v>
      </c>
      <c r="O1519" s="82"/>
      <c r="P1519" s="82"/>
      <c r="Q1519" s="82"/>
      <c r="R1519" s="82"/>
      <c r="S1519" s="82" t="n">
        <v>1</v>
      </c>
      <c r="T1519" s="82"/>
      <c r="U1519" s="82"/>
      <c r="V1519" s="82"/>
      <c r="W1519" s="82"/>
      <c r="X1519" s="82"/>
      <c r="Y1519" s="82"/>
      <c r="Z1519" s="82"/>
      <c r="AA1519" s="82"/>
      <c r="AB1519" s="82"/>
      <c r="AC1519" s="82"/>
      <c r="AD1519" s="82"/>
      <c r="AE1519" s="82"/>
      <c r="AF1519" s="82"/>
      <c r="AG1519" s="82"/>
      <c r="AH1519" s="82"/>
      <c r="AI1519" s="82"/>
      <c r="AJ1519" s="82"/>
      <c r="AK1519" s="82"/>
      <c r="AL1519" s="82"/>
      <c r="AM1519" s="82"/>
      <c r="AN1519" s="93"/>
      <c r="AO1519" s="93"/>
      <c r="AP1519" s="93"/>
      <c r="AQ1519" s="93"/>
      <c r="AR1519" s="93"/>
      <c r="AS1519" s="93"/>
      <c r="AT1519" s="94"/>
      <c r="AU1519" s="41"/>
      <c r="AV1519" s="41"/>
      <c r="AW1519" s="41"/>
      <c r="AX1519" s="41"/>
      <c r="AY1519" s="41"/>
      <c r="AZ1519" s="41"/>
      <c r="BA1519" s="41"/>
      <c r="BB1519" s="41"/>
      <c r="BC1519" s="41"/>
      <c r="BD1519" s="41"/>
      <c r="BE1519" s="41"/>
      <c r="BF1519" s="41"/>
      <c r="BG1519" s="41"/>
      <c r="BH1519" s="41"/>
      <c r="BI1519" s="41"/>
      <c r="BJ1519" s="41"/>
      <c r="BK1519" s="41"/>
      <c r="BL1519" s="41"/>
      <c r="BM1519" s="41"/>
      <c r="BN1519" s="41"/>
    </row>
    <row r="1520" customFormat="false" ht="22.5" hidden="false" customHeight="true" outlineLevel="0" collapsed="false">
      <c r="A1520" s="90"/>
      <c r="B1520" s="90"/>
      <c r="C1520" s="83" t="s">
        <v>1830</v>
      </c>
      <c r="D1520" s="90" t="e">
        <f aca="false">CONCATENATE($D$1512,"_","IT")</f>
        <v>#VALUE!</v>
      </c>
      <c r="E1520" s="94" t="e">
        <f aca="false">$E$1512</f>
        <v>#VALUE!</v>
      </c>
      <c r="F1520" s="78"/>
      <c r="G1520" s="88" t="s">
        <v>82</v>
      </c>
      <c r="H1520" s="82" t="s">
        <v>981</v>
      </c>
      <c r="I1520" s="94" t="s">
        <v>1831</v>
      </c>
      <c r="J1520" s="93"/>
      <c r="K1520" s="87"/>
      <c r="L1520" s="93"/>
      <c r="M1520" s="87" t="s">
        <v>1568</v>
      </c>
      <c r="N1520" s="82" t="s">
        <v>1786</v>
      </c>
      <c r="O1520" s="82"/>
      <c r="P1520" s="82"/>
      <c r="Q1520" s="82"/>
      <c r="R1520" s="82"/>
      <c r="S1520" s="82" t="n">
        <v>1</v>
      </c>
      <c r="T1520" s="82"/>
      <c r="U1520" s="82"/>
      <c r="V1520" s="82"/>
      <c r="W1520" s="82"/>
      <c r="X1520" s="82"/>
      <c r="Y1520" s="82"/>
      <c r="Z1520" s="82"/>
      <c r="AA1520" s="82"/>
      <c r="AB1520" s="82"/>
      <c r="AC1520" s="82"/>
      <c r="AD1520" s="82"/>
      <c r="AE1520" s="82"/>
      <c r="AF1520" s="82"/>
      <c r="AG1520" s="82"/>
      <c r="AH1520" s="82"/>
      <c r="AI1520" s="82"/>
      <c r="AJ1520" s="82"/>
      <c r="AK1520" s="82"/>
      <c r="AL1520" s="82"/>
      <c r="AM1520" s="82"/>
      <c r="AN1520" s="93"/>
      <c r="AO1520" s="93"/>
      <c r="AP1520" s="93"/>
      <c r="AQ1520" s="93"/>
      <c r="AR1520" s="93"/>
      <c r="AS1520" s="93"/>
      <c r="AT1520" s="94"/>
      <c r="AU1520" s="41"/>
      <c r="AV1520" s="41"/>
      <c r="AW1520" s="41"/>
      <c r="AX1520" s="41"/>
      <c r="AY1520" s="41"/>
      <c r="AZ1520" s="41"/>
      <c r="BA1520" s="41"/>
      <c r="BB1520" s="41"/>
      <c r="BC1520" s="41"/>
      <c r="BD1520" s="41"/>
      <c r="BE1520" s="41"/>
      <c r="BF1520" s="41"/>
      <c r="BG1520" s="41"/>
      <c r="BH1520" s="41"/>
      <c r="BI1520" s="41"/>
      <c r="BJ1520" s="41"/>
      <c r="BK1520" s="41"/>
      <c r="BL1520" s="41"/>
      <c r="BM1520" s="41"/>
      <c r="BN1520" s="41"/>
    </row>
    <row r="1521" customFormat="false" ht="22.5" hidden="false" customHeight="true" outlineLevel="0" collapsed="false">
      <c r="A1521" s="90"/>
      <c r="B1521" s="90"/>
      <c r="C1521" s="83" t="s">
        <v>1832</v>
      </c>
      <c r="D1521" s="90" t="e">
        <f aca="false">CONCATENATE($D$1512,"_CV")</f>
        <v>#VALUE!</v>
      </c>
      <c r="E1521" s="94" t="e">
        <f aca="false">$E$1512</f>
        <v>#VALUE!</v>
      </c>
      <c r="F1521" s="78"/>
      <c r="G1521" s="88" t="s">
        <v>935</v>
      </c>
      <c r="H1521" s="82" t="s">
        <v>981</v>
      </c>
      <c r="I1521" s="94" t="s">
        <v>1833</v>
      </c>
      <c r="J1521" s="93"/>
      <c r="K1521" s="87"/>
      <c r="L1521" s="93"/>
      <c r="M1521" s="140" t="s">
        <v>85</v>
      </c>
      <c r="N1521" s="82"/>
      <c r="O1521" s="82"/>
      <c r="P1521" s="82"/>
      <c r="Q1521" s="82"/>
      <c r="R1521" s="82"/>
      <c r="S1521" s="82"/>
      <c r="T1521" s="82"/>
      <c r="U1521" s="82" t="n">
        <v>1</v>
      </c>
      <c r="V1521" s="82"/>
      <c r="W1521" s="82"/>
      <c r="X1521" s="82"/>
      <c r="Y1521" s="82"/>
      <c r="Z1521" s="82"/>
      <c r="AA1521" s="82"/>
      <c r="AB1521" s="82"/>
      <c r="AC1521" s="82"/>
      <c r="AD1521" s="82"/>
      <c r="AE1521" s="82"/>
      <c r="AF1521" s="82"/>
      <c r="AG1521" s="82"/>
      <c r="AH1521" s="82"/>
      <c r="AI1521" s="82"/>
      <c r="AJ1521" s="82"/>
      <c r="AK1521" s="82"/>
      <c r="AL1521" s="82"/>
      <c r="AM1521" s="82"/>
      <c r="AN1521" s="93"/>
      <c r="AO1521" s="93"/>
      <c r="AP1521" s="93"/>
      <c r="AQ1521" s="93"/>
      <c r="AR1521" s="93"/>
      <c r="AS1521" s="93"/>
      <c r="AT1521" s="94"/>
      <c r="AU1521" s="41"/>
      <c r="AV1521" s="41"/>
      <c r="AW1521" s="41"/>
      <c r="AX1521" s="41"/>
      <c r="AY1521" s="41"/>
      <c r="AZ1521" s="41"/>
      <c r="BA1521" s="41"/>
      <c r="BB1521" s="41"/>
      <c r="BC1521" s="41"/>
      <c r="BD1521" s="41"/>
      <c r="BE1521" s="41"/>
      <c r="BF1521" s="41"/>
      <c r="BG1521" s="41"/>
      <c r="BH1521" s="41"/>
      <c r="BI1521" s="41"/>
      <c r="BJ1521" s="41"/>
      <c r="BK1521" s="41"/>
      <c r="BL1521" s="41"/>
      <c r="BM1521" s="41"/>
      <c r="BN1521" s="41"/>
    </row>
    <row r="1522" customFormat="false" ht="22.5" hidden="false" customHeight="true" outlineLevel="0" collapsed="false">
      <c r="A1522" s="83"/>
      <c r="B1522" s="83"/>
      <c r="C1522" s="83"/>
      <c r="D1522" s="76"/>
      <c r="E1522" s="77"/>
      <c r="F1522" s="77"/>
      <c r="G1522" s="76"/>
      <c r="H1522" s="82"/>
      <c r="I1522" s="77"/>
      <c r="J1522" s="87"/>
      <c r="K1522" s="93"/>
      <c r="L1522" s="93"/>
      <c r="M1522" s="82"/>
      <c r="N1522" s="82"/>
      <c r="O1522" s="82"/>
      <c r="P1522" s="82"/>
      <c r="Q1522" s="82"/>
      <c r="R1522" s="82"/>
      <c r="S1522" s="82"/>
      <c r="T1522" s="82"/>
      <c r="U1522" s="82"/>
      <c r="V1522" s="82"/>
      <c r="W1522" s="82"/>
      <c r="X1522" s="82"/>
      <c r="Y1522" s="82"/>
      <c r="Z1522" s="82"/>
      <c r="AA1522" s="82"/>
      <c r="AB1522" s="82"/>
      <c r="AC1522" s="82"/>
      <c r="AD1522" s="82"/>
      <c r="AE1522" s="82"/>
      <c r="AF1522" s="82"/>
      <c r="AG1522" s="82"/>
      <c r="AH1522" s="82"/>
      <c r="AI1522" s="82"/>
      <c r="AJ1522" s="82"/>
      <c r="AK1522" s="82"/>
      <c r="AL1522" s="82"/>
      <c r="AM1522" s="82"/>
      <c r="AN1522" s="82"/>
      <c r="AO1522" s="93"/>
      <c r="AP1522" s="93"/>
      <c r="AQ1522" s="93"/>
      <c r="AR1522" s="93"/>
      <c r="AS1522" s="93"/>
      <c r="AT1522" s="94"/>
      <c r="AU1522" s="50"/>
      <c r="AV1522" s="50"/>
      <c r="AW1522" s="50"/>
      <c r="AX1522" s="50"/>
      <c r="AY1522" s="50"/>
      <c r="AZ1522" s="50"/>
      <c r="BA1522" s="50"/>
      <c r="BB1522" s="50"/>
      <c r="BC1522" s="50"/>
      <c r="BD1522" s="50"/>
      <c r="BE1522" s="50"/>
      <c r="BF1522" s="50"/>
      <c r="BG1522" s="50"/>
      <c r="BH1522" s="50"/>
      <c r="BI1522" s="50"/>
      <c r="BJ1522" s="50"/>
      <c r="BK1522" s="50"/>
      <c r="BL1522" s="50"/>
      <c r="BM1522" s="50"/>
      <c r="BN1522" s="50"/>
    </row>
    <row r="1523" customFormat="false" ht="22.5" hidden="false" customHeight="true" outlineLevel="0" collapsed="false">
      <c r="A1523" s="83"/>
      <c r="B1523" s="83"/>
      <c r="C1523" s="83"/>
      <c r="D1523" s="76"/>
      <c r="E1523" s="77"/>
      <c r="F1523" s="77"/>
      <c r="G1523" s="76"/>
      <c r="H1523" s="82"/>
      <c r="I1523" s="77"/>
      <c r="J1523" s="87"/>
      <c r="K1523" s="93"/>
      <c r="L1523" s="93"/>
      <c r="M1523" s="82"/>
      <c r="N1523" s="82"/>
      <c r="O1523" s="82"/>
      <c r="P1523" s="82"/>
      <c r="Q1523" s="82"/>
      <c r="R1523" s="82"/>
      <c r="S1523" s="82"/>
      <c r="T1523" s="82"/>
      <c r="U1523" s="82"/>
      <c r="V1523" s="82"/>
      <c r="W1523" s="82"/>
      <c r="X1523" s="82"/>
      <c r="Y1523" s="82"/>
      <c r="Z1523" s="82"/>
      <c r="AA1523" s="82"/>
      <c r="AB1523" s="82"/>
      <c r="AC1523" s="82"/>
      <c r="AD1523" s="82"/>
      <c r="AE1523" s="82"/>
      <c r="AF1523" s="82"/>
      <c r="AG1523" s="82"/>
      <c r="AH1523" s="82"/>
      <c r="AI1523" s="82"/>
      <c r="AJ1523" s="82"/>
      <c r="AK1523" s="82"/>
      <c r="AL1523" s="82"/>
      <c r="AM1523" s="82"/>
      <c r="AN1523" s="82"/>
      <c r="AO1523" s="93"/>
      <c r="AP1523" s="93"/>
      <c r="AQ1523" s="93"/>
      <c r="AR1523" s="93"/>
      <c r="AS1523" s="93"/>
      <c r="AT1523" s="94"/>
      <c r="AU1523" s="50"/>
      <c r="AV1523" s="50"/>
      <c r="AW1523" s="50"/>
      <c r="AX1523" s="50"/>
      <c r="AY1523" s="50"/>
      <c r="AZ1523" s="50"/>
      <c r="BA1523" s="50"/>
      <c r="BB1523" s="50"/>
      <c r="BC1523" s="50"/>
      <c r="BD1523" s="50"/>
      <c r="BE1523" s="50"/>
      <c r="BF1523" s="50"/>
      <c r="BG1523" s="50"/>
      <c r="BH1523" s="50"/>
      <c r="BI1523" s="50"/>
      <c r="BJ1523" s="50"/>
      <c r="BK1523" s="50"/>
      <c r="BL1523" s="50"/>
      <c r="BM1523" s="50"/>
      <c r="BN1523" s="50"/>
    </row>
    <row r="1524" customFormat="false" ht="22.5" hidden="false" customHeight="true" outlineLevel="0" collapsed="false">
      <c r="A1524" s="83"/>
      <c r="B1524" s="83"/>
      <c r="C1524" s="83"/>
      <c r="D1524" s="90"/>
      <c r="E1524" s="77"/>
      <c r="F1524" s="77"/>
      <c r="G1524" s="76"/>
      <c r="H1524" s="82"/>
      <c r="I1524" s="77"/>
      <c r="J1524" s="87"/>
      <c r="K1524" s="93"/>
      <c r="L1524" s="93"/>
      <c r="M1524" s="82"/>
      <c r="N1524" s="82"/>
      <c r="O1524" s="82"/>
      <c r="P1524" s="82"/>
      <c r="Q1524" s="82"/>
      <c r="R1524" s="82"/>
      <c r="S1524" s="82"/>
      <c r="T1524" s="82"/>
      <c r="U1524" s="82"/>
      <c r="V1524" s="82"/>
      <c r="W1524" s="82"/>
      <c r="X1524" s="82"/>
      <c r="Y1524" s="82"/>
      <c r="Z1524" s="82"/>
      <c r="AA1524" s="82"/>
      <c r="AB1524" s="82"/>
      <c r="AC1524" s="82"/>
      <c r="AD1524" s="82"/>
      <c r="AE1524" s="82"/>
      <c r="AF1524" s="82"/>
      <c r="AG1524" s="82"/>
      <c r="AH1524" s="82"/>
      <c r="AI1524" s="82"/>
      <c r="AJ1524" s="82"/>
      <c r="AK1524" s="82"/>
      <c r="AL1524" s="82"/>
      <c r="AM1524" s="82"/>
      <c r="AN1524" s="82"/>
      <c r="AO1524" s="93"/>
      <c r="AP1524" s="93"/>
      <c r="AQ1524" s="93"/>
      <c r="AR1524" s="93"/>
      <c r="AS1524" s="93"/>
      <c r="AT1524" s="94"/>
      <c r="AU1524" s="50"/>
      <c r="AV1524" s="50"/>
      <c r="AW1524" s="50"/>
      <c r="AX1524" s="50"/>
      <c r="AY1524" s="50"/>
      <c r="AZ1524" s="50"/>
      <c r="BA1524" s="50"/>
      <c r="BB1524" s="50"/>
      <c r="BC1524" s="50"/>
      <c r="BD1524" s="50"/>
      <c r="BE1524" s="50"/>
      <c r="BF1524" s="50"/>
      <c r="BG1524" s="50"/>
      <c r="BH1524" s="50"/>
      <c r="BI1524" s="50"/>
      <c r="BJ1524" s="50"/>
      <c r="BK1524" s="50"/>
      <c r="BL1524" s="50"/>
      <c r="BM1524" s="50"/>
      <c r="BN1524" s="50"/>
    </row>
    <row r="1525" customFormat="false" ht="22.5" hidden="false" customHeight="true" outlineLevel="0" collapsed="false">
      <c r="A1525" s="90"/>
      <c r="B1525" s="90"/>
      <c r="C1525" s="83"/>
      <c r="D1525" s="113" t="e">
        <f aca="false">$D$1512</f>
        <v>#VALUE!</v>
      </c>
      <c r="E1525" s="92" t="e">
        <f aca="false">$E$1512</f>
        <v>#VALUE!</v>
      </c>
      <c r="F1525" s="99"/>
      <c r="G1525" s="76"/>
      <c r="H1525" s="82"/>
      <c r="I1525" s="150"/>
      <c r="J1525" s="93"/>
      <c r="K1525" s="79"/>
      <c r="L1525" s="93"/>
      <c r="M1525" s="140"/>
      <c r="N1525" s="82"/>
      <c r="O1525" s="82"/>
      <c r="P1525" s="82"/>
      <c r="Q1525" s="82"/>
      <c r="R1525" s="82"/>
      <c r="S1525" s="82"/>
      <c r="T1525" s="82"/>
      <c r="U1525" s="82"/>
      <c r="V1525" s="82"/>
      <c r="W1525" s="82"/>
      <c r="X1525" s="82"/>
      <c r="Y1525" s="82"/>
      <c r="Z1525" s="82"/>
      <c r="AA1525" s="82"/>
      <c r="AB1525" s="82"/>
      <c r="AC1525" s="82"/>
      <c r="AD1525" s="82"/>
      <c r="AE1525" s="82"/>
      <c r="AF1525" s="82"/>
      <c r="AG1525" s="82"/>
      <c r="AH1525" s="82"/>
      <c r="AI1525" s="82"/>
      <c r="AJ1525" s="82"/>
      <c r="AK1525" s="82"/>
      <c r="AL1525" s="82"/>
      <c r="AM1525" s="82"/>
      <c r="AN1525" s="93"/>
      <c r="AO1525" s="93"/>
      <c r="AP1525" s="93"/>
      <c r="AQ1525" s="93"/>
      <c r="AR1525" s="93"/>
      <c r="AS1525" s="93"/>
      <c r="AT1525" s="94"/>
      <c r="AU1525" s="41"/>
      <c r="AV1525" s="41"/>
      <c r="AW1525" s="41"/>
      <c r="AX1525" s="41"/>
      <c r="AY1525" s="41"/>
      <c r="AZ1525" s="41"/>
      <c r="BA1525" s="41"/>
      <c r="BB1525" s="41"/>
      <c r="BC1525" s="41"/>
      <c r="BD1525" s="41"/>
      <c r="BE1525" s="41"/>
      <c r="BF1525" s="41"/>
      <c r="BG1525" s="41"/>
      <c r="BH1525" s="41"/>
      <c r="BI1525" s="41"/>
      <c r="BJ1525" s="41"/>
      <c r="BK1525" s="41"/>
      <c r="BL1525" s="41"/>
      <c r="BM1525" s="41"/>
      <c r="BN1525" s="41"/>
    </row>
    <row r="1526" customFormat="false" ht="22.5" hidden="false" customHeight="true" outlineLevel="0" collapsed="false">
      <c r="A1526" s="90"/>
      <c r="B1526" s="90"/>
      <c r="C1526" s="83"/>
      <c r="D1526" s="90" t="e">
        <f aca="false">CONCATENATE($D$1525,"_DNET","_RDY")</f>
        <v>#VALUE!</v>
      </c>
      <c r="E1526" s="94" t="e">
        <f aca="false">$E$1512</f>
        <v>#VALUE!</v>
      </c>
      <c r="F1526" s="99"/>
      <c r="G1526" s="88" t="s">
        <v>64</v>
      </c>
      <c r="H1526" s="82" t="s">
        <v>981</v>
      </c>
      <c r="I1526" s="150"/>
      <c r="J1526" s="93"/>
      <c r="K1526" s="79"/>
      <c r="L1526" s="93"/>
      <c r="M1526" s="140" t="s">
        <v>1119</v>
      </c>
      <c r="N1526" s="82"/>
      <c r="O1526" s="82"/>
      <c r="P1526" s="82"/>
      <c r="Q1526" s="82"/>
      <c r="R1526" s="82"/>
      <c r="S1526" s="82"/>
      <c r="T1526" s="82"/>
      <c r="U1526" s="82"/>
      <c r="V1526" s="82"/>
      <c r="W1526" s="82"/>
      <c r="X1526" s="82" t="n">
        <v>1</v>
      </c>
      <c r="Y1526" s="82"/>
      <c r="Z1526" s="82"/>
      <c r="AA1526" s="82"/>
      <c r="AB1526" s="82"/>
      <c r="AC1526" s="82"/>
      <c r="AD1526" s="82"/>
      <c r="AE1526" s="82"/>
      <c r="AF1526" s="82"/>
      <c r="AG1526" s="82"/>
      <c r="AH1526" s="82"/>
      <c r="AI1526" s="82"/>
      <c r="AJ1526" s="82"/>
      <c r="AK1526" s="82"/>
      <c r="AL1526" s="82"/>
      <c r="AM1526" s="82"/>
      <c r="AN1526" s="93"/>
      <c r="AO1526" s="93"/>
      <c r="AP1526" s="93"/>
      <c r="AQ1526" s="93"/>
      <c r="AR1526" s="93"/>
      <c r="AS1526" s="93"/>
      <c r="AT1526" s="94"/>
      <c r="AU1526" s="41"/>
      <c r="AV1526" s="41"/>
      <c r="AW1526" s="41"/>
      <c r="AX1526" s="41"/>
      <c r="AY1526" s="41"/>
      <c r="AZ1526" s="41"/>
      <c r="BA1526" s="41"/>
      <c r="BB1526" s="41"/>
      <c r="BC1526" s="41"/>
      <c r="BD1526" s="41"/>
      <c r="BE1526" s="41"/>
      <c r="BF1526" s="41"/>
      <c r="BG1526" s="41"/>
      <c r="BH1526" s="41"/>
      <c r="BI1526" s="41"/>
      <c r="BJ1526" s="41"/>
      <c r="BK1526" s="41"/>
      <c r="BL1526" s="41"/>
      <c r="BM1526" s="41"/>
      <c r="BN1526" s="41"/>
    </row>
    <row r="1527" customFormat="false" ht="22.5" hidden="false" customHeight="true" outlineLevel="0" collapsed="false">
      <c r="A1527" s="90"/>
      <c r="B1527" s="90"/>
      <c r="C1527" s="83"/>
      <c r="D1527" s="90" t="e">
        <f aca="false">CONCATENATE($D$1525,"_DNET","_RUN")</f>
        <v>#VALUE!</v>
      </c>
      <c r="E1527" s="94" t="e">
        <f aca="false">$E$1512</f>
        <v>#VALUE!</v>
      </c>
      <c r="F1527" s="99"/>
      <c r="G1527" s="88" t="s">
        <v>382</v>
      </c>
      <c r="H1527" s="82" t="s">
        <v>981</v>
      </c>
      <c r="I1527" s="150"/>
      <c r="J1527" s="93"/>
      <c r="K1527" s="79"/>
      <c r="L1527" s="93"/>
      <c r="M1527" s="140" t="s">
        <v>1119</v>
      </c>
      <c r="N1527" s="82"/>
      <c r="O1527" s="82"/>
      <c r="P1527" s="82"/>
      <c r="Q1527" s="82"/>
      <c r="R1527" s="82"/>
      <c r="S1527" s="82"/>
      <c r="T1527" s="82"/>
      <c r="U1527" s="82"/>
      <c r="V1527" s="82"/>
      <c r="W1527" s="82"/>
      <c r="X1527" s="82" t="n">
        <v>1</v>
      </c>
      <c r="Y1527" s="82"/>
      <c r="Z1527" s="82"/>
      <c r="AA1527" s="82"/>
      <c r="AB1527" s="82"/>
      <c r="AC1527" s="82"/>
      <c r="AD1527" s="82"/>
      <c r="AE1527" s="82"/>
      <c r="AF1527" s="82"/>
      <c r="AG1527" s="82"/>
      <c r="AH1527" s="82"/>
      <c r="AI1527" s="82"/>
      <c r="AJ1527" s="82"/>
      <c r="AK1527" s="82"/>
      <c r="AL1527" s="82"/>
      <c r="AM1527" s="82"/>
      <c r="AN1527" s="93"/>
      <c r="AO1527" s="93"/>
      <c r="AP1527" s="93"/>
      <c r="AQ1527" s="93"/>
      <c r="AR1527" s="93"/>
      <c r="AS1527" s="93"/>
      <c r="AT1527" s="94"/>
      <c r="AU1527" s="41"/>
      <c r="AV1527" s="41"/>
      <c r="AW1527" s="41"/>
      <c r="AX1527" s="41"/>
      <c r="AY1527" s="41"/>
      <c r="AZ1527" s="41"/>
      <c r="BA1527" s="41"/>
      <c r="BB1527" s="41"/>
      <c r="BC1527" s="41"/>
      <c r="BD1527" s="41"/>
      <c r="BE1527" s="41"/>
      <c r="BF1527" s="41"/>
      <c r="BG1527" s="41"/>
      <c r="BH1527" s="41"/>
      <c r="BI1527" s="41"/>
      <c r="BJ1527" s="41"/>
      <c r="BK1527" s="41"/>
      <c r="BL1527" s="41"/>
      <c r="BM1527" s="41"/>
      <c r="BN1527" s="41"/>
    </row>
    <row r="1528" customFormat="false" ht="22.5" hidden="false" customHeight="true" outlineLevel="0" collapsed="false">
      <c r="A1528" s="90"/>
      <c r="B1528" s="90"/>
      <c r="C1528" s="83"/>
      <c r="D1528" s="90" t="e">
        <f aca="false">CONCATENATE($D$1525,"_DNET","_FLT")</f>
        <v>#VALUE!</v>
      </c>
      <c r="E1528" s="94" t="e">
        <f aca="false">$E$1512</f>
        <v>#VALUE!</v>
      </c>
      <c r="F1528" s="99"/>
      <c r="G1528" s="77" t="s">
        <v>1494</v>
      </c>
      <c r="H1528" s="82" t="s">
        <v>981</v>
      </c>
      <c r="I1528" s="150"/>
      <c r="J1528" s="93"/>
      <c r="K1528" s="79"/>
      <c r="L1528" s="93"/>
      <c r="M1528" s="140" t="s">
        <v>1119</v>
      </c>
      <c r="N1528" s="82"/>
      <c r="O1528" s="82"/>
      <c r="P1528" s="82"/>
      <c r="Q1528" s="82"/>
      <c r="R1528" s="82"/>
      <c r="S1528" s="82"/>
      <c r="T1528" s="82"/>
      <c r="U1528" s="82"/>
      <c r="V1528" s="82"/>
      <c r="W1528" s="82"/>
      <c r="X1528" s="82" t="n">
        <v>1</v>
      </c>
      <c r="Y1528" s="82"/>
      <c r="Z1528" s="82"/>
      <c r="AA1528" s="82"/>
      <c r="AB1528" s="82"/>
      <c r="AC1528" s="82"/>
      <c r="AD1528" s="82"/>
      <c r="AE1528" s="82"/>
      <c r="AF1528" s="82"/>
      <c r="AG1528" s="82"/>
      <c r="AH1528" s="82"/>
      <c r="AI1528" s="82"/>
      <c r="AJ1528" s="82"/>
      <c r="AK1528" s="82"/>
      <c r="AL1528" s="82"/>
      <c r="AM1528" s="82"/>
      <c r="AN1528" s="93"/>
      <c r="AO1528" s="93"/>
      <c r="AP1528" s="93"/>
      <c r="AQ1528" s="93"/>
      <c r="AR1528" s="93"/>
      <c r="AS1528" s="93"/>
      <c r="AT1528" s="94"/>
      <c r="AU1528" s="41"/>
      <c r="AV1528" s="41"/>
      <c r="AW1528" s="41"/>
      <c r="AX1528" s="41"/>
      <c r="AY1528" s="41"/>
      <c r="AZ1528" s="41"/>
      <c r="BA1528" s="41"/>
      <c r="BB1528" s="41"/>
      <c r="BC1528" s="41"/>
      <c r="BD1528" s="41"/>
      <c r="BE1528" s="41"/>
      <c r="BF1528" s="41"/>
      <c r="BG1528" s="41"/>
      <c r="BH1528" s="41"/>
      <c r="BI1528" s="41"/>
      <c r="BJ1528" s="41"/>
      <c r="BK1528" s="41"/>
      <c r="BL1528" s="41"/>
      <c r="BM1528" s="41"/>
      <c r="BN1528" s="41"/>
    </row>
    <row r="1529" customFormat="false" ht="22.5" hidden="false" customHeight="true" outlineLevel="0" collapsed="false">
      <c r="A1529" s="90"/>
      <c r="B1529" s="90"/>
      <c r="C1529" s="83"/>
      <c r="D1529" s="90" t="e">
        <f aca="false">CONCATENATE($D$1525,"_DNET","_RST")</f>
        <v>#VALUE!</v>
      </c>
      <c r="E1529" s="94" t="e">
        <f aca="false">$E$1512</f>
        <v>#VALUE!</v>
      </c>
      <c r="F1529" s="99"/>
      <c r="G1529" s="77" t="s">
        <v>925</v>
      </c>
      <c r="H1529" s="82" t="s">
        <v>981</v>
      </c>
      <c r="I1529" s="150"/>
      <c r="J1529" s="93"/>
      <c r="K1529" s="79"/>
      <c r="L1529" s="93"/>
      <c r="M1529" s="140" t="s">
        <v>1119</v>
      </c>
      <c r="N1529" s="82"/>
      <c r="O1529" s="82"/>
      <c r="P1529" s="82"/>
      <c r="Q1529" s="82"/>
      <c r="R1529" s="82"/>
      <c r="S1529" s="82"/>
      <c r="T1529" s="82"/>
      <c r="U1529" s="82"/>
      <c r="V1529" s="82"/>
      <c r="W1529" s="82"/>
      <c r="X1529" s="82" t="n">
        <v>1</v>
      </c>
      <c r="Y1529" s="82"/>
      <c r="Z1529" s="82"/>
      <c r="AA1529" s="82"/>
      <c r="AB1529" s="82"/>
      <c r="AC1529" s="82"/>
      <c r="AD1529" s="82"/>
      <c r="AE1529" s="82"/>
      <c r="AF1529" s="82"/>
      <c r="AG1529" s="82"/>
      <c r="AH1529" s="82"/>
      <c r="AI1529" s="82"/>
      <c r="AJ1529" s="82"/>
      <c r="AK1529" s="82"/>
      <c r="AL1529" s="82"/>
      <c r="AM1529" s="82"/>
      <c r="AN1529" s="93"/>
      <c r="AO1529" s="93"/>
      <c r="AP1529" s="93"/>
      <c r="AQ1529" s="93"/>
      <c r="AR1529" s="93"/>
      <c r="AS1529" s="93"/>
      <c r="AT1529" s="94"/>
      <c r="AU1529" s="41"/>
      <c r="AV1529" s="41"/>
      <c r="AW1529" s="41"/>
      <c r="AX1529" s="41"/>
      <c r="AY1529" s="41"/>
      <c r="AZ1529" s="41"/>
      <c r="BA1529" s="41"/>
      <c r="BB1529" s="41"/>
      <c r="BC1529" s="41"/>
      <c r="BD1529" s="41"/>
      <c r="BE1529" s="41"/>
      <c r="BF1529" s="41"/>
      <c r="BG1529" s="41"/>
      <c r="BH1529" s="41"/>
      <c r="BI1529" s="41"/>
      <c r="BJ1529" s="41"/>
      <c r="BK1529" s="41"/>
      <c r="BL1529" s="41"/>
      <c r="BM1529" s="41"/>
      <c r="BN1529" s="41"/>
    </row>
    <row r="1530" customFormat="false" ht="22.5" hidden="false" customHeight="true" outlineLevel="0" collapsed="false">
      <c r="A1530" s="90"/>
      <c r="B1530" s="90"/>
      <c r="C1530" s="83"/>
      <c r="D1530" s="90" t="e">
        <f aca="false">CONCATENATE($D$1525,"_DNET","_CMD")</f>
        <v>#VALUE!</v>
      </c>
      <c r="E1530" s="94" t="e">
        <f aca="false">$E$1512</f>
        <v>#VALUE!</v>
      </c>
      <c r="F1530" s="99"/>
      <c r="G1530" s="77" t="s">
        <v>1035</v>
      </c>
      <c r="H1530" s="82" t="s">
        <v>981</v>
      </c>
      <c r="I1530" s="150"/>
      <c r="J1530" s="93"/>
      <c r="K1530" s="79"/>
      <c r="L1530" s="93"/>
      <c r="M1530" s="140" t="s">
        <v>1119</v>
      </c>
      <c r="N1530" s="82"/>
      <c r="O1530" s="82"/>
      <c r="P1530" s="82"/>
      <c r="Q1530" s="82"/>
      <c r="R1530" s="82"/>
      <c r="S1530" s="82"/>
      <c r="T1530" s="82"/>
      <c r="U1530" s="82"/>
      <c r="V1530" s="82"/>
      <c r="W1530" s="82"/>
      <c r="X1530" s="82" t="n">
        <v>1</v>
      </c>
      <c r="Y1530" s="82"/>
      <c r="Z1530" s="82"/>
      <c r="AA1530" s="82"/>
      <c r="AB1530" s="82"/>
      <c r="AC1530" s="82"/>
      <c r="AD1530" s="82"/>
      <c r="AE1530" s="82"/>
      <c r="AF1530" s="82"/>
      <c r="AG1530" s="82"/>
      <c r="AH1530" s="82"/>
      <c r="AI1530" s="82"/>
      <c r="AJ1530" s="82"/>
      <c r="AK1530" s="82"/>
      <c r="AL1530" s="82"/>
      <c r="AM1530" s="82"/>
      <c r="AN1530" s="93"/>
      <c r="AO1530" s="93"/>
      <c r="AP1530" s="93"/>
      <c r="AQ1530" s="93"/>
      <c r="AR1530" s="93"/>
      <c r="AS1530" s="93"/>
      <c r="AT1530" s="94"/>
      <c r="AU1530" s="41"/>
      <c r="AV1530" s="41"/>
      <c r="AW1530" s="41"/>
      <c r="AX1530" s="41"/>
      <c r="AY1530" s="41"/>
      <c r="AZ1530" s="41"/>
      <c r="BA1530" s="41"/>
      <c r="BB1530" s="41"/>
      <c r="BC1530" s="41"/>
      <c r="BD1530" s="41"/>
      <c r="BE1530" s="41"/>
      <c r="BF1530" s="41"/>
      <c r="BG1530" s="41"/>
      <c r="BH1530" s="41"/>
      <c r="BI1530" s="41"/>
      <c r="BJ1530" s="41"/>
      <c r="BK1530" s="41"/>
      <c r="BL1530" s="41"/>
      <c r="BM1530" s="41"/>
      <c r="BN1530" s="41"/>
    </row>
    <row r="1531" customFormat="false" ht="22.5" hidden="false" customHeight="true" outlineLevel="0" collapsed="false">
      <c r="A1531" s="90"/>
      <c r="B1531" s="90"/>
      <c r="C1531" s="83"/>
      <c r="D1531" s="90" t="e">
        <f aca="false">CONCATENATE($D$1525,"_DNET","_S")</f>
        <v>#VALUE!</v>
      </c>
      <c r="E1531" s="94" t="e">
        <f aca="false">$E$1512</f>
        <v>#VALUE!</v>
      </c>
      <c r="F1531" s="99"/>
      <c r="G1531" s="77" t="s">
        <v>931</v>
      </c>
      <c r="H1531" s="82" t="s">
        <v>981</v>
      </c>
      <c r="I1531" s="150"/>
      <c r="J1531" s="93"/>
      <c r="K1531" s="79"/>
      <c r="L1531" s="93"/>
      <c r="M1531" s="140" t="s">
        <v>1119</v>
      </c>
      <c r="N1531" s="82"/>
      <c r="O1531" s="82"/>
      <c r="P1531" s="82"/>
      <c r="Q1531" s="82"/>
      <c r="R1531" s="82"/>
      <c r="S1531" s="82"/>
      <c r="T1531" s="82"/>
      <c r="U1531" s="82"/>
      <c r="V1531" s="82"/>
      <c r="W1531" s="82"/>
      <c r="X1531" s="82" t="n">
        <v>1</v>
      </c>
      <c r="Y1531" s="82"/>
      <c r="Z1531" s="82"/>
      <c r="AA1531" s="82"/>
      <c r="AB1531" s="82"/>
      <c r="AC1531" s="82"/>
      <c r="AD1531" s="82"/>
      <c r="AE1531" s="82"/>
      <c r="AF1531" s="82"/>
      <c r="AG1531" s="82"/>
      <c r="AH1531" s="82"/>
      <c r="AI1531" s="82"/>
      <c r="AJ1531" s="82"/>
      <c r="AK1531" s="82"/>
      <c r="AL1531" s="82"/>
      <c r="AM1531" s="82"/>
      <c r="AN1531" s="93"/>
      <c r="AO1531" s="93"/>
      <c r="AP1531" s="93"/>
      <c r="AQ1531" s="93"/>
      <c r="AR1531" s="93"/>
      <c r="AS1531" s="93"/>
      <c r="AT1531" s="94"/>
      <c r="AU1531" s="41"/>
      <c r="AV1531" s="41"/>
      <c r="AW1531" s="41"/>
      <c r="AX1531" s="41"/>
      <c r="AY1531" s="41"/>
      <c r="AZ1531" s="41"/>
      <c r="BA1531" s="41"/>
      <c r="BB1531" s="41"/>
      <c r="BC1531" s="41"/>
      <c r="BD1531" s="41"/>
      <c r="BE1531" s="41"/>
      <c r="BF1531" s="41"/>
      <c r="BG1531" s="41"/>
      <c r="BH1531" s="41"/>
      <c r="BI1531" s="41"/>
      <c r="BJ1531" s="41"/>
      <c r="BK1531" s="41"/>
      <c r="BL1531" s="41"/>
      <c r="BM1531" s="41"/>
      <c r="BN1531" s="41"/>
    </row>
    <row r="1532" customFormat="false" ht="22.5" hidden="false" customHeight="true" outlineLevel="0" collapsed="false">
      <c r="A1532" s="90"/>
      <c r="B1532" s="90"/>
      <c r="C1532" s="83"/>
      <c r="D1532" s="90" t="e">
        <f aca="false">CONCATENATE($D$1525,"_DNET","_I")</f>
        <v>#VALUE!</v>
      </c>
      <c r="E1532" s="94" t="e">
        <f aca="false">$E$1512</f>
        <v>#VALUE!</v>
      </c>
      <c r="F1532" s="99"/>
      <c r="G1532" s="77" t="s">
        <v>82</v>
      </c>
      <c r="H1532" s="82" t="s">
        <v>981</v>
      </c>
      <c r="I1532" s="150"/>
      <c r="J1532" s="93"/>
      <c r="K1532" s="79"/>
      <c r="L1532" s="93"/>
      <c r="M1532" s="140" t="s">
        <v>1119</v>
      </c>
      <c r="N1532" s="82"/>
      <c r="O1532" s="82"/>
      <c r="P1532" s="82"/>
      <c r="Q1532" s="82"/>
      <c r="R1532" s="82"/>
      <c r="S1532" s="82"/>
      <c r="T1532" s="82"/>
      <c r="U1532" s="82"/>
      <c r="V1532" s="82"/>
      <c r="W1532" s="82"/>
      <c r="X1532" s="82" t="n">
        <v>1</v>
      </c>
      <c r="Y1532" s="82"/>
      <c r="Z1532" s="82"/>
      <c r="AA1532" s="82"/>
      <c r="AB1532" s="82"/>
      <c r="AC1532" s="82"/>
      <c r="AD1532" s="82"/>
      <c r="AE1532" s="82"/>
      <c r="AF1532" s="82"/>
      <c r="AG1532" s="82"/>
      <c r="AH1532" s="82"/>
      <c r="AI1532" s="82"/>
      <c r="AJ1532" s="82"/>
      <c r="AK1532" s="82"/>
      <c r="AL1532" s="82"/>
      <c r="AM1532" s="82"/>
      <c r="AN1532" s="93"/>
      <c r="AO1532" s="93"/>
      <c r="AP1532" s="93"/>
      <c r="AQ1532" s="93"/>
      <c r="AR1532" s="93"/>
      <c r="AS1532" s="93"/>
      <c r="AT1532" s="94"/>
      <c r="AU1532" s="41"/>
      <c r="AV1532" s="41"/>
      <c r="AW1532" s="41"/>
      <c r="AX1532" s="41"/>
      <c r="AY1532" s="41"/>
      <c r="AZ1532" s="41"/>
      <c r="BA1532" s="41"/>
      <c r="BB1532" s="41"/>
      <c r="BC1532" s="41"/>
      <c r="BD1532" s="41"/>
      <c r="BE1532" s="41"/>
      <c r="BF1532" s="41"/>
      <c r="BG1532" s="41"/>
      <c r="BH1532" s="41"/>
      <c r="BI1532" s="41"/>
      <c r="BJ1532" s="41"/>
      <c r="BK1532" s="41"/>
      <c r="BL1532" s="41"/>
      <c r="BM1532" s="41"/>
      <c r="BN1532" s="41"/>
    </row>
    <row r="1533" customFormat="false" ht="22.5" hidden="false" customHeight="true" outlineLevel="0" collapsed="false">
      <c r="A1533" s="90"/>
      <c r="B1533" s="90"/>
      <c r="C1533" s="83"/>
      <c r="D1533" s="90" t="e">
        <f aca="false">CONCATENATE($D$1525,"_DNET","_CV")</f>
        <v>#VALUE!</v>
      </c>
      <c r="E1533" s="94" t="e">
        <f aca="false">$E$1512</f>
        <v>#VALUE!</v>
      </c>
      <c r="F1533" s="99"/>
      <c r="G1533" s="77" t="s">
        <v>1495</v>
      </c>
      <c r="H1533" s="82" t="s">
        <v>981</v>
      </c>
      <c r="I1533" s="150"/>
      <c r="J1533" s="93"/>
      <c r="K1533" s="79"/>
      <c r="L1533" s="93"/>
      <c r="M1533" s="140" t="s">
        <v>1119</v>
      </c>
      <c r="N1533" s="82"/>
      <c r="O1533" s="82"/>
      <c r="P1533" s="82"/>
      <c r="Q1533" s="82"/>
      <c r="R1533" s="82"/>
      <c r="S1533" s="82"/>
      <c r="T1533" s="82"/>
      <c r="U1533" s="82"/>
      <c r="V1533" s="82"/>
      <c r="W1533" s="82"/>
      <c r="X1533" s="82" t="n">
        <v>1</v>
      </c>
      <c r="Y1533" s="82"/>
      <c r="Z1533" s="82"/>
      <c r="AA1533" s="82"/>
      <c r="AB1533" s="82"/>
      <c r="AC1533" s="82"/>
      <c r="AD1533" s="82"/>
      <c r="AE1533" s="82"/>
      <c r="AF1533" s="82"/>
      <c r="AG1533" s="82"/>
      <c r="AH1533" s="82"/>
      <c r="AI1533" s="82"/>
      <c r="AJ1533" s="82"/>
      <c r="AK1533" s="82"/>
      <c r="AL1533" s="82"/>
      <c r="AM1533" s="82"/>
      <c r="AN1533" s="93"/>
      <c r="AO1533" s="93"/>
      <c r="AP1533" s="93"/>
      <c r="AQ1533" s="93"/>
      <c r="AR1533" s="93"/>
      <c r="AS1533" s="93"/>
      <c r="AT1533" s="94"/>
      <c r="AU1533" s="41"/>
      <c r="AV1533" s="41"/>
      <c r="AW1533" s="41"/>
      <c r="AX1533" s="41"/>
      <c r="AY1533" s="41"/>
      <c r="AZ1533" s="41"/>
      <c r="BA1533" s="41"/>
      <c r="BB1533" s="41"/>
      <c r="BC1533" s="41"/>
      <c r="BD1533" s="41"/>
      <c r="BE1533" s="41"/>
      <c r="BF1533" s="41"/>
      <c r="BG1533" s="41"/>
      <c r="BH1533" s="41"/>
      <c r="BI1533" s="41"/>
      <c r="BJ1533" s="41"/>
      <c r="BK1533" s="41"/>
      <c r="BL1533" s="41"/>
      <c r="BM1533" s="41"/>
      <c r="BN1533" s="41"/>
    </row>
    <row r="1534" customFormat="false" ht="22.5" hidden="false" customHeight="true" outlineLevel="0" collapsed="false">
      <c r="A1534" s="90"/>
      <c r="B1534" s="90"/>
      <c r="C1534" s="83"/>
      <c r="D1534" s="90" t="e">
        <f aca="false">CONCATENATE($D$1525,"_DNET","_W")</f>
        <v>#VALUE!</v>
      </c>
      <c r="E1534" s="94" t="e">
        <f aca="false">$E$1512</f>
        <v>#VALUE!</v>
      </c>
      <c r="F1534" s="99"/>
      <c r="G1534" s="77" t="s">
        <v>865</v>
      </c>
      <c r="H1534" s="82" t="s">
        <v>981</v>
      </c>
      <c r="I1534" s="150"/>
      <c r="J1534" s="93"/>
      <c r="K1534" s="79"/>
      <c r="L1534" s="93"/>
      <c r="M1534" s="140" t="s">
        <v>1119</v>
      </c>
      <c r="N1534" s="82"/>
      <c r="O1534" s="82"/>
      <c r="P1534" s="82"/>
      <c r="Q1534" s="82"/>
      <c r="R1534" s="82"/>
      <c r="S1534" s="82"/>
      <c r="T1534" s="82"/>
      <c r="U1534" s="82"/>
      <c r="V1534" s="82"/>
      <c r="W1534" s="82"/>
      <c r="X1534" s="82" t="n">
        <v>1</v>
      </c>
      <c r="Y1534" s="82"/>
      <c r="Z1534" s="82"/>
      <c r="AA1534" s="82"/>
      <c r="AB1534" s="82"/>
      <c r="AC1534" s="82"/>
      <c r="AD1534" s="82"/>
      <c r="AE1534" s="82"/>
      <c r="AF1534" s="82"/>
      <c r="AG1534" s="82"/>
      <c r="AH1534" s="82"/>
      <c r="AI1534" s="82"/>
      <c r="AJ1534" s="82"/>
      <c r="AK1534" s="82"/>
      <c r="AL1534" s="82"/>
      <c r="AM1534" s="82"/>
      <c r="AN1534" s="93"/>
      <c r="AO1534" s="93"/>
      <c r="AP1534" s="93"/>
      <c r="AQ1534" s="93"/>
      <c r="AR1534" s="93"/>
      <c r="AS1534" s="93"/>
      <c r="AT1534" s="94"/>
      <c r="AU1534" s="41"/>
      <c r="AV1534" s="41"/>
      <c r="AW1534" s="41"/>
      <c r="AX1534" s="41"/>
      <c r="AY1534" s="41"/>
      <c r="AZ1534" s="41"/>
      <c r="BA1534" s="41"/>
      <c r="BB1534" s="41"/>
      <c r="BC1534" s="41"/>
      <c r="BD1534" s="41"/>
      <c r="BE1534" s="41"/>
      <c r="BF1534" s="41"/>
      <c r="BG1534" s="41"/>
      <c r="BH1534" s="41"/>
      <c r="BI1534" s="41"/>
      <c r="BJ1534" s="41"/>
      <c r="BK1534" s="41"/>
      <c r="BL1534" s="41"/>
      <c r="BM1534" s="41"/>
      <c r="BN1534" s="41"/>
    </row>
    <row r="1535" customFormat="false" ht="22.5" hidden="false" customHeight="true" outlineLevel="0" collapsed="false">
      <c r="A1535" s="90"/>
      <c r="B1535" s="90"/>
      <c r="C1535" s="83"/>
      <c r="D1535" s="90"/>
      <c r="E1535" s="77"/>
      <c r="F1535" s="78"/>
      <c r="G1535" s="76"/>
      <c r="H1535" s="82"/>
      <c r="I1535" s="89"/>
      <c r="J1535" s="87"/>
      <c r="K1535" s="79"/>
      <c r="L1535" s="93"/>
      <c r="M1535" s="82"/>
      <c r="N1535" s="82"/>
      <c r="O1535" s="82"/>
      <c r="P1535" s="82"/>
      <c r="Q1535" s="82"/>
      <c r="R1535" s="82"/>
      <c r="S1535" s="82"/>
      <c r="T1535" s="82"/>
      <c r="U1535" s="82"/>
      <c r="V1535" s="82"/>
      <c r="W1535" s="82"/>
      <c r="X1535" s="82"/>
      <c r="Y1535" s="82"/>
      <c r="Z1535" s="82"/>
      <c r="AA1535" s="82"/>
      <c r="AB1535" s="82"/>
      <c r="AC1535" s="82"/>
      <c r="AD1535" s="82"/>
      <c r="AE1535" s="82"/>
      <c r="AF1535" s="82"/>
      <c r="AG1535" s="82"/>
      <c r="AH1535" s="82"/>
      <c r="AI1535" s="82"/>
      <c r="AJ1535" s="82"/>
      <c r="AK1535" s="82"/>
      <c r="AL1535" s="82"/>
      <c r="AM1535" s="82"/>
      <c r="AN1535" s="82"/>
      <c r="AO1535" s="93"/>
      <c r="AP1535" s="93"/>
      <c r="AQ1535" s="93"/>
      <c r="AR1535" s="93"/>
      <c r="AS1535" s="93"/>
      <c r="AT1535" s="94"/>
      <c r="AU1535" s="41"/>
      <c r="AV1535" s="41"/>
      <c r="AW1535" s="41"/>
      <c r="AX1535" s="41"/>
      <c r="AY1535" s="41"/>
      <c r="AZ1535" s="41"/>
      <c r="BA1535" s="41"/>
      <c r="BB1535" s="41"/>
      <c r="BC1535" s="41"/>
      <c r="BD1535" s="41"/>
      <c r="BE1535" s="41"/>
      <c r="BF1535" s="41"/>
      <c r="BG1535" s="41"/>
      <c r="BH1535" s="41"/>
      <c r="BI1535" s="41"/>
      <c r="BJ1535" s="41"/>
      <c r="BK1535" s="41"/>
      <c r="BL1535" s="41"/>
      <c r="BM1535" s="41"/>
      <c r="BN1535" s="41"/>
    </row>
    <row r="1536" customFormat="false" ht="22.5" hidden="false" customHeight="true" outlineLevel="0" collapsed="false">
      <c r="A1536" s="90"/>
      <c r="B1536" s="90"/>
      <c r="C1536" s="83"/>
      <c r="D1536" s="90"/>
      <c r="E1536" s="77"/>
      <c r="F1536" s="78"/>
      <c r="G1536" s="76"/>
      <c r="H1536" s="82"/>
      <c r="I1536" s="89"/>
      <c r="J1536" s="87"/>
      <c r="K1536" s="79"/>
      <c r="L1536" s="93"/>
      <c r="M1536" s="82"/>
      <c r="N1536" s="82"/>
      <c r="O1536" s="82"/>
      <c r="P1536" s="82"/>
      <c r="Q1536" s="82"/>
      <c r="R1536" s="82"/>
      <c r="S1536" s="82"/>
      <c r="T1536" s="82"/>
      <c r="U1536" s="82"/>
      <c r="V1536" s="82"/>
      <c r="W1536" s="82"/>
      <c r="X1536" s="82"/>
      <c r="Y1536" s="82"/>
      <c r="Z1536" s="82"/>
      <c r="AA1536" s="82"/>
      <c r="AB1536" s="82"/>
      <c r="AC1536" s="82"/>
      <c r="AD1536" s="82"/>
      <c r="AE1536" s="82"/>
      <c r="AF1536" s="82"/>
      <c r="AG1536" s="82"/>
      <c r="AH1536" s="82"/>
      <c r="AI1536" s="82"/>
      <c r="AJ1536" s="82"/>
      <c r="AK1536" s="82"/>
      <c r="AL1536" s="82"/>
      <c r="AM1536" s="82"/>
      <c r="AN1536" s="82"/>
      <c r="AO1536" s="93"/>
      <c r="AP1536" s="93"/>
      <c r="AQ1536" s="93"/>
      <c r="AR1536" s="93"/>
      <c r="AS1536" s="93"/>
      <c r="AT1536" s="94"/>
      <c r="AU1536" s="41"/>
      <c r="AV1536" s="41"/>
      <c r="AW1536" s="41"/>
      <c r="AX1536" s="41"/>
      <c r="AY1536" s="41"/>
      <c r="AZ1536" s="41"/>
      <c r="BA1536" s="41"/>
      <c r="BB1536" s="41"/>
      <c r="BC1536" s="41"/>
      <c r="BD1536" s="41"/>
      <c r="BE1536" s="41"/>
      <c r="BF1536" s="41"/>
      <c r="BG1536" s="41"/>
      <c r="BH1536" s="41"/>
      <c r="BI1536" s="41"/>
      <c r="BJ1536" s="41"/>
      <c r="BK1536" s="41"/>
      <c r="BL1536" s="41"/>
      <c r="BM1536" s="41"/>
      <c r="BN1536" s="41"/>
    </row>
    <row r="1537" customFormat="false" ht="22.5" hidden="false" customHeight="true" outlineLevel="0" collapsed="false">
      <c r="A1537" s="90"/>
      <c r="B1537" s="90"/>
      <c r="C1537" s="83"/>
      <c r="D1537" s="90"/>
      <c r="E1537" s="77"/>
      <c r="F1537" s="78"/>
      <c r="G1537" s="76"/>
      <c r="H1537" s="82"/>
      <c r="I1537" s="89"/>
      <c r="J1537" s="87"/>
      <c r="K1537" s="79"/>
      <c r="L1537" s="93"/>
      <c r="M1537" s="82"/>
      <c r="N1537" s="82"/>
      <c r="O1537" s="82"/>
      <c r="P1537" s="82"/>
      <c r="Q1537" s="82"/>
      <c r="R1537" s="82"/>
      <c r="S1537" s="82"/>
      <c r="T1537" s="82"/>
      <c r="U1537" s="82"/>
      <c r="V1537" s="82"/>
      <c r="W1537" s="82"/>
      <c r="X1537" s="82"/>
      <c r="Y1537" s="82"/>
      <c r="Z1537" s="82"/>
      <c r="AA1537" s="82"/>
      <c r="AB1537" s="82"/>
      <c r="AC1537" s="82"/>
      <c r="AD1537" s="82"/>
      <c r="AE1537" s="82"/>
      <c r="AF1537" s="82"/>
      <c r="AG1537" s="82"/>
      <c r="AH1537" s="82"/>
      <c r="AI1537" s="82"/>
      <c r="AJ1537" s="82"/>
      <c r="AK1537" s="82"/>
      <c r="AL1537" s="82"/>
      <c r="AM1537" s="82"/>
      <c r="AN1537" s="82"/>
      <c r="AO1537" s="93"/>
      <c r="AP1537" s="93"/>
      <c r="AQ1537" s="93"/>
      <c r="AR1537" s="93"/>
      <c r="AS1537" s="93"/>
      <c r="AT1537" s="94"/>
      <c r="AU1537" s="41"/>
      <c r="AV1537" s="41"/>
      <c r="AW1537" s="41"/>
      <c r="AX1537" s="41"/>
      <c r="AY1537" s="41"/>
      <c r="AZ1537" s="41"/>
      <c r="BA1537" s="41"/>
      <c r="BB1537" s="41"/>
      <c r="BC1537" s="41"/>
      <c r="BD1537" s="41"/>
      <c r="BE1537" s="41"/>
      <c r="BF1537" s="41"/>
      <c r="BG1537" s="41"/>
      <c r="BH1537" s="41"/>
      <c r="BI1537" s="41"/>
      <c r="BJ1537" s="41"/>
      <c r="BK1537" s="41"/>
      <c r="BL1537" s="41"/>
      <c r="BM1537" s="41"/>
      <c r="BN1537" s="41"/>
    </row>
    <row r="1538" customFormat="false" ht="22.5" hidden="false" customHeight="true" outlineLevel="0" collapsed="false">
      <c r="A1538" s="90"/>
      <c r="B1538" s="90"/>
      <c r="C1538" s="83"/>
      <c r="D1538" s="90"/>
      <c r="E1538" s="77"/>
      <c r="F1538" s="78"/>
      <c r="G1538" s="76"/>
      <c r="H1538" s="82"/>
      <c r="I1538" s="89"/>
      <c r="J1538" s="87"/>
      <c r="K1538" s="79"/>
      <c r="L1538" s="93"/>
      <c r="M1538" s="82"/>
      <c r="N1538" s="82"/>
      <c r="O1538" s="82"/>
      <c r="P1538" s="82"/>
      <c r="Q1538" s="82"/>
      <c r="R1538" s="82"/>
      <c r="S1538" s="82"/>
      <c r="T1538" s="82"/>
      <c r="U1538" s="82"/>
      <c r="V1538" s="82"/>
      <c r="W1538" s="82"/>
      <c r="X1538" s="82"/>
      <c r="Y1538" s="82"/>
      <c r="Z1538" s="82"/>
      <c r="AA1538" s="82"/>
      <c r="AB1538" s="82"/>
      <c r="AC1538" s="82"/>
      <c r="AD1538" s="82"/>
      <c r="AE1538" s="82"/>
      <c r="AF1538" s="82"/>
      <c r="AG1538" s="82"/>
      <c r="AH1538" s="82"/>
      <c r="AI1538" s="82"/>
      <c r="AJ1538" s="82"/>
      <c r="AK1538" s="82"/>
      <c r="AL1538" s="82"/>
      <c r="AM1538" s="82"/>
      <c r="AN1538" s="82"/>
      <c r="AO1538" s="93"/>
      <c r="AP1538" s="93"/>
      <c r="AQ1538" s="93"/>
      <c r="AR1538" s="93"/>
      <c r="AS1538" s="93"/>
      <c r="AT1538" s="94"/>
      <c r="AU1538" s="41"/>
      <c r="AV1538" s="41"/>
      <c r="AW1538" s="41"/>
      <c r="AX1538" s="41"/>
      <c r="AY1538" s="41"/>
      <c r="AZ1538" s="41"/>
      <c r="BA1538" s="41"/>
      <c r="BB1538" s="41"/>
      <c r="BC1538" s="41"/>
      <c r="BD1538" s="41"/>
      <c r="BE1538" s="41"/>
      <c r="BF1538" s="41"/>
      <c r="BG1538" s="41"/>
      <c r="BH1538" s="41"/>
      <c r="BI1538" s="41"/>
      <c r="BJ1538" s="41"/>
      <c r="BK1538" s="41"/>
      <c r="BL1538" s="41"/>
      <c r="BM1538" s="41"/>
      <c r="BN1538" s="41"/>
    </row>
    <row r="1539" customFormat="false" ht="22.5" hidden="false" customHeight="true" outlineLevel="0" collapsed="false">
      <c r="A1539" s="76" t="e">
        <f aca="false">'codigos flow sheet' #REF!</f>
        <v>#VALUE!</v>
      </c>
      <c r="B1539" s="90" t="s">
        <v>229</v>
      </c>
      <c r="C1539" s="83"/>
      <c r="D1539" s="113" t="e">
        <f aca="false">'codigos flow sheet' #REF!</f>
        <v>#VALUE!</v>
      </c>
      <c r="E1539" s="97" t="e">
        <f aca="false">'codigos flow sheet' #REF!</f>
        <v>#VALUE!</v>
      </c>
      <c r="F1539" s="78"/>
      <c r="G1539" s="76"/>
      <c r="H1539" s="82" t="s">
        <v>378</v>
      </c>
      <c r="I1539" s="76"/>
      <c r="J1539" s="77" t="s">
        <v>1467</v>
      </c>
      <c r="K1539" s="87" t="s">
        <v>89</v>
      </c>
      <c r="L1539" s="93" t="s">
        <v>229</v>
      </c>
      <c r="M1539" s="87" t="s">
        <v>229</v>
      </c>
      <c r="N1539" s="82" t="s">
        <v>229</v>
      </c>
      <c r="O1539" s="82"/>
      <c r="P1539" s="82"/>
      <c r="Q1539" s="82"/>
      <c r="R1539" s="82"/>
      <c r="S1539" s="82"/>
      <c r="T1539" s="82"/>
      <c r="U1539" s="82"/>
      <c r="V1539" s="82"/>
      <c r="W1539" s="82"/>
      <c r="X1539" s="82"/>
      <c r="Y1539" s="82"/>
      <c r="Z1539" s="82"/>
      <c r="AA1539" s="82"/>
      <c r="AB1539" s="82"/>
      <c r="AC1539" s="82"/>
      <c r="AD1539" s="82"/>
      <c r="AE1539" s="82"/>
      <c r="AF1539" s="82"/>
      <c r="AG1539" s="82"/>
      <c r="AH1539" s="82"/>
      <c r="AI1539" s="82"/>
      <c r="AJ1539" s="82"/>
      <c r="AK1539" s="82"/>
      <c r="AL1539" s="82"/>
      <c r="AM1539" s="82"/>
      <c r="AN1539" s="82"/>
      <c r="AO1539" s="93"/>
      <c r="AP1539" s="93"/>
      <c r="AQ1539" s="93"/>
      <c r="AR1539" s="93"/>
      <c r="AS1539" s="93"/>
      <c r="AT1539" s="94" t="s">
        <v>229</v>
      </c>
      <c r="AU1539" s="50"/>
      <c r="AV1539" s="50"/>
      <c r="AW1539" s="50"/>
      <c r="AX1539" s="50"/>
      <c r="AY1539" s="50"/>
      <c r="AZ1539" s="50"/>
      <c r="BA1539" s="50"/>
      <c r="BB1539" s="50"/>
      <c r="BC1539" s="50"/>
      <c r="BD1539" s="50"/>
      <c r="BE1539" s="50"/>
      <c r="BF1539" s="50"/>
      <c r="BG1539" s="50"/>
      <c r="BH1539" s="50"/>
      <c r="BI1539" s="50"/>
      <c r="BJ1539" s="50"/>
      <c r="BK1539" s="50"/>
      <c r="BL1539" s="50"/>
      <c r="BM1539" s="50"/>
      <c r="BN1539" s="50"/>
    </row>
    <row r="1540" customFormat="false" ht="22.5" hidden="false" customHeight="true" outlineLevel="0" collapsed="false">
      <c r="A1540" s="90" t="s">
        <v>229</v>
      </c>
      <c r="B1540" s="90" t="s">
        <v>229</v>
      </c>
      <c r="C1540" s="83" t="s">
        <v>1834</v>
      </c>
      <c r="D1540" s="90" t="e">
        <f aca="false">CONCATENATE($D$1539,"_","HS")</f>
        <v>#VALUE!</v>
      </c>
      <c r="E1540" s="77" t="e">
        <f aca="false">E$1539</f>
        <v>#VALUE!</v>
      </c>
      <c r="F1540" s="78"/>
      <c r="G1540" s="88" t="s">
        <v>402</v>
      </c>
      <c r="H1540" s="82" t="s">
        <v>981</v>
      </c>
      <c r="I1540" s="77" t="s">
        <v>1835</v>
      </c>
      <c r="J1540" s="87"/>
      <c r="K1540" s="87"/>
      <c r="L1540" s="93" t="s">
        <v>229</v>
      </c>
      <c r="M1540" s="87" t="s">
        <v>62</v>
      </c>
      <c r="N1540" s="82" t="s">
        <v>229</v>
      </c>
      <c r="O1540" s="82"/>
      <c r="P1540" s="82"/>
      <c r="Q1540" s="82" t="n">
        <v>1</v>
      </c>
      <c r="R1540" s="82"/>
      <c r="S1540" s="82"/>
      <c r="T1540" s="82"/>
      <c r="U1540" s="82"/>
      <c r="V1540" s="82"/>
      <c r="W1540" s="82"/>
      <c r="X1540" s="82"/>
      <c r="Y1540" s="82"/>
      <c r="Z1540" s="82"/>
      <c r="AA1540" s="82"/>
      <c r="AB1540" s="82"/>
      <c r="AC1540" s="82"/>
      <c r="AD1540" s="82"/>
      <c r="AE1540" s="82"/>
      <c r="AF1540" s="82"/>
      <c r="AG1540" s="82"/>
      <c r="AH1540" s="82"/>
      <c r="AI1540" s="82"/>
      <c r="AJ1540" s="82"/>
      <c r="AK1540" s="82"/>
      <c r="AL1540" s="82"/>
      <c r="AM1540" s="82"/>
      <c r="AN1540" s="82"/>
      <c r="AO1540" s="93"/>
      <c r="AP1540" s="93"/>
      <c r="AQ1540" s="93"/>
      <c r="AR1540" s="93"/>
      <c r="AS1540" s="93"/>
      <c r="AT1540" s="94" t="s">
        <v>229</v>
      </c>
      <c r="AU1540" s="50"/>
      <c r="AV1540" s="50"/>
      <c r="AW1540" s="50"/>
      <c r="AX1540" s="50"/>
      <c r="AY1540" s="50"/>
      <c r="AZ1540" s="50"/>
      <c r="BA1540" s="50"/>
      <c r="BB1540" s="50"/>
      <c r="BC1540" s="50"/>
      <c r="BD1540" s="50"/>
      <c r="BE1540" s="50"/>
      <c r="BF1540" s="50"/>
      <c r="BG1540" s="50"/>
      <c r="BH1540" s="50"/>
      <c r="BI1540" s="50"/>
      <c r="BJ1540" s="50"/>
      <c r="BK1540" s="50"/>
      <c r="BL1540" s="50"/>
      <c r="BM1540" s="50"/>
      <c r="BN1540" s="50"/>
    </row>
    <row r="1541" customFormat="false" ht="22.5" hidden="false" customHeight="true" outlineLevel="0" collapsed="false">
      <c r="A1541" s="90" t="s">
        <v>229</v>
      </c>
      <c r="B1541" s="90" t="s">
        <v>229</v>
      </c>
      <c r="C1541" s="83" t="s">
        <v>1836</v>
      </c>
      <c r="D1541" s="90" t="e">
        <f aca="false">CONCATENATE($D$1539,"_","RDY")</f>
        <v>#VALUE!</v>
      </c>
      <c r="E1541" s="77" t="e">
        <f aca="false">E$1539</f>
        <v>#VALUE!</v>
      </c>
      <c r="F1541" s="78"/>
      <c r="G1541" s="88" t="s">
        <v>64</v>
      </c>
      <c r="H1541" s="82" t="s">
        <v>981</v>
      </c>
      <c r="I1541" s="77" t="s">
        <v>1837</v>
      </c>
      <c r="J1541" s="87"/>
      <c r="K1541" s="87"/>
      <c r="L1541" s="93" t="s">
        <v>229</v>
      </c>
      <c r="M1541" s="87" t="s">
        <v>62</v>
      </c>
      <c r="N1541" s="82" t="s">
        <v>229</v>
      </c>
      <c r="O1541" s="82"/>
      <c r="P1541" s="82"/>
      <c r="Q1541" s="82" t="n">
        <v>1</v>
      </c>
      <c r="R1541" s="82"/>
      <c r="S1541" s="82"/>
      <c r="T1541" s="82"/>
      <c r="U1541" s="82"/>
      <c r="V1541" s="82"/>
      <c r="W1541" s="82"/>
      <c r="X1541" s="82"/>
      <c r="Y1541" s="82"/>
      <c r="Z1541" s="82"/>
      <c r="AA1541" s="82"/>
      <c r="AB1541" s="82"/>
      <c r="AC1541" s="82"/>
      <c r="AD1541" s="82"/>
      <c r="AE1541" s="82"/>
      <c r="AF1541" s="82"/>
      <c r="AG1541" s="82"/>
      <c r="AH1541" s="82"/>
      <c r="AI1541" s="82"/>
      <c r="AJ1541" s="82"/>
      <c r="AK1541" s="82"/>
      <c r="AL1541" s="82"/>
      <c r="AM1541" s="82"/>
      <c r="AN1541" s="82"/>
      <c r="AO1541" s="93"/>
      <c r="AP1541" s="93"/>
      <c r="AQ1541" s="93"/>
      <c r="AR1541" s="93"/>
      <c r="AS1541" s="93"/>
      <c r="AT1541" s="94" t="s">
        <v>229</v>
      </c>
      <c r="AU1541" s="50"/>
      <c r="AV1541" s="50"/>
      <c r="AW1541" s="50"/>
      <c r="AX1541" s="50"/>
      <c r="AY1541" s="50"/>
      <c r="AZ1541" s="50"/>
      <c r="BA1541" s="50"/>
      <c r="BB1541" s="50"/>
      <c r="BC1541" s="50"/>
      <c r="BD1541" s="50"/>
      <c r="BE1541" s="50"/>
      <c r="BF1541" s="50"/>
      <c r="BG1541" s="50"/>
      <c r="BH1541" s="50"/>
      <c r="BI1541" s="50"/>
      <c r="BJ1541" s="50"/>
      <c r="BK1541" s="50"/>
      <c r="BL1541" s="50"/>
      <c r="BM1541" s="50"/>
      <c r="BN1541" s="50"/>
    </row>
    <row r="1542" customFormat="false" ht="22.5" hidden="false" customHeight="true" outlineLevel="0" collapsed="false">
      <c r="A1542" s="90" t="s">
        <v>229</v>
      </c>
      <c r="B1542" s="90" t="s">
        <v>229</v>
      </c>
      <c r="C1542" s="83" t="s">
        <v>1838</v>
      </c>
      <c r="D1542" s="90" t="e">
        <f aca="false">CONCATENATE($D$1539,"_","RUN")</f>
        <v>#VALUE!</v>
      </c>
      <c r="E1542" s="77" t="e">
        <f aca="false">E$1539</f>
        <v>#VALUE!</v>
      </c>
      <c r="F1542" s="78"/>
      <c r="G1542" s="88" t="s">
        <v>382</v>
      </c>
      <c r="H1542" s="82" t="s">
        <v>981</v>
      </c>
      <c r="I1542" s="77" t="s">
        <v>1839</v>
      </c>
      <c r="J1542" s="87"/>
      <c r="K1542" s="87"/>
      <c r="L1542" s="93" t="s">
        <v>229</v>
      </c>
      <c r="M1542" s="87" t="s">
        <v>62</v>
      </c>
      <c r="N1542" s="82" t="s">
        <v>229</v>
      </c>
      <c r="O1542" s="82"/>
      <c r="P1542" s="82"/>
      <c r="Q1542" s="82" t="n">
        <v>1</v>
      </c>
      <c r="R1542" s="82"/>
      <c r="S1542" s="82"/>
      <c r="T1542" s="82"/>
      <c r="U1542" s="82"/>
      <c r="V1542" s="82"/>
      <c r="W1542" s="82"/>
      <c r="X1542" s="82"/>
      <c r="Y1542" s="82"/>
      <c r="Z1542" s="82"/>
      <c r="AA1542" s="82"/>
      <c r="AB1542" s="82"/>
      <c r="AC1542" s="82"/>
      <c r="AD1542" s="82"/>
      <c r="AE1542" s="82"/>
      <c r="AF1542" s="82"/>
      <c r="AG1542" s="82"/>
      <c r="AH1542" s="82"/>
      <c r="AI1542" s="82"/>
      <c r="AJ1542" s="82"/>
      <c r="AK1542" s="82"/>
      <c r="AL1542" s="82"/>
      <c r="AM1542" s="82"/>
      <c r="AN1542" s="82"/>
      <c r="AO1542" s="93"/>
      <c r="AP1542" s="93"/>
      <c r="AQ1542" s="93"/>
      <c r="AR1542" s="93"/>
      <c r="AS1542" s="93"/>
      <c r="AT1542" s="94" t="s">
        <v>229</v>
      </c>
      <c r="AU1542" s="50"/>
      <c r="AV1542" s="50"/>
      <c r="AW1542" s="50"/>
      <c r="AX1542" s="50"/>
      <c r="AY1542" s="50"/>
      <c r="AZ1542" s="50"/>
      <c r="BA1542" s="50"/>
      <c r="BB1542" s="50"/>
      <c r="BC1542" s="50"/>
      <c r="BD1542" s="50"/>
      <c r="BE1542" s="50"/>
      <c r="BF1542" s="50"/>
      <c r="BG1542" s="50"/>
      <c r="BH1542" s="50"/>
      <c r="BI1542" s="50"/>
      <c r="BJ1542" s="50"/>
      <c r="BK1542" s="50"/>
      <c r="BL1542" s="50"/>
      <c r="BM1542" s="50"/>
      <c r="BN1542" s="50"/>
    </row>
    <row r="1543" customFormat="false" ht="22.5" hidden="false" customHeight="true" outlineLevel="0" collapsed="false">
      <c r="A1543" s="90"/>
      <c r="B1543" s="90"/>
      <c r="C1543" s="83" t="s">
        <v>1840</v>
      </c>
      <c r="D1543" s="90" t="e">
        <f aca="false">CONCATENATE($D$1539,"_","MD")</f>
        <v>#VALUE!</v>
      </c>
      <c r="E1543" s="77" t="e">
        <f aca="false">E$1539</f>
        <v>#VALUE!</v>
      </c>
      <c r="F1543" s="78"/>
      <c r="G1543" s="88" t="s">
        <v>1557</v>
      </c>
      <c r="H1543" s="82" t="s">
        <v>981</v>
      </c>
      <c r="I1543" s="77" t="s">
        <v>1841</v>
      </c>
      <c r="J1543" s="87"/>
      <c r="K1543" s="87"/>
      <c r="L1543" s="93"/>
      <c r="M1543" s="87" t="s">
        <v>62</v>
      </c>
      <c r="N1543" s="82"/>
      <c r="O1543" s="82"/>
      <c r="P1543" s="82"/>
      <c r="Q1543" s="82" t="n">
        <v>1</v>
      </c>
      <c r="R1543" s="82"/>
      <c r="S1543" s="82"/>
      <c r="T1543" s="82"/>
      <c r="U1543" s="82"/>
      <c r="V1543" s="82"/>
      <c r="W1543" s="82"/>
      <c r="X1543" s="82"/>
      <c r="Y1543" s="82"/>
      <c r="Z1543" s="82"/>
      <c r="AA1543" s="82"/>
      <c r="AB1543" s="82"/>
      <c r="AC1543" s="82"/>
      <c r="AD1543" s="82"/>
      <c r="AE1543" s="82"/>
      <c r="AF1543" s="82"/>
      <c r="AG1543" s="82"/>
      <c r="AH1543" s="82"/>
      <c r="AI1543" s="82"/>
      <c r="AJ1543" s="82"/>
      <c r="AK1543" s="82"/>
      <c r="AL1543" s="82"/>
      <c r="AM1543" s="82"/>
      <c r="AN1543" s="82"/>
      <c r="AO1543" s="93"/>
      <c r="AP1543" s="93"/>
      <c r="AQ1543" s="93"/>
      <c r="AR1543" s="93"/>
      <c r="AS1543" s="93"/>
      <c r="AT1543" s="94"/>
      <c r="AU1543" s="50"/>
      <c r="AV1543" s="50"/>
      <c r="AW1543" s="50"/>
      <c r="AX1543" s="50"/>
      <c r="AY1543" s="50"/>
      <c r="AZ1543" s="50"/>
      <c r="BA1543" s="50"/>
      <c r="BB1543" s="50"/>
      <c r="BC1543" s="50"/>
      <c r="BD1543" s="50"/>
      <c r="BE1543" s="50"/>
      <c r="BF1543" s="50"/>
      <c r="BG1543" s="50"/>
      <c r="BH1543" s="50"/>
      <c r="BI1543" s="50"/>
      <c r="BJ1543" s="50"/>
      <c r="BK1543" s="50"/>
      <c r="BL1543" s="50"/>
      <c r="BM1543" s="50"/>
      <c r="BN1543" s="50"/>
    </row>
    <row r="1544" customFormat="false" ht="22.5" hidden="false" customHeight="true" outlineLevel="0" collapsed="false">
      <c r="A1544" s="90"/>
      <c r="B1544" s="90"/>
      <c r="C1544" s="83" t="s">
        <v>1842</v>
      </c>
      <c r="D1544" s="90" t="e">
        <f aca="false">CONCATENATE($D$1539,"_","CMD")</f>
        <v>#VALUE!</v>
      </c>
      <c r="E1544" s="77" t="e">
        <f aca="false">E$1539</f>
        <v>#VALUE!</v>
      </c>
      <c r="F1544" s="78"/>
      <c r="G1544" s="88" t="s">
        <v>106</v>
      </c>
      <c r="H1544" s="82" t="s">
        <v>981</v>
      </c>
      <c r="I1544" s="77" t="s">
        <v>1843</v>
      </c>
      <c r="J1544" s="87"/>
      <c r="K1544" s="87"/>
      <c r="L1544" s="93"/>
      <c r="M1544" s="87" t="s">
        <v>62</v>
      </c>
      <c r="N1544" s="82"/>
      <c r="O1544" s="82"/>
      <c r="P1544" s="82"/>
      <c r="Q1544" s="82"/>
      <c r="R1544" s="82" t="n">
        <v>1</v>
      </c>
      <c r="S1544" s="82"/>
      <c r="T1544" s="82"/>
      <c r="U1544" s="82"/>
      <c r="V1544" s="82"/>
      <c r="W1544" s="82"/>
      <c r="X1544" s="82"/>
      <c r="Y1544" s="82"/>
      <c r="Z1544" s="82"/>
      <c r="AA1544" s="82"/>
      <c r="AB1544" s="82"/>
      <c r="AC1544" s="82"/>
      <c r="AD1544" s="82"/>
      <c r="AE1544" s="82"/>
      <c r="AF1544" s="82"/>
      <c r="AG1544" s="82"/>
      <c r="AH1544" s="82"/>
      <c r="AI1544" s="82"/>
      <c r="AJ1544" s="82"/>
      <c r="AK1544" s="82"/>
      <c r="AL1544" s="82"/>
      <c r="AM1544" s="82"/>
      <c r="AN1544" s="82"/>
      <c r="AO1544" s="93"/>
      <c r="AP1544" s="93"/>
      <c r="AQ1544" s="93"/>
      <c r="AR1544" s="93"/>
      <c r="AS1544" s="93"/>
      <c r="AT1544" s="94"/>
      <c r="AU1544" s="50"/>
      <c r="AV1544" s="50"/>
      <c r="AW1544" s="50"/>
      <c r="AX1544" s="50"/>
      <c r="AY1544" s="50"/>
      <c r="AZ1544" s="50"/>
      <c r="BA1544" s="50"/>
      <c r="BB1544" s="50"/>
      <c r="BC1544" s="50"/>
      <c r="BD1544" s="50"/>
      <c r="BE1544" s="50"/>
      <c r="BF1544" s="50"/>
      <c r="BG1544" s="50"/>
      <c r="BH1544" s="50"/>
      <c r="BI1544" s="50"/>
      <c r="BJ1544" s="50"/>
      <c r="BK1544" s="50"/>
      <c r="BL1544" s="50"/>
      <c r="BM1544" s="50"/>
      <c r="BN1544" s="50"/>
    </row>
    <row r="1545" customFormat="false" ht="22.5" hidden="false" customHeight="true" outlineLevel="0" collapsed="false">
      <c r="A1545" s="90"/>
      <c r="B1545" s="90"/>
      <c r="C1545" s="83" t="s">
        <v>1844</v>
      </c>
      <c r="D1545" s="90" t="e">
        <f aca="false">CONCATENATE($D$1539,"_","IT")</f>
        <v>#VALUE!</v>
      </c>
      <c r="E1545" s="77" t="e">
        <f aca="false">E$1539</f>
        <v>#VALUE!</v>
      </c>
      <c r="F1545" s="78"/>
      <c r="G1545" s="88" t="s">
        <v>82</v>
      </c>
      <c r="H1545" s="82" t="s">
        <v>981</v>
      </c>
      <c r="I1545" s="77" t="s">
        <v>1845</v>
      </c>
      <c r="J1545" s="87"/>
      <c r="K1545" s="87"/>
      <c r="L1545" s="93"/>
      <c r="M1545" s="87" t="s">
        <v>85</v>
      </c>
      <c r="N1545" s="82" t="s">
        <v>1456</v>
      </c>
      <c r="O1545" s="82"/>
      <c r="P1545" s="82"/>
      <c r="Q1545" s="82"/>
      <c r="R1545" s="82"/>
      <c r="S1545" s="82" t="n">
        <v>1</v>
      </c>
      <c r="T1545" s="82"/>
      <c r="U1545" s="82"/>
      <c r="V1545" s="82"/>
      <c r="W1545" s="82"/>
      <c r="X1545" s="82"/>
      <c r="Y1545" s="82"/>
      <c r="Z1545" s="82"/>
      <c r="AA1545" s="82"/>
      <c r="AB1545" s="82"/>
      <c r="AC1545" s="82"/>
      <c r="AD1545" s="82"/>
      <c r="AE1545" s="82"/>
      <c r="AF1545" s="82"/>
      <c r="AG1545" s="82"/>
      <c r="AH1545" s="82"/>
      <c r="AI1545" s="82"/>
      <c r="AJ1545" s="82"/>
      <c r="AK1545" s="82"/>
      <c r="AL1545" s="82"/>
      <c r="AM1545" s="82"/>
      <c r="AN1545" s="82"/>
      <c r="AO1545" s="93"/>
      <c r="AP1545" s="93"/>
      <c r="AQ1545" s="93"/>
      <c r="AR1545" s="93"/>
      <c r="AS1545" s="93"/>
      <c r="AT1545" s="94"/>
      <c r="AU1545" s="50"/>
      <c r="AV1545" s="50"/>
      <c r="AW1545" s="50"/>
      <c r="AX1545" s="50"/>
      <c r="AY1545" s="50"/>
      <c r="AZ1545" s="50"/>
      <c r="BA1545" s="50"/>
      <c r="BB1545" s="50"/>
      <c r="BC1545" s="50"/>
      <c r="BD1545" s="50"/>
      <c r="BE1545" s="50"/>
      <c r="BF1545" s="50"/>
      <c r="BG1545" s="50"/>
      <c r="BH1545" s="50"/>
      <c r="BI1545" s="50"/>
      <c r="BJ1545" s="50"/>
      <c r="BK1545" s="50"/>
      <c r="BL1545" s="50"/>
      <c r="BM1545" s="50"/>
      <c r="BN1545" s="50"/>
    </row>
    <row r="1546" customFormat="false" ht="22.5" hidden="false" customHeight="true" outlineLevel="0" collapsed="false">
      <c r="A1546" s="83"/>
      <c r="B1546" s="83"/>
      <c r="C1546" s="83"/>
      <c r="D1546" s="76"/>
      <c r="E1546" s="77"/>
      <c r="F1546" s="78"/>
      <c r="G1546" s="76"/>
      <c r="H1546" s="82"/>
      <c r="I1546" s="76"/>
      <c r="J1546" s="87"/>
      <c r="K1546" s="82"/>
      <c r="L1546" s="82"/>
      <c r="M1546" s="82"/>
      <c r="N1546" s="82"/>
      <c r="O1546" s="82"/>
      <c r="P1546" s="82"/>
      <c r="Q1546" s="82"/>
      <c r="R1546" s="82"/>
      <c r="S1546" s="82"/>
      <c r="T1546" s="82"/>
      <c r="U1546" s="82"/>
      <c r="V1546" s="82"/>
      <c r="W1546" s="82"/>
      <c r="X1546" s="82"/>
      <c r="Y1546" s="82"/>
      <c r="Z1546" s="82"/>
      <c r="AA1546" s="82"/>
      <c r="AB1546" s="82"/>
      <c r="AC1546" s="82"/>
      <c r="AD1546" s="82"/>
      <c r="AE1546" s="82"/>
      <c r="AF1546" s="82"/>
      <c r="AG1546" s="82"/>
      <c r="AH1546" s="82"/>
      <c r="AI1546" s="82"/>
      <c r="AJ1546" s="82"/>
      <c r="AK1546" s="82"/>
      <c r="AL1546" s="82"/>
      <c r="AM1546" s="82"/>
      <c r="AN1546" s="82"/>
      <c r="AO1546" s="82"/>
      <c r="AP1546" s="82"/>
      <c r="AQ1546" s="82"/>
      <c r="AR1546" s="82"/>
      <c r="AS1546" s="82"/>
      <c r="AT1546" s="77"/>
      <c r="AU1546" s="41"/>
      <c r="AV1546" s="41"/>
      <c r="AW1546" s="41"/>
      <c r="AX1546" s="41"/>
      <c r="AY1546" s="41"/>
      <c r="AZ1546" s="41"/>
      <c r="BA1546" s="41"/>
      <c r="BB1546" s="41"/>
      <c r="BC1546" s="41"/>
      <c r="BD1546" s="41"/>
      <c r="BE1546" s="41"/>
      <c r="BF1546" s="41"/>
      <c r="BG1546" s="41"/>
      <c r="BH1546" s="41"/>
      <c r="BI1546" s="41"/>
      <c r="BJ1546" s="41"/>
      <c r="BK1546" s="41"/>
      <c r="BL1546" s="41"/>
      <c r="BM1546" s="41"/>
      <c r="BN1546" s="41"/>
    </row>
    <row r="1547" customFormat="false" ht="22.5" hidden="false" customHeight="true" outlineLevel="0" collapsed="false">
      <c r="A1547" s="83"/>
      <c r="B1547" s="83"/>
      <c r="C1547" s="83"/>
      <c r="D1547" s="76"/>
      <c r="E1547" s="77"/>
      <c r="F1547" s="78"/>
      <c r="G1547" s="76"/>
      <c r="H1547" s="82"/>
      <c r="I1547" s="76"/>
      <c r="J1547" s="87"/>
      <c r="K1547" s="82"/>
      <c r="L1547" s="82"/>
      <c r="M1547" s="82"/>
      <c r="N1547" s="82"/>
      <c r="O1547" s="82"/>
      <c r="P1547" s="82"/>
      <c r="Q1547" s="82"/>
      <c r="R1547" s="82"/>
      <c r="S1547" s="82"/>
      <c r="T1547" s="82"/>
      <c r="U1547" s="82"/>
      <c r="V1547" s="82"/>
      <c r="W1547" s="82"/>
      <c r="X1547" s="82"/>
      <c r="Y1547" s="82"/>
      <c r="Z1547" s="82"/>
      <c r="AA1547" s="82"/>
      <c r="AB1547" s="82"/>
      <c r="AC1547" s="82"/>
      <c r="AD1547" s="82"/>
      <c r="AE1547" s="82"/>
      <c r="AF1547" s="82"/>
      <c r="AG1547" s="82"/>
      <c r="AH1547" s="82"/>
      <c r="AI1547" s="82"/>
      <c r="AJ1547" s="82"/>
      <c r="AK1547" s="82"/>
      <c r="AL1547" s="82"/>
      <c r="AM1547" s="82"/>
      <c r="AN1547" s="82"/>
      <c r="AO1547" s="82"/>
      <c r="AP1547" s="82"/>
      <c r="AQ1547" s="82"/>
      <c r="AR1547" s="82"/>
      <c r="AS1547" s="82"/>
      <c r="AT1547" s="77"/>
      <c r="AU1547" s="41"/>
      <c r="AV1547" s="41"/>
      <c r="AW1547" s="41"/>
      <c r="AX1547" s="41"/>
      <c r="AY1547" s="41"/>
      <c r="AZ1547" s="41"/>
      <c r="BA1547" s="41"/>
      <c r="BB1547" s="41"/>
      <c r="BC1547" s="41"/>
      <c r="BD1547" s="41"/>
      <c r="BE1547" s="41"/>
      <c r="BF1547" s="41"/>
      <c r="BG1547" s="41"/>
      <c r="BH1547" s="41"/>
      <c r="BI1547" s="41"/>
      <c r="BJ1547" s="41"/>
      <c r="BK1547" s="41"/>
      <c r="BL1547" s="41"/>
      <c r="BM1547" s="41"/>
      <c r="BN1547" s="41"/>
    </row>
    <row r="1548" customFormat="false" ht="22.5" hidden="false" customHeight="true" outlineLevel="0" collapsed="false">
      <c r="A1548" s="76" t="e">
        <f aca="false">'codigos flow sheet' #REF!</f>
        <v>#VALUE!</v>
      </c>
      <c r="B1548" s="90" t="s">
        <v>229</v>
      </c>
      <c r="C1548" s="83"/>
      <c r="D1548" s="113" t="e">
        <f aca="false">'codigos flow sheet' #REF!</f>
        <v>#VALUE!</v>
      </c>
      <c r="E1548" s="97" t="e">
        <f aca="false">'codigos flow sheet' #REF!</f>
        <v>#VALUE!</v>
      </c>
      <c r="F1548" s="78"/>
      <c r="G1548" s="76"/>
      <c r="H1548" s="82" t="s">
        <v>378</v>
      </c>
      <c r="I1548" s="76"/>
      <c r="J1548" s="82" t="s">
        <v>88</v>
      </c>
      <c r="K1548" s="87" t="s">
        <v>89</v>
      </c>
      <c r="L1548" s="93" t="s">
        <v>229</v>
      </c>
      <c r="M1548" s="87" t="s">
        <v>229</v>
      </c>
      <c r="N1548" s="82" t="s">
        <v>229</v>
      </c>
      <c r="O1548" s="82"/>
      <c r="P1548" s="82"/>
      <c r="Q1548" s="82"/>
      <c r="R1548" s="82"/>
      <c r="S1548" s="82"/>
      <c r="T1548" s="82"/>
      <c r="U1548" s="82"/>
      <c r="V1548" s="82"/>
      <c r="W1548" s="82"/>
      <c r="X1548" s="82"/>
      <c r="Y1548" s="82"/>
      <c r="Z1548" s="82"/>
      <c r="AA1548" s="82"/>
      <c r="AB1548" s="82"/>
      <c r="AC1548" s="82"/>
      <c r="AD1548" s="82"/>
      <c r="AE1548" s="82"/>
      <c r="AF1548" s="82"/>
      <c r="AG1548" s="82"/>
      <c r="AH1548" s="82"/>
      <c r="AI1548" s="82"/>
      <c r="AJ1548" s="82"/>
      <c r="AK1548" s="82"/>
      <c r="AL1548" s="82"/>
      <c r="AM1548" s="82"/>
      <c r="AN1548" s="82"/>
      <c r="AO1548" s="82"/>
      <c r="AP1548" s="82"/>
      <c r="AQ1548" s="82"/>
      <c r="AR1548" s="82"/>
      <c r="AS1548" s="82"/>
      <c r="AT1548" s="77"/>
      <c r="AU1548" s="50"/>
      <c r="AV1548" s="50"/>
      <c r="AW1548" s="50"/>
      <c r="AX1548" s="50"/>
      <c r="AY1548" s="50"/>
      <c r="AZ1548" s="50"/>
      <c r="BA1548" s="50"/>
      <c r="BB1548" s="50"/>
      <c r="BC1548" s="50"/>
      <c r="BD1548" s="50"/>
      <c r="BE1548" s="50"/>
      <c r="BF1548" s="50"/>
      <c r="BG1548" s="50"/>
      <c r="BH1548" s="50"/>
      <c r="BI1548" s="50"/>
      <c r="BJ1548" s="50"/>
      <c r="BK1548" s="50"/>
      <c r="BL1548" s="50"/>
      <c r="BM1548" s="50"/>
      <c r="BN1548" s="50"/>
    </row>
    <row r="1549" customFormat="false" ht="22.5" hidden="false" customHeight="true" outlineLevel="0" collapsed="false">
      <c r="A1549" s="147" t="s">
        <v>229</v>
      </c>
      <c r="B1549" s="147" t="s">
        <v>229</v>
      </c>
      <c r="C1549" s="83" t="s">
        <v>1846</v>
      </c>
      <c r="D1549" s="90" t="e">
        <f aca="false">CONCATENATE($D$1548,"_","RDY")</f>
        <v>#VALUE!</v>
      </c>
      <c r="E1549" s="77" t="e">
        <f aca="false">$E$1548</f>
        <v>#VALUE!</v>
      </c>
      <c r="F1549" s="78"/>
      <c r="G1549" s="88" t="s">
        <v>64</v>
      </c>
      <c r="H1549" s="82" t="s">
        <v>981</v>
      </c>
      <c r="I1549" s="77" t="s">
        <v>1847</v>
      </c>
      <c r="J1549" s="87"/>
      <c r="K1549" s="87"/>
      <c r="L1549" s="93" t="s">
        <v>229</v>
      </c>
      <c r="M1549" s="87" t="s">
        <v>62</v>
      </c>
      <c r="N1549" s="82" t="s">
        <v>229</v>
      </c>
      <c r="O1549" s="82"/>
      <c r="P1549" s="82"/>
      <c r="Q1549" s="82" t="n">
        <v>1</v>
      </c>
      <c r="R1549" s="82"/>
      <c r="S1549" s="82"/>
      <c r="T1549" s="82"/>
      <c r="U1549" s="82"/>
      <c r="V1549" s="82"/>
      <c r="W1549" s="82"/>
      <c r="X1549" s="82"/>
      <c r="Y1549" s="82"/>
      <c r="Z1549" s="82"/>
      <c r="AA1549" s="82"/>
      <c r="AB1549" s="82"/>
      <c r="AC1549" s="82"/>
      <c r="AD1549" s="82"/>
      <c r="AE1549" s="82"/>
      <c r="AF1549" s="82"/>
      <c r="AG1549" s="82"/>
      <c r="AH1549" s="82"/>
      <c r="AI1549" s="82"/>
      <c r="AJ1549" s="82"/>
      <c r="AK1549" s="82"/>
      <c r="AL1549" s="82"/>
      <c r="AM1549" s="82"/>
      <c r="AN1549" s="82"/>
      <c r="AO1549" s="93"/>
      <c r="AP1549" s="93"/>
      <c r="AQ1549" s="93"/>
      <c r="AR1549" s="93"/>
      <c r="AS1549" s="93"/>
      <c r="AT1549" s="94" t="s">
        <v>229</v>
      </c>
      <c r="AU1549" s="50"/>
      <c r="AV1549" s="50"/>
      <c r="AW1549" s="50"/>
      <c r="AX1549" s="50"/>
      <c r="AY1549" s="50"/>
      <c r="AZ1549" s="50"/>
      <c r="BA1549" s="50"/>
      <c r="BB1549" s="50"/>
      <c r="BC1549" s="50"/>
      <c r="BD1549" s="50"/>
      <c r="BE1549" s="50"/>
      <c r="BF1549" s="50"/>
      <c r="BG1549" s="50"/>
      <c r="BH1549" s="50"/>
      <c r="BI1549" s="50"/>
      <c r="BJ1549" s="50"/>
      <c r="BK1549" s="50"/>
      <c r="BL1549" s="50"/>
      <c r="BM1549" s="50"/>
      <c r="BN1549" s="50"/>
    </row>
    <row r="1550" customFormat="false" ht="22.5" hidden="false" customHeight="true" outlineLevel="0" collapsed="false">
      <c r="A1550" s="147" t="s">
        <v>229</v>
      </c>
      <c r="B1550" s="147" t="s">
        <v>229</v>
      </c>
      <c r="C1550" s="83" t="s">
        <v>1848</v>
      </c>
      <c r="D1550" s="90" t="e">
        <f aca="false">CONCATENATE($D$1548,"_","TS")</f>
        <v>#VALUE!</v>
      </c>
      <c r="E1550" s="77" t="e">
        <f aca="false">$E$1548</f>
        <v>#VALUE!</v>
      </c>
      <c r="F1550" s="78"/>
      <c r="G1550" s="88" t="s">
        <v>1231</v>
      </c>
      <c r="H1550" s="82" t="s">
        <v>981</v>
      </c>
      <c r="I1550" s="77" t="s">
        <v>1849</v>
      </c>
      <c r="J1550" s="87"/>
      <c r="K1550" s="87"/>
      <c r="L1550" s="93" t="s">
        <v>229</v>
      </c>
      <c r="M1550" s="87" t="s">
        <v>62</v>
      </c>
      <c r="N1550" s="82" t="s">
        <v>229</v>
      </c>
      <c r="O1550" s="82"/>
      <c r="P1550" s="82"/>
      <c r="Q1550" s="82" t="n">
        <v>1</v>
      </c>
      <c r="R1550" s="82"/>
      <c r="S1550" s="82"/>
      <c r="T1550" s="82"/>
      <c r="U1550" s="82"/>
      <c r="V1550" s="82"/>
      <c r="W1550" s="82"/>
      <c r="X1550" s="82"/>
      <c r="Y1550" s="82"/>
      <c r="Z1550" s="82"/>
      <c r="AA1550" s="82"/>
      <c r="AB1550" s="82"/>
      <c r="AC1550" s="82"/>
      <c r="AD1550" s="82"/>
      <c r="AE1550" s="82"/>
      <c r="AF1550" s="82"/>
      <c r="AG1550" s="82"/>
      <c r="AH1550" s="82"/>
      <c r="AI1550" s="82"/>
      <c r="AJ1550" s="82"/>
      <c r="AK1550" s="82"/>
      <c r="AL1550" s="82"/>
      <c r="AM1550" s="82"/>
      <c r="AN1550" s="82"/>
      <c r="AO1550" s="93"/>
      <c r="AP1550" s="93"/>
      <c r="AQ1550" s="93"/>
      <c r="AR1550" s="93"/>
      <c r="AS1550" s="93"/>
      <c r="AT1550" s="94" t="s">
        <v>229</v>
      </c>
      <c r="AU1550" s="50"/>
      <c r="AV1550" s="50"/>
      <c r="AW1550" s="50"/>
      <c r="AX1550" s="50"/>
      <c r="AY1550" s="50"/>
      <c r="AZ1550" s="50"/>
      <c r="BA1550" s="50"/>
      <c r="BB1550" s="50"/>
      <c r="BC1550" s="50"/>
      <c r="BD1550" s="50"/>
      <c r="BE1550" s="50"/>
      <c r="BF1550" s="50"/>
      <c r="BG1550" s="50"/>
      <c r="BH1550" s="50"/>
      <c r="BI1550" s="50"/>
      <c r="BJ1550" s="50"/>
      <c r="BK1550" s="50"/>
      <c r="BL1550" s="50"/>
      <c r="BM1550" s="50"/>
      <c r="BN1550" s="50"/>
    </row>
    <row r="1551" customFormat="false" ht="22.5" hidden="false" customHeight="true" outlineLevel="0" collapsed="false">
      <c r="A1551" s="147" t="s">
        <v>229</v>
      </c>
      <c r="B1551" s="147" t="s">
        <v>229</v>
      </c>
      <c r="C1551" s="83" t="s">
        <v>1850</v>
      </c>
      <c r="D1551" s="90" t="e">
        <f aca="false">CONCATENATE($D$1548,"_","POS1")</f>
        <v>#VALUE!</v>
      </c>
      <c r="E1551" s="77" t="e">
        <f aca="false">$E$1548</f>
        <v>#VALUE!</v>
      </c>
      <c r="F1551" s="78"/>
      <c r="G1551" s="88" t="s">
        <v>940</v>
      </c>
      <c r="H1551" s="82" t="s">
        <v>981</v>
      </c>
      <c r="I1551" s="77" t="s">
        <v>1851</v>
      </c>
      <c r="J1551" s="87"/>
      <c r="K1551" s="87"/>
      <c r="L1551" s="93" t="s">
        <v>229</v>
      </c>
      <c r="M1551" s="87" t="s">
        <v>62</v>
      </c>
      <c r="N1551" s="82" t="s">
        <v>229</v>
      </c>
      <c r="O1551" s="82"/>
      <c r="P1551" s="82"/>
      <c r="Q1551" s="82" t="n">
        <v>1</v>
      </c>
      <c r="R1551" s="82"/>
      <c r="S1551" s="82"/>
      <c r="T1551" s="82"/>
      <c r="U1551" s="82"/>
      <c r="V1551" s="82"/>
      <c r="W1551" s="82"/>
      <c r="X1551" s="82"/>
      <c r="Y1551" s="82"/>
      <c r="Z1551" s="82"/>
      <c r="AA1551" s="82"/>
      <c r="AB1551" s="82"/>
      <c r="AC1551" s="82"/>
      <c r="AD1551" s="82"/>
      <c r="AE1551" s="82"/>
      <c r="AF1551" s="82"/>
      <c r="AG1551" s="82"/>
      <c r="AH1551" s="82"/>
      <c r="AI1551" s="82"/>
      <c r="AJ1551" s="82"/>
      <c r="AK1551" s="82"/>
      <c r="AL1551" s="82"/>
      <c r="AM1551" s="82"/>
      <c r="AN1551" s="82"/>
      <c r="AO1551" s="93"/>
      <c r="AP1551" s="93"/>
      <c r="AQ1551" s="93"/>
      <c r="AR1551" s="93"/>
      <c r="AS1551" s="93"/>
      <c r="AT1551" s="94" t="s">
        <v>229</v>
      </c>
      <c r="AU1551" s="50"/>
      <c r="AV1551" s="50"/>
      <c r="AW1551" s="50"/>
      <c r="AX1551" s="50"/>
      <c r="AY1551" s="50"/>
      <c r="AZ1551" s="50"/>
      <c r="BA1551" s="50"/>
      <c r="BB1551" s="50"/>
      <c r="BC1551" s="50"/>
      <c r="BD1551" s="50"/>
      <c r="BE1551" s="50"/>
      <c r="BF1551" s="50"/>
      <c r="BG1551" s="50"/>
      <c r="BH1551" s="50"/>
      <c r="BI1551" s="50"/>
      <c r="BJ1551" s="50"/>
      <c r="BK1551" s="50"/>
      <c r="BL1551" s="50"/>
      <c r="BM1551" s="50"/>
      <c r="BN1551" s="50"/>
    </row>
    <row r="1552" customFormat="false" ht="22.5" hidden="false" customHeight="true" outlineLevel="0" collapsed="false">
      <c r="A1552" s="147"/>
      <c r="B1552" s="147"/>
      <c r="C1552" s="83" t="s">
        <v>1852</v>
      </c>
      <c r="D1552" s="90" t="e">
        <f aca="false">CONCATENATE($D$1548,"_","POS2")</f>
        <v>#VALUE!</v>
      </c>
      <c r="E1552" s="77" t="e">
        <f aca="false">$E$1548</f>
        <v>#VALUE!</v>
      </c>
      <c r="F1552" s="78"/>
      <c r="G1552" s="88" t="s">
        <v>943</v>
      </c>
      <c r="H1552" s="82" t="s">
        <v>981</v>
      </c>
      <c r="I1552" s="77" t="s">
        <v>1853</v>
      </c>
      <c r="J1552" s="87"/>
      <c r="K1552" s="87"/>
      <c r="L1552" s="93"/>
      <c r="M1552" s="87" t="s">
        <v>62</v>
      </c>
      <c r="N1552" s="82"/>
      <c r="O1552" s="82"/>
      <c r="P1552" s="82"/>
      <c r="Q1552" s="82" t="n">
        <v>1</v>
      </c>
      <c r="R1552" s="82"/>
      <c r="S1552" s="82"/>
      <c r="T1552" s="82"/>
      <c r="U1552" s="82"/>
      <c r="V1552" s="82"/>
      <c r="W1552" s="82"/>
      <c r="X1552" s="82"/>
      <c r="Y1552" s="82"/>
      <c r="Z1552" s="82"/>
      <c r="AA1552" s="82"/>
      <c r="AB1552" s="82"/>
      <c r="AC1552" s="82"/>
      <c r="AD1552" s="82"/>
      <c r="AE1552" s="82"/>
      <c r="AF1552" s="82"/>
      <c r="AG1552" s="82"/>
      <c r="AH1552" s="82"/>
      <c r="AI1552" s="82"/>
      <c r="AJ1552" s="82"/>
      <c r="AK1552" s="82"/>
      <c r="AL1552" s="82"/>
      <c r="AM1552" s="82"/>
      <c r="AN1552" s="82"/>
      <c r="AO1552" s="93"/>
      <c r="AP1552" s="93"/>
      <c r="AQ1552" s="93"/>
      <c r="AR1552" s="93"/>
      <c r="AS1552" s="93"/>
      <c r="AT1552" s="94"/>
      <c r="AU1552" s="50"/>
      <c r="AV1552" s="50"/>
      <c r="AW1552" s="50"/>
      <c r="AX1552" s="50"/>
      <c r="AY1552" s="50"/>
      <c r="AZ1552" s="50"/>
      <c r="BA1552" s="50"/>
      <c r="BB1552" s="50"/>
      <c r="BC1552" s="50"/>
      <c r="BD1552" s="50"/>
      <c r="BE1552" s="50"/>
      <c r="BF1552" s="50"/>
      <c r="BG1552" s="50"/>
      <c r="BH1552" s="50"/>
      <c r="BI1552" s="50"/>
      <c r="BJ1552" s="50"/>
      <c r="BK1552" s="50"/>
      <c r="BL1552" s="50"/>
      <c r="BM1552" s="50"/>
      <c r="BN1552" s="50"/>
    </row>
    <row r="1553" customFormat="false" ht="22.5" hidden="false" customHeight="true" outlineLevel="0" collapsed="false">
      <c r="A1553" s="147"/>
      <c r="B1553" s="147"/>
      <c r="C1553" s="83" t="s">
        <v>1854</v>
      </c>
      <c r="D1553" s="90" t="e">
        <f aca="false">CONCATENATE($D$1548,"_","RUN1")</f>
        <v>#VALUE!</v>
      </c>
      <c r="E1553" s="77" t="e">
        <f aca="false">$E$1548</f>
        <v>#VALUE!</v>
      </c>
      <c r="F1553" s="98"/>
      <c r="G1553" s="88" t="s">
        <v>1341</v>
      </c>
      <c r="H1553" s="82" t="s">
        <v>981</v>
      </c>
      <c r="I1553" s="77" t="s">
        <v>1855</v>
      </c>
      <c r="J1553" s="87"/>
      <c r="K1553" s="87"/>
      <c r="L1553" s="93"/>
      <c r="M1553" s="87" t="s">
        <v>62</v>
      </c>
      <c r="N1553" s="82"/>
      <c r="O1553" s="82"/>
      <c r="P1553" s="82"/>
      <c r="Q1553" s="82" t="n">
        <v>1</v>
      </c>
      <c r="R1553" s="82"/>
      <c r="S1553" s="82"/>
      <c r="T1553" s="82"/>
      <c r="U1553" s="82"/>
      <c r="V1553" s="82"/>
      <c r="W1553" s="82"/>
      <c r="X1553" s="82"/>
      <c r="Y1553" s="82"/>
      <c r="Z1553" s="82"/>
      <c r="AA1553" s="82"/>
      <c r="AB1553" s="82"/>
      <c r="AC1553" s="82"/>
      <c r="AD1553" s="82"/>
      <c r="AE1553" s="82"/>
      <c r="AF1553" s="82"/>
      <c r="AG1553" s="82"/>
      <c r="AH1553" s="82"/>
      <c r="AI1553" s="82"/>
      <c r="AJ1553" s="82"/>
      <c r="AK1553" s="82"/>
      <c r="AL1553" s="82"/>
      <c r="AM1553" s="82"/>
      <c r="AN1553" s="82"/>
      <c r="AO1553" s="93"/>
      <c r="AP1553" s="93"/>
      <c r="AQ1553" s="93"/>
      <c r="AR1553" s="93"/>
      <c r="AS1553" s="93"/>
      <c r="AT1553" s="94"/>
      <c r="AU1553" s="50"/>
      <c r="AV1553" s="50"/>
      <c r="AW1553" s="50"/>
      <c r="AX1553" s="50"/>
      <c r="AY1553" s="50"/>
      <c r="AZ1553" s="50"/>
      <c r="BA1553" s="50"/>
      <c r="BB1553" s="50"/>
      <c r="BC1553" s="50"/>
      <c r="BD1553" s="50"/>
      <c r="BE1553" s="50"/>
      <c r="BF1553" s="50"/>
      <c r="BG1553" s="50"/>
      <c r="BH1553" s="50"/>
      <c r="BI1553" s="50"/>
      <c r="BJ1553" s="50"/>
      <c r="BK1553" s="50"/>
      <c r="BL1553" s="50"/>
      <c r="BM1553" s="50"/>
      <c r="BN1553" s="50"/>
    </row>
    <row r="1554" customFormat="false" ht="22.5" hidden="false" customHeight="true" outlineLevel="0" collapsed="false">
      <c r="A1554" s="147"/>
      <c r="B1554" s="147"/>
      <c r="C1554" s="83" t="s">
        <v>1856</v>
      </c>
      <c r="D1554" s="90" t="e">
        <f aca="false">CONCATENATE($D$1548,"_","RUN2")</f>
        <v>#VALUE!</v>
      </c>
      <c r="E1554" s="77" t="e">
        <f aca="false">$E$1548</f>
        <v>#VALUE!</v>
      </c>
      <c r="F1554" s="98"/>
      <c r="G1554" s="88" t="s">
        <v>1154</v>
      </c>
      <c r="H1554" s="82" t="s">
        <v>981</v>
      </c>
      <c r="I1554" s="77" t="s">
        <v>1857</v>
      </c>
      <c r="J1554" s="87"/>
      <c r="K1554" s="87"/>
      <c r="L1554" s="93"/>
      <c r="M1554" s="87" t="s">
        <v>62</v>
      </c>
      <c r="N1554" s="82"/>
      <c r="O1554" s="82"/>
      <c r="P1554" s="82"/>
      <c r="Q1554" s="82" t="n">
        <v>1</v>
      </c>
      <c r="R1554" s="82"/>
      <c r="S1554" s="82"/>
      <c r="T1554" s="82"/>
      <c r="U1554" s="82"/>
      <c r="V1554" s="82"/>
      <c r="W1554" s="82"/>
      <c r="X1554" s="82"/>
      <c r="Y1554" s="82"/>
      <c r="Z1554" s="82"/>
      <c r="AA1554" s="82"/>
      <c r="AB1554" s="82"/>
      <c r="AC1554" s="82"/>
      <c r="AD1554" s="82"/>
      <c r="AE1554" s="82"/>
      <c r="AF1554" s="82"/>
      <c r="AG1554" s="82"/>
      <c r="AH1554" s="82"/>
      <c r="AI1554" s="82"/>
      <c r="AJ1554" s="82"/>
      <c r="AK1554" s="82"/>
      <c r="AL1554" s="82"/>
      <c r="AM1554" s="82"/>
      <c r="AN1554" s="82"/>
      <c r="AO1554" s="93"/>
      <c r="AP1554" s="93"/>
      <c r="AQ1554" s="93"/>
      <c r="AR1554" s="93"/>
      <c r="AS1554" s="93"/>
      <c r="AT1554" s="94"/>
      <c r="AU1554" s="50"/>
      <c r="AV1554" s="50"/>
      <c r="AW1554" s="50"/>
      <c r="AX1554" s="50"/>
      <c r="AY1554" s="50"/>
      <c r="AZ1554" s="50"/>
      <c r="BA1554" s="50"/>
      <c r="BB1554" s="50"/>
      <c r="BC1554" s="50"/>
      <c r="BD1554" s="50"/>
      <c r="BE1554" s="50"/>
      <c r="BF1554" s="50"/>
      <c r="BG1554" s="50"/>
      <c r="BH1554" s="50"/>
      <c r="BI1554" s="50"/>
      <c r="BJ1554" s="50"/>
      <c r="BK1554" s="50"/>
      <c r="BL1554" s="50"/>
      <c r="BM1554" s="50"/>
      <c r="BN1554" s="50"/>
    </row>
    <row r="1555" customFormat="false" ht="22.5" hidden="false" customHeight="true" outlineLevel="0" collapsed="false">
      <c r="A1555" s="147"/>
      <c r="B1555" s="147"/>
      <c r="C1555" s="83" t="s">
        <v>1858</v>
      </c>
      <c r="D1555" s="90" t="e">
        <f aca="false">CONCATENATE($D$1548,"_","RUN3")</f>
        <v>#VALUE!</v>
      </c>
      <c r="E1555" s="77" t="e">
        <f aca="false">$E$1548</f>
        <v>#VALUE!</v>
      </c>
      <c r="F1555" s="98"/>
      <c r="G1555" s="88" t="s">
        <v>1360</v>
      </c>
      <c r="H1555" s="82" t="s">
        <v>981</v>
      </c>
      <c r="I1555" s="77" t="s">
        <v>1859</v>
      </c>
      <c r="J1555" s="87"/>
      <c r="K1555" s="87"/>
      <c r="L1555" s="93"/>
      <c r="M1555" s="87" t="s">
        <v>62</v>
      </c>
      <c r="N1555" s="82"/>
      <c r="O1555" s="82"/>
      <c r="P1555" s="82"/>
      <c r="Q1555" s="82" t="n">
        <v>1</v>
      </c>
      <c r="R1555" s="82"/>
      <c r="S1555" s="82"/>
      <c r="T1555" s="82"/>
      <c r="U1555" s="82"/>
      <c r="V1555" s="82"/>
      <c r="W1555" s="82"/>
      <c r="X1555" s="82"/>
      <c r="Y1555" s="82"/>
      <c r="Z1555" s="82"/>
      <c r="AA1555" s="82"/>
      <c r="AB1555" s="82"/>
      <c r="AC1555" s="82"/>
      <c r="AD1555" s="82"/>
      <c r="AE1555" s="82"/>
      <c r="AF1555" s="82"/>
      <c r="AG1555" s="82"/>
      <c r="AH1555" s="82"/>
      <c r="AI1555" s="82"/>
      <c r="AJ1555" s="82"/>
      <c r="AK1555" s="82"/>
      <c r="AL1555" s="82"/>
      <c r="AM1555" s="82"/>
      <c r="AN1555" s="82"/>
      <c r="AO1555" s="93"/>
      <c r="AP1555" s="93"/>
      <c r="AQ1555" s="93"/>
      <c r="AR1555" s="93"/>
      <c r="AS1555" s="93"/>
      <c r="AT1555" s="94"/>
      <c r="AU1555" s="50"/>
      <c r="AV1555" s="50"/>
      <c r="AW1555" s="50"/>
      <c r="AX1555" s="50"/>
      <c r="AY1555" s="50"/>
      <c r="AZ1555" s="50"/>
      <c r="BA1555" s="50"/>
      <c r="BB1555" s="50"/>
      <c r="BC1555" s="50"/>
      <c r="BD1555" s="50"/>
      <c r="BE1555" s="50"/>
      <c r="BF1555" s="50"/>
      <c r="BG1555" s="50"/>
      <c r="BH1555" s="50"/>
      <c r="BI1555" s="50"/>
      <c r="BJ1555" s="50"/>
      <c r="BK1555" s="50"/>
      <c r="BL1555" s="50"/>
      <c r="BM1555" s="50"/>
      <c r="BN1555" s="50"/>
    </row>
    <row r="1556" customFormat="false" ht="22.5" hidden="false" customHeight="true" outlineLevel="0" collapsed="false">
      <c r="A1556" s="147"/>
      <c r="B1556" s="147"/>
      <c r="C1556" s="83" t="s">
        <v>1860</v>
      </c>
      <c r="D1556" s="90" t="e">
        <f aca="false">CONCATENATE($D$1548,"_","CMD1")</f>
        <v>#VALUE!</v>
      </c>
      <c r="E1556" s="77" t="e">
        <f aca="false">$E$1548</f>
        <v>#VALUE!</v>
      </c>
      <c r="F1556" s="78"/>
      <c r="G1556" s="88" t="s">
        <v>1861</v>
      </c>
      <c r="H1556" s="82" t="s">
        <v>981</v>
      </c>
      <c r="I1556" s="77" t="s">
        <v>1862</v>
      </c>
      <c r="J1556" s="87"/>
      <c r="K1556" s="87"/>
      <c r="L1556" s="93"/>
      <c r="M1556" s="87" t="s">
        <v>62</v>
      </c>
      <c r="N1556" s="82"/>
      <c r="O1556" s="82"/>
      <c r="P1556" s="82"/>
      <c r="Q1556" s="82"/>
      <c r="R1556" s="82" t="n">
        <v>1</v>
      </c>
      <c r="S1556" s="82"/>
      <c r="T1556" s="82"/>
      <c r="U1556" s="82"/>
      <c r="V1556" s="82"/>
      <c r="W1556" s="82"/>
      <c r="X1556" s="82"/>
      <c r="Y1556" s="82"/>
      <c r="Z1556" s="82"/>
      <c r="AA1556" s="82"/>
      <c r="AB1556" s="82"/>
      <c r="AC1556" s="82"/>
      <c r="AD1556" s="82"/>
      <c r="AE1556" s="82"/>
      <c r="AF1556" s="82"/>
      <c r="AG1556" s="82"/>
      <c r="AH1556" s="82"/>
      <c r="AI1556" s="82"/>
      <c r="AJ1556" s="82"/>
      <c r="AK1556" s="82"/>
      <c r="AL1556" s="82"/>
      <c r="AM1556" s="82"/>
      <c r="AN1556" s="82"/>
      <c r="AO1556" s="93"/>
      <c r="AP1556" s="93"/>
      <c r="AQ1556" s="93"/>
      <c r="AR1556" s="93"/>
      <c r="AS1556" s="93"/>
      <c r="AT1556" s="94"/>
      <c r="AU1556" s="50"/>
      <c r="AV1556" s="50"/>
      <c r="AW1556" s="50"/>
      <c r="AX1556" s="50"/>
      <c r="AY1556" s="50"/>
      <c r="AZ1556" s="50"/>
      <c r="BA1556" s="50"/>
      <c r="BB1556" s="50"/>
      <c r="BC1556" s="50"/>
      <c r="BD1556" s="50"/>
      <c r="BE1556" s="50"/>
      <c r="BF1556" s="50"/>
      <c r="BG1556" s="50"/>
      <c r="BH1556" s="50"/>
      <c r="BI1556" s="50"/>
      <c r="BJ1556" s="50"/>
      <c r="BK1556" s="50"/>
      <c r="BL1556" s="50"/>
      <c r="BM1556" s="50"/>
      <c r="BN1556" s="50"/>
    </row>
    <row r="1557" customFormat="false" ht="22.5" hidden="false" customHeight="true" outlineLevel="0" collapsed="false">
      <c r="A1557" s="147"/>
      <c r="B1557" s="147"/>
      <c r="C1557" s="83" t="s">
        <v>1863</v>
      </c>
      <c r="D1557" s="90" t="e">
        <f aca="false">CONCATENATE($D$1548,"_","CMD2")</f>
        <v>#VALUE!</v>
      </c>
      <c r="E1557" s="77" t="e">
        <f aca="false">$E$1548</f>
        <v>#VALUE!</v>
      </c>
      <c r="F1557" s="78"/>
      <c r="G1557" s="88" t="s">
        <v>1864</v>
      </c>
      <c r="H1557" s="82" t="s">
        <v>981</v>
      </c>
      <c r="I1557" s="77" t="s">
        <v>1865</v>
      </c>
      <c r="J1557" s="87"/>
      <c r="K1557" s="87"/>
      <c r="L1557" s="93"/>
      <c r="M1557" s="87" t="s">
        <v>62</v>
      </c>
      <c r="N1557" s="82"/>
      <c r="O1557" s="82"/>
      <c r="P1557" s="82"/>
      <c r="Q1557" s="82"/>
      <c r="R1557" s="82" t="n">
        <v>1</v>
      </c>
      <c r="S1557" s="82"/>
      <c r="T1557" s="82"/>
      <c r="U1557" s="82"/>
      <c r="V1557" s="82"/>
      <c r="W1557" s="82"/>
      <c r="X1557" s="82"/>
      <c r="Y1557" s="82"/>
      <c r="Z1557" s="82"/>
      <c r="AA1557" s="82"/>
      <c r="AB1557" s="82"/>
      <c r="AC1557" s="82"/>
      <c r="AD1557" s="82"/>
      <c r="AE1557" s="82"/>
      <c r="AF1557" s="82"/>
      <c r="AG1557" s="82"/>
      <c r="AH1557" s="82"/>
      <c r="AI1557" s="82"/>
      <c r="AJ1557" s="82"/>
      <c r="AK1557" s="82"/>
      <c r="AL1557" s="82"/>
      <c r="AM1557" s="82"/>
      <c r="AN1557" s="82"/>
      <c r="AO1557" s="93"/>
      <c r="AP1557" s="93"/>
      <c r="AQ1557" s="93"/>
      <c r="AR1557" s="93"/>
      <c r="AS1557" s="93"/>
      <c r="AT1557" s="94"/>
      <c r="AU1557" s="50"/>
      <c r="AV1557" s="50"/>
      <c r="AW1557" s="50"/>
      <c r="AX1557" s="50"/>
      <c r="AY1557" s="50"/>
      <c r="AZ1557" s="50"/>
      <c r="BA1557" s="50"/>
      <c r="BB1557" s="50"/>
      <c r="BC1557" s="50"/>
      <c r="BD1557" s="50"/>
      <c r="BE1557" s="50"/>
      <c r="BF1557" s="50"/>
      <c r="BG1557" s="50"/>
      <c r="BH1557" s="50"/>
      <c r="BI1557" s="50"/>
      <c r="BJ1557" s="50"/>
      <c r="BK1557" s="50"/>
      <c r="BL1557" s="50"/>
      <c r="BM1557" s="50"/>
      <c r="BN1557" s="50"/>
    </row>
    <row r="1558" customFormat="false" ht="22.5" hidden="false" customHeight="true" outlineLevel="0" collapsed="false">
      <c r="A1558" s="147"/>
      <c r="B1558" s="147"/>
      <c r="C1558" s="83" t="s">
        <v>1866</v>
      </c>
      <c r="D1558" s="90" t="e">
        <f aca="false">CONCATENATE($D$1548,"_","CMD3")</f>
        <v>#VALUE!</v>
      </c>
      <c r="E1558" s="77" t="e">
        <f aca="false">$E$1548</f>
        <v>#VALUE!</v>
      </c>
      <c r="F1558" s="78"/>
      <c r="G1558" s="88" t="s">
        <v>1867</v>
      </c>
      <c r="H1558" s="82" t="s">
        <v>981</v>
      </c>
      <c r="I1558" s="77" t="s">
        <v>1868</v>
      </c>
      <c r="J1558" s="87"/>
      <c r="K1558" s="87"/>
      <c r="L1558" s="93"/>
      <c r="M1558" s="87" t="s">
        <v>62</v>
      </c>
      <c r="N1558" s="82"/>
      <c r="O1558" s="82"/>
      <c r="P1558" s="82"/>
      <c r="Q1558" s="82"/>
      <c r="R1558" s="82" t="n">
        <v>1</v>
      </c>
      <c r="S1558" s="82"/>
      <c r="T1558" s="82"/>
      <c r="U1558" s="82"/>
      <c r="V1558" s="82"/>
      <c r="W1558" s="82"/>
      <c r="X1558" s="82"/>
      <c r="Y1558" s="82"/>
      <c r="Z1558" s="82"/>
      <c r="AA1558" s="82"/>
      <c r="AB1558" s="82"/>
      <c r="AC1558" s="82"/>
      <c r="AD1558" s="82"/>
      <c r="AE1558" s="82"/>
      <c r="AF1558" s="82"/>
      <c r="AG1558" s="82"/>
      <c r="AH1558" s="82"/>
      <c r="AI1558" s="82"/>
      <c r="AJ1558" s="82"/>
      <c r="AK1558" s="82"/>
      <c r="AL1558" s="82"/>
      <c r="AM1558" s="82"/>
      <c r="AN1558" s="82"/>
      <c r="AO1558" s="93"/>
      <c r="AP1558" s="93"/>
      <c r="AQ1558" s="93"/>
      <c r="AR1558" s="93"/>
      <c r="AS1558" s="93"/>
      <c r="AT1558" s="94"/>
      <c r="AU1558" s="50"/>
      <c r="AV1558" s="50"/>
      <c r="AW1558" s="50"/>
      <c r="AX1558" s="50"/>
      <c r="AY1558" s="50"/>
      <c r="AZ1558" s="50"/>
      <c r="BA1558" s="50"/>
      <c r="BB1558" s="50"/>
      <c r="BC1558" s="50"/>
      <c r="BD1558" s="50"/>
      <c r="BE1558" s="50"/>
      <c r="BF1558" s="50"/>
      <c r="BG1558" s="50"/>
      <c r="BH1558" s="50"/>
      <c r="BI1558" s="50"/>
      <c r="BJ1558" s="50"/>
      <c r="BK1558" s="50"/>
      <c r="BL1558" s="50"/>
      <c r="BM1558" s="50"/>
      <c r="BN1558" s="50"/>
    </row>
    <row r="1559" customFormat="false" ht="22.5" hidden="false" customHeight="true" outlineLevel="0" collapsed="false">
      <c r="A1559" s="147"/>
      <c r="B1559" s="147"/>
      <c r="C1559" s="83" t="s">
        <v>1869</v>
      </c>
      <c r="D1559" s="90" t="e">
        <f aca="false">CONCATENATE($D$1548,"_","CMD4")</f>
        <v>#VALUE!</v>
      </c>
      <c r="E1559" s="77" t="e">
        <f aca="false">$E$1548</f>
        <v>#VALUE!</v>
      </c>
      <c r="F1559" s="78"/>
      <c r="G1559" s="88" t="s">
        <v>1870</v>
      </c>
      <c r="H1559" s="82" t="s">
        <v>981</v>
      </c>
      <c r="I1559" s="77" t="s">
        <v>1871</v>
      </c>
      <c r="J1559" s="87"/>
      <c r="K1559" s="87"/>
      <c r="L1559" s="93"/>
      <c r="M1559" s="87" t="s">
        <v>62</v>
      </c>
      <c r="N1559" s="82"/>
      <c r="O1559" s="82"/>
      <c r="P1559" s="82"/>
      <c r="Q1559" s="82"/>
      <c r="R1559" s="82" t="n">
        <v>1</v>
      </c>
      <c r="S1559" s="82"/>
      <c r="T1559" s="82"/>
      <c r="U1559" s="82"/>
      <c r="V1559" s="82"/>
      <c r="W1559" s="82"/>
      <c r="X1559" s="82"/>
      <c r="Y1559" s="82"/>
      <c r="Z1559" s="82"/>
      <c r="AA1559" s="82"/>
      <c r="AB1559" s="82"/>
      <c r="AC1559" s="82"/>
      <c r="AD1559" s="82"/>
      <c r="AE1559" s="82"/>
      <c r="AF1559" s="82"/>
      <c r="AG1559" s="82"/>
      <c r="AH1559" s="82"/>
      <c r="AI1559" s="82"/>
      <c r="AJ1559" s="82"/>
      <c r="AK1559" s="82"/>
      <c r="AL1559" s="82"/>
      <c r="AM1559" s="82"/>
      <c r="AN1559" s="82"/>
      <c r="AO1559" s="93"/>
      <c r="AP1559" s="93"/>
      <c r="AQ1559" s="93"/>
      <c r="AR1559" s="93"/>
      <c r="AS1559" s="93"/>
      <c r="AT1559" s="94"/>
      <c r="AU1559" s="50"/>
      <c r="AV1559" s="50"/>
      <c r="AW1559" s="50"/>
      <c r="AX1559" s="50"/>
      <c r="AY1559" s="50"/>
      <c r="AZ1559" s="50"/>
      <c r="BA1559" s="50"/>
      <c r="BB1559" s="50"/>
      <c r="BC1559" s="50"/>
      <c r="BD1559" s="50"/>
      <c r="BE1559" s="50"/>
      <c r="BF1559" s="50"/>
      <c r="BG1559" s="50"/>
      <c r="BH1559" s="50"/>
      <c r="BI1559" s="50"/>
      <c r="BJ1559" s="50"/>
      <c r="BK1559" s="50"/>
      <c r="BL1559" s="50"/>
      <c r="BM1559" s="50"/>
      <c r="BN1559" s="50"/>
    </row>
    <row r="1560" customFormat="false" ht="22.5" hidden="false" customHeight="true" outlineLevel="0" collapsed="false">
      <c r="A1560" s="90"/>
      <c r="B1560" s="90"/>
      <c r="C1560" s="83"/>
      <c r="D1560" s="90"/>
      <c r="E1560" s="77"/>
      <c r="F1560" s="78"/>
      <c r="G1560" s="76"/>
      <c r="H1560" s="82"/>
      <c r="I1560" s="89"/>
      <c r="J1560" s="87"/>
      <c r="K1560" s="79"/>
      <c r="L1560" s="93"/>
      <c r="M1560" s="82"/>
      <c r="N1560" s="82"/>
      <c r="O1560" s="82"/>
      <c r="P1560" s="82"/>
      <c r="Q1560" s="82"/>
      <c r="R1560" s="82"/>
      <c r="S1560" s="82"/>
      <c r="T1560" s="82"/>
      <c r="U1560" s="82"/>
      <c r="V1560" s="82"/>
      <c r="W1560" s="82"/>
      <c r="X1560" s="82"/>
      <c r="Y1560" s="82"/>
      <c r="Z1560" s="82"/>
      <c r="AA1560" s="82"/>
      <c r="AB1560" s="82"/>
      <c r="AC1560" s="82"/>
      <c r="AD1560" s="82"/>
      <c r="AE1560" s="82"/>
      <c r="AF1560" s="82"/>
      <c r="AG1560" s="82"/>
      <c r="AH1560" s="82"/>
      <c r="AI1560" s="82"/>
      <c r="AJ1560" s="82"/>
      <c r="AK1560" s="82"/>
      <c r="AL1560" s="82"/>
      <c r="AM1560" s="82"/>
      <c r="AN1560" s="82"/>
      <c r="AO1560" s="93"/>
      <c r="AP1560" s="93"/>
      <c r="AQ1560" s="93"/>
      <c r="AR1560" s="93"/>
      <c r="AS1560" s="93"/>
      <c r="AT1560" s="94"/>
      <c r="AU1560" s="41"/>
      <c r="AV1560" s="41"/>
      <c r="AW1560" s="41"/>
      <c r="AX1560" s="41"/>
      <c r="AY1560" s="41"/>
      <c r="AZ1560" s="41"/>
      <c r="BA1560" s="41"/>
      <c r="BB1560" s="41"/>
      <c r="BC1560" s="41"/>
      <c r="BD1560" s="41"/>
      <c r="BE1560" s="41"/>
      <c r="BF1560" s="41"/>
      <c r="BG1560" s="41"/>
      <c r="BH1560" s="41"/>
      <c r="BI1560" s="41"/>
      <c r="BJ1560" s="41"/>
      <c r="BK1560" s="41"/>
      <c r="BL1560" s="41"/>
      <c r="BM1560" s="41"/>
      <c r="BN1560" s="41"/>
    </row>
    <row r="1561" customFormat="false" ht="22.5" hidden="false" customHeight="true" outlineLevel="0" collapsed="false">
      <c r="A1561" s="90"/>
      <c r="B1561" s="90"/>
      <c r="C1561" s="83"/>
      <c r="D1561" s="90"/>
      <c r="E1561" s="77"/>
      <c r="F1561" s="78"/>
      <c r="G1561" s="76"/>
      <c r="H1561" s="82"/>
      <c r="I1561" s="89"/>
      <c r="J1561" s="87"/>
      <c r="K1561" s="79"/>
      <c r="L1561" s="93"/>
      <c r="M1561" s="82"/>
      <c r="N1561" s="82"/>
      <c r="O1561" s="82"/>
      <c r="P1561" s="82"/>
      <c r="Q1561" s="82"/>
      <c r="R1561" s="82"/>
      <c r="S1561" s="82"/>
      <c r="T1561" s="82"/>
      <c r="U1561" s="82"/>
      <c r="V1561" s="82"/>
      <c r="W1561" s="82"/>
      <c r="X1561" s="82"/>
      <c r="Y1561" s="82"/>
      <c r="Z1561" s="82"/>
      <c r="AA1561" s="82"/>
      <c r="AB1561" s="82"/>
      <c r="AC1561" s="82"/>
      <c r="AD1561" s="82"/>
      <c r="AE1561" s="82"/>
      <c r="AF1561" s="82"/>
      <c r="AG1561" s="82"/>
      <c r="AH1561" s="82"/>
      <c r="AI1561" s="82"/>
      <c r="AJ1561" s="82"/>
      <c r="AK1561" s="82"/>
      <c r="AL1561" s="82"/>
      <c r="AM1561" s="82"/>
      <c r="AN1561" s="82"/>
      <c r="AO1561" s="93"/>
      <c r="AP1561" s="93"/>
      <c r="AQ1561" s="93"/>
      <c r="AR1561" s="93"/>
      <c r="AS1561" s="93"/>
      <c r="AT1561" s="94"/>
      <c r="AU1561" s="41"/>
      <c r="AV1561" s="41"/>
      <c r="AW1561" s="41"/>
      <c r="AX1561" s="41"/>
      <c r="AY1561" s="41"/>
      <c r="AZ1561" s="41"/>
      <c r="BA1561" s="41"/>
      <c r="BB1561" s="41"/>
      <c r="BC1561" s="41"/>
      <c r="BD1561" s="41"/>
      <c r="BE1561" s="41"/>
      <c r="BF1561" s="41"/>
      <c r="BG1561" s="41"/>
      <c r="BH1561" s="41"/>
      <c r="BI1561" s="41"/>
      <c r="BJ1561" s="41"/>
      <c r="BK1561" s="41"/>
      <c r="BL1561" s="41"/>
      <c r="BM1561" s="41"/>
      <c r="BN1561" s="41"/>
    </row>
    <row r="1562" customFormat="false" ht="22.5" hidden="false" customHeight="true" outlineLevel="0" collapsed="false">
      <c r="A1562" s="90"/>
      <c r="B1562" s="90"/>
      <c r="C1562" s="83"/>
      <c r="D1562" s="90"/>
      <c r="E1562" s="77"/>
      <c r="F1562" s="78"/>
      <c r="G1562" s="76"/>
      <c r="H1562" s="82"/>
      <c r="I1562" s="89"/>
      <c r="J1562" s="87"/>
      <c r="K1562" s="79"/>
      <c r="L1562" s="93"/>
      <c r="M1562" s="82"/>
      <c r="N1562" s="82"/>
      <c r="O1562" s="82"/>
      <c r="P1562" s="82"/>
      <c r="Q1562" s="82"/>
      <c r="R1562" s="82"/>
      <c r="S1562" s="82"/>
      <c r="T1562" s="82"/>
      <c r="U1562" s="82"/>
      <c r="V1562" s="82"/>
      <c r="W1562" s="82"/>
      <c r="X1562" s="82"/>
      <c r="Y1562" s="82"/>
      <c r="Z1562" s="82"/>
      <c r="AA1562" s="82"/>
      <c r="AB1562" s="82"/>
      <c r="AC1562" s="82"/>
      <c r="AD1562" s="82"/>
      <c r="AE1562" s="82"/>
      <c r="AF1562" s="82"/>
      <c r="AG1562" s="82"/>
      <c r="AH1562" s="82"/>
      <c r="AI1562" s="82"/>
      <c r="AJ1562" s="82"/>
      <c r="AK1562" s="82"/>
      <c r="AL1562" s="82"/>
      <c r="AM1562" s="82"/>
      <c r="AN1562" s="82"/>
      <c r="AO1562" s="93"/>
      <c r="AP1562" s="93"/>
      <c r="AQ1562" s="93"/>
      <c r="AR1562" s="93"/>
      <c r="AS1562" s="93"/>
      <c r="AT1562" s="94"/>
      <c r="AU1562" s="41"/>
      <c r="AV1562" s="41"/>
      <c r="AW1562" s="41"/>
      <c r="AX1562" s="41"/>
      <c r="AY1562" s="41"/>
      <c r="AZ1562" s="41"/>
      <c r="BA1562" s="41"/>
      <c r="BB1562" s="41"/>
      <c r="BC1562" s="41"/>
      <c r="BD1562" s="41"/>
      <c r="BE1562" s="41"/>
      <c r="BF1562" s="41"/>
      <c r="BG1562" s="41"/>
      <c r="BH1562" s="41"/>
      <c r="BI1562" s="41"/>
      <c r="BJ1562" s="41"/>
      <c r="BK1562" s="41"/>
      <c r="BL1562" s="41"/>
      <c r="BM1562" s="41"/>
      <c r="BN1562" s="41"/>
    </row>
    <row r="1563" customFormat="false" ht="22.5" hidden="false" customHeight="true" outlineLevel="0" collapsed="false">
      <c r="A1563" s="90"/>
      <c r="B1563" s="90"/>
      <c r="C1563" s="83"/>
      <c r="D1563" s="95" t="e">
        <f aca="false">'codigos flow sheet' #REF!</f>
        <v>#VALUE!</v>
      </c>
      <c r="E1563" s="97" t="e">
        <f aca="false">'codigos flow sheet' #REF!</f>
        <v>#VALUE!</v>
      </c>
      <c r="F1563" s="78"/>
      <c r="G1563" s="76"/>
      <c r="H1563" s="82" t="s">
        <v>1872</v>
      </c>
      <c r="I1563" s="77"/>
      <c r="J1563" s="87" t="s">
        <v>88</v>
      </c>
      <c r="K1563" s="100" t="s">
        <v>89</v>
      </c>
      <c r="L1563" s="93"/>
      <c r="M1563" s="82"/>
      <c r="N1563" s="82"/>
      <c r="O1563" s="82"/>
      <c r="P1563" s="82"/>
      <c r="Q1563" s="82"/>
      <c r="R1563" s="82"/>
      <c r="S1563" s="82"/>
      <c r="T1563" s="82"/>
      <c r="U1563" s="82"/>
      <c r="V1563" s="82"/>
      <c r="W1563" s="82"/>
      <c r="X1563" s="82"/>
      <c r="Y1563" s="82"/>
      <c r="Z1563" s="82"/>
      <c r="AA1563" s="82"/>
      <c r="AB1563" s="82"/>
      <c r="AC1563" s="82"/>
      <c r="AD1563" s="82"/>
      <c r="AE1563" s="82"/>
      <c r="AF1563" s="82"/>
      <c r="AG1563" s="82"/>
      <c r="AH1563" s="82"/>
      <c r="AI1563" s="82"/>
      <c r="AJ1563" s="82"/>
      <c r="AK1563" s="82"/>
      <c r="AL1563" s="82"/>
      <c r="AM1563" s="82"/>
      <c r="AN1563" s="82"/>
      <c r="AO1563" s="93"/>
      <c r="AP1563" s="93"/>
      <c r="AQ1563" s="93"/>
      <c r="AR1563" s="93"/>
      <c r="AS1563" s="93"/>
      <c r="AT1563" s="94"/>
      <c r="AU1563" s="41"/>
      <c r="AV1563" s="41"/>
      <c r="AW1563" s="41"/>
      <c r="AX1563" s="41"/>
      <c r="AY1563" s="41"/>
      <c r="AZ1563" s="41"/>
      <c r="BA1563" s="41"/>
      <c r="BB1563" s="41"/>
      <c r="BC1563" s="41"/>
      <c r="BD1563" s="41"/>
      <c r="BE1563" s="41"/>
      <c r="BF1563" s="41"/>
      <c r="BG1563" s="41"/>
      <c r="BH1563" s="41"/>
      <c r="BI1563" s="41"/>
      <c r="BJ1563" s="41"/>
      <c r="BK1563" s="41"/>
      <c r="BL1563" s="41"/>
      <c r="BM1563" s="41"/>
      <c r="BN1563" s="41"/>
    </row>
    <row r="1564" customFormat="false" ht="22.5" hidden="false" customHeight="true" outlineLevel="0" collapsed="false">
      <c r="A1564" s="90"/>
      <c r="B1564" s="90"/>
      <c r="C1564" s="83" t="s">
        <v>1873</v>
      </c>
      <c r="D1564" s="90" t="e">
        <f aca="false">CONCATENATE($D$1563,"_","HS")</f>
        <v>#VALUE!</v>
      </c>
      <c r="E1564" s="77" t="e">
        <f aca="false">$E$1563</f>
        <v>#VALUE!</v>
      </c>
      <c r="F1564" s="78"/>
      <c r="G1564" s="88" t="s">
        <v>402</v>
      </c>
      <c r="H1564" s="82" t="s">
        <v>981</v>
      </c>
      <c r="I1564" s="77" t="s">
        <v>1874</v>
      </c>
      <c r="J1564" s="87"/>
      <c r="K1564" s="79"/>
      <c r="L1564" s="93"/>
      <c r="M1564" s="87" t="s">
        <v>62</v>
      </c>
      <c r="N1564" s="82"/>
      <c r="O1564" s="82"/>
      <c r="P1564" s="82"/>
      <c r="Q1564" s="82" t="n">
        <v>1</v>
      </c>
      <c r="R1564" s="82"/>
      <c r="S1564" s="82"/>
      <c r="T1564" s="82"/>
      <c r="U1564" s="82"/>
      <c r="V1564" s="82"/>
      <c r="W1564" s="82"/>
      <c r="X1564" s="82"/>
      <c r="Y1564" s="82"/>
      <c r="Z1564" s="82"/>
      <c r="AA1564" s="82"/>
      <c r="AB1564" s="82"/>
      <c r="AC1564" s="82"/>
      <c r="AD1564" s="82"/>
      <c r="AE1564" s="82"/>
      <c r="AF1564" s="82"/>
      <c r="AG1564" s="82"/>
      <c r="AH1564" s="82"/>
      <c r="AI1564" s="82"/>
      <c r="AJ1564" s="82"/>
      <c r="AK1564" s="82"/>
      <c r="AL1564" s="82"/>
      <c r="AM1564" s="82"/>
      <c r="AN1564" s="82"/>
      <c r="AO1564" s="93"/>
      <c r="AP1564" s="93"/>
      <c r="AQ1564" s="93"/>
      <c r="AR1564" s="93"/>
      <c r="AS1564" s="93"/>
      <c r="AT1564" s="94"/>
      <c r="AU1564" s="41"/>
      <c r="AV1564" s="41"/>
      <c r="AW1564" s="41"/>
      <c r="AX1564" s="41"/>
      <c r="AY1564" s="41"/>
      <c r="AZ1564" s="41"/>
      <c r="BA1564" s="41"/>
      <c r="BB1564" s="41"/>
      <c r="BC1564" s="41"/>
      <c r="BD1564" s="41"/>
      <c r="BE1564" s="41"/>
      <c r="BF1564" s="41"/>
      <c r="BG1564" s="41"/>
      <c r="BH1564" s="41"/>
      <c r="BI1564" s="41"/>
      <c r="BJ1564" s="41"/>
      <c r="BK1564" s="41"/>
      <c r="BL1564" s="41"/>
      <c r="BM1564" s="41"/>
      <c r="BN1564" s="41"/>
    </row>
    <row r="1565" customFormat="false" ht="22.5" hidden="false" customHeight="true" outlineLevel="0" collapsed="false">
      <c r="A1565" s="90"/>
      <c r="B1565" s="90"/>
      <c r="C1565" s="83" t="s">
        <v>1875</v>
      </c>
      <c r="D1565" s="90" t="e">
        <f aca="false">CONCATENATE($D$1563,"_","RDY")</f>
        <v>#VALUE!</v>
      </c>
      <c r="E1565" s="77" t="e">
        <f aca="false">$E$1563</f>
        <v>#VALUE!</v>
      </c>
      <c r="F1565" s="78"/>
      <c r="G1565" s="88" t="s">
        <v>64</v>
      </c>
      <c r="H1565" s="82" t="s">
        <v>981</v>
      </c>
      <c r="I1565" s="77" t="s">
        <v>1876</v>
      </c>
      <c r="J1565" s="87"/>
      <c r="K1565" s="79"/>
      <c r="L1565" s="93"/>
      <c r="M1565" s="87" t="s">
        <v>62</v>
      </c>
      <c r="N1565" s="82"/>
      <c r="O1565" s="82"/>
      <c r="P1565" s="82"/>
      <c r="Q1565" s="82" t="n">
        <v>1</v>
      </c>
      <c r="R1565" s="82"/>
      <c r="S1565" s="82"/>
      <c r="T1565" s="82"/>
      <c r="U1565" s="82"/>
      <c r="V1565" s="82"/>
      <c r="W1565" s="82"/>
      <c r="X1565" s="82"/>
      <c r="Y1565" s="82"/>
      <c r="Z1565" s="82"/>
      <c r="AA1565" s="82"/>
      <c r="AB1565" s="82"/>
      <c r="AC1565" s="82"/>
      <c r="AD1565" s="82"/>
      <c r="AE1565" s="82"/>
      <c r="AF1565" s="82"/>
      <c r="AG1565" s="82"/>
      <c r="AH1565" s="82"/>
      <c r="AI1565" s="82"/>
      <c r="AJ1565" s="82"/>
      <c r="AK1565" s="82"/>
      <c r="AL1565" s="82"/>
      <c r="AM1565" s="82"/>
      <c r="AN1565" s="82"/>
      <c r="AO1565" s="93"/>
      <c r="AP1565" s="93"/>
      <c r="AQ1565" s="93"/>
      <c r="AR1565" s="93"/>
      <c r="AS1565" s="93"/>
      <c r="AT1565" s="94"/>
      <c r="AU1565" s="41"/>
      <c r="AV1565" s="41"/>
      <c r="AW1565" s="41"/>
      <c r="AX1565" s="41"/>
      <c r="AY1565" s="41"/>
      <c r="AZ1565" s="41"/>
      <c r="BA1565" s="41"/>
      <c r="BB1565" s="41"/>
      <c r="BC1565" s="41"/>
      <c r="BD1565" s="41"/>
      <c r="BE1565" s="41"/>
      <c r="BF1565" s="41"/>
      <c r="BG1565" s="41"/>
      <c r="BH1565" s="41"/>
      <c r="BI1565" s="41"/>
      <c r="BJ1565" s="41"/>
      <c r="BK1565" s="41"/>
      <c r="BL1565" s="41"/>
      <c r="BM1565" s="41"/>
      <c r="BN1565" s="41"/>
    </row>
    <row r="1566" customFormat="false" ht="22.5" hidden="false" customHeight="true" outlineLevel="0" collapsed="false">
      <c r="A1566" s="90"/>
      <c r="B1566" s="90"/>
      <c r="C1566" s="83" t="s">
        <v>1877</v>
      </c>
      <c r="D1566" s="90" t="e">
        <f aca="false">CONCATENATE($D$1563,"_","RUN")</f>
        <v>#VALUE!</v>
      </c>
      <c r="E1566" s="77" t="e">
        <f aca="false">$E$1563</f>
        <v>#VALUE!</v>
      </c>
      <c r="F1566" s="78"/>
      <c r="G1566" s="88" t="s">
        <v>382</v>
      </c>
      <c r="H1566" s="82" t="s">
        <v>981</v>
      </c>
      <c r="I1566" s="77" t="s">
        <v>1878</v>
      </c>
      <c r="J1566" s="87"/>
      <c r="K1566" s="79"/>
      <c r="L1566" s="93"/>
      <c r="M1566" s="87" t="s">
        <v>62</v>
      </c>
      <c r="N1566" s="82"/>
      <c r="O1566" s="82"/>
      <c r="P1566" s="82"/>
      <c r="Q1566" s="82" t="n">
        <v>1</v>
      </c>
      <c r="R1566" s="82"/>
      <c r="S1566" s="82"/>
      <c r="T1566" s="82"/>
      <c r="U1566" s="82"/>
      <c r="V1566" s="82"/>
      <c r="W1566" s="82"/>
      <c r="X1566" s="82"/>
      <c r="Y1566" s="82"/>
      <c r="Z1566" s="82"/>
      <c r="AA1566" s="82"/>
      <c r="AB1566" s="82"/>
      <c r="AC1566" s="82"/>
      <c r="AD1566" s="82"/>
      <c r="AE1566" s="82"/>
      <c r="AF1566" s="82"/>
      <c r="AG1566" s="82"/>
      <c r="AH1566" s="82"/>
      <c r="AI1566" s="82"/>
      <c r="AJ1566" s="82"/>
      <c r="AK1566" s="82"/>
      <c r="AL1566" s="82"/>
      <c r="AM1566" s="82"/>
      <c r="AN1566" s="82"/>
      <c r="AO1566" s="93"/>
      <c r="AP1566" s="93"/>
      <c r="AQ1566" s="93"/>
      <c r="AR1566" s="93"/>
      <c r="AS1566" s="93"/>
      <c r="AT1566" s="94"/>
      <c r="AU1566" s="41"/>
      <c r="AV1566" s="41"/>
      <c r="AW1566" s="41"/>
      <c r="AX1566" s="41"/>
      <c r="AY1566" s="41"/>
      <c r="AZ1566" s="41"/>
      <c r="BA1566" s="41"/>
      <c r="BB1566" s="41"/>
      <c r="BC1566" s="41"/>
      <c r="BD1566" s="41"/>
      <c r="BE1566" s="41"/>
      <c r="BF1566" s="41"/>
      <c r="BG1566" s="41"/>
      <c r="BH1566" s="41"/>
      <c r="BI1566" s="41"/>
      <c r="BJ1566" s="41"/>
      <c r="BK1566" s="41"/>
      <c r="BL1566" s="41"/>
      <c r="BM1566" s="41"/>
      <c r="BN1566" s="41"/>
    </row>
    <row r="1567" customFormat="false" ht="22.5" hidden="false" customHeight="true" outlineLevel="0" collapsed="false">
      <c r="A1567" s="90"/>
      <c r="B1567" s="90"/>
      <c r="C1567" s="83" t="s">
        <v>1879</v>
      </c>
      <c r="D1567" s="90" t="e">
        <f aca="false">CONCATENATE($D$1563,"_","MD")</f>
        <v>#VALUE!</v>
      </c>
      <c r="E1567" s="77" t="e">
        <f aca="false">$E$1563</f>
        <v>#VALUE!</v>
      </c>
      <c r="F1567" s="78"/>
      <c r="G1567" s="88" t="s">
        <v>1557</v>
      </c>
      <c r="H1567" s="82" t="s">
        <v>981</v>
      </c>
      <c r="I1567" s="77" t="s">
        <v>1880</v>
      </c>
      <c r="J1567" s="87"/>
      <c r="K1567" s="79"/>
      <c r="L1567" s="93"/>
      <c r="M1567" s="87" t="s">
        <v>62</v>
      </c>
      <c r="N1567" s="82"/>
      <c r="O1567" s="82"/>
      <c r="P1567" s="82"/>
      <c r="Q1567" s="82" t="n">
        <v>1</v>
      </c>
      <c r="R1567" s="82"/>
      <c r="S1567" s="82"/>
      <c r="T1567" s="82"/>
      <c r="U1567" s="82"/>
      <c r="V1567" s="82"/>
      <c r="W1567" s="82"/>
      <c r="X1567" s="82"/>
      <c r="Y1567" s="82"/>
      <c r="Z1567" s="82"/>
      <c r="AA1567" s="82"/>
      <c r="AB1567" s="82"/>
      <c r="AC1567" s="82"/>
      <c r="AD1567" s="82"/>
      <c r="AE1567" s="82"/>
      <c r="AF1567" s="82"/>
      <c r="AG1567" s="82"/>
      <c r="AH1567" s="82"/>
      <c r="AI1567" s="82"/>
      <c r="AJ1567" s="82"/>
      <c r="AK1567" s="82"/>
      <c r="AL1567" s="82"/>
      <c r="AM1567" s="82"/>
      <c r="AN1567" s="82"/>
      <c r="AO1567" s="93"/>
      <c r="AP1567" s="93"/>
      <c r="AQ1567" s="93"/>
      <c r="AR1567" s="93"/>
      <c r="AS1567" s="93"/>
      <c r="AT1567" s="94"/>
      <c r="AU1567" s="41"/>
      <c r="AV1567" s="41"/>
      <c r="AW1567" s="41"/>
      <c r="AX1567" s="41"/>
      <c r="AY1567" s="41"/>
      <c r="AZ1567" s="41"/>
      <c r="BA1567" s="41"/>
      <c r="BB1567" s="41"/>
      <c r="BC1567" s="41"/>
      <c r="BD1567" s="41"/>
      <c r="BE1567" s="41"/>
      <c r="BF1567" s="41"/>
      <c r="BG1567" s="41"/>
      <c r="BH1567" s="41"/>
      <c r="BI1567" s="41"/>
      <c r="BJ1567" s="41"/>
      <c r="BK1567" s="41"/>
      <c r="BL1567" s="41"/>
      <c r="BM1567" s="41"/>
      <c r="BN1567" s="41"/>
    </row>
    <row r="1568" customFormat="false" ht="22.5" hidden="false" customHeight="true" outlineLevel="0" collapsed="false">
      <c r="A1568" s="90"/>
      <c r="B1568" s="90"/>
      <c r="C1568" s="83" t="s">
        <v>1881</v>
      </c>
      <c r="D1568" s="90" t="e">
        <f aca="false">CONCATENATE($D$1563,"_","CMD")</f>
        <v>#VALUE!</v>
      </c>
      <c r="E1568" s="77" t="e">
        <f aca="false">$E$1563</f>
        <v>#VALUE!</v>
      </c>
      <c r="F1568" s="78"/>
      <c r="G1568" s="88" t="s">
        <v>106</v>
      </c>
      <c r="H1568" s="82" t="s">
        <v>981</v>
      </c>
      <c r="I1568" s="77" t="s">
        <v>1882</v>
      </c>
      <c r="J1568" s="87"/>
      <c r="K1568" s="79"/>
      <c r="L1568" s="93"/>
      <c r="M1568" s="87" t="s">
        <v>62</v>
      </c>
      <c r="N1568" s="82"/>
      <c r="O1568" s="82"/>
      <c r="P1568" s="82"/>
      <c r="Q1568" s="82"/>
      <c r="R1568" s="82" t="n">
        <v>1</v>
      </c>
      <c r="S1568" s="82"/>
      <c r="T1568" s="82"/>
      <c r="U1568" s="82"/>
      <c r="V1568" s="82"/>
      <c r="W1568" s="82"/>
      <c r="X1568" s="82"/>
      <c r="Y1568" s="82"/>
      <c r="Z1568" s="82"/>
      <c r="AA1568" s="82"/>
      <c r="AB1568" s="82"/>
      <c r="AC1568" s="82"/>
      <c r="AD1568" s="82"/>
      <c r="AE1568" s="82"/>
      <c r="AF1568" s="82"/>
      <c r="AG1568" s="82"/>
      <c r="AH1568" s="82"/>
      <c r="AI1568" s="82"/>
      <c r="AJ1568" s="82"/>
      <c r="AK1568" s="82"/>
      <c r="AL1568" s="82"/>
      <c r="AM1568" s="82"/>
      <c r="AN1568" s="82"/>
      <c r="AO1568" s="93"/>
      <c r="AP1568" s="93"/>
      <c r="AQ1568" s="93"/>
      <c r="AR1568" s="93"/>
      <c r="AS1568" s="93"/>
      <c r="AT1568" s="94"/>
      <c r="AU1568" s="41"/>
      <c r="AV1568" s="41"/>
      <c r="AW1568" s="41"/>
      <c r="AX1568" s="41"/>
      <c r="AY1568" s="41"/>
      <c r="AZ1568" s="41"/>
      <c r="BA1568" s="41"/>
      <c r="BB1568" s="41"/>
      <c r="BC1568" s="41"/>
      <c r="BD1568" s="41"/>
      <c r="BE1568" s="41"/>
      <c r="BF1568" s="41"/>
      <c r="BG1568" s="41"/>
      <c r="BH1568" s="41"/>
      <c r="BI1568" s="41"/>
      <c r="BJ1568" s="41"/>
      <c r="BK1568" s="41"/>
      <c r="BL1568" s="41"/>
      <c r="BM1568" s="41"/>
      <c r="BN1568" s="41"/>
    </row>
    <row r="1569" customFormat="false" ht="22.5" hidden="false" customHeight="true" outlineLevel="0" collapsed="false">
      <c r="A1569" s="90"/>
      <c r="B1569" s="83"/>
      <c r="C1569" s="83" t="s">
        <v>1883</v>
      </c>
      <c r="D1569" s="90" t="e">
        <f aca="false">CONCATENATE($D$1563,"_","IT")</f>
        <v>#VALUE!</v>
      </c>
      <c r="E1569" s="77" t="e">
        <f aca="false">$E$1563</f>
        <v>#VALUE!</v>
      </c>
      <c r="F1569" s="78"/>
      <c r="G1569" s="88" t="s">
        <v>82</v>
      </c>
      <c r="H1569" s="82" t="s">
        <v>981</v>
      </c>
      <c r="I1569" s="77" t="s">
        <v>1884</v>
      </c>
      <c r="J1569" s="87"/>
      <c r="K1569" s="79"/>
      <c r="L1569" s="82"/>
      <c r="M1569" s="87" t="s">
        <v>85</v>
      </c>
      <c r="N1569" s="82" t="s">
        <v>1274</v>
      </c>
      <c r="O1569" s="82"/>
      <c r="P1569" s="82"/>
      <c r="Q1569" s="82"/>
      <c r="R1569" s="82"/>
      <c r="S1569" s="82" t="n">
        <v>1</v>
      </c>
      <c r="T1569" s="82"/>
      <c r="U1569" s="82"/>
      <c r="V1569" s="82"/>
      <c r="W1569" s="82"/>
      <c r="X1569" s="82"/>
      <c r="Y1569" s="82"/>
      <c r="Z1569" s="82"/>
      <c r="AA1569" s="82"/>
      <c r="AB1569" s="82"/>
      <c r="AC1569" s="82"/>
      <c r="AD1569" s="82"/>
      <c r="AE1569" s="82"/>
      <c r="AF1569" s="82"/>
      <c r="AG1569" s="82"/>
      <c r="AH1569" s="82"/>
      <c r="AI1569" s="82"/>
      <c r="AJ1569" s="82"/>
      <c r="AK1569" s="82"/>
      <c r="AL1569" s="82"/>
      <c r="AM1569" s="82"/>
      <c r="AN1569" s="82"/>
      <c r="AO1569" s="82"/>
      <c r="AP1569" s="82"/>
      <c r="AQ1569" s="82"/>
      <c r="AR1569" s="82"/>
      <c r="AS1569" s="82"/>
      <c r="AT1569" s="77"/>
      <c r="AU1569" s="41"/>
      <c r="AV1569" s="41"/>
      <c r="AW1569" s="41"/>
      <c r="AX1569" s="41"/>
      <c r="AY1569" s="41"/>
      <c r="AZ1569" s="41"/>
      <c r="BA1569" s="41"/>
      <c r="BB1569" s="41"/>
      <c r="BC1569" s="41"/>
      <c r="BD1569" s="41"/>
      <c r="BE1569" s="41"/>
      <c r="BF1569" s="41"/>
      <c r="BG1569" s="41"/>
      <c r="BH1569" s="41"/>
      <c r="BI1569" s="41"/>
      <c r="BJ1569" s="41"/>
      <c r="BK1569" s="41"/>
      <c r="BL1569" s="41"/>
      <c r="BM1569" s="41"/>
      <c r="BN1569" s="41"/>
    </row>
    <row r="1570" customFormat="false" ht="22.5" hidden="false" customHeight="true" outlineLevel="0" collapsed="false">
      <c r="A1570" s="90"/>
      <c r="B1570" s="90"/>
      <c r="C1570" s="83"/>
      <c r="D1570" s="90"/>
      <c r="E1570" s="77"/>
      <c r="F1570" s="78"/>
      <c r="G1570" s="76"/>
      <c r="H1570" s="82"/>
      <c r="I1570" s="89"/>
      <c r="J1570" s="87"/>
      <c r="K1570" s="79"/>
      <c r="L1570" s="93"/>
      <c r="M1570" s="82"/>
      <c r="N1570" s="82"/>
      <c r="O1570" s="82"/>
      <c r="P1570" s="82"/>
      <c r="Q1570" s="82"/>
      <c r="R1570" s="82"/>
      <c r="S1570" s="82"/>
      <c r="T1570" s="82"/>
      <c r="U1570" s="82"/>
      <c r="V1570" s="82"/>
      <c r="W1570" s="82"/>
      <c r="X1570" s="82"/>
      <c r="Y1570" s="82"/>
      <c r="Z1570" s="82"/>
      <c r="AA1570" s="82"/>
      <c r="AB1570" s="82"/>
      <c r="AC1570" s="82"/>
      <c r="AD1570" s="82"/>
      <c r="AE1570" s="82"/>
      <c r="AF1570" s="82"/>
      <c r="AG1570" s="82"/>
      <c r="AH1570" s="82"/>
      <c r="AI1570" s="82"/>
      <c r="AJ1570" s="82"/>
      <c r="AK1570" s="82"/>
      <c r="AL1570" s="82"/>
      <c r="AM1570" s="82"/>
      <c r="AN1570" s="82"/>
      <c r="AO1570" s="93"/>
      <c r="AP1570" s="93"/>
      <c r="AQ1570" s="93"/>
      <c r="AR1570" s="93"/>
      <c r="AS1570" s="93"/>
      <c r="AT1570" s="94"/>
      <c r="AU1570" s="41"/>
      <c r="AV1570" s="41"/>
      <c r="AW1570" s="41"/>
      <c r="AX1570" s="41"/>
      <c r="AY1570" s="41"/>
      <c r="AZ1570" s="41"/>
      <c r="BA1570" s="41"/>
      <c r="BB1570" s="41"/>
      <c r="BC1570" s="41"/>
      <c r="BD1570" s="41"/>
      <c r="BE1570" s="41"/>
      <c r="BF1570" s="41"/>
      <c r="BG1570" s="41"/>
      <c r="BH1570" s="41"/>
      <c r="BI1570" s="41"/>
      <c r="BJ1570" s="41"/>
      <c r="BK1570" s="41"/>
      <c r="BL1570" s="41"/>
      <c r="BM1570" s="41"/>
      <c r="BN1570" s="41"/>
    </row>
    <row r="1571" customFormat="false" ht="22.5" hidden="false" customHeight="true" outlineLevel="0" collapsed="false">
      <c r="A1571" s="90"/>
      <c r="B1571" s="90"/>
      <c r="C1571" s="83"/>
      <c r="D1571" s="90"/>
      <c r="E1571" s="77"/>
      <c r="F1571" s="78"/>
      <c r="G1571" s="76"/>
      <c r="H1571" s="82"/>
      <c r="I1571" s="89"/>
      <c r="J1571" s="87"/>
      <c r="K1571" s="79"/>
      <c r="L1571" s="93"/>
      <c r="M1571" s="82"/>
      <c r="N1571" s="82"/>
      <c r="O1571" s="82"/>
      <c r="P1571" s="82"/>
      <c r="Q1571" s="82"/>
      <c r="R1571" s="82"/>
      <c r="S1571" s="82"/>
      <c r="T1571" s="82"/>
      <c r="U1571" s="82"/>
      <c r="V1571" s="82"/>
      <c r="W1571" s="82"/>
      <c r="X1571" s="82"/>
      <c r="Y1571" s="82"/>
      <c r="Z1571" s="82"/>
      <c r="AA1571" s="82"/>
      <c r="AB1571" s="82"/>
      <c r="AC1571" s="82"/>
      <c r="AD1571" s="82"/>
      <c r="AE1571" s="82"/>
      <c r="AF1571" s="82"/>
      <c r="AG1571" s="82"/>
      <c r="AH1571" s="82"/>
      <c r="AI1571" s="82"/>
      <c r="AJ1571" s="82"/>
      <c r="AK1571" s="82"/>
      <c r="AL1571" s="82"/>
      <c r="AM1571" s="82"/>
      <c r="AN1571" s="82"/>
      <c r="AO1571" s="93"/>
      <c r="AP1571" s="93"/>
      <c r="AQ1571" s="93"/>
      <c r="AR1571" s="93"/>
      <c r="AS1571" s="93"/>
      <c r="AT1571" s="94"/>
      <c r="AU1571" s="41"/>
      <c r="AV1571" s="41"/>
      <c r="AW1571" s="41"/>
      <c r="AX1571" s="41"/>
      <c r="AY1571" s="41"/>
      <c r="AZ1571" s="41"/>
      <c r="BA1571" s="41"/>
      <c r="BB1571" s="41"/>
      <c r="BC1571" s="41"/>
      <c r="BD1571" s="41"/>
      <c r="BE1571" s="41"/>
      <c r="BF1571" s="41"/>
      <c r="BG1571" s="41"/>
      <c r="BH1571" s="41"/>
      <c r="BI1571" s="41"/>
      <c r="BJ1571" s="41"/>
      <c r="BK1571" s="41"/>
      <c r="BL1571" s="41"/>
      <c r="BM1571" s="41"/>
      <c r="BN1571" s="41"/>
    </row>
    <row r="1572" customFormat="false" ht="22.5" hidden="false" customHeight="true" outlineLevel="0" collapsed="false">
      <c r="A1572" s="90"/>
      <c r="B1572" s="90"/>
      <c r="C1572" s="83"/>
      <c r="D1572" s="90"/>
      <c r="E1572" s="77"/>
      <c r="F1572" s="78"/>
      <c r="G1572" s="76"/>
      <c r="H1572" s="82"/>
      <c r="I1572" s="89"/>
      <c r="J1572" s="87"/>
      <c r="K1572" s="79"/>
      <c r="L1572" s="93"/>
      <c r="M1572" s="82"/>
      <c r="N1572" s="82"/>
      <c r="O1572" s="82"/>
      <c r="P1572" s="82"/>
      <c r="Q1572" s="82"/>
      <c r="R1572" s="82"/>
      <c r="S1572" s="82"/>
      <c r="T1572" s="82"/>
      <c r="U1572" s="82"/>
      <c r="V1572" s="82"/>
      <c r="W1572" s="82"/>
      <c r="X1572" s="82"/>
      <c r="Y1572" s="82"/>
      <c r="Z1572" s="82"/>
      <c r="AA1572" s="82"/>
      <c r="AB1572" s="82"/>
      <c r="AC1572" s="82"/>
      <c r="AD1572" s="82"/>
      <c r="AE1572" s="82"/>
      <c r="AF1572" s="82"/>
      <c r="AG1572" s="82"/>
      <c r="AH1572" s="82"/>
      <c r="AI1572" s="82"/>
      <c r="AJ1572" s="82"/>
      <c r="AK1572" s="82"/>
      <c r="AL1572" s="82"/>
      <c r="AM1572" s="82"/>
      <c r="AN1572" s="82"/>
      <c r="AO1572" s="93"/>
      <c r="AP1572" s="93"/>
      <c r="AQ1572" s="93"/>
      <c r="AR1572" s="93"/>
      <c r="AS1572" s="93"/>
      <c r="AT1572" s="94"/>
      <c r="AU1572" s="41"/>
      <c r="AV1572" s="41"/>
      <c r="AW1572" s="41"/>
      <c r="AX1572" s="41"/>
      <c r="AY1572" s="41"/>
      <c r="AZ1572" s="41"/>
      <c r="BA1572" s="41"/>
      <c r="BB1572" s="41"/>
      <c r="BC1572" s="41"/>
      <c r="BD1572" s="41"/>
      <c r="BE1572" s="41"/>
      <c r="BF1572" s="41"/>
      <c r="BG1572" s="41"/>
      <c r="BH1572" s="41"/>
      <c r="BI1572" s="41"/>
      <c r="BJ1572" s="41"/>
      <c r="BK1572" s="41"/>
      <c r="BL1572" s="41"/>
      <c r="BM1572" s="41"/>
      <c r="BN1572" s="41"/>
    </row>
    <row r="1573" customFormat="false" ht="22.5" hidden="false" customHeight="true" outlineLevel="0" collapsed="false">
      <c r="A1573" s="90"/>
      <c r="B1573" s="90"/>
      <c r="C1573" s="83"/>
      <c r="D1573" s="86" t="e">
        <f aca="false">'codigos flow sheet' #REF!</f>
        <v>#VALUE!</v>
      </c>
      <c r="E1573" s="86" t="e">
        <f aca="false">'codigos flow sheet' #REF!</f>
        <v>#VALUE!</v>
      </c>
      <c r="F1573" s="77"/>
      <c r="G1573" s="76"/>
      <c r="H1573" s="82"/>
      <c r="I1573" s="77"/>
      <c r="J1573" s="87"/>
      <c r="K1573" s="93"/>
      <c r="L1573" s="93"/>
      <c r="M1573" s="82"/>
      <c r="N1573" s="82"/>
      <c r="O1573" s="82"/>
      <c r="P1573" s="82"/>
      <c r="Q1573" s="82"/>
      <c r="R1573" s="82"/>
      <c r="S1573" s="82"/>
      <c r="T1573" s="82"/>
      <c r="U1573" s="82"/>
      <c r="V1573" s="82"/>
      <c r="W1573" s="82"/>
      <c r="X1573" s="82"/>
      <c r="Y1573" s="82"/>
      <c r="Z1573" s="82"/>
      <c r="AA1573" s="82"/>
      <c r="AB1573" s="82"/>
      <c r="AC1573" s="82"/>
      <c r="AD1573" s="82"/>
      <c r="AE1573" s="82"/>
      <c r="AF1573" s="82"/>
      <c r="AG1573" s="82"/>
      <c r="AH1573" s="82"/>
      <c r="AI1573" s="82"/>
      <c r="AJ1573" s="82"/>
      <c r="AK1573" s="82"/>
      <c r="AL1573" s="82"/>
      <c r="AM1573" s="82"/>
      <c r="AN1573" s="82"/>
      <c r="AO1573" s="93"/>
      <c r="AP1573" s="93"/>
      <c r="AQ1573" s="93"/>
      <c r="AR1573" s="93"/>
      <c r="AS1573" s="93"/>
      <c r="AT1573" s="94"/>
      <c r="AU1573" s="50"/>
      <c r="AV1573" s="50"/>
      <c r="AW1573" s="50"/>
      <c r="AX1573" s="50"/>
      <c r="AY1573" s="50"/>
      <c r="AZ1573" s="50"/>
      <c r="BA1573" s="50"/>
      <c r="BB1573" s="50"/>
      <c r="BC1573" s="50"/>
      <c r="BD1573" s="50"/>
      <c r="BE1573" s="50"/>
      <c r="BF1573" s="50"/>
      <c r="BG1573" s="50"/>
      <c r="BH1573" s="50"/>
      <c r="BI1573" s="50"/>
      <c r="BJ1573" s="50"/>
      <c r="BK1573" s="50"/>
      <c r="BL1573" s="50"/>
      <c r="BM1573" s="50"/>
      <c r="BN1573" s="50"/>
    </row>
    <row r="1574" customFormat="false" ht="22.5" hidden="false" customHeight="true" outlineLevel="0" collapsed="false">
      <c r="A1574" s="90"/>
      <c r="B1574" s="90"/>
      <c r="C1574" s="83" t="s">
        <v>1885</v>
      </c>
      <c r="D1574" s="76" t="e">
        <f aca="false">CONCATENATE($D$1573,"_POS1")</f>
        <v>#VALUE!</v>
      </c>
      <c r="E1574" s="77" t="e">
        <f aca="false">$E$1573</f>
        <v>#VALUE!</v>
      </c>
      <c r="F1574" s="77"/>
      <c r="G1574" s="88" t="s">
        <v>1886</v>
      </c>
      <c r="H1574" s="82" t="s">
        <v>981</v>
      </c>
      <c r="I1574" s="77" t="s">
        <v>1887</v>
      </c>
      <c r="J1574" s="87"/>
      <c r="K1574" s="93"/>
      <c r="L1574" s="93"/>
      <c r="M1574" s="87" t="s">
        <v>62</v>
      </c>
      <c r="N1574" s="82"/>
      <c r="O1574" s="82"/>
      <c r="P1574" s="82"/>
      <c r="Q1574" s="82" t="n">
        <v>1</v>
      </c>
      <c r="R1574" s="82"/>
      <c r="S1574" s="82"/>
      <c r="T1574" s="82"/>
      <c r="U1574" s="82"/>
      <c r="V1574" s="82"/>
      <c r="W1574" s="82"/>
      <c r="X1574" s="82"/>
      <c r="Y1574" s="82"/>
      <c r="Z1574" s="82"/>
      <c r="AA1574" s="82"/>
      <c r="AB1574" s="82"/>
      <c r="AC1574" s="82"/>
      <c r="AD1574" s="82"/>
      <c r="AE1574" s="82"/>
      <c r="AF1574" s="82"/>
      <c r="AG1574" s="82"/>
      <c r="AH1574" s="82"/>
      <c r="AI1574" s="82"/>
      <c r="AJ1574" s="82"/>
      <c r="AK1574" s="82"/>
      <c r="AL1574" s="82"/>
      <c r="AM1574" s="82"/>
      <c r="AN1574" s="82"/>
      <c r="AO1574" s="93"/>
      <c r="AP1574" s="93"/>
      <c r="AQ1574" s="93"/>
      <c r="AR1574" s="93"/>
      <c r="AS1574" s="93"/>
      <c r="AT1574" s="94"/>
      <c r="AU1574" s="50"/>
      <c r="AV1574" s="50"/>
      <c r="AW1574" s="50"/>
      <c r="AX1574" s="50"/>
      <c r="AY1574" s="50"/>
      <c r="AZ1574" s="50"/>
      <c r="BA1574" s="50"/>
      <c r="BB1574" s="50"/>
      <c r="BC1574" s="50"/>
      <c r="BD1574" s="50"/>
      <c r="BE1574" s="50"/>
      <c r="BF1574" s="50"/>
      <c r="BG1574" s="50"/>
      <c r="BH1574" s="50"/>
      <c r="BI1574" s="50"/>
      <c r="BJ1574" s="50"/>
      <c r="BK1574" s="50"/>
      <c r="BL1574" s="50"/>
      <c r="BM1574" s="50"/>
      <c r="BN1574" s="50"/>
    </row>
    <row r="1575" customFormat="false" ht="22.5" hidden="false" customHeight="true" outlineLevel="0" collapsed="false">
      <c r="A1575" s="90"/>
      <c r="B1575" s="90"/>
      <c r="C1575" s="83" t="s">
        <v>1888</v>
      </c>
      <c r="D1575" s="76" t="e">
        <f aca="false">CONCATENATE($D$1573,"_POS2")</f>
        <v>#VALUE!</v>
      </c>
      <c r="E1575" s="77" t="e">
        <f aca="false">$E$1573</f>
        <v>#VALUE!</v>
      </c>
      <c r="F1575" s="77"/>
      <c r="G1575" s="88" t="s">
        <v>1886</v>
      </c>
      <c r="H1575" s="82" t="s">
        <v>981</v>
      </c>
      <c r="I1575" s="77" t="s">
        <v>1889</v>
      </c>
      <c r="J1575" s="87"/>
      <c r="K1575" s="93"/>
      <c r="L1575" s="93"/>
      <c r="M1575" s="87" t="s">
        <v>62</v>
      </c>
      <c r="N1575" s="82"/>
      <c r="O1575" s="82"/>
      <c r="P1575" s="82"/>
      <c r="Q1575" s="82" t="n">
        <v>1</v>
      </c>
      <c r="R1575" s="82"/>
      <c r="S1575" s="82"/>
      <c r="T1575" s="82"/>
      <c r="U1575" s="82"/>
      <c r="V1575" s="82"/>
      <c r="W1575" s="82"/>
      <c r="X1575" s="82"/>
      <c r="Y1575" s="82"/>
      <c r="Z1575" s="82"/>
      <c r="AA1575" s="82"/>
      <c r="AB1575" s="82"/>
      <c r="AC1575" s="82"/>
      <c r="AD1575" s="82"/>
      <c r="AE1575" s="82"/>
      <c r="AF1575" s="82"/>
      <c r="AG1575" s="82"/>
      <c r="AH1575" s="82"/>
      <c r="AI1575" s="82"/>
      <c r="AJ1575" s="82"/>
      <c r="AK1575" s="82"/>
      <c r="AL1575" s="82"/>
      <c r="AM1575" s="82"/>
      <c r="AN1575" s="82"/>
      <c r="AO1575" s="93"/>
      <c r="AP1575" s="93"/>
      <c r="AQ1575" s="93"/>
      <c r="AR1575" s="93"/>
      <c r="AS1575" s="93"/>
      <c r="AT1575" s="94"/>
      <c r="AU1575" s="50"/>
      <c r="AV1575" s="50"/>
      <c r="AW1575" s="50"/>
      <c r="AX1575" s="50"/>
      <c r="AY1575" s="50"/>
      <c r="AZ1575" s="50"/>
      <c r="BA1575" s="50"/>
      <c r="BB1575" s="50"/>
      <c r="BC1575" s="50"/>
      <c r="BD1575" s="50"/>
      <c r="BE1575" s="50"/>
      <c r="BF1575" s="50"/>
      <c r="BG1575" s="50"/>
      <c r="BH1575" s="50"/>
      <c r="BI1575" s="50"/>
      <c r="BJ1575" s="50"/>
      <c r="BK1575" s="50"/>
      <c r="BL1575" s="50"/>
      <c r="BM1575" s="50"/>
      <c r="BN1575" s="50"/>
    </row>
    <row r="1576" customFormat="false" ht="22.5" hidden="false" customHeight="true" outlineLevel="0" collapsed="false">
      <c r="A1576" s="90"/>
      <c r="B1576" s="90"/>
      <c r="C1576" s="83"/>
      <c r="D1576" s="90"/>
      <c r="E1576" s="77"/>
      <c r="F1576" s="78"/>
      <c r="G1576" s="76"/>
      <c r="H1576" s="82"/>
      <c r="I1576" s="89"/>
      <c r="J1576" s="87"/>
      <c r="K1576" s="79"/>
      <c r="L1576" s="93"/>
      <c r="M1576" s="82"/>
      <c r="N1576" s="82"/>
      <c r="O1576" s="82"/>
      <c r="P1576" s="82"/>
      <c r="Q1576" s="82"/>
      <c r="R1576" s="82"/>
      <c r="S1576" s="82"/>
      <c r="T1576" s="82"/>
      <c r="U1576" s="82"/>
      <c r="V1576" s="82"/>
      <c r="W1576" s="82"/>
      <c r="X1576" s="82"/>
      <c r="Y1576" s="82"/>
      <c r="Z1576" s="82"/>
      <c r="AA1576" s="82"/>
      <c r="AB1576" s="82"/>
      <c r="AC1576" s="82"/>
      <c r="AD1576" s="82"/>
      <c r="AE1576" s="82"/>
      <c r="AF1576" s="82"/>
      <c r="AG1576" s="82"/>
      <c r="AH1576" s="82"/>
      <c r="AI1576" s="82"/>
      <c r="AJ1576" s="82"/>
      <c r="AK1576" s="82"/>
      <c r="AL1576" s="82"/>
      <c r="AM1576" s="82"/>
      <c r="AN1576" s="82"/>
      <c r="AO1576" s="93"/>
      <c r="AP1576" s="93"/>
      <c r="AQ1576" s="93"/>
      <c r="AR1576" s="93"/>
      <c r="AS1576" s="93"/>
      <c r="AT1576" s="94"/>
      <c r="AU1576" s="41"/>
      <c r="AV1576" s="41"/>
      <c r="AW1576" s="41"/>
      <c r="AX1576" s="41"/>
      <c r="AY1576" s="41"/>
      <c r="AZ1576" s="41"/>
      <c r="BA1576" s="41"/>
      <c r="BB1576" s="41"/>
      <c r="BC1576" s="41"/>
      <c r="BD1576" s="41"/>
      <c r="BE1576" s="41"/>
      <c r="BF1576" s="41"/>
      <c r="BG1576" s="41"/>
      <c r="BH1576" s="41"/>
      <c r="BI1576" s="41"/>
      <c r="BJ1576" s="41"/>
      <c r="BK1576" s="41"/>
      <c r="BL1576" s="41"/>
      <c r="BM1576" s="41"/>
      <c r="BN1576" s="41"/>
    </row>
    <row r="1577" customFormat="false" ht="22.5" hidden="false" customHeight="true" outlineLevel="0" collapsed="false">
      <c r="A1577" s="90"/>
      <c r="B1577" s="90"/>
      <c r="C1577" s="83"/>
      <c r="D1577" s="90"/>
      <c r="E1577" s="77"/>
      <c r="F1577" s="78"/>
      <c r="G1577" s="76"/>
      <c r="H1577" s="82"/>
      <c r="I1577" s="89"/>
      <c r="J1577" s="87"/>
      <c r="K1577" s="79"/>
      <c r="L1577" s="93"/>
      <c r="M1577" s="82"/>
      <c r="N1577" s="82"/>
      <c r="O1577" s="82"/>
      <c r="P1577" s="82"/>
      <c r="Q1577" s="82"/>
      <c r="R1577" s="82"/>
      <c r="S1577" s="82"/>
      <c r="T1577" s="82"/>
      <c r="U1577" s="82"/>
      <c r="V1577" s="82"/>
      <c r="W1577" s="82"/>
      <c r="X1577" s="82"/>
      <c r="Y1577" s="82"/>
      <c r="Z1577" s="82"/>
      <c r="AA1577" s="82"/>
      <c r="AB1577" s="82"/>
      <c r="AC1577" s="82"/>
      <c r="AD1577" s="82"/>
      <c r="AE1577" s="82"/>
      <c r="AF1577" s="82"/>
      <c r="AG1577" s="82"/>
      <c r="AH1577" s="82"/>
      <c r="AI1577" s="82"/>
      <c r="AJ1577" s="82"/>
      <c r="AK1577" s="82"/>
      <c r="AL1577" s="82"/>
      <c r="AM1577" s="82"/>
      <c r="AN1577" s="82"/>
      <c r="AO1577" s="93"/>
      <c r="AP1577" s="93"/>
      <c r="AQ1577" s="93"/>
      <c r="AR1577" s="93"/>
      <c r="AS1577" s="93"/>
      <c r="AT1577" s="94"/>
      <c r="AU1577" s="41"/>
      <c r="AV1577" s="41"/>
      <c r="AW1577" s="41"/>
      <c r="AX1577" s="41"/>
      <c r="AY1577" s="41"/>
      <c r="AZ1577" s="41"/>
      <c r="BA1577" s="41"/>
      <c r="BB1577" s="41"/>
      <c r="BC1577" s="41"/>
      <c r="BD1577" s="41"/>
      <c r="BE1577" s="41"/>
      <c r="BF1577" s="41"/>
      <c r="BG1577" s="41"/>
      <c r="BH1577" s="41"/>
      <c r="BI1577" s="41"/>
      <c r="BJ1577" s="41"/>
      <c r="BK1577" s="41"/>
      <c r="BL1577" s="41"/>
      <c r="BM1577" s="41"/>
      <c r="BN1577" s="41"/>
    </row>
    <row r="1578" customFormat="false" ht="22.5" hidden="false" customHeight="true" outlineLevel="0" collapsed="false">
      <c r="A1578" s="90"/>
      <c r="B1578" s="90"/>
      <c r="C1578" s="83"/>
      <c r="D1578" s="90"/>
      <c r="E1578" s="77"/>
      <c r="F1578" s="78"/>
      <c r="G1578" s="76"/>
      <c r="H1578" s="82"/>
      <c r="I1578" s="89"/>
      <c r="J1578" s="87"/>
      <c r="K1578" s="79"/>
      <c r="L1578" s="93"/>
      <c r="M1578" s="82"/>
      <c r="N1578" s="82"/>
      <c r="O1578" s="82"/>
      <c r="P1578" s="82"/>
      <c r="Q1578" s="82"/>
      <c r="R1578" s="82"/>
      <c r="S1578" s="82"/>
      <c r="T1578" s="82"/>
      <c r="U1578" s="82"/>
      <c r="V1578" s="82"/>
      <c r="W1578" s="82"/>
      <c r="X1578" s="82"/>
      <c r="Y1578" s="82"/>
      <c r="Z1578" s="82"/>
      <c r="AA1578" s="82"/>
      <c r="AB1578" s="82"/>
      <c r="AC1578" s="82"/>
      <c r="AD1578" s="82"/>
      <c r="AE1578" s="82"/>
      <c r="AF1578" s="82"/>
      <c r="AG1578" s="82"/>
      <c r="AH1578" s="82"/>
      <c r="AI1578" s="82"/>
      <c r="AJ1578" s="82"/>
      <c r="AK1578" s="82"/>
      <c r="AL1578" s="82"/>
      <c r="AM1578" s="82"/>
      <c r="AN1578" s="82"/>
      <c r="AO1578" s="93"/>
      <c r="AP1578" s="93"/>
      <c r="AQ1578" s="93"/>
      <c r="AR1578" s="93"/>
      <c r="AS1578" s="93"/>
      <c r="AT1578" s="94"/>
      <c r="AU1578" s="41"/>
      <c r="AV1578" s="41"/>
      <c r="AW1578" s="41"/>
      <c r="AX1578" s="41"/>
      <c r="AY1578" s="41"/>
      <c r="AZ1578" s="41"/>
      <c r="BA1578" s="41"/>
      <c r="BB1578" s="41"/>
      <c r="BC1578" s="41"/>
      <c r="BD1578" s="41"/>
      <c r="BE1578" s="41"/>
      <c r="BF1578" s="41"/>
      <c r="BG1578" s="41"/>
      <c r="BH1578" s="41"/>
      <c r="BI1578" s="41"/>
      <c r="BJ1578" s="41"/>
      <c r="BK1578" s="41"/>
      <c r="BL1578" s="41"/>
      <c r="BM1578" s="41"/>
      <c r="BN1578" s="41"/>
    </row>
    <row r="1579" customFormat="false" ht="22.5" hidden="false" customHeight="true" outlineLevel="0" collapsed="false">
      <c r="A1579" s="76"/>
      <c r="B1579" s="76"/>
      <c r="C1579" s="83"/>
      <c r="D1579" s="86" t="e">
        <f aca="false">'codigos flow sheet' #REF!</f>
        <v>#VALUE!</v>
      </c>
      <c r="E1579" s="86" t="e">
        <f aca="false">'codigos flow sheet' #REF!</f>
        <v>#VALUE!</v>
      </c>
      <c r="F1579" s="78"/>
      <c r="G1579" s="76"/>
      <c r="H1579" s="82" t="s">
        <v>87</v>
      </c>
      <c r="I1579" s="76"/>
      <c r="J1579" s="87"/>
      <c r="K1579" s="93"/>
      <c r="L1579" s="77"/>
      <c r="M1579" s="77"/>
      <c r="N1579" s="82"/>
      <c r="O1579" s="82"/>
      <c r="P1579" s="77"/>
      <c r="Q1579" s="82"/>
      <c r="R1579" s="82"/>
      <c r="S1579" s="82"/>
      <c r="T1579" s="82"/>
      <c r="U1579" s="82"/>
      <c r="V1579" s="82"/>
      <c r="W1579" s="82"/>
      <c r="X1579" s="82"/>
      <c r="Y1579" s="82"/>
      <c r="Z1579" s="77"/>
      <c r="AA1579" s="77"/>
      <c r="AB1579" s="77"/>
      <c r="AC1579" s="77"/>
      <c r="AD1579" s="77"/>
      <c r="AE1579" s="77"/>
      <c r="AF1579" s="77"/>
      <c r="AG1579" s="77"/>
      <c r="AH1579" s="77"/>
      <c r="AI1579" s="77"/>
      <c r="AJ1579" s="77"/>
      <c r="AK1579" s="77"/>
      <c r="AL1579" s="77"/>
      <c r="AM1579" s="77"/>
      <c r="AN1579" s="77"/>
      <c r="AO1579" s="77"/>
      <c r="AP1579" s="77"/>
      <c r="AQ1579" s="77"/>
      <c r="AR1579" s="77"/>
      <c r="AS1579" s="77"/>
      <c r="AT1579" s="77"/>
      <c r="AU1579" s="50"/>
      <c r="AV1579" s="50"/>
      <c r="AW1579" s="50"/>
      <c r="AX1579" s="50"/>
      <c r="AY1579" s="50"/>
      <c r="AZ1579" s="50"/>
      <c r="BA1579" s="50"/>
      <c r="BB1579" s="50"/>
      <c r="BC1579" s="50"/>
      <c r="BD1579" s="50"/>
      <c r="BE1579" s="50"/>
      <c r="BF1579" s="50"/>
      <c r="BG1579" s="50"/>
      <c r="BH1579" s="50"/>
      <c r="BI1579" s="50"/>
      <c r="BJ1579" s="50"/>
      <c r="BK1579" s="50"/>
      <c r="BL1579" s="50"/>
      <c r="BM1579" s="50"/>
      <c r="BN1579" s="50"/>
    </row>
    <row r="1580" customFormat="false" ht="22.5" hidden="false" customHeight="true" outlineLevel="0" collapsed="false">
      <c r="A1580" s="76"/>
      <c r="B1580" s="76"/>
      <c r="C1580" s="83" t="s">
        <v>1890</v>
      </c>
      <c r="D1580" s="76" t="e">
        <f aca="false">CONCATENATE($D$1579,"_","RDY")</f>
        <v>#VALUE!</v>
      </c>
      <c r="E1580" s="77" t="e">
        <f aca="false">$E$1579</f>
        <v>#VALUE!</v>
      </c>
      <c r="F1580" s="78"/>
      <c r="G1580" s="88" t="s">
        <v>64</v>
      </c>
      <c r="H1580" s="82" t="s">
        <v>981</v>
      </c>
      <c r="I1580" s="77" t="s">
        <v>1891</v>
      </c>
      <c r="J1580" s="77"/>
      <c r="K1580" s="77"/>
      <c r="L1580" s="77"/>
      <c r="M1580" s="87" t="s">
        <v>62</v>
      </c>
      <c r="N1580" s="82"/>
      <c r="O1580" s="82"/>
      <c r="P1580" s="77"/>
      <c r="Q1580" s="82" t="n">
        <v>1</v>
      </c>
      <c r="R1580" s="82"/>
      <c r="S1580" s="82"/>
      <c r="T1580" s="82"/>
      <c r="U1580" s="82"/>
      <c r="V1580" s="82"/>
      <c r="W1580" s="82"/>
      <c r="X1580" s="82"/>
      <c r="Y1580" s="82"/>
      <c r="Z1580" s="77"/>
      <c r="AA1580" s="77"/>
      <c r="AB1580" s="77"/>
      <c r="AC1580" s="77"/>
      <c r="AD1580" s="77"/>
      <c r="AE1580" s="77"/>
      <c r="AF1580" s="77"/>
      <c r="AG1580" s="77"/>
      <c r="AH1580" s="77"/>
      <c r="AI1580" s="77"/>
      <c r="AJ1580" s="77"/>
      <c r="AK1580" s="77"/>
      <c r="AL1580" s="77"/>
      <c r="AM1580" s="77"/>
      <c r="AN1580" s="77"/>
      <c r="AO1580" s="77"/>
      <c r="AP1580" s="77"/>
      <c r="AQ1580" s="77"/>
      <c r="AR1580" s="77"/>
      <c r="AS1580" s="77"/>
      <c r="AT1580" s="77"/>
      <c r="AU1580" s="50"/>
      <c r="AV1580" s="50"/>
      <c r="AW1580" s="50"/>
      <c r="AX1580" s="50"/>
      <c r="AY1580" s="50"/>
      <c r="AZ1580" s="50"/>
      <c r="BA1580" s="50"/>
      <c r="BB1580" s="50"/>
      <c r="BC1580" s="50"/>
      <c r="BD1580" s="50"/>
      <c r="BE1580" s="50"/>
      <c r="BF1580" s="50"/>
      <c r="BG1580" s="50"/>
      <c r="BH1580" s="50"/>
      <c r="BI1580" s="50"/>
      <c r="BJ1580" s="50"/>
      <c r="BK1580" s="50"/>
      <c r="BL1580" s="50"/>
      <c r="BM1580" s="50"/>
      <c r="BN1580" s="50"/>
    </row>
    <row r="1581" customFormat="false" ht="22.5" hidden="false" customHeight="true" outlineLevel="0" collapsed="false">
      <c r="A1581" s="76"/>
      <c r="B1581" s="76"/>
      <c r="C1581" s="83" t="s">
        <v>1892</v>
      </c>
      <c r="D1581" s="76" t="e">
        <f aca="false">CONCATENATE($D$1579,"_","RUN")</f>
        <v>#VALUE!</v>
      </c>
      <c r="E1581" s="77" t="e">
        <f aca="false">$E$1579</f>
        <v>#VALUE!</v>
      </c>
      <c r="F1581" s="78"/>
      <c r="G1581" s="88" t="s">
        <v>382</v>
      </c>
      <c r="H1581" s="82" t="s">
        <v>981</v>
      </c>
      <c r="I1581" s="77" t="s">
        <v>1893</v>
      </c>
      <c r="J1581" s="77"/>
      <c r="K1581" s="77"/>
      <c r="L1581" s="77"/>
      <c r="M1581" s="87" t="s">
        <v>62</v>
      </c>
      <c r="N1581" s="82"/>
      <c r="O1581" s="82"/>
      <c r="P1581" s="77"/>
      <c r="Q1581" s="82" t="n">
        <v>1</v>
      </c>
      <c r="R1581" s="82"/>
      <c r="S1581" s="82"/>
      <c r="T1581" s="82"/>
      <c r="U1581" s="82"/>
      <c r="V1581" s="82"/>
      <c r="W1581" s="82"/>
      <c r="X1581" s="82"/>
      <c r="Y1581" s="82"/>
      <c r="Z1581" s="77"/>
      <c r="AA1581" s="77"/>
      <c r="AB1581" s="77"/>
      <c r="AC1581" s="77"/>
      <c r="AD1581" s="77"/>
      <c r="AE1581" s="77"/>
      <c r="AF1581" s="77"/>
      <c r="AG1581" s="77"/>
      <c r="AH1581" s="77"/>
      <c r="AI1581" s="77"/>
      <c r="AJ1581" s="77"/>
      <c r="AK1581" s="77"/>
      <c r="AL1581" s="77"/>
      <c r="AM1581" s="77"/>
      <c r="AN1581" s="77"/>
      <c r="AO1581" s="77"/>
      <c r="AP1581" s="77"/>
      <c r="AQ1581" s="77"/>
      <c r="AR1581" s="77"/>
      <c r="AS1581" s="77"/>
      <c r="AT1581" s="77"/>
      <c r="AU1581" s="50"/>
      <c r="AV1581" s="50"/>
      <c r="AW1581" s="50"/>
      <c r="AX1581" s="50"/>
      <c r="AY1581" s="50"/>
      <c r="AZ1581" s="50"/>
      <c r="BA1581" s="50"/>
      <c r="BB1581" s="50"/>
      <c r="BC1581" s="50"/>
      <c r="BD1581" s="50"/>
      <c r="BE1581" s="50"/>
      <c r="BF1581" s="50"/>
      <c r="BG1581" s="50"/>
      <c r="BH1581" s="50"/>
      <c r="BI1581" s="50"/>
      <c r="BJ1581" s="50"/>
      <c r="BK1581" s="50"/>
      <c r="BL1581" s="50"/>
      <c r="BM1581" s="50"/>
      <c r="BN1581" s="50"/>
    </row>
    <row r="1582" customFormat="false" ht="22.5" hidden="false" customHeight="true" outlineLevel="0" collapsed="false">
      <c r="A1582" s="76"/>
      <c r="B1582" s="76"/>
      <c r="C1582" s="83" t="s">
        <v>1894</v>
      </c>
      <c r="D1582" s="76" t="e">
        <f aca="false">CONCATENATE($D$1579,"_","FLT1")</f>
        <v>#VALUE!</v>
      </c>
      <c r="E1582" s="77" t="e">
        <f aca="false">$E$1579</f>
        <v>#VALUE!</v>
      </c>
      <c r="F1582" s="78"/>
      <c r="G1582" s="88" t="s">
        <v>1895</v>
      </c>
      <c r="H1582" s="82" t="s">
        <v>981</v>
      </c>
      <c r="I1582" s="77" t="s">
        <v>1896</v>
      </c>
      <c r="J1582" s="77"/>
      <c r="K1582" s="77"/>
      <c r="L1582" s="77"/>
      <c r="M1582" s="87" t="s">
        <v>62</v>
      </c>
      <c r="N1582" s="82"/>
      <c r="O1582" s="82"/>
      <c r="P1582" s="77"/>
      <c r="Q1582" s="82" t="n">
        <v>1</v>
      </c>
      <c r="R1582" s="82"/>
      <c r="S1582" s="82"/>
      <c r="T1582" s="82"/>
      <c r="U1582" s="82"/>
      <c r="V1582" s="82"/>
      <c r="W1582" s="82"/>
      <c r="X1582" s="82"/>
      <c r="Y1582" s="82"/>
      <c r="Z1582" s="77"/>
      <c r="AA1582" s="77"/>
      <c r="AB1582" s="77"/>
      <c r="AC1582" s="77"/>
      <c r="AD1582" s="77"/>
      <c r="AE1582" s="77"/>
      <c r="AF1582" s="77"/>
      <c r="AG1582" s="77"/>
      <c r="AH1582" s="77"/>
      <c r="AI1582" s="77"/>
      <c r="AJ1582" s="77"/>
      <c r="AK1582" s="77"/>
      <c r="AL1582" s="77"/>
      <c r="AM1582" s="77"/>
      <c r="AN1582" s="77"/>
      <c r="AO1582" s="77"/>
      <c r="AP1582" s="77"/>
      <c r="AQ1582" s="77"/>
      <c r="AR1582" s="77"/>
      <c r="AS1582" s="77"/>
      <c r="AT1582" s="77"/>
      <c r="AU1582" s="50"/>
      <c r="AV1582" s="50"/>
      <c r="AW1582" s="50"/>
      <c r="AX1582" s="50"/>
      <c r="AY1582" s="50"/>
      <c r="AZ1582" s="50"/>
      <c r="BA1582" s="50"/>
      <c r="BB1582" s="50"/>
      <c r="BC1582" s="50"/>
      <c r="BD1582" s="50"/>
      <c r="BE1582" s="50"/>
      <c r="BF1582" s="50"/>
      <c r="BG1582" s="50"/>
      <c r="BH1582" s="50"/>
      <c r="BI1582" s="50"/>
      <c r="BJ1582" s="50"/>
      <c r="BK1582" s="50"/>
      <c r="BL1582" s="50"/>
      <c r="BM1582" s="50"/>
      <c r="BN1582" s="50"/>
    </row>
    <row r="1583" customFormat="false" ht="22.5" hidden="false" customHeight="true" outlineLevel="0" collapsed="false">
      <c r="A1583" s="76"/>
      <c r="B1583" s="76"/>
      <c r="C1583" s="83" t="s">
        <v>1897</v>
      </c>
      <c r="D1583" s="76" t="e">
        <f aca="false">CONCATENATE($D$1579,"_","FLT2")</f>
        <v>#VALUE!</v>
      </c>
      <c r="E1583" s="77" t="e">
        <f aca="false">$E$1579</f>
        <v>#VALUE!</v>
      </c>
      <c r="F1583" s="78"/>
      <c r="G1583" s="88" t="s">
        <v>1898</v>
      </c>
      <c r="H1583" s="82" t="s">
        <v>60</v>
      </c>
      <c r="I1583" s="77" t="s">
        <v>1899</v>
      </c>
      <c r="J1583" s="77"/>
      <c r="K1583" s="77"/>
      <c r="L1583" s="77"/>
      <c r="M1583" s="87" t="s">
        <v>62</v>
      </c>
      <c r="N1583" s="82"/>
      <c r="O1583" s="82"/>
      <c r="P1583" s="77"/>
      <c r="Q1583" s="82" t="n">
        <v>1</v>
      </c>
      <c r="R1583" s="82"/>
      <c r="S1583" s="82"/>
      <c r="T1583" s="82"/>
      <c r="U1583" s="82"/>
      <c r="V1583" s="82"/>
      <c r="W1583" s="82"/>
      <c r="X1583" s="82"/>
      <c r="Y1583" s="82"/>
      <c r="Z1583" s="77"/>
      <c r="AA1583" s="77"/>
      <c r="AB1583" s="77"/>
      <c r="AC1583" s="77"/>
      <c r="AD1583" s="77"/>
      <c r="AE1583" s="77"/>
      <c r="AF1583" s="77"/>
      <c r="AG1583" s="77"/>
      <c r="AH1583" s="77"/>
      <c r="AI1583" s="77"/>
      <c r="AJ1583" s="77"/>
      <c r="AK1583" s="77"/>
      <c r="AL1583" s="77"/>
      <c r="AM1583" s="77"/>
      <c r="AN1583" s="77"/>
      <c r="AO1583" s="77"/>
      <c r="AP1583" s="77"/>
      <c r="AQ1583" s="77"/>
      <c r="AR1583" s="77"/>
      <c r="AS1583" s="77"/>
      <c r="AT1583" s="77"/>
      <c r="AU1583" s="50"/>
      <c r="AV1583" s="50"/>
      <c r="AW1583" s="50"/>
      <c r="AX1583" s="50"/>
      <c r="AY1583" s="50"/>
      <c r="AZ1583" s="50"/>
      <c r="BA1583" s="50"/>
      <c r="BB1583" s="50"/>
      <c r="BC1583" s="50"/>
      <c r="BD1583" s="50"/>
      <c r="BE1583" s="50"/>
      <c r="BF1583" s="50"/>
      <c r="BG1583" s="50"/>
      <c r="BH1583" s="50"/>
      <c r="BI1583" s="50"/>
      <c r="BJ1583" s="50"/>
      <c r="BK1583" s="50"/>
      <c r="BL1583" s="50"/>
      <c r="BM1583" s="50"/>
      <c r="BN1583" s="50"/>
    </row>
    <row r="1584" customFormat="false" ht="22.5" hidden="false" customHeight="true" outlineLevel="0" collapsed="false">
      <c r="A1584" s="76"/>
      <c r="B1584" s="76"/>
      <c r="C1584" s="83" t="s">
        <v>1900</v>
      </c>
      <c r="D1584" s="76" t="e">
        <f aca="false">CONCATENATE($D$1579,"_","ALR1")</f>
        <v>#VALUE!</v>
      </c>
      <c r="E1584" s="77" t="e">
        <f aca="false">$E$1579</f>
        <v>#VALUE!</v>
      </c>
      <c r="F1584" s="78"/>
      <c r="G1584" s="88" t="s">
        <v>338</v>
      </c>
      <c r="H1584" s="82" t="s">
        <v>981</v>
      </c>
      <c r="I1584" s="77" t="s">
        <v>1901</v>
      </c>
      <c r="J1584" s="77"/>
      <c r="K1584" s="77"/>
      <c r="L1584" s="77"/>
      <c r="M1584" s="87" t="s">
        <v>62</v>
      </c>
      <c r="N1584" s="82"/>
      <c r="O1584" s="82"/>
      <c r="P1584" s="77"/>
      <c r="Q1584" s="82" t="n">
        <v>1</v>
      </c>
      <c r="R1584" s="82"/>
      <c r="S1584" s="82"/>
      <c r="T1584" s="82"/>
      <c r="U1584" s="82"/>
      <c r="V1584" s="82"/>
      <c r="W1584" s="82"/>
      <c r="X1584" s="82"/>
      <c r="Y1584" s="82"/>
      <c r="Z1584" s="77"/>
      <c r="AA1584" s="77"/>
      <c r="AB1584" s="77"/>
      <c r="AC1584" s="77"/>
      <c r="AD1584" s="77"/>
      <c r="AE1584" s="77"/>
      <c r="AF1584" s="77"/>
      <c r="AG1584" s="77"/>
      <c r="AH1584" s="77"/>
      <c r="AI1584" s="77"/>
      <c r="AJ1584" s="77"/>
      <c r="AK1584" s="77"/>
      <c r="AL1584" s="77"/>
      <c r="AM1584" s="77"/>
      <c r="AN1584" s="77"/>
      <c r="AO1584" s="77"/>
      <c r="AP1584" s="77"/>
      <c r="AQ1584" s="77"/>
      <c r="AR1584" s="77"/>
      <c r="AS1584" s="77"/>
      <c r="AT1584" s="77"/>
      <c r="AU1584" s="50"/>
      <c r="AV1584" s="50"/>
      <c r="AW1584" s="50"/>
      <c r="AX1584" s="50"/>
      <c r="AY1584" s="50"/>
      <c r="AZ1584" s="50"/>
      <c r="BA1584" s="50"/>
      <c r="BB1584" s="50"/>
      <c r="BC1584" s="50"/>
      <c r="BD1584" s="50"/>
      <c r="BE1584" s="50"/>
      <c r="BF1584" s="50"/>
      <c r="BG1584" s="50"/>
      <c r="BH1584" s="50"/>
      <c r="BI1584" s="50"/>
      <c r="BJ1584" s="50"/>
      <c r="BK1584" s="50"/>
      <c r="BL1584" s="50"/>
      <c r="BM1584" s="50"/>
      <c r="BN1584" s="50"/>
    </row>
    <row r="1585" customFormat="false" ht="22.5" hidden="false" customHeight="true" outlineLevel="0" collapsed="false">
      <c r="A1585" s="76"/>
      <c r="B1585" s="76"/>
      <c r="C1585" s="83" t="s">
        <v>1902</v>
      </c>
      <c r="D1585" s="76" t="e">
        <f aca="false">CONCATENATE($D$1579,"_","ALR2")</f>
        <v>#VALUE!</v>
      </c>
      <c r="E1585" s="77" t="e">
        <f aca="false">$E$1579</f>
        <v>#VALUE!</v>
      </c>
      <c r="F1585" s="78"/>
      <c r="G1585" s="88" t="s">
        <v>341</v>
      </c>
      <c r="H1585" s="82" t="s">
        <v>981</v>
      </c>
      <c r="I1585" s="77" t="s">
        <v>1903</v>
      </c>
      <c r="J1585" s="77"/>
      <c r="K1585" s="77"/>
      <c r="L1585" s="77"/>
      <c r="M1585" s="87" t="s">
        <v>62</v>
      </c>
      <c r="N1585" s="82"/>
      <c r="O1585" s="82"/>
      <c r="P1585" s="77"/>
      <c r="Q1585" s="82" t="n">
        <v>1</v>
      </c>
      <c r="R1585" s="82"/>
      <c r="S1585" s="82"/>
      <c r="T1585" s="82"/>
      <c r="U1585" s="82"/>
      <c r="V1585" s="82"/>
      <c r="W1585" s="82"/>
      <c r="X1585" s="82"/>
      <c r="Y1585" s="82"/>
      <c r="Z1585" s="77"/>
      <c r="AA1585" s="77"/>
      <c r="AB1585" s="77"/>
      <c r="AC1585" s="77"/>
      <c r="AD1585" s="77"/>
      <c r="AE1585" s="77"/>
      <c r="AF1585" s="77"/>
      <c r="AG1585" s="77"/>
      <c r="AH1585" s="77"/>
      <c r="AI1585" s="77"/>
      <c r="AJ1585" s="77"/>
      <c r="AK1585" s="77"/>
      <c r="AL1585" s="77"/>
      <c r="AM1585" s="77"/>
      <c r="AN1585" s="77"/>
      <c r="AO1585" s="77"/>
      <c r="AP1585" s="77"/>
      <c r="AQ1585" s="77"/>
      <c r="AR1585" s="77"/>
      <c r="AS1585" s="77"/>
      <c r="AT1585" s="77"/>
      <c r="AU1585" s="50"/>
      <c r="AV1585" s="50"/>
      <c r="AW1585" s="50"/>
      <c r="AX1585" s="50"/>
      <c r="AY1585" s="50"/>
      <c r="AZ1585" s="50"/>
      <c r="BA1585" s="50"/>
      <c r="BB1585" s="50"/>
      <c r="BC1585" s="50"/>
      <c r="BD1585" s="50"/>
      <c r="BE1585" s="50"/>
      <c r="BF1585" s="50"/>
      <c r="BG1585" s="50"/>
      <c r="BH1585" s="50"/>
      <c r="BI1585" s="50"/>
      <c r="BJ1585" s="50"/>
      <c r="BK1585" s="50"/>
      <c r="BL1585" s="50"/>
      <c r="BM1585" s="50"/>
      <c r="BN1585" s="50"/>
    </row>
    <row r="1586" customFormat="false" ht="22.5" hidden="false" customHeight="true" outlineLevel="0" collapsed="false">
      <c r="A1586" s="76"/>
      <c r="B1586" s="76"/>
      <c r="C1586" s="83" t="s">
        <v>1904</v>
      </c>
      <c r="D1586" s="76" t="e">
        <f aca="false">CONCATENATE($D$1579,"_","LSL")</f>
        <v>#VALUE!</v>
      </c>
      <c r="E1586" s="77" t="e">
        <f aca="false">$E$1579</f>
        <v>#VALUE!</v>
      </c>
      <c r="F1586" s="78"/>
      <c r="G1586" s="88" t="s">
        <v>1234</v>
      </c>
      <c r="H1586" s="82" t="s">
        <v>981</v>
      </c>
      <c r="I1586" s="77" t="s">
        <v>1905</v>
      </c>
      <c r="J1586" s="77"/>
      <c r="K1586" s="77"/>
      <c r="L1586" s="77"/>
      <c r="M1586" s="87" t="s">
        <v>62</v>
      </c>
      <c r="N1586" s="82"/>
      <c r="O1586" s="82"/>
      <c r="P1586" s="77"/>
      <c r="Q1586" s="82" t="n">
        <v>1</v>
      </c>
      <c r="R1586" s="82"/>
      <c r="S1586" s="82"/>
      <c r="T1586" s="82"/>
      <c r="U1586" s="82"/>
      <c r="V1586" s="82"/>
      <c r="W1586" s="82"/>
      <c r="X1586" s="82"/>
      <c r="Y1586" s="82"/>
      <c r="Z1586" s="77"/>
      <c r="AA1586" s="77"/>
      <c r="AB1586" s="77"/>
      <c r="AC1586" s="77"/>
      <c r="AD1586" s="77"/>
      <c r="AE1586" s="77"/>
      <c r="AF1586" s="77"/>
      <c r="AG1586" s="77"/>
      <c r="AH1586" s="77"/>
      <c r="AI1586" s="77"/>
      <c r="AJ1586" s="77"/>
      <c r="AK1586" s="77"/>
      <c r="AL1586" s="77"/>
      <c r="AM1586" s="77"/>
      <c r="AN1586" s="77"/>
      <c r="AO1586" s="77"/>
      <c r="AP1586" s="77"/>
      <c r="AQ1586" s="77"/>
      <c r="AR1586" s="77"/>
      <c r="AS1586" s="77"/>
      <c r="AT1586" s="77"/>
      <c r="AU1586" s="50"/>
      <c r="AV1586" s="50"/>
      <c r="AW1586" s="50"/>
      <c r="AX1586" s="50"/>
      <c r="AY1586" s="50"/>
      <c r="AZ1586" s="50"/>
      <c r="BA1586" s="50"/>
      <c r="BB1586" s="50"/>
      <c r="BC1586" s="50"/>
      <c r="BD1586" s="50"/>
      <c r="BE1586" s="50"/>
      <c r="BF1586" s="50"/>
      <c r="BG1586" s="50"/>
      <c r="BH1586" s="50"/>
      <c r="BI1586" s="50"/>
      <c r="BJ1586" s="50"/>
      <c r="BK1586" s="50"/>
      <c r="BL1586" s="50"/>
      <c r="BM1586" s="50"/>
      <c r="BN1586" s="50"/>
    </row>
    <row r="1587" customFormat="false" ht="22.5" hidden="false" customHeight="true" outlineLevel="0" collapsed="false">
      <c r="A1587" s="76"/>
      <c r="B1587" s="76"/>
      <c r="C1587" s="83" t="s">
        <v>1906</v>
      </c>
      <c r="D1587" s="76" t="e">
        <f aca="false">CONCATENATE($D$1579,"_","CMD")</f>
        <v>#VALUE!</v>
      </c>
      <c r="E1587" s="77" t="e">
        <f aca="false">$E$1579</f>
        <v>#VALUE!</v>
      </c>
      <c r="F1587" s="78"/>
      <c r="G1587" s="88" t="s">
        <v>106</v>
      </c>
      <c r="H1587" s="82" t="s">
        <v>981</v>
      </c>
      <c r="I1587" s="77" t="s">
        <v>1907</v>
      </c>
      <c r="J1587" s="77"/>
      <c r="K1587" s="77"/>
      <c r="L1587" s="77"/>
      <c r="M1587" s="87" t="s">
        <v>62</v>
      </c>
      <c r="N1587" s="82"/>
      <c r="O1587" s="82"/>
      <c r="P1587" s="77"/>
      <c r="Q1587" s="82"/>
      <c r="R1587" s="82" t="n">
        <v>1</v>
      </c>
      <c r="S1587" s="82"/>
      <c r="T1587" s="82"/>
      <c r="U1587" s="82"/>
      <c r="V1587" s="82"/>
      <c r="W1587" s="82"/>
      <c r="X1587" s="82"/>
      <c r="Y1587" s="82"/>
      <c r="Z1587" s="77"/>
      <c r="AA1587" s="77"/>
      <c r="AB1587" s="77"/>
      <c r="AC1587" s="77"/>
      <c r="AD1587" s="77"/>
      <c r="AE1587" s="77"/>
      <c r="AF1587" s="77"/>
      <c r="AG1587" s="77"/>
      <c r="AH1587" s="77"/>
      <c r="AI1587" s="77"/>
      <c r="AJ1587" s="77"/>
      <c r="AK1587" s="77"/>
      <c r="AL1587" s="77"/>
      <c r="AM1587" s="77"/>
      <c r="AN1587" s="77"/>
      <c r="AO1587" s="77"/>
      <c r="AP1587" s="77"/>
      <c r="AQ1587" s="77"/>
      <c r="AR1587" s="77"/>
      <c r="AS1587" s="77"/>
      <c r="AT1587" s="77"/>
      <c r="AU1587" s="50"/>
      <c r="AV1587" s="50"/>
      <c r="AW1587" s="50"/>
      <c r="AX1587" s="50"/>
      <c r="AY1587" s="50"/>
      <c r="AZ1587" s="50"/>
      <c r="BA1587" s="50"/>
      <c r="BB1587" s="50"/>
      <c r="BC1587" s="50"/>
      <c r="BD1587" s="50"/>
      <c r="BE1587" s="50"/>
      <c r="BF1587" s="50"/>
      <c r="BG1587" s="50"/>
      <c r="BH1587" s="50"/>
      <c r="BI1587" s="50"/>
      <c r="BJ1587" s="50"/>
      <c r="BK1587" s="50"/>
      <c r="BL1587" s="50"/>
      <c r="BM1587" s="50"/>
      <c r="BN1587" s="50"/>
    </row>
    <row r="1588" customFormat="false" ht="22.5" hidden="false" customHeight="true" outlineLevel="0" collapsed="false">
      <c r="A1588" s="90"/>
      <c r="B1588" s="90"/>
      <c r="C1588" s="83"/>
      <c r="D1588" s="90"/>
      <c r="E1588" s="77"/>
      <c r="F1588" s="78"/>
      <c r="G1588" s="76"/>
      <c r="H1588" s="82"/>
      <c r="I1588" s="89"/>
      <c r="J1588" s="87"/>
      <c r="K1588" s="79"/>
      <c r="L1588" s="93"/>
      <c r="M1588" s="82"/>
      <c r="N1588" s="82"/>
      <c r="O1588" s="82"/>
      <c r="P1588" s="82"/>
      <c r="Q1588" s="82"/>
      <c r="R1588" s="82"/>
      <c r="S1588" s="82"/>
      <c r="T1588" s="82"/>
      <c r="U1588" s="82"/>
      <c r="V1588" s="82"/>
      <c r="W1588" s="82"/>
      <c r="X1588" s="82"/>
      <c r="Y1588" s="82"/>
      <c r="Z1588" s="82"/>
      <c r="AA1588" s="82"/>
      <c r="AB1588" s="82"/>
      <c r="AC1588" s="82"/>
      <c r="AD1588" s="82"/>
      <c r="AE1588" s="82"/>
      <c r="AF1588" s="82"/>
      <c r="AG1588" s="82"/>
      <c r="AH1588" s="82"/>
      <c r="AI1588" s="82"/>
      <c r="AJ1588" s="82"/>
      <c r="AK1588" s="82"/>
      <c r="AL1588" s="82"/>
      <c r="AM1588" s="82"/>
      <c r="AN1588" s="82"/>
      <c r="AO1588" s="93"/>
      <c r="AP1588" s="93"/>
      <c r="AQ1588" s="93"/>
      <c r="AR1588" s="93"/>
      <c r="AS1588" s="93"/>
      <c r="AT1588" s="94"/>
      <c r="AU1588" s="41"/>
      <c r="AV1588" s="41"/>
      <c r="AW1588" s="41"/>
      <c r="AX1588" s="41"/>
      <c r="AY1588" s="41"/>
      <c r="AZ1588" s="41"/>
      <c r="BA1588" s="41"/>
      <c r="BB1588" s="41"/>
      <c r="BC1588" s="41"/>
      <c r="BD1588" s="41"/>
      <c r="BE1588" s="41"/>
      <c r="BF1588" s="41"/>
      <c r="BG1588" s="41"/>
      <c r="BH1588" s="41"/>
      <c r="BI1588" s="41"/>
      <c r="BJ1588" s="41"/>
      <c r="BK1588" s="41"/>
      <c r="BL1588" s="41"/>
      <c r="BM1588" s="41"/>
      <c r="BN1588" s="41"/>
    </row>
    <row r="1589" customFormat="false" ht="22.5" hidden="false" customHeight="true" outlineLevel="0" collapsed="false">
      <c r="A1589" s="90"/>
      <c r="B1589" s="90"/>
      <c r="C1589" s="83"/>
      <c r="D1589" s="90"/>
      <c r="E1589" s="77"/>
      <c r="F1589" s="78"/>
      <c r="G1589" s="76"/>
      <c r="H1589" s="82"/>
      <c r="I1589" s="89"/>
      <c r="J1589" s="87"/>
      <c r="K1589" s="79"/>
      <c r="L1589" s="93"/>
      <c r="M1589" s="82"/>
      <c r="N1589" s="82"/>
      <c r="O1589" s="82"/>
      <c r="P1589" s="82"/>
      <c r="Q1589" s="82"/>
      <c r="R1589" s="82"/>
      <c r="S1589" s="82"/>
      <c r="T1589" s="82"/>
      <c r="U1589" s="82"/>
      <c r="V1589" s="82"/>
      <c r="W1589" s="82"/>
      <c r="X1589" s="82"/>
      <c r="Y1589" s="82"/>
      <c r="Z1589" s="82"/>
      <c r="AA1589" s="82"/>
      <c r="AB1589" s="82"/>
      <c r="AC1589" s="82"/>
      <c r="AD1589" s="82"/>
      <c r="AE1589" s="82"/>
      <c r="AF1589" s="82"/>
      <c r="AG1589" s="82"/>
      <c r="AH1589" s="82"/>
      <c r="AI1589" s="82"/>
      <c r="AJ1589" s="82"/>
      <c r="AK1589" s="82"/>
      <c r="AL1589" s="82"/>
      <c r="AM1589" s="82"/>
      <c r="AN1589" s="82"/>
      <c r="AO1589" s="93"/>
      <c r="AP1589" s="93"/>
      <c r="AQ1589" s="93"/>
      <c r="AR1589" s="93"/>
      <c r="AS1589" s="93"/>
      <c r="AT1589" s="94"/>
      <c r="AU1589" s="41"/>
      <c r="AV1589" s="41"/>
      <c r="AW1589" s="41"/>
      <c r="AX1589" s="41"/>
      <c r="AY1589" s="41"/>
      <c r="AZ1589" s="41"/>
      <c r="BA1589" s="41"/>
      <c r="BB1589" s="41"/>
      <c r="BC1589" s="41"/>
      <c r="BD1589" s="41"/>
      <c r="BE1589" s="41"/>
      <c r="BF1589" s="41"/>
      <c r="BG1589" s="41"/>
      <c r="BH1589" s="41"/>
      <c r="BI1589" s="41"/>
      <c r="BJ1589" s="41"/>
      <c r="BK1589" s="41"/>
      <c r="BL1589" s="41"/>
      <c r="BM1589" s="41"/>
      <c r="BN1589" s="41"/>
    </row>
    <row r="1590" customFormat="false" ht="22.5" hidden="false" customHeight="true" outlineLevel="0" collapsed="false">
      <c r="A1590" s="90"/>
      <c r="B1590" s="90"/>
      <c r="C1590" s="83"/>
      <c r="D1590" s="90"/>
      <c r="E1590" s="77"/>
      <c r="F1590" s="78"/>
      <c r="G1590" s="76"/>
      <c r="H1590" s="82"/>
      <c r="I1590" s="89"/>
      <c r="J1590" s="87"/>
      <c r="K1590" s="79"/>
      <c r="L1590" s="93"/>
      <c r="M1590" s="82"/>
      <c r="N1590" s="82"/>
      <c r="O1590" s="82"/>
      <c r="P1590" s="82"/>
      <c r="Q1590" s="82"/>
      <c r="R1590" s="82"/>
      <c r="S1590" s="82"/>
      <c r="T1590" s="82"/>
      <c r="U1590" s="82"/>
      <c r="V1590" s="82"/>
      <c r="W1590" s="82"/>
      <c r="X1590" s="82"/>
      <c r="Y1590" s="82"/>
      <c r="Z1590" s="82"/>
      <c r="AA1590" s="82"/>
      <c r="AB1590" s="82"/>
      <c r="AC1590" s="82"/>
      <c r="AD1590" s="82"/>
      <c r="AE1590" s="82"/>
      <c r="AF1590" s="82"/>
      <c r="AG1590" s="82"/>
      <c r="AH1590" s="82"/>
      <c r="AI1590" s="82"/>
      <c r="AJ1590" s="82"/>
      <c r="AK1590" s="82"/>
      <c r="AL1590" s="82"/>
      <c r="AM1590" s="82"/>
      <c r="AN1590" s="82"/>
      <c r="AO1590" s="93"/>
      <c r="AP1590" s="93"/>
      <c r="AQ1590" s="93"/>
      <c r="AR1590" s="93"/>
      <c r="AS1590" s="93"/>
      <c r="AT1590" s="94"/>
      <c r="AU1590" s="41"/>
      <c r="AV1590" s="41"/>
      <c r="AW1590" s="41"/>
      <c r="AX1590" s="41"/>
      <c r="AY1590" s="41"/>
      <c r="AZ1590" s="41"/>
      <c r="BA1590" s="41"/>
      <c r="BB1590" s="41"/>
      <c r="BC1590" s="41"/>
      <c r="BD1590" s="41"/>
      <c r="BE1590" s="41"/>
      <c r="BF1590" s="41"/>
      <c r="BG1590" s="41"/>
      <c r="BH1590" s="41"/>
      <c r="BI1590" s="41"/>
      <c r="BJ1590" s="41"/>
      <c r="BK1590" s="41"/>
      <c r="BL1590" s="41"/>
      <c r="BM1590" s="41"/>
      <c r="BN1590" s="41"/>
    </row>
    <row r="1591" customFormat="false" ht="22.5" hidden="false" customHeight="true" outlineLevel="0" collapsed="false">
      <c r="A1591" s="90"/>
      <c r="B1591" s="90"/>
      <c r="C1591" s="83"/>
      <c r="D1591" s="90"/>
      <c r="E1591" s="77"/>
      <c r="F1591" s="78"/>
      <c r="G1591" s="76"/>
      <c r="H1591" s="82"/>
      <c r="I1591" s="89"/>
      <c r="J1591" s="87"/>
      <c r="K1591" s="79"/>
      <c r="L1591" s="93"/>
      <c r="M1591" s="82"/>
      <c r="N1591" s="82"/>
      <c r="O1591" s="82"/>
      <c r="P1591" s="82"/>
      <c r="Q1591" s="82"/>
      <c r="R1591" s="82"/>
      <c r="S1591" s="82"/>
      <c r="T1591" s="82"/>
      <c r="U1591" s="82"/>
      <c r="V1591" s="82"/>
      <c r="W1591" s="82"/>
      <c r="X1591" s="82"/>
      <c r="Y1591" s="82"/>
      <c r="Z1591" s="82"/>
      <c r="AA1591" s="82"/>
      <c r="AB1591" s="82"/>
      <c r="AC1591" s="82"/>
      <c r="AD1591" s="82"/>
      <c r="AE1591" s="82"/>
      <c r="AF1591" s="82"/>
      <c r="AG1591" s="82"/>
      <c r="AH1591" s="82"/>
      <c r="AI1591" s="82"/>
      <c r="AJ1591" s="82"/>
      <c r="AK1591" s="82"/>
      <c r="AL1591" s="82"/>
      <c r="AM1591" s="82"/>
      <c r="AN1591" s="82"/>
      <c r="AO1591" s="93"/>
      <c r="AP1591" s="93"/>
      <c r="AQ1591" s="93"/>
      <c r="AR1591" s="93"/>
      <c r="AS1591" s="93"/>
      <c r="AT1591" s="94"/>
      <c r="AU1591" s="41"/>
      <c r="AV1591" s="41"/>
      <c r="AW1591" s="41"/>
      <c r="AX1591" s="41"/>
      <c r="AY1591" s="41"/>
      <c r="AZ1591" s="41"/>
      <c r="BA1591" s="41"/>
      <c r="BB1591" s="41"/>
      <c r="BC1591" s="41"/>
      <c r="BD1591" s="41"/>
      <c r="BE1591" s="41"/>
      <c r="BF1591" s="41"/>
      <c r="BG1591" s="41"/>
      <c r="BH1591" s="41"/>
      <c r="BI1591" s="41"/>
      <c r="BJ1591" s="41"/>
      <c r="BK1591" s="41"/>
      <c r="BL1591" s="41"/>
      <c r="BM1591" s="41"/>
      <c r="BN1591" s="41"/>
    </row>
    <row r="1592" customFormat="false" ht="22.5" hidden="false" customHeight="true" outlineLevel="0" collapsed="false">
      <c r="A1592" s="76"/>
      <c r="B1592" s="76"/>
      <c r="C1592" s="83"/>
      <c r="D1592" s="86" t="e">
        <f aca="false">'codigos flow sheet' #REF!</f>
        <v>#VALUE!</v>
      </c>
      <c r="E1592" s="86" t="e">
        <f aca="false">'codigos flow sheet' #REF!</f>
        <v>#VALUE!</v>
      </c>
      <c r="F1592" s="78"/>
      <c r="G1592" s="76"/>
      <c r="H1592" s="82"/>
      <c r="I1592" s="76"/>
      <c r="J1592" s="87"/>
      <c r="K1592" s="93"/>
      <c r="L1592" s="77"/>
      <c r="M1592" s="77"/>
      <c r="N1592" s="82"/>
      <c r="O1592" s="82"/>
      <c r="P1592" s="77"/>
      <c r="Q1592" s="82"/>
      <c r="R1592" s="82"/>
      <c r="S1592" s="82"/>
      <c r="T1592" s="82"/>
      <c r="U1592" s="82"/>
      <c r="V1592" s="82"/>
      <c r="W1592" s="82"/>
      <c r="X1592" s="82"/>
      <c r="Y1592" s="82"/>
      <c r="Z1592" s="77"/>
      <c r="AA1592" s="77"/>
      <c r="AB1592" s="77"/>
      <c r="AC1592" s="77"/>
      <c r="AD1592" s="77"/>
      <c r="AE1592" s="77"/>
      <c r="AF1592" s="77"/>
      <c r="AG1592" s="77"/>
      <c r="AH1592" s="77"/>
      <c r="AI1592" s="77"/>
      <c r="AJ1592" s="77"/>
      <c r="AK1592" s="77"/>
      <c r="AL1592" s="77"/>
      <c r="AM1592" s="77"/>
      <c r="AN1592" s="77"/>
      <c r="AO1592" s="77"/>
      <c r="AP1592" s="77"/>
      <c r="AQ1592" s="77"/>
      <c r="AR1592" s="77"/>
      <c r="AS1592" s="77"/>
      <c r="AT1592" s="77"/>
      <c r="AU1592" s="50"/>
      <c r="AV1592" s="50"/>
      <c r="AW1592" s="50"/>
      <c r="AX1592" s="50"/>
      <c r="AY1592" s="50"/>
      <c r="AZ1592" s="50"/>
      <c r="BA1592" s="50"/>
      <c r="BB1592" s="50"/>
      <c r="BC1592" s="50"/>
      <c r="BD1592" s="50"/>
      <c r="BE1592" s="50"/>
      <c r="BF1592" s="50"/>
      <c r="BG1592" s="50"/>
      <c r="BH1592" s="50"/>
      <c r="BI1592" s="50"/>
      <c r="BJ1592" s="50"/>
      <c r="BK1592" s="50"/>
      <c r="BL1592" s="50"/>
      <c r="BM1592" s="50"/>
      <c r="BN1592" s="50"/>
    </row>
    <row r="1593" customFormat="false" ht="22.5" hidden="false" customHeight="true" outlineLevel="0" collapsed="false">
      <c r="A1593" s="76"/>
      <c r="B1593" s="76"/>
      <c r="C1593" s="83" t="s">
        <v>1908</v>
      </c>
      <c r="D1593" s="76" t="e">
        <f aca="false">CONCATENATE($D$1592,"_","RDY")</f>
        <v>#VALUE!</v>
      </c>
      <c r="E1593" s="77" t="e">
        <f aca="false">$E$1592</f>
        <v>#VALUE!</v>
      </c>
      <c r="F1593" s="78"/>
      <c r="G1593" s="88" t="s">
        <v>64</v>
      </c>
      <c r="H1593" s="82" t="s">
        <v>981</v>
      </c>
      <c r="I1593" s="77" t="s">
        <v>1909</v>
      </c>
      <c r="J1593" s="77"/>
      <c r="K1593" s="77"/>
      <c r="L1593" s="77"/>
      <c r="M1593" s="87" t="s">
        <v>62</v>
      </c>
      <c r="N1593" s="82"/>
      <c r="O1593" s="82"/>
      <c r="P1593" s="77"/>
      <c r="Q1593" s="82" t="n">
        <v>1</v>
      </c>
      <c r="R1593" s="82"/>
      <c r="S1593" s="82"/>
      <c r="T1593" s="82"/>
      <c r="U1593" s="82"/>
      <c r="V1593" s="82"/>
      <c r="W1593" s="82"/>
      <c r="X1593" s="82"/>
      <c r="Y1593" s="82"/>
      <c r="Z1593" s="77"/>
      <c r="AA1593" s="77"/>
      <c r="AB1593" s="77"/>
      <c r="AC1593" s="77"/>
      <c r="AD1593" s="77"/>
      <c r="AE1593" s="77"/>
      <c r="AF1593" s="77"/>
      <c r="AG1593" s="77"/>
      <c r="AH1593" s="77"/>
      <c r="AI1593" s="77"/>
      <c r="AJ1593" s="77"/>
      <c r="AK1593" s="77"/>
      <c r="AL1593" s="77"/>
      <c r="AM1593" s="77"/>
      <c r="AN1593" s="77"/>
      <c r="AO1593" s="77"/>
      <c r="AP1593" s="77"/>
      <c r="AQ1593" s="77"/>
      <c r="AR1593" s="77"/>
      <c r="AS1593" s="77"/>
      <c r="AT1593" s="77"/>
      <c r="AU1593" s="50"/>
      <c r="AV1593" s="50"/>
      <c r="AW1593" s="50"/>
      <c r="AX1593" s="50"/>
      <c r="AY1593" s="50"/>
      <c r="AZ1593" s="50"/>
      <c r="BA1593" s="50"/>
      <c r="BB1593" s="50"/>
      <c r="BC1593" s="50"/>
      <c r="BD1593" s="50"/>
      <c r="BE1593" s="50"/>
      <c r="BF1593" s="50"/>
      <c r="BG1593" s="50"/>
      <c r="BH1593" s="50"/>
      <c r="BI1593" s="50"/>
      <c r="BJ1593" s="50"/>
      <c r="BK1593" s="50"/>
      <c r="BL1593" s="50"/>
      <c r="BM1593" s="50"/>
      <c r="BN1593" s="50"/>
    </row>
    <row r="1594" customFormat="false" ht="22.5" hidden="false" customHeight="true" outlineLevel="0" collapsed="false">
      <c r="A1594" s="76"/>
      <c r="B1594" s="76"/>
      <c r="C1594" s="83" t="s">
        <v>1910</v>
      </c>
      <c r="D1594" s="76" t="e">
        <f aca="false">CONCATENATE($D$1592,"_","CV")</f>
        <v>#VALUE!</v>
      </c>
      <c r="E1594" s="77" t="e">
        <f aca="false">$E$1592</f>
        <v>#VALUE!</v>
      </c>
      <c r="F1594" s="78"/>
      <c r="G1594" s="88" t="s">
        <v>270</v>
      </c>
      <c r="H1594" s="82" t="s">
        <v>981</v>
      </c>
      <c r="I1594" s="77" t="s">
        <v>1911</v>
      </c>
      <c r="J1594" s="77"/>
      <c r="K1594" s="77"/>
      <c r="L1594" s="77"/>
      <c r="M1594" s="87" t="s">
        <v>85</v>
      </c>
      <c r="N1594" s="82"/>
      <c r="O1594" s="82"/>
      <c r="P1594" s="77"/>
      <c r="Q1594" s="82"/>
      <c r="R1594" s="82"/>
      <c r="S1594" s="82"/>
      <c r="T1594" s="82"/>
      <c r="U1594" s="82" t="n">
        <v>1</v>
      </c>
      <c r="V1594" s="82"/>
      <c r="W1594" s="82"/>
      <c r="X1594" s="82"/>
      <c r="Y1594" s="82"/>
      <c r="Z1594" s="77"/>
      <c r="AA1594" s="77"/>
      <c r="AB1594" s="77"/>
      <c r="AC1594" s="77"/>
      <c r="AD1594" s="77"/>
      <c r="AE1594" s="77"/>
      <c r="AF1594" s="77"/>
      <c r="AG1594" s="77"/>
      <c r="AH1594" s="77"/>
      <c r="AI1594" s="77"/>
      <c r="AJ1594" s="77"/>
      <c r="AK1594" s="77"/>
      <c r="AL1594" s="77"/>
      <c r="AM1594" s="77"/>
      <c r="AN1594" s="77"/>
      <c r="AO1594" s="77"/>
      <c r="AP1594" s="77"/>
      <c r="AQ1594" s="77"/>
      <c r="AR1594" s="77"/>
      <c r="AS1594" s="77"/>
      <c r="AT1594" s="77"/>
      <c r="AU1594" s="50"/>
      <c r="AV1594" s="50"/>
      <c r="AW1594" s="50"/>
      <c r="AX1594" s="50"/>
      <c r="AY1594" s="50"/>
      <c r="AZ1594" s="50"/>
      <c r="BA1594" s="50"/>
      <c r="BB1594" s="50"/>
      <c r="BC1594" s="50"/>
      <c r="BD1594" s="50"/>
      <c r="BE1594" s="50"/>
      <c r="BF1594" s="50"/>
      <c r="BG1594" s="50"/>
      <c r="BH1594" s="50"/>
      <c r="BI1594" s="50"/>
      <c r="BJ1594" s="50"/>
      <c r="BK1594" s="50"/>
      <c r="BL1594" s="50"/>
      <c r="BM1594" s="50"/>
      <c r="BN1594" s="50"/>
    </row>
    <row r="1595" customFormat="false" ht="22.5" hidden="false" customHeight="true" outlineLevel="0" collapsed="false">
      <c r="A1595" s="90"/>
      <c r="B1595" s="90"/>
      <c r="C1595" s="83"/>
      <c r="D1595" s="90"/>
      <c r="E1595" s="77"/>
      <c r="F1595" s="78"/>
      <c r="G1595" s="76"/>
      <c r="H1595" s="82"/>
      <c r="I1595" s="89"/>
      <c r="J1595" s="87"/>
      <c r="K1595" s="79"/>
      <c r="L1595" s="93"/>
      <c r="M1595" s="82"/>
      <c r="N1595" s="82"/>
      <c r="O1595" s="82"/>
      <c r="P1595" s="82"/>
      <c r="Q1595" s="82"/>
      <c r="R1595" s="82"/>
      <c r="S1595" s="82"/>
      <c r="T1595" s="82"/>
      <c r="U1595" s="82"/>
      <c r="V1595" s="82"/>
      <c r="W1595" s="82"/>
      <c r="X1595" s="82"/>
      <c r="Y1595" s="82"/>
      <c r="Z1595" s="82"/>
      <c r="AA1595" s="82"/>
      <c r="AB1595" s="82"/>
      <c r="AC1595" s="82"/>
      <c r="AD1595" s="82"/>
      <c r="AE1595" s="82"/>
      <c r="AF1595" s="82"/>
      <c r="AG1595" s="82"/>
      <c r="AH1595" s="82"/>
      <c r="AI1595" s="82"/>
      <c r="AJ1595" s="82"/>
      <c r="AK1595" s="82"/>
      <c r="AL1595" s="82"/>
      <c r="AM1595" s="82"/>
      <c r="AN1595" s="82"/>
      <c r="AO1595" s="93"/>
      <c r="AP1595" s="93"/>
      <c r="AQ1595" s="93"/>
      <c r="AR1595" s="93"/>
      <c r="AS1595" s="93"/>
      <c r="AT1595" s="94"/>
      <c r="AU1595" s="41"/>
      <c r="AV1595" s="41"/>
      <c r="AW1595" s="41"/>
      <c r="AX1595" s="41"/>
      <c r="AY1595" s="41"/>
      <c r="AZ1595" s="41"/>
      <c r="BA1595" s="41"/>
      <c r="BB1595" s="41"/>
      <c r="BC1595" s="41"/>
      <c r="BD1595" s="41"/>
      <c r="BE1595" s="41"/>
      <c r="BF1595" s="41"/>
      <c r="BG1595" s="41"/>
      <c r="BH1595" s="41"/>
      <c r="BI1595" s="41"/>
      <c r="BJ1595" s="41"/>
      <c r="BK1595" s="41"/>
      <c r="BL1595" s="41"/>
      <c r="BM1595" s="41"/>
      <c r="BN1595" s="41"/>
    </row>
    <row r="1596" customFormat="false" ht="22.5" hidden="false" customHeight="true" outlineLevel="0" collapsed="false">
      <c r="A1596" s="90"/>
      <c r="B1596" s="90"/>
      <c r="C1596" s="83"/>
      <c r="D1596" s="90"/>
      <c r="E1596" s="77"/>
      <c r="F1596" s="78"/>
      <c r="G1596" s="76"/>
      <c r="H1596" s="82"/>
      <c r="I1596" s="89"/>
      <c r="J1596" s="87"/>
      <c r="K1596" s="79"/>
      <c r="L1596" s="93"/>
      <c r="M1596" s="82"/>
      <c r="N1596" s="82"/>
      <c r="O1596" s="82"/>
      <c r="P1596" s="82"/>
      <c r="Q1596" s="82"/>
      <c r="R1596" s="82"/>
      <c r="S1596" s="82"/>
      <c r="T1596" s="82"/>
      <c r="U1596" s="82"/>
      <c r="V1596" s="82"/>
      <c r="W1596" s="82"/>
      <c r="X1596" s="82"/>
      <c r="Y1596" s="82"/>
      <c r="Z1596" s="82"/>
      <c r="AA1596" s="82"/>
      <c r="AB1596" s="82"/>
      <c r="AC1596" s="82"/>
      <c r="AD1596" s="82"/>
      <c r="AE1596" s="82"/>
      <c r="AF1596" s="82"/>
      <c r="AG1596" s="82"/>
      <c r="AH1596" s="82"/>
      <c r="AI1596" s="82"/>
      <c r="AJ1596" s="82"/>
      <c r="AK1596" s="82"/>
      <c r="AL1596" s="82"/>
      <c r="AM1596" s="82"/>
      <c r="AN1596" s="82"/>
      <c r="AO1596" s="93"/>
      <c r="AP1596" s="93"/>
      <c r="AQ1596" s="93"/>
      <c r="AR1596" s="93"/>
      <c r="AS1596" s="93"/>
      <c r="AT1596" s="94"/>
      <c r="AU1596" s="41"/>
      <c r="AV1596" s="41"/>
      <c r="AW1596" s="41"/>
      <c r="AX1596" s="41"/>
      <c r="AY1596" s="41"/>
      <c r="AZ1596" s="41"/>
      <c r="BA1596" s="41"/>
      <c r="BB1596" s="41"/>
      <c r="BC1596" s="41"/>
      <c r="BD1596" s="41"/>
      <c r="BE1596" s="41"/>
      <c r="BF1596" s="41"/>
      <c r="BG1596" s="41"/>
      <c r="BH1596" s="41"/>
      <c r="BI1596" s="41"/>
      <c r="BJ1596" s="41"/>
      <c r="BK1596" s="41"/>
      <c r="BL1596" s="41"/>
      <c r="BM1596" s="41"/>
      <c r="BN1596" s="41"/>
    </row>
    <row r="1597" customFormat="false" ht="22.5" hidden="false" customHeight="true" outlineLevel="0" collapsed="false">
      <c r="A1597" s="90"/>
      <c r="B1597" s="90"/>
      <c r="C1597" s="83"/>
      <c r="D1597" s="90"/>
      <c r="E1597" s="77"/>
      <c r="F1597" s="78"/>
      <c r="G1597" s="76"/>
      <c r="H1597" s="82"/>
      <c r="I1597" s="89"/>
      <c r="J1597" s="87"/>
      <c r="K1597" s="79"/>
      <c r="L1597" s="93"/>
      <c r="M1597" s="82"/>
      <c r="N1597" s="82"/>
      <c r="O1597" s="82"/>
      <c r="P1597" s="82"/>
      <c r="Q1597" s="82"/>
      <c r="R1597" s="82"/>
      <c r="S1597" s="82"/>
      <c r="T1597" s="82"/>
      <c r="U1597" s="82"/>
      <c r="V1597" s="82"/>
      <c r="W1597" s="82"/>
      <c r="X1597" s="82"/>
      <c r="Y1597" s="82"/>
      <c r="Z1597" s="82"/>
      <c r="AA1597" s="82"/>
      <c r="AB1597" s="82"/>
      <c r="AC1597" s="82"/>
      <c r="AD1597" s="82"/>
      <c r="AE1597" s="82"/>
      <c r="AF1597" s="82"/>
      <c r="AG1597" s="82"/>
      <c r="AH1597" s="82"/>
      <c r="AI1597" s="82"/>
      <c r="AJ1597" s="82"/>
      <c r="AK1597" s="82"/>
      <c r="AL1597" s="82"/>
      <c r="AM1597" s="82"/>
      <c r="AN1597" s="82"/>
      <c r="AO1597" s="93"/>
      <c r="AP1597" s="93"/>
      <c r="AQ1597" s="93"/>
      <c r="AR1597" s="93"/>
      <c r="AS1597" s="93"/>
      <c r="AT1597" s="94"/>
      <c r="AU1597" s="41"/>
      <c r="AV1597" s="41"/>
      <c r="AW1597" s="41"/>
      <c r="AX1597" s="41"/>
      <c r="AY1597" s="41"/>
      <c r="AZ1597" s="41"/>
      <c r="BA1597" s="41"/>
      <c r="BB1597" s="41"/>
      <c r="BC1597" s="41"/>
      <c r="BD1597" s="41"/>
      <c r="BE1597" s="41"/>
      <c r="BF1597" s="41"/>
      <c r="BG1597" s="41"/>
      <c r="BH1597" s="41"/>
      <c r="BI1597" s="41"/>
      <c r="BJ1597" s="41"/>
      <c r="BK1597" s="41"/>
      <c r="BL1597" s="41"/>
      <c r="BM1597" s="41"/>
      <c r="BN1597" s="41"/>
    </row>
    <row r="1598" customFormat="false" ht="22.5" hidden="false" customHeight="true" outlineLevel="0" collapsed="false">
      <c r="A1598" s="76" t="e">
        <f aca="false">'codigos flow sheet' #REF!</f>
        <v>#VALUE!</v>
      </c>
      <c r="B1598" s="90" t="s">
        <v>229</v>
      </c>
      <c r="C1598" s="83"/>
      <c r="D1598" s="95" t="e">
        <f aca="false">'codigos flow sheet' #REF!</f>
        <v>#VALUE!</v>
      </c>
      <c r="E1598" s="97" t="e">
        <f aca="false">'codigos flow sheet' #REF!</f>
        <v>#VALUE!</v>
      </c>
      <c r="F1598" s="78"/>
      <c r="G1598" s="76"/>
      <c r="H1598" s="82" t="s">
        <v>803</v>
      </c>
      <c r="I1598" s="76" t="s">
        <v>229</v>
      </c>
      <c r="J1598" s="87" t="s">
        <v>88</v>
      </c>
      <c r="K1598" s="100" t="s">
        <v>89</v>
      </c>
      <c r="L1598" s="93" t="s">
        <v>229</v>
      </c>
      <c r="M1598" s="87" t="s">
        <v>229</v>
      </c>
      <c r="N1598" s="82" t="s">
        <v>229</v>
      </c>
      <c r="O1598" s="82"/>
      <c r="P1598" s="82"/>
      <c r="Q1598" s="82"/>
      <c r="R1598" s="82"/>
      <c r="S1598" s="82"/>
      <c r="T1598" s="82"/>
      <c r="U1598" s="82"/>
      <c r="V1598" s="82"/>
      <c r="W1598" s="82"/>
      <c r="X1598" s="82"/>
      <c r="Y1598" s="82"/>
      <c r="Z1598" s="82"/>
      <c r="AA1598" s="82"/>
      <c r="AB1598" s="82"/>
      <c r="AC1598" s="82"/>
      <c r="AD1598" s="82"/>
      <c r="AE1598" s="82"/>
      <c r="AF1598" s="82"/>
      <c r="AG1598" s="82"/>
      <c r="AH1598" s="82"/>
      <c r="AI1598" s="82"/>
      <c r="AJ1598" s="82"/>
      <c r="AK1598" s="82"/>
      <c r="AL1598" s="82"/>
      <c r="AM1598" s="82"/>
      <c r="AN1598" s="82"/>
      <c r="AO1598" s="82"/>
      <c r="AP1598" s="82"/>
      <c r="AQ1598" s="82"/>
      <c r="AR1598" s="82"/>
      <c r="AS1598" s="82"/>
      <c r="AT1598" s="77"/>
      <c r="AU1598" s="41"/>
      <c r="AV1598" s="50"/>
      <c r="AW1598" s="41"/>
      <c r="AX1598" s="41"/>
      <c r="AY1598" s="41"/>
      <c r="AZ1598" s="41"/>
      <c r="BA1598" s="41"/>
      <c r="BB1598" s="41"/>
      <c r="BC1598" s="41"/>
      <c r="BD1598" s="41"/>
      <c r="BE1598" s="41"/>
      <c r="BF1598" s="41"/>
      <c r="BG1598" s="41"/>
      <c r="BH1598" s="41"/>
      <c r="BI1598" s="41"/>
      <c r="BJ1598" s="41"/>
      <c r="BK1598" s="41"/>
      <c r="BL1598" s="41"/>
      <c r="BM1598" s="41"/>
      <c r="BN1598" s="41"/>
    </row>
    <row r="1599" customFormat="false" ht="22.5" hidden="false" customHeight="true" outlineLevel="0" collapsed="false">
      <c r="A1599" s="90" t="s">
        <v>229</v>
      </c>
      <c r="B1599" s="90" t="s">
        <v>229</v>
      </c>
      <c r="C1599" s="83" t="s">
        <v>1912</v>
      </c>
      <c r="D1599" s="90" t="e">
        <f aca="false">CONCATENATE($D$1598,"_","HS")</f>
        <v>#VALUE!</v>
      </c>
      <c r="E1599" s="77" t="e">
        <f aca="false">$E$1598</f>
        <v>#VALUE!</v>
      </c>
      <c r="F1599" s="78"/>
      <c r="G1599" s="88" t="s">
        <v>1062</v>
      </c>
      <c r="H1599" s="82" t="s">
        <v>981</v>
      </c>
      <c r="I1599" s="77" t="s">
        <v>1913</v>
      </c>
      <c r="J1599" s="87"/>
      <c r="K1599" s="79"/>
      <c r="L1599" s="93" t="s">
        <v>229</v>
      </c>
      <c r="M1599" s="87" t="s">
        <v>62</v>
      </c>
      <c r="N1599" s="82" t="s">
        <v>229</v>
      </c>
      <c r="O1599" s="82"/>
      <c r="P1599" s="82"/>
      <c r="Q1599" s="82" t="n">
        <v>1</v>
      </c>
      <c r="R1599" s="82"/>
      <c r="S1599" s="82"/>
      <c r="T1599" s="82"/>
      <c r="U1599" s="82"/>
      <c r="V1599" s="82"/>
      <c r="W1599" s="82"/>
      <c r="X1599" s="82"/>
      <c r="Y1599" s="82"/>
      <c r="Z1599" s="82"/>
      <c r="AA1599" s="82"/>
      <c r="AB1599" s="82"/>
      <c r="AC1599" s="82"/>
      <c r="AD1599" s="82"/>
      <c r="AE1599" s="82"/>
      <c r="AF1599" s="82"/>
      <c r="AG1599" s="82"/>
      <c r="AH1599" s="82"/>
      <c r="AI1599" s="82"/>
      <c r="AJ1599" s="82"/>
      <c r="AK1599" s="82"/>
      <c r="AL1599" s="82"/>
      <c r="AM1599" s="82"/>
      <c r="AN1599" s="82"/>
      <c r="AO1599" s="93"/>
      <c r="AP1599" s="93"/>
      <c r="AQ1599" s="93"/>
      <c r="AR1599" s="93"/>
      <c r="AS1599" s="93"/>
      <c r="AT1599" s="94" t="s">
        <v>229</v>
      </c>
      <c r="AU1599" s="41"/>
      <c r="AV1599" s="50"/>
      <c r="AW1599" s="41"/>
      <c r="AX1599" s="41"/>
      <c r="AY1599" s="41"/>
      <c r="AZ1599" s="41"/>
      <c r="BA1599" s="41"/>
      <c r="BB1599" s="41"/>
      <c r="BC1599" s="41"/>
      <c r="BD1599" s="41"/>
      <c r="BE1599" s="41"/>
      <c r="BF1599" s="41"/>
      <c r="BG1599" s="41"/>
      <c r="BH1599" s="41"/>
      <c r="BI1599" s="41"/>
      <c r="BJ1599" s="41"/>
      <c r="BK1599" s="41"/>
      <c r="BL1599" s="41"/>
      <c r="BM1599" s="41"/>
      <c r="BN1599" s="41"/>
    </row>
    <row r="1600" customFormat="false" ht="22.5" hidden="false" customHeight="true" outlineLevel="0" collapsed="false">
      <c r="A1600" s="90" t="s">
        <v>229</v>
      </c>
      <c r="B1600" s="90" t="s">
        <v>229</v>
      </c>
      <c r="C1600" s="83" t="s">
        <v>1914</v>
      </c>
      <c r="D1600" s="90" t="e">
        <f aca="false">CONCATENATE($D$1598,"_","RDY")</f>
        <v>#VALUE!</v>
      </c>
      <c r="E1600" s="77" t="e">
        <f aca="false">$E$1598</f>
        <v>#VALUE!</v>
      </c>
      <c r="F1600" s="78"/>
      <c r="G1600" s="88" t="s">
        <v>64</v>
      </c>
      <c r="H1600" s="82" t="str">
        <f aca="false">H1626</f>
        <v>RIO-3307</v>
      </c>
      <c r="I1600" s="77" t="s">
        <v>1915</v>
      </c>
      <c r="J1600" s="87"/>
      <c r="K1600" s="79"/>
      <c r="L1600" s="93" t="s">
        <v>229</v>
      </c>
      <c r="M1600" s="87" t="s">
        <v>62</v>
      </c>
      <c r="N1600" s="82" t="s">
        <v>229</v>
      </c>
      <c r="O1600" s="82"/>
      <c r="P1600" s="82"/>
      <c r="Q1600" s="82" t="n">
        <v>1</v>
      </c>
      <c r="R1600" s="82"/>
      <c r="S1600" s="82"/>
      <c r="T1600" s="82"/>
      <c r="U1600" s="82"/>
      <c r="V1600" s="82"/>
      <c r="W1600" s="82"/>
      <c r="X1600" s="82"/>
      <c r="Y1600" s="82"/>
      <c r="Z1600" s="82"/>
      <c r="AA1600" s="82"/>
      <c r="AB1600" s="82"/>
      <c r="AC1600" s="82"/>
      <c r="AD1600" s="82"/>
      <c r="AE1600" s="82"/>
      <c r="AF1600" s="82"/>
      <c r="AG1600" s="82"/>
      <c r="AH1600" s="82"/>
      <c r="AI1600" s="82"/>
      <c r="AJ1600" s="82"/>
      <c r="AK1600" s="82"/>
      <c r="AL1600" s="82"/>
      <c r="AM1600" s="82"/>
      <c r="AN1600" s="82"/>
      <c r="AO1600" s="93"/>
      <c r="AP1600" s="93"/>
      <c r="AQ1600" s="93"/>
      <c r="AR1600" s="93"/>
      <c r="AS1600" s="93"/>
      <c r="AT1600" s="94" t="s">
        <v>229</v>
      </c>
      <c r="AU1600" s="41"/>
      <c r="AV1600" s="41"/>
      <c r="AW1600" s="41"/>
      <c r="AX1600" s="41"/>
      <c r="AY1600" s="41"/>
      <c r="AZ1600" s="41"/>
      <c r="BA1600" s="41"/>
      <c r="BB1600" s="41"/>
      <c r="BC1600" s="41"/>
      <c r="BD1600" s="41"/>
      <c r="BE1600" s="41"/>
      <c r="BF1600" s="41"/>
      <c r="BG1600" s="41"/>
      <c r="BH1600" s="41"/>
      <c r="BI1600" s="41"/>
      <c r="BJ1600" s="41"/>
      <c r="BK1600" s="41"/>
      <c r="BL1600" s="41"/>
      <c r="BM1600" s="41"/>
      <c r="BN1600" s="41"/>
    </row>
    <row r="1601" customFormat="false" ht="22.5" hidden="false" customHeight="true" outlineLevel="0" collapsed="false">
      <c r="A1601" s="90" t="s">
        <v>229</v>
      </c>
      <c r="B1601" s="90" t="s">
        <v>229</v>
      </c>
      <c r="C1601" s="83" t="s">
        <v>1916</v>
      </c>
      <c r="D1601" s="90" t="e">
        <f aca="false">CONCATENATE($D$1598,"_","RUN")</f>
        <v>#VALUE!</v>
      </c>
      <c r="E1601" s="77" t="e">
        <f aca="false">$E$1598</f>
        <v>#VALUE!</v>
      </c>
      <c r="F1601" s="78"/>
      <c r="G1601" s="88" t="s">
        <v>382</v>
      </c>
      <c r="H1601" s="82" t="str">
        <f aca="false">H1627</f>
        <v>RIO-3307</v>
      </c>
      <c r="I1601" s="77" t="s">
        <v>1917</v>
      </c>
      <c r="J1601" s="87"/>
      <c r="K1601" s="79"/>
      <c r="L1601" s="93" t="s">
        <v>229</v>
      </c>
      <c r="M1601" s="87" t="s">
        <v>62</v>
      </c>
      <c r="N1601" s="82" t="s">
        <v>229</v>
      </c>
      <c r="O1601" s="82"/>
      <c r="P1601" s="82"/>
      <c r="Q1601" s="82" t="n">
        <v>1</v>
      </c>
      <c r="R1601" s="82"/>
      <c r="S1601" s="82"/>
      <c r="T1601" s="82"/>
      <c r="U1601" s="82"/>
      <c r="V1601" s="82"/>
      <c r="W1601" s="82"/>
      <c r="X1601" s="82"/>
      <c r="Y1601" s="82"/>
      <c r="Z1601" s="82"/>
      <c r="AA1601" s="82"/>
      <c r="AB1601" s="82"/>
      <c r="AC1601" s="82"/>
      <c r="AD1601" s="82"/>
      <c r="AE1601" s="82"/>
      <c r="AF1601" s="82"/>
      <c r="AG1601" s="82"/>
      <c r="AH1601" s="82"/>
      <c r="AI1601" s="82"/>
      <c r="AJ1601" s="82"/>
      <c r="AK1601" s="82"/>
      <c r="AL1601" s="82"/>
      <c r="AM1601" s="82"/>
      <c r="AN1601" s="82"/>
      <c r="AO1601" s="93"/>
      <c r="AP1601" s="93"/>
      <c r="AQ1601" s="93"/>
      <c r="AR1601" s="93"/>
      <c r="AS1601" s="93"/>
      <c r="AT1601" s="94" t="s">
        <v>229</v>
      </c>
      <c r="AU1601" s="41"/>
      <c r="AV1601" s="41"/>
      <c r="AW1601" s="41"/>
      <c r="AX1601" s="41"/>
      <c r="AY1601" s="41"/>
      <c r="AZ1601" s="41"/>
      <c r="BA1601" s="41"/>
      <c r="BB1601" s="41"/>
      <c r="BC1601" s="41"/>
      <c r="BD1601" s="41"/>
      <c r="BE1601" s="41"/>
      <c r="BF1601" s="41"/>
      <c r="BG1601" s="41"/>
      <c r="BH1601" s="41"/>
      <c r="BI1601" s="41"/>
      <c r="BJ1601" s="41"/>
      <c r="BK1601" s="41"/>
      <c r="BL1601" s="41"/>
      <c r="BM1601" s="41"/>
      <c r="BN1601" s="41"/>
    </row>
    <row r="1602" customFormat="false" ht="22.5" hidden="false" customHeight="true" outlineLevel="0" collapsed="false">
      <c r="A1602" s="90"/>
      <c r="B1602" s="90"/>
      <c r="C1602" s="83" t="s">
        <v>1918</v>
      </c>
      <c r="D1602" s="90" t="e">
        <f aca="false">CONCATENATE($D$1598,"_","MD")</f>
        <v>#VALUE!</v>
      </c>
      <c r="E1602" s="77" t="e">
        <f aca="false">$E$1598</f>
        <v>#VALUE!</v>
      </c>
      <c r="F1602" s="78"/>
      <c r="G1602" s="88" t="s">
        <v>1557</v>
      </c>
      <c r="H1602" s="82" t="str">
        <f aca="false">H1629</f>
        <v>RIO-3307</v>
      </c>
      <c r="I1602" s="77" t="s">
        <v>1919</v>
      </c>
      <c r="J1602" s="87"/>
      <c r="K1602" s="79"/>
      <c r="L1602" s="93"/>
      <c r="M1602" s="87" t="s">
        <v>62</v>
      </c>
      <c r="N1602" s="82"/>
      <c r="O1602" s="82"/>
      <c r="P1602" s="82"/>
      <c r="Q1602" s="82" t="n">
        <v>1</v>
      </c>
      <c r="R1602" s="82"/>
      <c r="S1602" s="82"/>
      <c r="T1602" s="82"/>
      <c r="U1602" s="82"/>
      <c r="V1602" s="82"/>
      <c r="W1602" s="82"/>
      <c r="X1602" s="82"/>
      <c r="Y1602" s="82"/>
      <c r="Z1602" s="82"/>
      <c r="AA1602" s="82"/>
      <c r="AB1602" s="82"/>
      <c r="AC1602" s="82"/>
      <c r="AD1602" s="82"/>
      <c r="AE1602" s="82"/>
      <c r="AF1602" s="82"/>
      <c r="AG1602" s="82"/>
      <c r="AH1602" s="82"/>
      <c r="AI1602" s="82"/>
      <c r="AJ1602" s="82"/>
      <c r="AK1602" s="82"/>
      <c r="AL1602" s="82"/>
      <c r="AM1602" s="82"/>
      <c r="AN1602" s="82"/>
      <c r="AO1602" s="93"/>
      <c r="AP1602" s="93"/>
      <c r="AQ1602" s="93"/>
      <c r="AR1602" s="93"/>
      <c r="AS1602" s="93"/>
      <c r="AT1602" s="94"/>
      <c r="AU1602" s="41"/>
      <c r="AV1602" s="41"/>
      <c r="AW1602" s="41"/>
      <c r="AX1602" s="41"/>
      <c r="AY1602" s="41"/>
      <c r="AZ1602" s="41"/>
      <c r="BA1602" s="41"/>
      <c r="BB1602" s="41"/>
      <c r="BC1602" s="41"/>
      <c r="BD1602" s="41"/>
      <c r="BE1602" s="41"/>
      <c r="BF1602" s="41"/>
      <c r="BG1602" s="41"/>
      <c r="BH1602" s="41"/>
      <c r="BI1602" s="41"/>
      <c r="BJ1602" s="41"/>
      <c r="BK1602" s="41"/>
      <c r="BL1602" s="41"/>
      <c r="BM1602" s="41"/>
      <c r="BN1602" s="41"/>
    </row>
    <row r="1603" customFormat="false" ht="22.5" hidden="false" customHeight="true" outlineLevel="0" collapsed="false">
      <c r="A1603" s="90"/>
      <c r="B1603" s="90"/>
      <c r="C1603" s="83" t="s">
        <v>1920</v>
      </c>
      <c r="D1603" s="90" t="e">
        <f aca="false">CONCATENATE($D$1598,"_","DEV")</f>
        <v>#VALUE!</v>
      </c>
      <c r="E1603" s="77" t="e">
        <f aca="false">$E$1598</f>
        <v>#VALUE!</v>
      </c>
      <c r="F1603" s="98"/>
      <c r="G1603" s="88" t="s">
        <v>1921</v>
      </c>
      <c r="H1603" s="82" t="str">
        <f aca="false">H1630</f>
        <v>RIO-3307</v>
      </c>
      <c r="I1603" s="77" t="s">
        <v>1922</v>
      </c>
      <c r="J1603" s="87"/>
      <c r="K1603" s="79"/>
      <c r="L1603" s="93"/>
      <c r="M1603" s="87" t="s">
        <v>62</v>
      </c>
      <c r="N1603" s="82"/>
      <c r="O1603" s="82"/>
      <c r="P1603" s="82"/>
      <c r="Q1603" s="82" t="n">
        <v>1</v>
      </c>
      <c r="R1603" s="82"/>
      <c r="S1603" s="82"/>
      <c r="T1603" s="82"/>
      <c r="U1603" s="82"/>
      <c r="V1603" s="82"/>
      <c r="W1603" s="82"/>
      <c r="X1603" s="82"/>
      <c r="Y1603" s="82"/>
      <c r="Z1603" s="82"/>
      <c r="AA1603" s="82"/>
      <c r="AB1603" s="82"/>
      <c r="AC1603" s="82"/>
      <c r="AD1603" s="82"/>
      <c r="AE1603" s="82"/>
      <c r="AF1603" s="82"/>
      <c r="AG1603" s="82"/>
      <c r="AH1603" s="82"/>
      <c r="AI1603" s="82"/>
      <c r="AJ1603" s="82"/>
      <c r="AK1603" s="82"/>
      <c r="AL1603" s="82"/>
      <c r="AM1603" s="82"/>
      <c r="AN1603" s="82"/>
      <c r="AO1603" s="93"/>
      <c r="AP1603" s="93"/>
      <c r="AQ1603" s="93"/>
      <c r="AR1603" s="93"/>
      <c r="AS1603" s="93"/>
      <c r="AT1603" s="94"/>
      <c r="AU1603" s="41"/>
      <c r="AV1603" s="41"/>
      <c r="AW1603" s="41"/>
      <c r="AX1603" s="41"/>
      <c r="AY1603" s="41"/>
      <c r="AZ1603" s="41"/>
      <c r="BA1603" s="41"/>
      <c r="BB1603" s="41"/>
      <c r="BC1603" s="41"/>
      <c r="BD1603" s="41"/>
      <c r="BE1603" s="41"/>
      <c r="BF1603" s="41"/>
      <c r="BG1603" s="41"/>
      <c r="BH1603" s="41"/>
      <c r="BI1603" s="41"/>
      <c r="BJ1603" s="41"/>
      <c r="BK1603" s="41"/>
      <c r="BL1603" s="41"/>
      <c r="BM1603" s="41"/>
      <c r="BN1603" s="41"/>
    </row>
    <row r="1604" customFormat="false" ht="22.5" hidden="false" customHeight="true" outlineLevel="0" collapsed="false">
      <c r="A1604" s="90" t="s">
        <v>229</v>
      </c>
      <c r="B1604" s="90" t="s">
        <v>229</v>
      </c>
      <c r="C1604" s="83" t="s">
        <v>1923</v>
      </c>
      <c r="D1604" s="90" t="e">
        <f aca="false">CONCATENATE($D$1598,"_","CMD")</f>
        <v>#VALUE!</v>
      </c>
      <c r="E1604" s="77" t="e">
        <f aca="false">$E$1598</f>
        <v>#VALUE!</v>
      </c>
      <c r="F1604" s="78"/>
      <c r="G1604" s="88" t="s">
        <v>106</v>
      </c>
      <c r="H1604" s="82" t="str">
        <f aca="false">H1628</f>
        <v>RIO-3307</v>
      </c>
      <c r="I1604" s="77" t="s">
        <v>1924</v>
      </c>
      <c r="J1604" s="87"/>
      <c r="K1604" s="79"/>
      <c r="L1604" s="93" t="s">
        <v>229</v>
      </c>
      <c r="M1604" s="87" t="s">
        <v>62</v>
      </c>
      <c r="N1604" s="82" t="s">
        <v>229</v>
      </c>
      <c r="O1604" s="82"/>
      <c r="P1604" s="82"/>
      <c r="Q1604" s="82"/>
      <c r="R1604" s="82" t="n">
        <v>1</v>
      </c>
      <c r="S1604" s="82"/>
      <c r="T1604" s="82"/>
      <c r="U1604" s="82"/>
      <c r="V1604" s="82"/>
      <c r="W1604" s="82"/>
      <c r="X1604" s="82"/>
      <c r="Y1604" s="82"/>
      <c r="Z1604" s="82"/>
      <c r="AA1604" s="82"/>
      <c r="AB1604" s="82"/>
      <c r="AC1604" s="82"/>
      <c r="AD1604" s="82"/>
      <c r="AE1604" s="82"/>
      <c r="AF1604" s="82"/>
      <c r="AG1604" s="82"/>
      <c r="AH1604" s="82"/>
      <c r="AI1604" s="82"/>
      <c r="AJ1604" s="82"/>
      <c r="AK1604" s="82"/>
      <c r="AL1604" s="82"/>
      <c r="AM1604" s="82"/>
      <c r="AN1604" s="82"/>
      <c r="AO1604" s="93"/>
      <c r="AP1604" s="93"/>
      <c r="AQ1604" s="93"/>
      <c r="AR1604" s="93"/>
      <c r="AS1604" s="93"/>
      <c r="AT1604" s="94" t="s">
        <v>229</v>
      </c>
      <c r="AU1604" s="41"/>
      <c r="AV1604" s="41"/>
      <c r="AW1604" s="41"/>
      <c r="AX1604" s="41"/>
      <c r="AY1604" s="41"/>
      <c r="AZ1604" s="41"/>
      <c r="BA1604" s="41"/>
      <c r="BB1604" s="41"/>
      <c r="BC1604" s="41"/>
      <c r="BD1604" s="41"/>
      <c r="BE1604" s="41"/>
      <c r="BF1604" s="41"/>
      <c r="BG1604" s="41"/>
      <c r="BH1604" s="41"/>
      <c r="BI1604" s="41"/>
      <c r="BJ1604" s="41"/>
      <c r="BK1604" s="41"/>
      <c r="BL1604" s="41"/>
      <c r="BM1604" s="41"/>
      <c r="BN1604" s="41"/>
    </row>
    <row r="1605" customFormat="false" ht="22.5" hidden="false" customHeight="true" outlineLevel="0" collapsed="false">
      <c r="A1605" s="90"/>
      <c r="B1605" s="90"/>
      <c r="C1605" s="83" t="s">
        <v>1925</v>
      </c>
      <c r="D1605" s="90" t="e">
        <f aca="false">CONCATENATE($D$1598,"_","IT")</f>
        <v>#VALUE!</v>
      </c>
      <c r="E1605" s="77" t="e">
        <f aca="false">$E$1598</f>
        <v>#VALUE!</v>
      </c>
      <c r="F1605" s="78"/>
      <c r="G1605" s="88" t="s">
        <v>82</v>
      </c>
      <c r="H1605" s="82" t="s">
        <v>981</v>
      </c>
      <c r="I1605" s="77" t="s">
        <v>1926</v>
      </c>
      <c r="J1605" s="87"/>
      <c r="K1605" s="139"/>
      <c r="L1605" s="93"/>
      <c r="M1605" s="87" t="s">
        <v>85</v>
      </c>
      <c r="N1605" s="82" t="s">
        <v>1571</v>
      </c>
      <c r="O1605" s="82"/>
      <c r="P1605" s="82"/>
      <c r="Q1605" s="82"/>
      <c r="R1605" s="82"/>
      <c r="S1605" s="82" t="n">
        <v>1</v>
      </c>
      <c r="T1605" s="82"/>
      <c r="U1605" s="82"/>
      <c r="V1605" s="82"/>
      <c r="W1605" s="82"/>
      <c r="X1605" s="82"/>
      <c r="Y1605" s="82"/>
      <c r="Z1605" s="82"/>
      <c r="AA1605" s="82"/>
      <c r="AB1605" s="82"/>
      <c r="AC1605" s="82"/>
      <c r="AD1605" s="82"/>
      <c r="AE1605" s="82"/>
      <c r="AF1605" s="82"/>
      <c r="AG1605" s="82"/>
      <c r="AH1605" s="82"/>
      <c r="AI1605" s="82"/>
      <c r="AJ1605" s="82"/>
      <c r="AK1605" s="82"/>
      <c r="AL1605" s="82"/>
      <c r="AM1605" s="82"/>
      <c r="AN1605" s="82"/>
      <c r="AO1605" s="93"/>
      <c r="AP1605" s="93"/>
      <c r="AQ1605" s="93"/>
      <c r="AR1605" s="93"/>
      <c r="AS1605" s="93"/>
      <c r="AT1605" s="94"/>
      <c r="AU1605" s="41"/>
      <c r="AV1605" s="41"/>
      <c r="AW1605" s="41"/>
      <c r="AX1605" s="41"/>
      <c r="AY1605" s="41"/>
      <c r="AZ1605" s="41"/>
      <c r="BA1605" s="41"/>
      <c r="BB1605" s="41"/>
      <c r="BC1605" s="41"/>
      <c r="BD1605" s="41"/>
      <c r="BE1605" s="41"/>
      <c r="BF1605" s="41"/>
      <c r="BG1605" s="41"/>
      <c r="BH1605" s="41"/>
      <c r="BI1605" s="41"/>
      <c r="BJ1605" s="41"/>
      <c r="BK1605" s="41"/>
      <c r="BL1605" s="41"/>
      <c r="BM1605" s="41"/>
      <c r="BN1605" s="41"/>
    </row>
    <row r="1606" customFormat="false" ht="22.5" hidden="false" customHeight="true" outlineLevel="0" collapsed="false">
      <c r="A1606" s="90"/>
      <c r="B1606" s="90"/>
      <c r="C1606" s="83" t="s">
        <v>1927</v>
      </c>
      <c r="D1606" s="90" t="e">
        <f aca="false">CONCATENATE($D$1598,"_","TT-2")</f>
        <v>#VALUE!</v>
      </c>
      <c r="E1606" s="77" t="e">
        <f aca="false">$E$1598</f>
        <v>#VALUE!</v>
      </c>
      <c r="F1606" s="78"/>
      <c r="G1606" s="88" t="s">
        <v>1928</v>
      </c>
      <c r="H1606" s="82" t="s">
        <v>981</v>
      </c>
      <c r="I1606" s="77" t="s">
        <v>1929</v>
      </c>
      <c r="J1606" s="87"/>
      <c r="K1606" s="139"/>
      <c r="L1606" s="93"/>
      <c r="M1606" s="87" t="s">
        <v>85</v>
      </c>
      <c r="N1606" s="82" t="s">
        <v>153</v>
      </c>
      <c r="O1606" s="82"/>
      <c r="P1606" s="82"/>
      <c r="Q1606" s="82"/>
      <c r="R1606" s="82"/>
      <c r="S1606" s="82" t="n">
        <v>1</v>
      </c>
      <c r="T1606" s="82"/>
      <c r="U1606" s="82"/>
      <c r="V1606" s="82"/>
      <c r="W1606" s="82"/>
      <c r="X1606" s="82"/>
      <c r="Y1606" s="82"/>
      <c r="Z1606" s="82"/>
      <c r="AA1606" s="82"/>
      <c r="AB1606" s="82"/>
      <c r="AC1606" s="82"/>
      <c r="AD1606" s="82"/>
      <c r="AE1606" s="82"/>
      <c r="AF1606" s="82"/>
      <c r="AG1606" s="82"/>
      <c r="AH1606" s="82"/>
      <c r="AI1606" s="82"/>
      <c r="AJ1606" s="82"/>
      <c r="AK1606" s="82"/>
      <c r="AL1606" s="82"/>
      <c r="AM1606" s="82"/>
      <c r="AN1606" s="82"/>
      <c r="AO1606" s="93"/>
      <c r="AP1606" s="93"/>
      <c r="AQ1606" s="93"/>
      <c r="AR1606" s="93"/>
      <c r="AS1606" s="93"/>
      <c r="AT1606" s="94"/>
      <c r="AU1606" s="41"/>
      <c r="AV1606" s="41"/>
      <c r="AW1606" s="41"/>
      <c r="AX1606" s="41"/>
      <c r="AY1606" s="41"/>
      <c r="AZ1606" s="41"/>
      <c r="BA1606" s="41"/>
      <c r="BB1606" s="41"/>
      <c r="BC1606" s="41"/>
      <c r="BD1606" s="41"/>
      <c r="BE1606" s="41"/>
      <c r="BF1606" s="41"/>
      <c r="BG1606" s="41"/>
      <c r="BH1606" s="41"/>
      <c r="BI1606" s="41"/>
      <c r="BJ1606" s="41"/>
      <c r="BK1606" s="41"/>
      <c r="BL1606" s="41"/>
      <c r="BM1606" s="41"/>
      <c r="BN1606" s="41"/>
    </row>
    <row r="1607" customFormat="false" ht="22.5" hidden="false" customHeight="true" outlineLevel="0" collapsed="false">
      <c r="A1607" s="90"/>
      <c r="B1607" s="90"/>
      <c r="C1607" s="83" t="s">
        <v>1930</v>
      </c>
      <c r="D1607" s="90" t="e">
        <f aca="false">CONCATENATE($D$1598,"_","TT-1")</f>
        <v>#VALUE!</v>
      </c>
      <c r="E1607" s="77" t="e">
        <f aca="false">$E$1598</f>
        <v>#VALUE!</v>
      </c>
      <c r="F1607" s="78"/>
      <c r="G1607" s="88" t="s">
        <v>1931</v>
      </c>
      <c r="H1607" s="82" t="s">
        <v>981</v>
      </c>
      <c r="I1607" s="77" t="s">
        <v>1932</v>
      </c>
      <c r="J1607" s="87"/>
      <c r="K1607" s="139"/>
      <c r="L1607" s="93"/>
      <c r="M1607" s="87" t="s">
        <v>85</v>
      </c>
      <c r="N1607" s="82" t="s">
        <v>1933</v>
      </c>
      <c r="O1607" s="82"/>
      <c r="P1607" s="82"/>
      <c r="Q1607" s="82"/>
      <c r="R1607" s="82"/>
      <c r="S1607" s="82" t="n">
        <v>1</v>
      </c>
      <c r="T1607" s="82"/>
      <c r="U1607" s="82"/>
      <c r="V1607" s="82"/>
      <c r="W1607" s="82"/>
      <c r="X1607" s="82"/>
      <c r="Y1607" s="82"/>
      <c r="Z1607" s="82"/>
      <c r="AA1607" s="82"/>
      <c r="AB1607" s="82"/>
      <c r="AC1607" s="82"/>
      <c r="AD1607" s="82"/>
      <c r="AE1607" s="82"/>
      <c r="AF1607" s="82"/>
      <c r="AG1607" s="82"/>
      <c r="AH1607" s="82"/>
      <c r="AI1607" s="82"/>
      <c r="AJ1607" s="82"/>
      <c r="AK1607" s="82"/>
      <c r="AL1607" s="82"/>
      <c r="AM1607" s="82"/>
      <c r="AN1607" s="82"/>
      <c r="AO1607" s="93"/>
      <c r="AP1607" s="93"/>
      <c r="AQ1607" s="93"/>
      <c r="AR1607" s="93"/>
      <c r="AS1607" s="93"/>
      <c r="AT1607" s="94"/>
      <c r="AU1607" s="41"/>
      <c r="AV1607" s="41"/>
      <c r="AW1607" s="41"/>
      <c r="AX1607" s="41"/>
      <c r="AY1607" s="41"/>
      <c r="AZ1607" s="41"/>
      <c r="BA1607" s="41"/>
      <c r="BB1607" s="41"/>
      <c r="BC1607" s="41"/>
      <c r="BD1607" s="41"/>
      <c r="BE1607" s="41"/>
      <c r="BF1607" s="41"/>
      <c r="BG1607" s="41"/>
      <c r="BH1607" s="41"/>
      <c r="BI1607" s="41"/>
      <c r="BJ1607" s="41"/>
      <c r="BK1607" s="41"/>
      <c r="BL1607" s="41"/>
      <c r="BM1607" s="41"/>
      <c r="BN1607" s="41"/>
    </row>
    <row r="1608" customFormat="false" ht="22.5" hidden="false" customHeight="true" outlineLevel="0" collapsed="false">
      <c r="A1608" s="90"/>
      <c r="B1608" s="90"/>
      <c r="C1608" s="83"/>
      <c r="D1608" s="90"/>
      <c r="E1608" s="77"/>
      <c r="F1608" s="78"/>
      <c r="G1608" s="76"/>
      <c r="H1608" s="82"/>
      <c r="I1608" s="77"/>
      <c r="J1608" s="87"/>
      <c r="K1608" s="93"/>
      <c r="L1608" s="93"/>
      <c r="M1608" s="82"/>
      <c r="N1608" s="82"/>
      <c r="O1608" s="82"/>
      <c r="P1608" s="82"/>
      <c r="Q1608" s="82"/>
      <c r="R1608" s="82"/>
      <c r="S1608" s="82"/>
      <c r="T1608" s="82"/>
      <c r="U1608" s="82"/>
      <c r="V1608" s="82"/>
      <c r="W1608" s="82"/>
      <c r="X1608" s="82"/>
      <c r="Y1608" s="82"/>
      <c r="Z1608" s="82"/>
      <c r="AA1608" s="82"/>
      <c r="AB1608" s="82"/>
      <c r="AC1608" s="82"/>
      <c r="AD1608" s="82"/>
      <c r="AE1608" s="82"/>
      <c r="AF1608" s="82"/>
      <c r="AG1608" s="82"/>
      <c r="AH1608" s="82"/>
      <c r="AI1608" s="82"/>
      <c r="AJ1608" s="82"/>
      <c r="AK1608" s="82"/>
      <c r="AL1608" s="82"/>
      <c r="AM1608" s="82"/>
      <c r="AN1608" s="82"/>
      <c r="AO1608" s="93"/>
      <c r="AP1608" s="93"/>
      <c r="AQ1608" s="93"/>
      <c r="AR1608" s="93"/>
      <c r="AS1608" s="93"/>
      <c r="AT1608" s="94"/>
      <c r="AU1608" s="50"/>
      <c r="AV1608" s="50"/>
      <c r="AW1608" s="50"/>
      <c r="AX1608" s="50"/>
      <c r="AY1608" s="50"/>
      <c r="AZ1608" s="50"/>
      <c r="BA1608" s="50"/>
      <c r="BB1608" s="50"/>
      <c r="BC1608" s="50"/>
      <c r="BD1608" s="50"/>
      <c r="BE1608" s="50"/>
      <c r="BF1608" s="50"/>
      <c r="BG1608" s="50"/>
      <c r="BH1608" s="50"/>
      <c r="BI1608" s="50"/>
      <c r="BJ1608" s="50"/>
      <c r="BK1608" s="50"/>
      <c r="BL1608" s="50"/>
      <c r="BM1608" s="50"/>
      <c r="BN1608" s="50"/>
    </row>
    <row r="1609" customFormat="false" ht="22.5" hidden="false" customHeight="true" outlineLevel="0" collapsed="false">
      <c r="A1609" s="90"/>
      <c r="B1609" s="90"/>
      <c r="C1609" s="83"/>
      <c r="D1609" s="90"/>
      <c r="E1609" s="77"/>
      <c r="F1609" s="78"/>
      <c r="G1609" s="76"/>
      <c r="H1609" s="82"/>
      <c r="I1609" s="77"/>
      <c r="J1609" s="87"/>
      <c r="K1609" s="93"/>
      <c r="L1609" s="93"/>
      <c r="M1609" s="82"/>
      <c r="N1609" s="82"/>
      <c r="O1609" s="82"/>
      <c r="P1609" s="82"/>
      <c r="Q1609" s="82"/>
      <c r="R1609" s="82"/>
      <c r="S1609" s="82"/>
      <c r="T1609" s="82"/>
      <c r="U1609" s="82"/>
      <c r="V1609" s="82"/>
      <c r="W1609" s="82"/>
      <c r="X1609" s="82"/>
      <c r="Y1609" s="82"/>
      <c r="Z1609" s="82"/>
      <c r="AA1609" s="82"/>
      <c r="AB1609" s="82"/>
      <c r="AC1609" s="82"/>
      <c r="AD1609" s="82"/>
      <c r="AE1609" s="82"/>
      <c r="AF1609" s="82"/>
      <c r="AG1609" s="82"/>
      <c r="AH1609" s="82"/>
      <c r="AI1609" s="82"/>
      <c r="AJ1609" s="82"/>
      <c r="AK1609" s="82"/>
      <c r="AL1609" s="82"/>
      <c r="AM1609" s="82"/>
      <c r="AN1609" s="82"/>
      <c r="AO1609" s="93"/>
      <c r="AP1609" s="93"/>
      <c r="AQ1609" s="93"/>
      <c r="AR1609" s="93"/>
      <c r="AS1609" s="93"/>
      <c r="AT1609" s="94"/>
      <c r="AU1609" s="50"/>
      <c r="AV1609" s="50"/>
      <c r="AW1609" s="50"/>
      <c r="AX1609" s="50"/>
      <c r="AY1609" s="50"/>
      <c r="AZ1609" s="50"/>
      <c r="BA1609" s="50"/>
      <c r="BB1609" s="50"/>
      <c r="BC1609" s="50"/>
      <c r="BD1609" s="50"/>
      <c r="BE1609" s="50"/>
      <c r="BF1609" s="50"/>
      <c r="BG1609" s="50"/>
      <c r="BH1609" s="50"/>
      <c r="BI1609" s="50"/>
      <c r="BJ1609" s="50"/>
      <c r="BK1609" s="50"/>
      <c r="BL1609" s="50"/>
      <c r="BM1609" s="50"/>
      <c r="BN1609" s="50"/>
    </row>
    <row r="1610" customFormat="false" ht="22.5" hidden="false" customHeight="true" outlineLevel="0" collapsed="false">
      <c r="A1610" s="90"/>
      <c r="B1610" s="90"/>
      <c r="C1610" s="83"/>
      <c r="D1610" s="90"/>
      <c r="E1610" s="77"/>
      <c r="F1610" s="78"/>
      <c r="G1610" s="76"/>
      <c r="H1610" s="82"/>
      <c r="I1610" s="77"/>
      <c r="J1610" s="87"/>
      <c r="K1610" s="93"/>
      <c r="L1610" s="93"/>
      <c r="M1610" s="82"/>
      <c r="N1610" s="82"/>
      <c r="O1610" s="82"/>
      <c r="P1610" s="82"/>
      <c r="Q1610" s="82"/>
      <c r="R1610" s="82"/>
      <c r="S1610" s="82"/>
      <c r="T1610" s="82"/>
      <c r="U1610" s="82"/>
      <c r="V1610" s="82"/>
      <c r="W1610" s="82"/>
      <c r="X1610" s="82"/>
      <c r="Y1610" s="82"/>
      <c r="Z1610" s="82"/>
      <c r="AA1610" s="82"/>
      <c r="AB1610" s="82"/>
      <c r="AC1610" s="82"/>
      <c r="AD1610" s="82"/>
      <c r="AE1610" s="82"/>
      <c r="AF1610" s="82"/>
      <c r="AG1610" s="82"/>
      <c r="AH1610" s="82"/>
      <c r="AI1610" s="82"/>
      <c r="AJ1610" s="82"/>
      <c r="AK1610" s="82"/>
      <c r="AL1610" s="82"/>
      <c r="AM1610" s="82"/>
      <c r="AN1610" s="82"/>
      <c r="AO1610" s="93"/>
      <c r="AP1610" s="93"/>
      <c r="AQ1610" s="93"/>
      <c r="AR1610" s="93"/>
      <c r="AS1610" s="93"/>
      <c r="AT1610" s="94"/>
      <c r="AU1610" s="50"/>
      <c r="AV1610" s="50"/>
      <c r="AW1610" s="50"/>
      <c r="AX1610" s="50"/>
      <c r="AY1610" s="50"/>
      <c r="AZ1610" s="50"/>
      <c r="BA1610" s="50"/>
      <c r="BB1610" s="50"/>
      <c r="BC1610" s="50"/>
      <c r="BD1610" s="50"/>
      <c r="BE1610" s="50"/>
      <c r="BF1610" s="50"/>
      <c r="BG1610" s="50"/>
      <c r="BH1610" s="50"/>
      <c r="BI1610" s="50"/>
      <c r="BJ1610" s="50"/>
      <c r="BK1610" s="50"/>
      <c r="BL1610" s="50"/>
      <c r="BM1610" s="50"/>
      <c r="BN1610" s="50"/>
    </row>
    <row r="1611" customFormat="false" ht="22.5" hidden="false" customHeight="true" outlineLevel="0" collapsed="false">
      <c r="A1611" s="90"/>
      <c r="B1611" s="90"/>
      <c r="C1611" s="83"/>
      <c r="D1611" s="90"/>
      <c r="E1611" s="77"/>
      <c r="F1611" s="78"/>
      <c r="G1611" s="76"/>
      <c r="H1611" s="82"/>
      <c r="I1611" s="77"/>
      <c r="J1611" s="87"/>
      <c r="K1611" s="93"/>
      <c r="L1611" s="93"/>
      <c r="M1611" s="82"/>
      <c r="N1611" s="82"/>
      <c r="O1611" s="82"/>
      <c r="P1611" s="82"/>
      <c r="Q1611" s="82"/>
      <c r="R1611" s="82"/>
      <c r="S1611" s="82"/>
      <c r="T1611" s="82"/>
      <c r="U1611" s="82"/>
      <c r="V1611" s="82"/>
      <c r="W1611" s="82"/>
      <c r="X1611" s="82"/>
      <c r="Y1611" s="82"/>
      <c r="Z1611" s="82"/>
      <c r="AA1611" s="82"/>
      <c r="AB1611" s="82"/>
      <c r="AC1611" s="82"/>
      <c r="AD1611" s="82"/>
      <c r="AE1611" s="82"/>
      <c r="AF1611" s="82"/>
      <c r="AG1611" s="82"/>
      <c r="AH1611" s="82"/>
      <c r="AI1611" s="82"/>
      <c r="AJ1611" s="82"/>
      <c r="AK1611" s="82"/>
      <c r="AL1611" s="82"/>
      <c r="AM1611" s="82"/>
      <c r="AN1611" s="82"/>
      <c r="AO1611" s="93"/>
      <c r="AP1611" s="93"/>
      <c r="AQ1611" s="93"/>
      <c r="AR1611" s="93"/>
      <c r="AS1611" s="93"/>
      <c r="AT1611" s="94"/>
      <c r="AU1611" s="50"/>
      <c r="AV1611" s="50"/>
      <c r="AW1611" s="50"/>
      <c r="AX1611" s="50"/>
      <c r="AY1611" s="50"/>
      <c r="AZ1611" s="50"/>
      <c r="BA1611" s="50"/>
      <c r="BB1611" s="50"/>
      <c r="BC1611" s="50"/>
      <c r="BD1611" s="50"/>
      <c r="BE1611" s="50"/>
      <c r="BF1611" s="50"/>
      <c r="BG1611" s="50"/>
      <c r="BH1611" s="50"/>
      <c r="BI1611" s="50"/>
      <c r="BJ1611" s="50"/>
      <c r="BK1611" s="50"/>
      <c r="BL1611" s="50"/>
      <c r="BM1611" s="50"/>
      <c r="BN1611" s="50"/>
    </row>
    <row r="1612" customFormat="false" ht="22.5" hidden="false" customHeight="true" outlineLevel="0" collapsed="false">
      <c r="A1612" s="90"/>
      <c r="B1612" s="90"/>
      <c r="C1612" s="83"/>
      <c r="D1612" s="95" t="e">
        <f aca="false">'codigos flow sheet' #REF!</f>
        <v>#VALUE!</v>
      </c>
      <c r="E1612" s="95" t="e">
        <f aca="false">'codigos flow sheet' #REF!</f>
        <v>#VALUE!</v>
      </c>
      <c r="F1612" s="78"/>
      <c r="G1612" s="76"/>
      <c r="H1612" s="82" t="s">
        <v>803</v>
      </c>
      <c r="I1612" s="77"/>
      <c r="J1612" s="87" t="s">
        <v>88</v>
      </c>
      <c r="K1612" s="100" t="s">
        <v>89</v>
      </c>
      <c r="L1612" s="93"/>
      <c r="M1612" s="82"/>
      <c r="N1612" s="82"/>
      <c r="O1612" s="82"/>
      <c r="P1612" s="82"/>
      <c r="Q1612" s="82"/>
      <c r="R1612" s="82"/>
      <c r="S1612" s="82"/>
      <c r="T1612" s="82"/>
      <c r="U1612" s="82"/>
      <c r="V1612" s="82"/>
      <c r="W1612" s="82"/>
      <c r="X1612" s="82"/>
      <c r="Y1612" s="82"/>
      <c r="Z1612" s="82"/>
      <c r="AA1612" s="82"/>
      <c r="AB1612" s="82"/>
      <c r="AC1612" s="82"/>
      <c r="AD1612" s="82"/>
      <c r="AE1612" s="82"/>
      <c r="AF1612" s="82"/>
      <c r="AG1612" s="82"/>
      <c r="AH1612" s="82"/>
      <c r="AI1612" s="82"/>
      <c r="AJ1612" s="82"/>
      <c r="AK1612" s="82"/>
      <c r="AL1612" s="82"/>
      <c r="AM1612" s="82"/>
      <c r="AN1612" s="82"/>
      <c r="AO1612" s="93"/>
      <c r="AP1612" s="93"/>
      <c r="AQ1612" s="93"/>
      <c r="AR1612" s="93"/>
      <c r="AS1612" s="93"/>
      <c r="AT1612" s="94"/>
      <c r="AU1612" s="41"/>
      <c r="AV1612" s="41"/>
      <c r="AW1612" s="41"/>
      <c r="AX1612" s="41"/>
      <c r="AY1612" s="41"/>
      <c r="AZ1612" s="41"/>
      <c r="BA1612" s="41"/>
      <c r="BB1612" s="41"/>
      <c r="BC1612" s="41"/>
      <c r="BD1612" s="41"/>
      <c r="BE1612" s="41"/>
      <c r="BF1612" s="41"/>
      <c r="BG1612" s="41"/>
      <c r="BH1612" s="41"/>
      <c r="BI1612" s="41"/>
      <c r="BJ1612" s="41"/>
      <c r="BK1612" s="41"/>
      <c r="BL1612" s="41"/>
      <c r="BM1612" s="41"/>
      <c r="BN1612" s="41"/>
    </row>
    <row r="1613" customFormat="false" ht="22.5" hidden="false" customHeight="true" outlineLevel="0" collapsed="false">
      <c r="A1613" s="90"/>
      <c r="B1613" s="90"/>
      <c r="C1613" s="83" t="s">
        <v>1934</v>
      </c>
      <c r="D1613" s="90" t="e">
        <f aca="false">CONCATENATE($D$1612,"_","HS")</f>
        <v>#VALUE!</v>
      </c>
      <c r="E1613" s="77" t="e">
        <f aca="false">$E$1612</f>
        <v>#VALUE!</v>
      </c>
      <c r="F1613" s="78"/>
      <c r="G1613" s="88" t="s">
        <v>1062</v>
      </c>
      <c r="H1613" s="82" t="s">
        <v>981</v>
      </c>
      <c r="I1613" s="77" t="s">
        <v>1935</v>
      </c>
      <c r="J1613" s="87"/>
      <c r="K1613" s="79"/>
      <c r="L1613" s="93"/>
      <c r="M1613" s="87" t="s">
        <v>62</v>
      </c>
      <c r="N1613" s="82"/>
      <c r="O1613" s="82"/>
      <c r="P1613" s="82"/>
      <c r="Q1613" s="82" t="n">
        <v>1</v>
      </c>
      <c r="R1613" s="82"/>
      <c r="S1613" s="82"/>
      <c r="T1613" s="82"/>
      <c r="U1613" s="82"/>
      <c r="V1613" s="82"/>
      <c r="W1613" s="82"/>
      <c r="X1613" s="82"/>
      <c r="Y1613" s="82"/>
      <c r="Z1613" s="82"/>
      <c r="AA1613" s="82"/>
      <c r="AB1613" s="82"/>
      <c r="AC1613" s="82"/>
      <c r="AD1613" s="82"/>
      <c r="AE1613" s="82"/>
      <c r="AF1613" s="82"/>
      <c r="AG1613" s="82"/>
      <c r="AH1613" s="82"/>
      <c r="AI1613" s="82"/>
      <c r="AJ1613" s="82"/>
      <c r="AK1613" s="82"/>
      <c r="AL1613" s="82"/>
      <c r="AM1613" s="82"/>
      <c r="AN1613" s="82"/>
      <c r="AO1613" s="93"/>
      <c r="AP1613" s="93"/>
      <c r="AQ1613" s="93"/>
      <c r="AR1613" s="93"/>
      <c r="AS1613" s="93"/>
      <c r="AT1613" s="94"/>
      <c r="AU1613" s="41"/>
      <c r="AV1613" s="41"/>
      <c r="AW1613" s="41"/>
      <c r="AX1613" s="41"/>
      <c r="AY1613" s="41"/>
      <c r="AZ1613" s="41"/>
      <c r="BA1613" s="41"/>
      <c r="BB1613" s="41"/>
      <c r="BC1613" s="41"/>
      <c r="BD1613" s="41"/>
      <c r="BE1613" s="41"/>
      <c r="BF1613" s="41"/>
      <c r="BG1613" s="41"/>
      <c r="BH1613" s="41"/>
      <c r="BI1613" s="41"/>
      <c r="BJ1613" s="41"/>
      <c r="BK1613" s="41"/>
      <c r="BL1613" s="41"/>
      <c r="BM1613" s="41"/>
      <c r="BN1613" s="41"/>
    </row>
    <row r="1614" customFormat="false" ht="22.5" hidden="false" customHeight="true" outlineLevel="0" collapsed="false">
      <c r="A1614" s="90"/>
      <c r="B1614" s="90"/>
      <c r="C1614" s="83" t="s">
        <v>1936</v>
      </c>
      <c r="D1614" s="90" t="e">
        <f aca="false">CONCATENATE($D$1612,"_","RDY")</f>
        <v>#VALUE!</v>
      </c>
      <c r="E1614" s="77" t="e">
        <f aca="false">$E$1612</f>
        <v>#VALUE!</v>
      </c>
      <c r="F1614" s="78"/>
      <c r="G1614" s="88" t="s">
        <v>64</v>
      </c>
      <c r="H1614" s="82" t="s">
        <v>981</v>
      </c>
      <c r="I1614" s="77" t="s">
        <v>1937</v>
      </c>
      <c r="J1614" s="87"/>
      <c r="K1614" s="79"/>
      <c r="L1614" s="93"/>
      <c r="M1614" s="87" t="s">
        <v>62</v>
      </c>
      <c r="N1614" s="82"/>
      <c r="O1614" s="82"/>
      <c r="P1614" s="82"/>
      <c r="Q1614" s="82" t="n">
        <v>1</v>
      </c>
      <c r="R1614" s="82"/>
      <c r="S1614" s="82"/>
      <c r="T1614" s="82"/>
      <c r="U1614" s="82"/>
      <c r="V1614" s="82"/>
      <c r="W1614" s="82"/>
      <c r="X1614" s="82"/>
      <c r="Y1614" s="82"/>
      <c r="Z1614" s="82"/>
      <c r="AA1614" s="82"/>
      <c r="AB1614" s="82"/>
      <c r="AC1614" s="82"/>
      <c r="AD1614" s="82"/>
      <c r="AE1614" s="82"/>
      <c r="AF1614" s="82"/>
      <c r="AG1614" s="82"/>
      <c r="AH1614" s="82"/>
      <c r="AI1614" s="82"/>
      <c r="AJ1614" s="82"/>
      <c r="AK1614" s="82"/>
      <c r="AL1614" s="82"/>
      <c r="AM1614" s="82"/>
      <c r="AN1614" s="82"/>
      <c r="AO1614" s="93"/>
      <c r="AP1614" s="93"/>
      <c r="AQ1614" s="93"/>
      <c r="AR1614" s="93"/>
      <c r="AS1614" s="93"/>
      <c r="AT1614" s="94"/>
      <c r="AU1614" s="41"/>
      <c r="AV1614" s="41"/>
      <c r="AW1614" s="41"/>
      <c r="AX1614" s="41"/>
      <c r="AY1614" s="41"/>
      <c r="AZ1614" s="41"/>
      <c r="BA1614" s="41"/>
      <c r="BB1614" s="41"/>
      <c r="BC1614" s="41"/>
      <c r="BD1614" s="41"/>
      <c r="BE1614" s="41"/>
      <c r="BF1614" s="41"/>
      <c r="BG1614" s="41"/>
      <c r="BH1614" s="41"/>
      <c r="BI1614" s="41"/>
      <c r="BJ1614" s="41"/>
      <c r="BK1614" s="41"/>
      <c r="BL1614" s="41"/>
      <c r="BM1614" s="41"/>
      <c r="BN1614" s="41"/>
    </row>
    <row r="1615" customFormat="false" ht="22.5" hidden="false" customHeight="true" outlineLevel="0" collapsed="false">
      <c r="A1615" s="90"/>
      <c r="B1615" s="90"/>
      <c r="C1615" s="83" t="s">
        <v>1938</v>
      </c>
      <c r="D1615" s="90" t="e">
        <f aca="false">CONCATENATE($D$1612,"_","RUN")</f>
        <v>#VALUE!</v>
      </c>
      <c r="E1615" s="77" t="e">
        <f aca="false">$E$1612</f>
        <v>#VALUE!</v>
      </c>
      <c r="F1615" s="78"/>
      <c r="G1615" s="88" t="s">
        <v>382</v>
      </c>
      <c r="H1615" s="82" t="s">
        <v>981</v>
      </c>
      <c r="I1615" s="77" t="s">
        <v>1939</v>
      </c>
      <c r="J1615" s="87"/>
      <c r="K1615" s="79"/>
      <c r="L1615" s="93"/>
      <c r="M1615" s="87" t="s">
        <v>62</v>
      </c>
      <c r="N1615" s="82"/>
      <c r="O1615" s="82"/>
      <c r="P1615" s="82"/>
      <c r="Q1615" s="82" t="n">
        <v>1</v>
      </c>
      <c r="R1615" s="82"/>
      <c r="S1615" s="82"/>
      <c r="T1615" s="82"/>
      <c r="U1615" s="82"/>
      <c r="V1615" s="82"/>
      <c r="W1615" s="82"/>
      <c r="X1615" s="82"/>
      <c r="Y1615" s="82"/>
      <c r="Z1615" s="82"/>
      <c r="AA1615" s="82"/>
      <c r="AB1615" s="82"/>
      <c r="AC1615" s="82"/>
      <c r="AD1615" s="82"/>
      <c r="AE1615" s="82"/>
      <c r="AF1615" s="82"/>
      <c r="AG1615" s="82"/>
      <c r="AH1615" s="82"/>
      <c r="AI1615" s="82"/>
      <c r="AJ1615" s="82"/>
      <c r="AK1615" s="82"/>
      <c r="AL1615" s="82"/>
      <c r="AM1615" s="82"/>
      <c r="AN1615" s="82"/>
      <c r="AO1615" s="93"/>
      <c r="AP1615" s="93"/>
      <c r="AQ1615" s="93"/>
      <c r="AR1615" s="93"/>
      <c r="AS1615" s="93"/>
      <c r="AT1615" s="94"/>
      <c r="AU1615" s="41"/>
      <c r="AV1615" s="41"/>
      <c r="AW1615" s="41"/>
      <c r="AX1615" s="41"/>
      <c r="AY1615" s="41"/>
      <c r="AZ1615" s="41"/>
      <c r="BA1615" s="41"/>
      <c r="BB1615" s="41"/>
      <c r="BC1615" s="41"/>
      <c r="BD1615" s="41"/>
      <c r="BE1615" s="41"/>
      <c r="BF1615" s="41"/>
      <c r="BG1615" s="41"/>
      <c r="BH1615" s="41"/>
      <c r="BI1615" s="41"/>
      <c r="BJ1615" s="41"/>
      <c r="BK1615" s="41"/>
      <c r="BL1615" s="41"/>
      <c r="BM1615" s="41"/>
      <c r="BN1615" s="41"/>
    </row>
    <row r="1616" customFormat="false" ht="22.5" hidden="false" customHeight="true" outlineLevel="0" collapsed="false">
      <c r="A1616" s="90"/>
      <c r="B1616" s="90"/>
      <c r="C1616" s="83" t="s">
        <v>1940</v>
      </c>
      <c r="D1616" s="90" t="e">
        <f aca="false">CONCATENATE($D$1612,"_","MD")</f>
        <v>#VALUE!</v>
      </c>
      <c r="E1616" s="77" t="e">
        <f aca="false">$E$1612</f>
        <v>#VALUE!</v>
      </c>
      <c r="F1616" s="78"/>
      <c r="G1616" s="88" t="s">
        <v>1557</v>
      </c>
      <c r="H1616" s="82" t="s">
        <v>981</v>
      </c>
      <c r="I1616" s="77" t="s">
        <v>1941</v>
      </c>
      <c r="J1616" s="87"/>
      <c r="K1616" s="79"/>
      <c r="L1616" s="93"/>
      <c r="M1616" s="87" t="s">
        <v>62</v>
      </c>
      <c r="N1616" s="82"/>
      <c r="O1616" s="82"/>
      <c r="P1616" s="82"/>
      <c r="Q1616" s="82" t="n">
        <v>1</v>
      </c>
      <c r="R1616" s="82"/>
      <c r="S1616" s="82"/>
      <c r="T1616" s="82"/>
      <c r="U1616" s="82"/>
      <c r="V1616" s="82"/>
      <c r="W1616" s="82"/>
      <c r="X1616" s="82"/>
      <c r="Y1616" s="82"/>
      <c r="Z1616" s="82"/>
      <c r="AA1616" s="82"/>
      <c r="AB1616" s="82"/>
      <c r="AC1616" s="82"/>
      <c r="AD1616" s="82"/>
      <c r="AE1616" s="82"/>
      <c r="AF1616" s="82"/>
      <c r="AG1616" s="82"/>
      <c r="AH1616" s="82"/>
      <c r="AI1616" s="82"/>
      <c r="AJ1616" s="82"/>
      <c r="AK1616" s="82"/>
      <c r="AL1616" s="82"/>
      <c r="AM1616" s="82"/>
      <c r="AN1616" s="82"/>
      <c r="AO1616" s="93"/>
      <c r="AP1616" s="93"/>
      <c r="AQ1616" s="93"/>
      <c r="AR1616" s="93"/>
      <c r="AS1616" s="93"/>
      <c r="AT1616" s="94"/>
      <c r="AU1616" s="41"/>
      <c r="AV1616" s="41"/>
      <c r="AW1616" s="41"/>
      <c r="AX1616" s="41"/>
      <c r="AY1616" s="41"/>
      <c r="AZ1616" s="41"/>
      <c r="BA1616" s="41"/>
      <c r="BB1616" s="41"/>
      <c r="BC1616" s="41"/>
      <c r="BD1616" s="41"/>
      <c r="BE1616" s="41"/>
      <c r="BF1616" s="41"/>
      <c r="BG1616" s="41"/>
      <c r="BH1616" s="41"/>
      <c r="BI1616" s="41"/>
      <c r="BJ1616" s="41"/>
      <c r="BK1616" s="41"/>
      <c r="BL1616" s="41"/>
      <c r="BM1616" s="41"/>
      <c r="BN1616" s="41"/>
    </row>
    <row r="1617" customFormat="false" ht="22.5" hidden="false" customHeight="true" outlineLevel="0" collapsed="false">
      <c r="A1617" s="90"/>
      <c r="B1617" s="90"/>
      <c r="C1617" s="83" t="s">
        <v>1942</v>
      </c>
      <c r="D1617" s="90" t="e">
        <f aca="false">CONCATENATE($D$1612,"_","DEV")</f>
        <v>#VALUE!</v>
      </c>
      <c r="E1617" s="77" t="e">
        <f aca="false">$E$1612</f>
        <v>#VALUE!</v>
      </c>
      <c r="F1617" s="78"/>
      <c r="G1617" s="88" t="s">
        <v>1921</v>
      </c>
      <c r="H1617" s="82" t="s">
        <v>981</v>
      </c>
      <c r="I1617" s="77" t="s">
        <v>1943</v>
      </c>
      <c r="J1617" s="87"/>
      <c r="K1617" s="79"/>
      <c r="L1617" s="93"/>
      <c r="M1617" s="87" t="s">
        <v>62</v>
      </c>
      <c r="N1617" s="82"/>
      <c r="O1617" s="82"/>
      <c r="P1617" s="82"/>
      <c r="Q1617" s="82" t="n">
        <v>1</v>
      </c>
      <c r="R1617" s="82"/>
      <c r="S1617" s="82"/>
      <c r="T1617" s="82"/>
      <c r="U1617" s="82"/>
      <c r="V1617" s="82"/>
      <c r="W1617" s="82"/>
      <c r="X1617" s="82"/>
      <c r="Y1617" s="82"/>
      <c r="Z1617" s="82"/>
      <c r="AA1617" s="82"/>
      <c r="AB1617" s="82"/>
      <c r="AC1617" s="82"/>
      <c r="AD1617" s="82"/>
      <c r="AE1617" s="82"/>
      <c r="AF1617" s="82"/>
      <c r="AG1617" s="82"/>
      <c r="AH1617" s="82"/>
      <c r="AI1617" s="82"/>
      <c r="AJ1617" s="82"/>
      <c r="AK1617" s="82"/>
      <c r="AL1617" s="82"/>
      <c r="AM1617" s="82"/>
      <c r="AN1617" s="82"/>
      <c r="AO1617" s="93"/>
      <c r="AP1617" s="93"/>
      <c r="AQ1617" s="93"/>
      <c r="AR1617" s="93"/>
      <c r="AS1617" s="93"/>
      <c r="AT1617" s="94"/>
      <c r="AU1617" s="41"/>
      <c r="AV1617" s="41"/>
      <c r="AW1617" s="41"/>
      <c r="AX1617" s="41"/>
      <c r="AY1617" s="41"/>
      <c r="AZ1617" s="41"/>
      <c r="BA1617" s="41"/>
      <c r="BB1617" s="41"/>
      <c r="BC1617" s="41"/>
      <c r="BD1617" s="41"/>
      <c r="BE1617" s="41"/>
      <c r="BF1617" s="41"/>
      <c r="BG1617" s="41"/>
      <c r="BH1617" s="41"/>
      <c r="BI1617" s="41"/>
      <c r="BJ1617" s="41"/>
      <c r="BK1617" s="41"/>
      <c r="BL1617" s="41"/>
      <c r="BM1617" s="41"/>
      <c r="BN1617" s="41"/>
    </row>
    <row r="1618" customFormat="false" ht="22.5" hidden="false" customHeight="true" outlineLevel="0" collapsed="false">
      <c r="A1618" s="90"/>
      <c r="B1618" s="90"/>
      <c r="C1618" s="83" t="s">
        <v>1944</v>
      </c>
      <c r="D1618" s="90" t="e">
        <f aca="false">CONCATENATE($D$1612,"_","CMD")</f>
        <v>#VALUE!</v>
      </c>
      <c r="E1618" s="77" t="e">
        <f aca="false">$E$1612</f>
        <v>#VALUE!</v>
      </c>
      <c r="F1618" s="78"/>
      <c r="G1618" s="88" t="s">
        <v>106</v>
      </c>
      <c r="H1618" s="82" t="s">
        <v>981</v>
      </c>
      <c r="I1618" s="77" t="s">
        <v>1945</v>
      </c>
      <c r="J1618" s="87"/>
      <c r="K1618" s="79"/>
      <c r="L1618" s="93"/>
      <c r="M1618" s="87" t="s">
        <v>62</v>
      </c>
      <c r="N1618" s="82"/>
      <c r="O1618" s="82"/>
      <c r="P1618" s="82"/>
      <c r="Q1618" s="82"/>
      <c r="R1618" s="82" t="n">
        <v>1</v>
      </c>
      <c r="S1618" s="82"/>
      <c r="T1618" s="82"/>
      <c r="U1618" s="82"/>
      <c r="V1618" s="82"/>
      <c r="W1618" s="82"/>
      <c r="X1618" s="82"/>
      <c r="Y1618" s="82"/>
      <c r="Z1618" s="82"/>
      <c r="AA1618" s="82"/>
      <c r="AB1618" s="82"/>
      <c r="AC1618" s="82"/>
      <c r="AD1618" s="82"/>
      <c r="AE1618" s="82"/>
      <c r="AF1618" s="82"/>
      <c r="AG1618" s="82"/>
      <c r="AH1618" s="82"/>
      <c r="AI1618" s="82"/>
      <c r="AJ1618" s="82"/>
      <c r="AK1618" s="82"/>
      <c r="AL1618" s="82"/>
      <c r="AM1618" s="82"/>
      <c r="AN1618" s="82"/>
      <c r="AO1618" s="93"/>
      <c r="AP1618" s="93"/>
      <c r="AQ1618" s="93"/>
      <c r="AR1618" s="93"/>
      <c r="AS1618" s="93"/>
      <c r="AT1618" s="94"/>
      <c r="AU1618" s="41"/>
      <c r="AV1618" s="41"/>
      <c r="AW1618" s="41"/>
      <c r="AX1618" s="41"/>
      <c r="AY1618" s="41"/>
      <c r="AZ1618" s="41"/>
      <c r="BA1618" s="41"/>
      <c r="BB1618" s="41"/>
      <c r="BC1618" s="41"/>
      <c r="BD1618" s="41"/>
      <c r="BE1618" s="41"/>
      <c r="BF1618" s="41"/>
      <c r="BG1618" s="41"/>
      <c r="BH1618" s="41"/>
      <c r="BI1618" s="41"/>
      <c r="BJ1618" s="41"/>
      <c r="BK1618" s="41"/>
      <c r="BL1618" s="41"/>
      <c r="BM1618" s="41"/>
      <c r="BN1618" s="41"/>
    </row>
    <row r="1619" customFormat="false" ht="22.5" hidden="false" customHeight="true" outlineLevel="0" collapsed="false">
      <c r="A1619" s="90"/>
      <c r="B1619" s="90"/>
      <c r="C1619" s="83" t="s">
        <v>1946</v>
      </c>
      <c r="D1619" s="90" t="e">
        <f aca="false">CONCATENATE($D$1612,"_","IT")</f>
        <v>#VALUE!</v>
      </c>
      <c r="E1619" s="77" t="e">
        <f aca="false">$E$1612</f>
        <v>#VALUE!</v>
      </c>
      <c r="F1619" s="78"/>
      <c r="G1619" s="88" t="s">
        <v>82</v>
      </c>
      <c r="H1619" s="82" t="s">
        <v>981</v>
      </c>
      <c r="I1619" s="77" t="s">
        <v>1947</v>
      </c>
      <c r="J1619" s="87"/>
      <c r="K1619" s="139"/>
      <c r="L1619" s="93"/>
      <c r="M1619" s="87" t="s">
        <v>85</v>
      </c>
      <c r="N1619" s="82" t="s">
        <v>1571</v>
      </c>
      <c r="O1619" s="82"/>
      <c r="P1619" s="82"/>
      <c r="Q1619" s="82"/>
      <c r="R1619" s="82"/>
      <c r="S1619" s="82" t="n">
        <v>1</v>
      </c>
      <c r="T1619" s="82"/>
      <c r="U1619" s="82"/>
      <c r="V1619" s="82"/>
      <c r="W1619" s="82"/>
      <c r="X1619" s="82"/>
      <c r="Y1619" s="82"/>
      <c r="Z1619" s="82"/>
      <c r="AA1619" s="82"/>
      <c r="AB1619" s="82"/>
      <c r="AC1619" s="82"/>
      <c r="AD1619" s="82"/>
      <c r="AE1619" s="82"/>
      <c r="AF1619" s="82"/>
      <c r="AG1619" s="82"/>
      <c r="AH1619" s="82"/>
      <c r="AI1619" s="82"/>
      <c r="AJ1619" s="82"/>
      <c r="AK1619" s="82"/>
      <c r="AL1619" s="82"/>
      <c r="AM1619" s="82"/>
      <c r="AN1619" s="82"/>
      <c r="AO1619" s="93"/>
      <c r="AP1619" s="93"/>
      <c r="AQ1619" s="93"/>
      <c r="AR1619" s="93"/>
      <c r="AS1619" s="93"/>
      <c r="AT1619" s="94"/>
      <c r="AU1619" s="41"/>
      <c r="AV1619" s="41"/>
      <c r="AW1619" s="41"/>
      <c r="AX1619" s="41"/>
      <c r="AY1619" s="41"/>
      <c r="AZ1619" s="41"/>
      <c r="BA1619" s="41"/>
      <c r="BB1619" s="41"/>
      <c r="BC1619" s="41"/>
      <c r="BD1619" s="41"/>
      <c r="BE1619" s="41"/>
      <c r="BF1619" s="41"/>
      <c r="BG1619" s="41"/>
      <c r="BH1619" s="41"/>
      <c r="BI1619" s="41"/>
      <c r="BJ1619" s="41"/>
      <c r="BK1619" s="41"/>
      <c r="BL1619" s="41"/>
      <c r="BM1619" s="41"/>
      <c r="BN1619" s="41"/>
    </row>
    <row r="1620" customFormat="false" ht="22.5" hidden="false" customHeight="true" outlineLevel="0" collapsed="false">
      <c r="A1620" s="90"/>
      <c r="B1620" s="90"/>
      <c r="C1620" s="83" t="s">
        <v>1948</v>
      </c>
      <c r="D1620" s="90" t="e">
        <f aca="false">CONCATENATE($D$1612,"_","TT-1")</f>
        <v>#VALUE!</v>
      </c>
      <c r="E1620" s="77" t="e">
        <f aca="false">$E$1612</f>
        <v>#VALUE!</v>
      </c>
      <c r="F1620" s="78"/>
      <c r="G1620" s="88" t="s">
        <v>1949</v>
      </c>
      <c r="H1620" s="82" t="s">
        <v>981</v>
      </c>
      <c r="I1620" s="77" t="s">
        <v>1950</v>
      </c>
      <c r="J1620" s="87"/>
      <c r="K1620" s="139"/>
      <c r="L1620" s="93"/>
      <c r="M1620" s="87" t="s">
        <v>85</v>
      </c>
      <c r="N1620" s="82" t="s">
        <v>153</v>
      </c>
      <c r="O1620" s="82"/>
      <c r="P1620" s="82"/>
      <c r="Q1620" s="82"/>
      <c r="R1620" s="82"/>
      <c r="S1620" s="82" t="n">
        <v>1</v>
      </c>
      <c r="T1620" s="82"/>
      <c r="U1620" s="82"/>
      <c r="V1620" s="82"/>
      <c r="W1620" s="82"/>
      <c r="X1620" s="82"/>
      <c r="Y1620" s="82"/>
      <c r="Z1620" s="82"/>
      <c r="AA1620" s="82"/>
      <c r="AB1620" s="82"/>
      <c r="AC1620" s="82"/>
      <c r="AD1620" s="82"/>
      <c r="AE1620" s="82"/>
      <c r="AF1620" s="82"/>
      <c r="AG1620" s="82"/>
      <c r="AH1620" s="82"/>
      <c r="AI1620" s="82"/>
      <c r="AJ1620" s="82"/>
      <c r="AK1620" s="82"/>
      <c r="AL1620" s="82"/>
      <c r="AM1620" s="82"/>
      <c r="AN1620" s="82"/>
      <c r="AO1620" s="93"/>
      <c r="AP1620" s="93"/>
      <c r="AQ1620" s="93"/>
      <c r="AR1620" s="93"/>
      <c r="AS1620" s="93"/>
      <c r="AT1620" s="94"/>
      <c r="AU1620" s="41"/>
      <c r="AV1620" s="41"/>
      <c r="AW1620" s="41"/>
      <c r="AX1620" s="41"/>
      <c r="AY1620" s="41"/>
      <c r="AZ1620" s="41"/>
      <c r="BA1620" s="41"/>
      <c r="BB1620" s="41"/>
      <c r="BC1620" s="41"/>
      <c r="BD1620" s="41"/>
      <c r="BE1620" s="41"/>
      <c r="BF1620" s="41"/>
      <c r="BG1620" s="41"/>
      <c r="BH1620" s="41"/>
      <c r="BI1620" s="41"/>
      <c r="BJ1620" s="41"/>
      <c r="BK1620" s="41"/>
      <c r="BL1620" s="41"/>
      <c r="BM1620" s="41"/>
      <c r="BN1620" s="41"/>
    </row>
    <row r="1621" customFormat="false" ht="22.5" hidden="false" customHeight="true" outlineLevel="0" collapsed="false">
      <c r="A1621" s="90"/>
      <c r="B1621" s="90"/>
      <c r="C1621" s="83" t="s">
        <v>1951</v>
      </c>
      <c r="D1621" s="90" t="e">
        <f aca="false">CONCATENATE($D$1612,"_","TT-2")</f>
        <v>#VALUE!</v>
      </c>
      <c r="E1621" s="77" t="e">
        <f aca="false">$E$1612</f>
        <v>#VALUE!</v>
      </c>
      <c r="F1621" s="78"/>
      <c r="G1621" s="88" t="s">
        <v>1952</v>
      </c>
      <c r="H1621" s="82" t="s">
        <v>981</v>
      </c>
      <c r="I1621" s="77" t="s">
        <v>1953</v>
      </c>
      <c r="J1621" s="87"/>
      <c r="K1621" s="139"/>
      <c r="L1621" s="93"/>
      <c r="M1621" s="87" t="s">
        <v>85</v>
      </c>
      <c r="N1621" s="82" t="s">
        <v>1933</v>
      </c>
      <c r="O1621" s="82"/>
      <c r="P1621" s="82"/>
      <c r="Q1621" s="82"/>
      <c r="R1621" s="82"/>
      <c r="S1621" s="82" t="n">
        <v>1</v>
      </c>
      <c r="T1621" s="82"/>
      <c r="U1621" s="82"/>
      <c r="V1621" s="82"/>
      <c r="W1621" s="82"/>
      <c r="X1621" s="82"/>
      <c r="Y1621" s="82"/>
      <c r="Z1621" s="82"/>
      <c r="AA1621" s="82"/>
      <c r="AB1621" s="82"/>
      <c r="AC1621" s="82"/>
      <c r="AD1621" s="82"/>
      <c r="AE1621" s="82"/>
      <c r="AF1621" s="82"/>
      <c r="AG1621" s="82"/>
      <c r="AH1621" s="82"/>
      <c r="AI1621" s="82"/>
      <c r="AJ1621" s="82"/>
      <c r="AK1621" s="82"/>
      <c r="AL1621" s="82"/>
      <c r="AM1621" s="82"/>
      <c r="AN1621" s="82"/>
      <c r="AO1621" s="93"/>
      <c r="AP1621" s="93"/>
      <c r="AQ1621" s="93"/>
      <c r="AR1621" s="93"/>
      <c r="AS1621" s="93"/>
      <c r="AT1621" s="94"/>
      <c r="AU1621" s="41"/>
      <c r="AV1621" s="41"/>
      <c r="AW1621" s="41"/>
      <c r="AX1621" s="41"/>
      <c r="AY1621" s="41"/>
      <c r="AZ1621" s="41"/>
      <c r="BA1621" s="41"/>
      <c r="BB1621" s="41"/>
      <c r="BC1621" s="41"/>
      <c r="BD1621" s="41"/>
      <c r="BE1621" s="41"/>
      <c r="BF1621" s="41"/>
      <c r="BG1621" s="41"/>
      <c r="BH1621" s="41"/>
      <c r="BI1621" s="41"/>
      <c r="BJ1621" s="41"/>
      <c r="BK1621" s="41"/>
      <c r="BL1621" s="41"/>
      <c r="BM1621" s="41"/>
      <c r="BN1621" s="41"/>
    </row>
    <row r="1622" customFormat="false" ht="22.5" hidden="false" customHeight="true" outlineLevel="0" collapsed="false">
      <c r="A1622" s="90"/>
      <c r="B1622" s="90"/>
      <c r="C1622" s="83"/>
      <c r="D1622" s="90"/>
      <c r="E1622" s="77"/>
      <c r="F1622" s="78"/>
      <c r="G1622" s="76"/>
      <c r="H1622" s="82"/>
      <c r="I1622" s="89"/>
      <c r="J1622" s="87"/>
      <c r="K1622" s="79"/>
      <c r="L1622" s="93"/>
      <c r="M1622" s="82"/>
      <c r="N1622" s="82"/>
      <c r="O1622" s="82"/>
      <c r="P1622" s="82"/>
      <c r="Q1622" s="82"/>
      <c r="R1622" s="82"/>
      <c r="S1622" s="82"/>
      <c r="T1622" s="82"/>
      <c r="U1622" s="82"/>
      <c r="V1622" s="82"/>
      <c r="W1622" s="82"/>
      <c r="X1622" s="82"/>
      <c r="Y1622" s="82"/>
      <c r="Z1622" s="82"/>
      <c r="AA1622" s="82"/>
      <c r="AB1622" s="82"/>
      <c r="AC1622" s="82"/>
      <c r="AD1622" s="82"/>
      <c r="AE1622" s="82"/>
      <c r="AF1622" s="82"/>
      <c r="AG1622" s="82"/>
      <c r="AH1622" s="82"/>
      <c r="AI1622" s="82"/>
      <c r="AJ1622" s="82"/>
      <c r="AK1622" s="82"/>
      <c r="AL1622" s="82"/>
      <c r="AM1622" s="82"/>
      <c r="AN1622" s="82"/>
      <c r="AO1622" s="93"/>
      <c r="AP1622" s="93"/>
      <c r="AQ1622" s="93"/>
      <c r="AR1622" s="93"/>
      <c r="AS1622" s="93"/>
      <c r="AT1622" s="94"/>
      <c r="AU1622" s="41"/>
      <c r="AV1622" s="41"/>
      <c r="AW1622" s="41"/>
      <c r="AX1622" s="41"/>
      <c r="AY1622" s="41"/>
      <c r="AZ1622" s="41"/>
      <c r="BA1622" s="41"/>
      <c r="BB1622" s="41"/>
      <c r="BC1622" s="41"/>
      <c r="BD1622" s="41"/>
      <c r="BE1622" s="41"/>
      <c r="BF1622" s="41"/>
      <c r="BG1622" s="41"/>
      <c r="BH1622" s="41"/>
      <c r="BI1622" s="41"/>
      <c r="BJ1622" s="41"/>
      <c r="BK1622" s="41"/>
      <c r="BL1622" s="41"/>
      <c r="BM1622" s="41"/>
      <c r="BN1622" s="41"/>
    </row>
    <row r="1623" customFormat="false" ht="22.5" hidden="false" customHeight="true" outlineLevel="0" collapsed="false">
      <c r="A1623" s="90"/>
      <c r="B1623" s="90"/>
      <c r="C1623" s="83"/>
      <c r="D1623" s="90"/>
      <c r="E1623" s="77"/>
      <c r="F1623" s="78"/>
      <c r="G1623" s="76"/>
      <c r="H1623" s="82"/>
      <c r="I1623" s="89"/>
      <c r="J1623" s="87"/>
      <c r="K1623" s="79"/>
      <c r="L1623" s="93"/>
      <c r="M1623" s="82"/>
      <c r="N1623" s="82"/>
      <c r="O1623" s="82"/>
      <c r="P1623" s="82"/>
      <c r="Q1623" s="82"/>
      <c r="R1623" s="82"/>
      <c r="S1623" s="82"/>
      <c r="T1623" s="82"/>
      <c r="U1623" s="82"/>
      <c r="V1623" s="82"/>
      <c r="W1623" s="82"/>
      <c r="X1623" s="82"/>
      <c r="Y1623" s="82"/>
      <c r="Z1623" s="82"/>
      <c r="AA1623" s="82"/>
      <c r="AB1623" s="82"/>
      <c r="AC1623" s="82"/>
      <c r="AD1623" s="82"/>
      <c r="AE1623" s="82"/>
      <c r="AF1623" s="82"/>
      <c r="AG1623" s="82"/>
      <c r="AH1623" s="82"/>
      <c r="AI1623" s="82"/>
      <c r="AJ1623" s="82"/>
      <c r="AK1623" s="82"/>
      <c r="AL1623" s="82"/>
      <c r="AM1623" s="82"/>
      <c r="AN1623" s="82"/>
      <c r="AO1623" s="93"/>
      <c r="AP1623" s="93"/>
      <c r="AQ1623" s="93"/>
      <c r="AR1623" s="93"/>
      <c r="AS1623" s="93"/>
      <c r="AT1623" s="94"/>
      <c r="AU1623" s="41"/>
      <c r="AV1623" s="41"/>
      <c r="AW1623" s="41"/>
      <c r="AX1623" s="41"/>
      <c r="AY1623" s="41"/>
      <c r="AZ1623" s="41"/>
      <c r="BA1623" s="41"/>
      <c r="BB1623" s="41"/>
      <c r="BC1623" s="41"/>
      <c r="BD1623" s="41"/>
      <c r="BE1623" s="41"/>
      <c r="BF1623" s="41"/>
      <c r="BG1623" s="41"/>
      <c r="BH1623" s="41"/>
      <c r="BI1623" s="41"/>
      <c r="BJ1623" s="41"/>
      <c r="BK1623" s="41"/>
      <c r="BL1623" s="41"/>
      <c r="BM1623" s="41"/>
      <c r="BN1623" s="41"/>
    </row>
    <row r="1624" customFormat="false" ht="22.5" hidden="false" customHeight="true" outlineLevel="0" collapsed="false">
      <c r="A1624" s="90"/>
      <c r="B1624" s="90"/>
      <c r="C1624" s="83"/>
      <c r="D1624" s="90"/>
      <c r="E1624" s="77"/>
      <c r="F1624" s="78"/>
      <c r="G1624" s="76"/>
      <c r="H1624" s="82"/>
      <c r="I1624" s="89"/>
      <c r="J1624" s="87"/>
      <c r="K1624" s="79"/>
      <c r="L1624" s="93"/>
      <c r="M1624" s="82"/>
      <c r="N1624" s="82"/>
      <c r="O1624" s="82"/>
      <c r="P1624" s="82"/>
      <c r="Q1624" s="82"/>
      <c r="R1624" s="82"/>
      <c r="S1624" s="82"/>
      <c r="T1624" s="82"/>
      <c r="U1624" s="82"/>
      <c r="V1624" s="82"/>
      <c r="W1624" s="82"/>
      <c r="X1624" s="82"/>
      <c r="Y1624" s="82"/>
      <c r="Z1624" s="82"/>
      <c r="AA1624" s="82"/>
      <c r="AB1624" s="82"/>
      <c r="AC1624" s="82"/>
      <c r="AD1624" s="82"/>
      <c r="AE1624" s="82"/>
      <c r="AF1624" s="82"/>
      <c r="AG1624" s="82"/>
      <c r="AH1624" s="82"/>
      <c r="AI1624" s="82"/>
      <c r="AJ1624" s="82"/>
      <c r="AK1624" s="82"/>
      <c r="AL1624" s="82"/>
      <c r="AM1624" s="82"/>
      <c r="AN1624" s="82"/>
      <c r="AO1624" s="93"/>
      <c r="AP1624" s="93"/>
      <c r="AQ1624" s="93"/>
      <c r="AR1624" s="93"/>
      <c r="AS1624" s="93"/>
      <c r="AT1624" s="94"/>
      <c r="AU1624" s="41"/>
      <c r="AV1624" s="41"/>
      <c r="AW1624" s="41"/>
      <c r="AX1624" s="41"/>
      <c r="AY1624" s="41"/>
      <c r="AZ1624" s="41"/>
      <c r="BA1624" s="41"/>
      <c r="BB1624" s="41"/>
      <c r="BC1624" s="41"/>
      <c r="BD1624" s="41"/>
      <c r="BE1624" s="41"/>
      <c r="BF1624" s="41"/>
      <c r="BG1624" s="41"/>
      <c r="BH1624" s="41"/>
      <c r="BI1624" s="41"/>
      <c r="BJ1624" s="41"/>
      <c r="BK1624" s="41"/>
      <c r="BL1624" s="41"/>
      <c r="BM1624" s="41"/>
      <c r="BN1624" s="41"/>
    </row>
    <row r="1625" customFormat="false" ht="22.5" hidden="false" customHeight="true" outlineLevel="0" collapsed="false">
      <c r="A1625" s="90" t="s">
        <v>229</v>
      </c>
      <c r="B1625" s="90" t="s">
        <v>229</v>
      </c>
      <c r="C1625" s="83"/>
      <c r="D1625" s="95" t="e">
        <f aca="false">'codigos flow sheet' #REF!</f>
        <v>#VALUE!</v>
      </c>
      <c r="E1625" s="97" t="e">
        <f aca="false">'codigos flow sheet' #REF!</f>
        <v>#VALUE!</v>
      </c>
      <c r="F1625" s="78"/>
      <c r="G1625" s="76"/>
      <c r="H1625" s="82" t="s">
        <v>630</v>
      </c>
      <c r="I1625" s="76"/>
      <c r="J1625" s="87" t="s">
        <v>1319</v>
      </c>
      <c r="K1625" s="87"/>
      <c r="L1625" s="93" t="s">
        <v>229</v>
      </c>
      <c r="M1625" s="82"/>
      <c r="N1625" s="82" t="s">
        <v>229</v>
      </c>
      <c r="O1625" s="82"/>
      <c r="P1625" s="82"/>
      <c r="Q1625" s="82"/>
      <c r="R1625" s="82"/>
      <c r="S1625" s="82"/>
      <c r="T1625" s="82"/>
      <c r="U1625" s="82"/>
      <c r="V1625" s="82"/>
      <c r="W1625" s="82"/>
      <c r="X1625" s="82"/>
      <c r="Y1625" s="82"/>
      <c r="Z1625" s="82"/>
      <c r="AA1625" s="82"/>
      <c r="AB1625" s="82"/>
      <c r="AC1625" s="82"/>
      <c r="AD1625" s="82"/>
      <c r="AE1625" s="82"/>
      <c r="AF1625" s="82"/>
      <c r="AG1625" s="82"/>
      <c r="AH1625" s="82"/>
      <c r="AI1625" s="82"/>
      <c r="AJ1625" s="82"/>
      <c r="AK1625" s="82"/>
      <c r="AL1625" s="82"/>
      <c r="AM1625" s="82"/>
      <c r="AN1625" s="82"/>
      <c r="AO1625" s="93"/>
      <c r="AP1625" s="93"/>
      <c r="AQ1625" s="93"/>
      <c r="AR1625" s="93"/>
      <c r="AS1625" s="93"/>
      <c r="AT1625" s="94" t="s">
        <v>229</v>
      </c>
      <c r="AU1625" s="50"/>
      <c r="AV1625" s="50"/>
      <c r="AW1625" s="50"/>
      <c r="AX1625" s="50"/>
      <c r="AY1625" s="50"/>
      <c r="AZ1625" s="50"/>
      <c r="BA1625" s="50"/>
      <c r="BB1625" s="50"/>
      <c r="BC1625" s="50"/>
      <c r="BD1625" s="50"/>
      <c r="BE1625" s="50"/>
      <c r="BF1625" s="50"/>
      <c r="BG1625" s="50"/>
      <c r="BH1625" s="50"/>
      <c r="BI1625" s="50"/>
      <c r="BJ1625" s="50"/>
      <c r="BK1625" s="50"/>
      <c r="BL1625" s="50"/>
      <c r="BM1625" s="50"/>
      <c r="BN1625" s="50"/>
    </row>
    <row r="1626" customFormat="false" ht="22.5" hidden="false" customHeight="true" outlineLevel="0" collapsed="false">
      <c r="A1626" s="90" t="s">
        <v>229</v>
      </c>
      <c r="B1626" s="90" t="s">
        <v>229</v>
      </c>
      <c r="C1626" s="83" t="s">
        <v>1954</v>
      </c>
      <c r="D1626" s="90" t="e">
        <f aca="false">CONCATENATE($D$1625,"_","RDY")</f>
        <v>#VALUE!</v>
      </c>
      <c r="E1626" s="77" t="e">
        <f aca="false">$E$1625</f>
        <v>#VALUE!</v>
      </c>
      <c r="F1626" s="78"/>
      <c r="G1626" s="88" t="s">
        <v>64</v>
      </c>
      <c r="H1626" s="82" t="s">
        <v>981</v>
      </c>
      <c r="I1626" s="77" t="s">
        <v>1955</v>
      </c>
      <c r="J1626" s="87"/>
      <c r="K1626" s="87"/>
      <c r="L1626" s="93" t="s">
        <v>229</v>
      </c>
      <c r="M1626" s="87" t="s">
        <v>62</v>
      </c>
      <c r="N1626" s="82" t="s">
        <v>229</v>
      </c>
      <c r="O1626" s="82"/>
      <c r="P1626" s="82"/>
      <c r="Q1626" s="82" t="n">
        <v>1</v>
      </c>
      <c r="R1626" s="82"/>
      <c r="S1626" s="82"/>
      <c r="T1626" s="82"/>
      <c r="U1626" s="82"/>
      <c r="V1626" s="82"/>
      <c r="W1626" s="82"/>
      <c r="X1626" s="82"/>
      <c r="Y1626" s="82"/>
      <c r="Z1626" s="82"/>
      <c r="AA1626" s="82"/>
      <c r="AB1626" s="82"/>
      <c r="AC1626" s="82"/>
      <c r="AD1626" s="82"/>
      <c r="AE1626" s="82"/>
      <c r="AF1626" s="82"/>
      <c r="AG1626" s="82"/>
      <c r="AH1626" s="82"/>
      <c r="AI1626" s="82"/>
      <c r="AJ1626" s="82"/>
      <c r="AK1626" s="82"/>
      <c r="AL1626" s="82"/>
      <c r="AM1626" s="82"/>
      <c r="AN1626" s="82"/>
      <c r="AO1626" s="93"/>
      <c r="AP1626" s="93"/>
      <c r="AQ1626" s="93"/>
      <c r="AR1626" s="93"/>
      <c r="AS1626" s="93"/>
      <c r="AT1626" s="94" t="s">
        <v>229</v>
      </c>
      <c r="AU1626" s="50"/>
      <c r="AV1626" s="50"/>
      <c r="AW1626" s="50"/>
      <c r="AX1626" s="50"/>
      <c r="AY1626" s="50"/>
      <c r="AZ1626" s="50"/>
      <c r="BA1626" s="50"/>
      <c r="BB1626" s="50"/>
      <c r="BC1626" s="50"/>
      <c r="BD1626" s="50"/>
      <c r="BE1626" s="50"/>
      <c r="BF1626" s="50"/>
      <c r="BG1626" s="50"/>
      <c r="BH1626" s="50"/>
      <c r="BI1626" s="50"/>
      <c r="BJ1626" s="50"/>
      <c r="BK1626" s="50"/>
      <c r="BL1626" s="50"/>
      <c r="BM1626" s="50"/>
      <c r="BN1626" s="50"/>
    </row>
    <row r="1627" customFormat="false" ht="22.5" hidden="false" customHeight="true" outlineLevel="0" collapsed="false">
      <c r="A1627" s="90" t="s">
        <v>229</v>
      </c>
      <c r="B1627" s="90" t="s">
        <v>229</v>
      </c>
      <c r="C1627" s="83" t="s">
        <v>1956</v>
      </c>
      <c r="D1627" s="90" t="e">
        <f aca="false">CONCATENATE($D$1625,"_","POS1")</f>
        <v>#VALUE!</v>
      </c>
      <c r="E1627" s="77" t="e">
        <f aca="false">$E$1625</f>
        <v>#VALUE!</v>
      </c>
      <c r="F1627" s="78"/>
      <c r="G1627" s="88" t="s">
        <v>1957</v>
      </c>
      <c r="H1627" s="82" t="s">
        <v>981</v>
      </c>
      <c r="I1627" s="77" t="s">
        <v>1958</v>
      </c>
      <c r="J1627" s="87"/>
      <c r="K1627" s="87"/>
      <c r="L1627" s="93" t="s">
        <v>229</v>
      </c>
      <c r="M1627" s="87" t="s">
        <v>62</v>
      </c>
      <c r="N1627" s="82" t="s">
        <v>229</v>
      </c>
      <c r="O1627" s="82"/>
      <c r="P1627" s="82"/>
      <c r="Q1627" s="82" t="n">
        <v>1</v>
      </c>
      <c r="R1627" s="82"/>
      <c r="S1627" s="82"/>
      <c r="T1627" s="82"/>
      <c r="U1627" s="82"/>
      <c r="V1627" s="82"/>
      <c r="W1627" s="82"/>
      <c r="X1627" s="82"/>
      <c r="Y1627" s="82"/>
      <c r="Z1627" s="82"/>
      <c r="AA1627" s="82"/>
      <c r="AB1627" s="82"/>
      <c r="AC1627" s="82"/>
      <c r="AD1627" s="82"/>
      <c r="AE1627" s="82"/>
      <c r="AF1627" s="82"/>
      <c r="AG1627" s="82"/>
      <c r="AH1627" s="82"/>
      <c r="AI1627" s="82"/>
      <c r="AJ1627" s="82"/>
      <c r="AK1627" s="82"/>
      <c r="AL1627" s="82"/>
      <c r="AM1627" s="82"/>
      <c r="AN1627" s="82"/>
      <c r="AO1627" s="93"/>
      <c r="AP1627" s="93"/>
      <c r="AQ1627" s="93"/>
      <c r="AR1627" s="93"/>
      <c r="AS1627" s="93"/>
      <c r="AT1627" s="94" t="s">
        <v>229</v>
      </c>
      <c r="AU1627" s="50"/>
      <c r="AV1627" s="50"/>
      <c r="AW1627" s="50"/>
      <c r="AX1627" s="50"/>
      <c r="AY1627" s="50"/>
      <c r="AZ1627" s="50"/>
      <c r="BA1627" s="50"/>
      <c r="BB1627" s="50"/>
      <c r="BC1627" s="50"/>
      <c r="BD1627" s="50"/>
      <c r="BE1627" s="50"/>
      <c r="BF1627" s="50"/>
      <c r="BG1627" s="50"/>
      <c r="BH1627" s="50"/>
      <c r="BI1627" s="50"/>
      <c r="BJ1627" s="50"/>
      <c r="BK1627" s="50"/>
      <c r="BL1627" s="50"/>
      <c r="BM1627" s="50"/>
      <c r="BN1627" s="50"/>
    </row>
    <row r="1628" customFormat="false" ht="22.5" hidden="false" customHeight="true" outlineLevel="0" collapsed="false">
      <c r="A1628" s="90" t="s">
        <v>229</v>
      </c>
      <c r="B1628" s="90" t="s">
        <v>229</v>
      </c>
      <c r="C1628" s="83" t="s">
        <v>1959</v>
      </c>
      <c r="D1628" s="90" t="e">
        <f aca="false">CONCATENATE($D$1625,"_","POS2")</f>
        <v>#VALUE!</v>
      </c>
      <c r="E1628" s="77" t="e">
        <f aca="false">$E$1625</f>
        <v>#VALUE!</v>
      </c>
      <c r="F1628" s="78"/>
      <c r="G1628" s="88" t="s">
        <v>1960</v>
      </c>
      <c r="H1628" s="82" t="s">
        <v>981</v>
      </c>
      <c r="I1628" s="77" t="s">
        <v>1961</v>
      </c>
      <c r="J1628" s="87"/>
      <c r="K1628" s="87"/>
      <c r="L1628" s="93" t="s">
        <v>229</v>
      </c>
      <c r="M1628" s="87" t="s">
        <v>62</v>
      </c>
      <c r="N1628" s="82" t="s">
        <v>229</v>
      </c>
      <c r="O1628" s="82"/>
      <c r="P1628" s="82"/>
      <c r="Q1628" s="82" t="n">
        <v>1</v>
      </c>
      <c r="R1628" s="82"/>
      <c r="S1628" s="82"/>
      <c r="T1628" s="82"/>
      <c r="U1628" s="82"/>
      <c r="V1628" s="82"/>
      <c r="W1628" s="82"/>
      <c r="X1628" s="82"/>
      <c r="Y1628" s="82"/>
      <c r="Z1628" s="82"/>
      <c r="AA1628" s="82"/>
      <c r="AB1628" s="82"/>
      <c r="AC1628" s="82"/>
      <c r="AD1628" s="82"/>
      <c r="AE1628" s="82"/>
      <c r="AF1628" s="82"/>
      <c r="AG1628" s="82"/>
      <c r="AH1628" s="82"/>
      <c r="AI1628" s="82"/>
      <c r="AJ1628" s="82"/>
      <c r="AK1628" s="82"/>
      <c r="AL1628" s="82"/>
      <c r="AM1628" s="82"/>
      <c r="AN1628" s="82"/>
      <c r="AO1628" s="93"/>
      <c r="AP1628" s="93"/>
      <c r="AQ1628" s="93"/>
      <c r="AR1628" s="93"/>
      <c r="AS1628" s="93"/>
      <c r="AT1628" s="94" t="s">
        <v>229</v>
      </c>
      <c r="AU1628" s="50"/>
      <c r="AV1628" s="50"/>
      <c r="AW1628" s="50"/>
      <c r="AX1628" s="50"/>
      <c r="AY1628" s="50"/>
      <c r="AZ1628" s="50"/>
      <c r="BA1628" s="50"/>
      <c r="BB1628" s="50"/>
      <c r="BC1628" s="50"/>
      <c r="BD1628" s="50"/>
      <c r="BE1628" s="50"/>
      <c r="BF1628" s="50"/>
      <c r="BG1628" s="50"/>
      <c r="BH1628" s="50"/>
      <c r="BI1628" s="50"/>
      <c r="BJ1628" s="50"/>
      <c r="BK1628" s="50"/>
      <c r="BL1628" s="50"/>
      <c r="BM1628" s="50"/>
      <c r="BN1628" s="50"/>
    </row>
    <row r="1629" customFormat="false" ht="22.5" hidden="false" customHeight="true" outlineLevel="0" collapsed="false">
      <c r="A1629" s="90"/>
      <c r="B1629" s="90"/>
      <c r="C1629" s="83" t="s">
        <v>1962</v>
      </c>
      <c r="D1629" s="90" t="e">
        <f aca="false">CONCATENATE($D$1625,"_","CMD1")</f>
        <v>#VALUE!</v>
      </c>
      <c r="E1629" s="77" t="e">
        <f aca="false">$E$1625</f>
        <v>#VALUE!</v>
      </c>
      <c r="F1629" s="78"/>
      <c r="G1629" s="88" t="s">
        <v>498</v>
      </c>
      <c r="H1629" s="82" t="s">
        <v>981</v>
      </c>
      <c r="I1629" s="77" t="s">
        <v>1963</v>
      </c>
      <c r="J1629" s="87"/>
      <c r="K1629" s="87"/>
      <c r="L1629" s="93"/>
      <c r="M1629" s="87" t="s">
        <v>62</v>
      </c>
      <c r="N1629" s="82"/>
      <c r="O1629" s="82"/>
      <c r="P1629" s="82"/>
      <c r="Q1629" s="82"/>
      <c r="R1629" s="82" t="n">
        <v>1</v>
      </c>
      <c r="S1629" s="82"/>
      <c r="T1629" s="82"/>
      <c r="U1629" s="82"/>
      <c r="V1629" s="82"/>
      <c r="W1629" s="82"/>
      <c r="X1629" s="82"/>
      <c r="Y1629" s="82"/>
      <c r="Z1629" s="82"/>
      <c r="AA1629" s="82"/>
      <c r="AB1629" s="82"/>
      <c r="AC1629" s="82"/>
      <c r="AD1629" s="82"/>
      <c r="AE1629" s="82"/>
      <c r="AF1629" s="82"/>
      <c r="AG1629" s="82"/>
      <c r="AH1629" s="82"/>
      <c r="AI1629" s="82"/>
      <c r="AJ1629" s="82"/>
      <c r="AK1629" s="82"/>
      <c r="AL1629" s="82"/>
      <c r="AM1629" s="82"/>
      <c r="AN1629" s="82"/>
      <c r="AO1629" s="93"/>
      <c r="AP1629" s="93"/>
      <c r="AQ1629" s="93"/>
      <c r="AR1629" s="93"/>
      <c r="AS1629" s="93"/>
      <c r="AT1629" s="94"/>
      <c r="AU1629" s="50"/>
      <c r="AV1629" s="50"/>
      <c r="AW1629" s="50"/>
      <c r="AX1629" s="50"/>
      <c r="AY1629" s="50"/>
      <c r="AZ1629" s="50"/>
      <c r="BA1629" s="50"/>
      <c r="BB1629" s="50"/>
      <c r="BC1629" s="50"/>
      <c r="BD1629" s="50"/>
      <c r="BE1629" s="50"/>
      <c r="BF1629" s="50"/>
      <c r="BG1629" s="50"/>
      <c r="BH1629" s="50"/>
      <c r="BI1629" s="50"/>
      <c r="BJ1629" s="50"/>
      <c r="BK1629" s="50"/>
      <c r="BL1629" s="50"/>
      <c r="BM1629" s="50"/>
      <c r="BN1629" s="50"/>
    </row>
    <row r="1630" customFormat="false" ht="22.5" hidden="false" customHeight="true" outlineLevel="0" collapsed="false">
      <c r="A1630" s="90"/>
      <c r="B1630" s="90"/>
      <c r="C1630" s="83" t="s">
        <v>1964</v>
      </c>
      <c r="D1630" s="90" t="e">
        <f aca="false">CONCATENATE($D$1625,"_","CMD2")</f>
        <v>#VALUE!</v>
      </c>
      <c r="E1630" s="77" t="e">
        <f aca="false">$E$1625</f>
        <v>#VALUE!</v>
      </c>
      <c r="F1630" s="78"/>
      <c r="G1630" s="88" t="s">
        <v>501</v>
      </c>
      <c r="H1630" s="82" t="s">
        <v>981</v>
      </c>
      <c r="I1630" s="77" t="s">
        <v>1965</v>
      </c>
      <c r="J1630" s="87"/>
      <c r="K1630" s="87"/>
      <c r="L1630" s="93"/>
      <c r="M1630" s="87" t="s">
        <v>62</v>
      </c>
      <c r="N1630" s="82"/>
      <c r="O1630" s="82"/>
      <c r="P1630" s="82"/>
      <c r="Q1630" s="82"/>
      <c r="R1630" s="82" t="n">
        <v>1</v>
      </c>
      <c r="S1630" s="82"/>
      <c r="T1630" s="82"/>
      <c r="U1630" s="82"/>
      <c r="V1630" s="82"/>
      <c r="W1630" s="82"/>
      <c r="X1630" s="82"/>
      <c r="Y1630" s="82"/>
      <c r="Z1630" s="82"/>
      <c r="AA1630" s="82"/>
      <c r="AB1630" s="82"/>
      <c r="AC1630" s="82"/>
      <c r="AD1630" s="82"/>
      <c r="AE1630" s="82"/>
      <c r="AF1630" s="82"/>
      <c r="AG1630" s="82"/>
      <c r="AH1630" s="82"/>
      <c r="AI1630" s="82"/>
      <c r="AJ1630" s="82"/>
      <c r="AK1630" s="82"/>
      <c r="AL1630" s="82"/>
      <c r="AM1630" s="82"/>
      <c r="AN1630" s="82"/>
      <c r="AO1630" s="93"/>
      <c r="AP1630" s="93"/>
      <c r="AQ1630" s="93"/>
      <c r="AR1630" s="93"/>
      <c r="AS1630" s="93"/>
      <c r="AT1630" s="94"/>
      <c r="AU1630" s="50"/>
      <c r="AV1630" s="50"/>
      <c r="AW1630" s="50"/>
      <c r="AX1630" s="50"/>
      <c r="AY1630" s="50"/>
      <c r="AZ1630" s="50"/>
      <c r="BA1630" s="50"/>
      <c r="BB1630" s="50"/>
      <c r="BC1630" s="50"/>
      <c r="BD1630" s="50"/>
      <c r="BE1630" s="50"/>
      <c r="BF1630" s="50"/>
      <c r="BG1630" s="50"/>
      <c r="BH1630" s="50"/>
      <c r="BI1630" s="50"/>
      <c r="BJ1630" s="50"/>
      <c r="BK1630" s="50"/>
      <c r="BL1630" s="50"/>
      <c r="BM1630" s="50"/>
      <c r="BN1630" s="50"/>
    </row>
    <row r="1631" customFormat="false" ht="22.5" hidden="false" customHeight="true" outlineLevel="0" collapsed="false">
      <c r="A1631" s="90"/>
      <c r="B1631" s="90"/>
      <c r="C1631" s="83"/>
      <c r="D1631" s="90"/>
      <c r="E1631" s="77"/>
      <c r="F1631" s="78"/>
      <c r="G1631" s="76"/>
      <c r="H1631" s="82"/>
      <c r="I1631" s="89"/>
      <c r="J1631" s="87"/>
      <c r="K1631" s="79"/>
      <c r="L1631" s="93"/>
      <c r="M1631" s="82"/>
      <c r="N1631" s="82"/>
      <c r="O1631" s="82"/>
      <c r="P1631" s="82"/>
      <c r="Q1631" s="82"/>
      <c r="R1631" s="82"/>
      <c r="S1631" s="82"/>
      <c r="T1631" s="82"/>
      <c r="U1631" s="82"/>
      <c r="V1631" s="82"/>
      <c r="W1631" s="82"/>
      <c r="X1631" s="82"/>
      <c r="Y1631" s="82"/>
      <c r="Z1631" s="82"/>
      <c r="AA1631" s="82"/>
      <c r="AB1631" s="82"/>
      <c r="AC1631" s="82"/>
      <c r="AD1631" s="82"/>
      <c r="AE1631" s="82"/>
      <c r="AF1631" s="82"/>
      <c r="AG1631" s="82"/>
      <c r="AH1631" s="82"/>
      <c r="AI1631" s="82"/>
      <c r="AJ1631" s="82"/>
      <c r="AK1631" s="82"/>
      <c r="AL1631" s="82"/>
      <c r="AM1631" s="82"/>
      <c r="AN1631" s="82"/>
      <c r="AO1631" s="93"/>
      <c r="AP1631" s="93"/>
      <c r="AQ1631" s="93"/>
      <c r="AR1631" s="93"/>
      <c r="AS1631" s="93"/>
      <c r="AT1631" s="94"/>
      <c r="AU1631" s="41"/>
      <c r="AV1631" s="41"/>
      <c r="AW1631" s="41"/>
      <c r="AX1631" s="41"/>
      <c r="AY1631" s="41"/>
      <c r="AZ1631" s="41"/>
      <c r="BA1631" s="41"/>
      <c r="BB1631" s="41"/>
      <c r="BC1631" s="41"/>
      <c r="BD1631" s="41"/>
      <c r="BE1631" s="41"/>
      <c r="BF1631" s="41"/>
      <c r="BG1631" s="41"/>
      <c r="BH1631" s="41"/>
      <c r="BI1631" s="41"/>
      <c r="BJ1631" s="41"/>
      <c r="BK1631" s="41"/>
      <c r="BL1631" s="41"/>
      <c r="BM1631" s="41"/>
      <c r="BN1631" s="41"/>
    </row>
    <row r="1632" customFormat="false" ht="22.5" hidden="false" customHeight="true" outlineLevel="0" collapsed="false">
      <c r="A1632" s="90"/>
      <c r="B1632" s="90"/>
      <c r="C1632" s="83"/>
      <c r="D1632" s="90"/>
      <c r="E1632" s="77"/>
      <c r="F1632" s="78"/>
      <c r="G1632" s="76"/>
      <c r="H1632" s="82"/>
      <c r="I1632" s="89"/>
      <c r="J1632" s="87"/>
      <c r="K1632" s="79"/>
      <c r="L1632" s="93"/>
      <c r="M1632" s="82"/>
      <c r="N1632" s="82"/>
      <c r="O1632" s="82"/>
      <c r="P1632" s="82"/>
      <c r="Q1632" s="82"/>
      <c r="R1632" s="82"/>
      <c r="S1632" s="82"/>
      <c r="T1632" s="82"/>
      <c r="U1632" s="82"/>
      <c r="V1632" s="82"/>
      <c r="W1632" s="82"/>
      <c r="X1632" s="82"/>
      <c r="Y1632" s="82"/>
      <c r="Z1632" s="82"/>
      <c r="AA1632" s="82"/>
      <c r="AB1632" s="82"/>
      <c r="AC1632" s="82"/>
      <c r="AD1632" s="82"/>
      <c r="AE1632" s="82"/>
      <c r="AF1632" s="82"/>
      <c r="AG1632" s="82"/>
      <c r="AH1632" s="82"/>
      <c r="AI1632" s="82"/>
      <c r="AJ1632" s="82"/>
      <c r="AK1632" s="82"/>
      <c r="AL1632" s="82"/>
      <c r="AM1632" s="82"/>
      <c r="AN1632" s="82"/>
      <c r="AO1632" s="93"/>
      <c r="AP1632" s="93"/>
      <c r="AQ1632" s="93"/>
      <c r="AR1632" s="93"/>
      <c r="AS1632" s="93"/>
      <c r="AT1632" s="94"/>
      <c r="AU1632" s="41"/>
      <c r="AV1632" s="41"/>
      <c r="AW1632" s="41"/>
      <c r="AX1632" s="41"/>
      <c r="AY1632" s="41"/>
      <c r="AZ1632" s="41"/>
      <c r="BA1632" s="41"/>
      <c r="BB1632" s="41"/>
      <c r="BC1632" s="41"/>
      <c r="BD1632" s="41"/>
      <c r="BE1632" s="41"/>
      <c r="BF1632" s="41"/>
      <c r="BG1632" s="41"/>
      <c r="BH1632" s="41"/>
      <c r="BI1632" s="41"/>
      <c r="BJ1632" s="41"/>
      <c r="BK1632" s="41"/>
      <c r="BL1632" s="41"/>
      <c r="BM1632" s="41"/>
      <c r="BN1632" s="41"/>
    </row>
    <row r="1633" customFormat="false" ht="22.5" hidden="false" customHeight="true" outlineLevel="0" collapsed="false">
      <c r="A1633" s="90"/>
      <c r="B1633" s="90"/>
      <c r="C1633" s="83"/>
      <c r="D1633" s="90"/>
      <c r="E1633" s="77"/>
      <c r="F1633" s="78"/>
      <c r="G1633" s="76"/>
      <c r="H1633" s="82"/>
      <c r="I1633" s="89"/>
      <c r="J1633" s="87"/>
      <c r="K1633" s="79"/>
      <c r="L1633" s="93"/>
      <c r="M1633" s="82"/>
      <c r="N1633" s="82"/>
      <c r="O1633" s="82"/>
      <c r="P1633" s="82"/>
      <c r="Q1633" s="82"/>
      <c r="R1633" s="82"/>
      <c r="S1633" s="82"/>
      <c r="T1633" s="82"/>
      <c r="U1633" s="82"/>
      <c r="V1633" s="82"/>
      <c r="W1633" s="82"/>
      <c r="X1633" s="82"/>
      <c r="Y1633" s="82"/>
      <c r="Z1633" s="82"/>
      <c r="AA1633" s="82"/>
      <c r="AB1633" s="82"/>
      <c r="AC1633" s="82"/>
      <c r="AD1633" s="82"/>
      <c r="AE1633" s="82"/>
      <c r="AF1633" s="82"/>
      <c r="AG1633" s="82"/>
      <c r="AH1633" s="82"/>
      <c r="AI1633" s="82"/>
      <c r="AJ1633" s="82"/>
      <c r="AK1633" s="82"/>
      <c r="AL1633" s="82"/>
      <c r="AM1633" s="82"/>
      <c r="AN1633" s="82"/>
      <c r="AO1633" s="93"/>
      <c r="AP1633" s="93"/>
      <c r="AQ1633" s="93"/>
      <c r="AR1633" s="93"/>
      <c r="AS1633" s="93"/>
      <c r="AT1633" s="94"/>
      <c r="AU1633" s="41"/>
      <c r="AV1633" s="41"/>
      <c r="AW1633" s="41"/>
      <c r="AX1633" s="41"/>
      <c r="AY1633" s="41"/>
      <c r="AZ1633" s="41"/>
      <c r="BA1633" s="41"/>
      <c r="BB1633" s="41"/>
      <c r="BC1633" s="41"/>
      <c r="BD1633" s="41"/>
      <c r="BE1633" s="41"/>
      <c r="BF1633" s="41"/>
      <c r="BG1633" s="41"/>
      <c r="BH1633" s="41"/>
      <c r="BI1633" s="41"/>
      <c r="BJ1633" s="41"/>
      <c r="BK1633" s="41"/>
      <c r="BL1633" s="41"/>
      <c r="BM1633" s="41"/>
      <c r="BN1633" s="41"/>
    </row>
    <row r="1634" customFormat="false" ht="22.5" hidden="false" customHeight="true" outlineLevel="0" collapsed="false">
      <c r="A1634" s="90" t="s">
        <v>229</v>
      </c>
      <c r="B1634" s="83" t="s">
        <v>229</v>
      </c>
      <c r="C1634" s="83"/>
      <c r="D1634" s="91" t="e">
        <f aca="false">'codigos flow sheet' #REF!</f>
        <v>#VALUE!</v>
      </c>
      <c r="E1634" s="92" t="e">
        <f aca="false">'codigos flow sheet' #REF!</f>
        <v>#VALUE!</v>
      </c>
      <c r="F1634" s="78"/>
      <c r="G1634" s="76"/>
      <c r="H1634" s="82" t="s">
        <v>803</v>
      </c>
      <c r="I1634" s="76"/>
      <c r="J1634" s="87" t="s">
        <v>88</v>
      </c>
      <c r="K1634" s="87"/>
      <c r="L1634" s="93" t="s">
        <v>229</v>
      </c>
      <c r="M1634" s="82"/>
      <c r="N1634" s="82" t="s">
        <v>229</v>
      </c>
      <c r="O1634" s="82"/>
      <c r="P1634" s="82"/>
      <c r="Q1634" s="82"/>
      <c r="R1634" s="82"/>
      <c r="S1634" s="82"/>
      <c r="T1634" s="82"/>
      <c r="U1634" s="82"/>
      <c r="V1634" s="82"/>
      <c r="W1634" s="82"/>
      <c r="X1634" s="82"/>
      <c r="Y1634" s="82"/>
      <c r="Z1634" s="82"/>
      <c r="AA1634" s="82"/>
      <c r="AB1634" s="82"/>
      <c r="AC1634" s="82"/>
      <c r="AD1634" s="82"/>
      <c r="AE1634" s="82"/>
      <c r="AF1634" s="82"/>
      <c r="AG1634" s="82"/>
      <c r="AH1634" s="82"/>
      <c r="AI1634" s="82"/>
      <c r="AJ1634" s="82"/>
      <c r="AK1634" s="82"/>
      <c r="AL1634" s="82"/>
      <c r="AM1634" s="82"/>
      <c r="AN1634" s="82"/>
      <c r="AO1634" s="93"/>
      <c r="AP1634" s="93"/>
      <c r="AQ1634" s="93"/>
      <c r="AR1634" s="93"/>
      <c r="AS1634" s="93"/>
      <c r="AT1634" s="94" t="s">
        <v>229</v>
      </c>
      <c r="AU1634" s="50"/>
      <c r="AV1634" s="50"/>
      <c r="AW1634" s="50"/>
      <c r="AX1634" s="50"/>
      <c r="AY1634" s="50"/>
      <c r="AZ1634" s="50"/>
      <c r="BA1634" s="50"/>
      <c r="BB1634" s="50"/>
      <c r="BC1634" s="50"/>
      <c r="BD1634" s="50"/>
      <c r="BE1634" s="50"/>
      <c r="BF1634" s="50"/>
      <c r="BG1634" s="50"/>
      <c r="BH1634" s="50"/>
      <c r="BI1634" s="50"/>
      <c r="BJ1634" s="50"/>
      <c r="BK1634" s="50"/>
      <c r="BL1634" s="50"/>
      <c r="BM1634" s="50"/>
      <c r="BN1634" s="50"/>
    </row>
    <row r="1635" customFormat="false" ht="22.5" hidden="false" customHeight="true" outlineLevel="0" collapsed="false">
      <c r="A1635" s="90" t="s">
        <v>229</v>
      </c>
      <c r="B1635" s="90" t="s">
        <v>229</v>
      </c>
      <c r="C1635" s="83" t="s">
        <v>1966</v>
      </c>
      <c r="D1635" s="90" t="e">
        <f aca="false">CONCATENATE($D$1634,"_","HS")</f>
        <v>#VALUE!</v>
      </c>
      <c r="E1635" s="77" t="e">
        <f aca="false">$E$1634</f>
        <v>#VALUE!</v>
      </c>
      <c r="F1635" s="78"/>
      <c r="G1635" s="88" t="s">
        <v>1062</v>
      </c>
      <c r="H1635" s="82" t="s">
        <v>981</v>
      </c>
      <c r="I1635" s="77" t="s">
        <v>1967</v>
      </c>
      <c r="J1635" s="87"/>
      <c r="K1635" s="87"/>
      <c r="L1635" s="93" t="s">
        <v>229</v>
      </c>
      <c r="M1635" s="87" t="s">
        <v>62</v>
      </c>
      <c r="N1635" s="82" t="s">
        <v>229</v>
      </c>
      <c r="O1635" s="82"/>
      <c r="P1635" s="82"/>
      <c r="Q1635" s="82" t="n">
        <v>1</v>
      </c>
      <c r="R1635" s="82"/>
      <c r="S1635" s="82"/>
      <c r="T1635" s="82"/>
      <c r="U1635" s="82"/>
      <c r="V1635" s="82"/>
      <c r="W1635" s="82"/>
      <c r="X1635" s="82"/>
      <c r="Y1635" s="82"/>
      <c r="Z1635" s="82"/>
      <c r="AA1635" s="82"/>
      <c r="AB1635" s="82"/>
      <c r="AC1635" s="82"/>
      <c r="AD1635" s="82"/>
      <c r="AE1635" s="82"/>
      <c r="AF1635" s="82"/>
      <c r="AG1635" s="82"/>
      <c r="AH1635" s="82"/>
      <c r="AI1635" s="82"/>
      <c r="AJ1635" s="82"/>
      <c r="AK1635" s="82"/>
      <c r="AL1635" s="82"/>
      <c r="AM1635" s="82"/>
      <c r="AN1635" s="82"/>
      <c r="AO1635" s="93"/>
      <c r="AP1635" s="93"/>
      <c r="AQ1635" s="93"/>
      <c r="AR1635" s="93"/>
      <c r="AS1635" s="93"/>
      <c r="AT1635" s="94" t="s">
        <v>229</v>
      </c>
      <c r="AU1635" s="50"/>
      <c r="AV1635" s="50"/>
      <c r="AW1635" s="50"/>
      <c r="AX1635" s="50"/>
      <c r="AY1635" s="50"/>
      <c r="AZ1635" s="50"/>
      <c r="BA1635" s="50"/>
      <c r="BB1635" s="50"/>
      <c r="BC1635" s="50"/>
      <c r="BD1635" s="50"/>
      <c r="BE1635" s="50"/>
      <c r="BF1635" s="50"/>
      <c r="BG1635" s="50"/>
      <c r="BH1635" s="50"/>
      <c r="BI1635" s="50"/>
      <c r="BJ1635" s="50"/>
      <c r="BK1635" s="50"/>
      <c r="BL1635" s="50"/>
      <c r="BM1635" s="50"/>
      <c r="BN1635" s="50"/>
    </row>
    <row r="1636" customFormat="false" ht="22.5" hidden="false" customHeight="true" outlineLevel="0" collapsed="false">
      <c r="A1636" s="90" t="s">
        <v>229</v>
      </c>
      <c r="B1636" s="90" t="s">
        <v>229</v>
      </c>
      <c r="C1636" s="83" t="s">
        <v>1968</v>
      </c>
      <c r="D1636" s="90" t="e">
        <f aca="false">CONCATENATE($D$1634,"_","RDY")</f>
        <v>#VALUE!</v>
      </c>
      <c r="E1636" s="77" t="e">
        <f aca="false">$E$1634</f>
        <v>#VALUE!</v>
      </c>
      <c r="F1636" s="78"/>
      <c r="G1636" s="88" t="s">
        <v>64</v>
      </c>
      <c r="H1636" s="82" t="s">
        <v>981</v>
      </c>
      <c r="I1636" s="77" t="s">
        <v>1969</v>
      </c>
      <c r="J1636" s="87"/>
      <c r="K1636" s="87"/>
      <c r="L1636" s="93" t="s">
        <v>229</v>
      </c>
      <c r="M1636" s="87" t="s">
        <v>62</v>
      </c>
      <c r="N1636" s="82" t="s">
        <v>229</v>
      </c>
      <c r="O1636" s="82"/>
      <c r="P1636" s="82"/>
      <c r="Q1636" s="82" t="n">
        <v>1</v>
      </c>
      <c r="R1636" s="82"/>
      <c r="S1636" s="82"/>
      <c r="T1636" s="82"/>
      <c r="U1636" s="82"/>
      <c r="V1636" s="82"/>
      <c r="W1636" s="82"/>
      <c r="X1636" s="82"/>
      <c r="Y1636" s="82"/>
      <c r="Z1636" s="82"/>
      <c r="AA1636" s="82"/>
      <c r="AB1636" s="82"/>
      <c r="AC1636" s="82"/>
      <c r="AD1636" s="82"/>
      <c r="AE1636" s="82"/>
      <c r="AF1636" s="82"/>
      <c r="AG1636" s="82"/>
      <c r="AH1636" s="82"/>
      <c r="AI1636" s="82"/>
      <c r="AJ1636" s="82"/>
      <c r="AK1636" s="82"/>
      <c r="AL1636" s="82"/>
      <c r="AM1636" s="82"/>
      <c r="AN1636" s="82"/>
      <c r="AO1636" s="93"/>
      <c r="AP1636" s="93"/>
      <c r="AQ1636" s="93"/>
      <c r="AR1636" s="93"/>
      <c r="AS1636" s="93"/>
      <c r="AT1636" s="94" t="s">
        <v>229</v>
      </c>
      <c r="AU1636" s="50"/>
      <c r="AV1636" s="50"/>
      <c r="AW1636" s="50"/>
      <c r="AX1636" s="50"/>
      <c r="AY1636" s="50"/>
      <c r="AZ1636" s="50"/>
      <c r="BA1636" s="50"/>
      <c r="BB1636" s="50"/>
      <c r="BC1636" s="50"/>
      <c r="BD1636" s="50"/>
      <c r="BE1636" s="50"/>
      <c r="BF1636" s="50"/>
      <c r="BG1636" s="50"/>
      <c r="BH1636" s="50"/>
      <c r="BI1636" s="50"/>
      <c r="BJ1636" s="50"/>
      <c r="BK1636" s="50"/>
      <c r="BL1636" s="50"/>
      <c r="BM1636" s="50"/>
      <c r="BN1636" s="50"/>
    </row>
    <row r="1637" customFormat="false" ht="22.5" hidden="false" customHeight="true" outlineLevel="0" collapsed="false">
      <c r="A1637" s="90" t="s">
        <v>229</v>
      </c>
      <c r="B1637" s="90" t="s">
        <v>229</v>
      </c>
      <c r="C1637" s="83" t="s">
        <v>1970</v>
      </c>
      <c r="D1637" s="90" t="e">
        <f aca="false">CONCATENATE($D$1634,"_","RUN")</f>
        <v>#VALUE!</v>
      </c>
      <c r="E1637" s="77" t="e">
        <f aca="false">$E$1634</f>
        <v>#VALUE!</v>
      </c>
      <c r="F1637" s="78"/>
      <c r="G1637" s="88" t="s">
        <v>382</v>
      </c>
      <c r="H1637" s="82" t="s">
        <v>981</v>
      </c>
      <c r="I1637" s="77" t="s">
        <v>1971</v>
      </c>
      <c r="J1637" s="87"/>
      <c r="K1637" s="87"/>
      <c r="L1637" s="93" t="s">
        <v>229</v>
      </c>
      <c r="M1637" s="87" t="s">
        <v>62</v>
      </c>
      <c r="N1637" s="82" t="s">
        <v>229</v>
      </c>
      <c r="O1637" s="82"/>
      <c r="P1637" s="82"/>
      <c r="Q1637" s="82" t="n">
        <v>1</v>
      </c>
      <c r="R1637" s="82"/>
      <c r="S1637" s="82"/>
      <c r="T1637" s="82"/>
      <c r="U1637" s="82"/>
      <c r="V1637" s="82"/>
      <c r="W1637" s="82"/>
      <c r="X1637" s="82"/>
      <c r="Y1637" s="82"/>
      <c r="Z1637" s="82"/>
      <c r="AA1637" s="82"/>
      <c r="AB1637" s="82"/>
      <c r="AC1637" s="82"/>
      <c r="AD1637" s="82"/>
      <c r="AE1637" s="82"/>
      <c r="AF1637" s="82"/>
      <c r="AG1637" s="82"/>
      <c r="AH1637" s="82"/>
      <c r="AI1637" s="82"/>
      <c r="AJ1637" s="82"/>
      <c r="AK1637" s="82"/>
      <c r="AL1637" s="82"/>
      <c r="AM1637" s="82"/>
      <c r="AN1637" s="82"/>
      <c r="AO1637" s="93"/>
      <c r="AP1637" s="93"/>
      <c r="AQ1637" s="93"/>
      <c r="AR1637" s="93"/>
      <c r="AS1637" s="93"/>
      <c r="AT1637" s="94" t="s">
        <v>229</v>
      </c>
      <c r="AU1637" s="50"/>
      <c r="AV1637" s="50"/>
      <c r="AW1637" s="50"/>
      <c r="AX1637" s="50"/>
      <c r="AY1637" s="50"/>
      <c r="AZ1637" s="50"/>
      <c r="BA1637" s="50"/>
      <c r="BB1637" s="50"/>
      <c r="BC1637" s="50"/>
      <c r="BD1637" s="50"/>
      <c r="BE1637" s="50"/>
      <c r="BF1637" s="50"/>
      <c r="BG1637" s="50"/>
      <c r="BH1637" s="50"/>
      <c r="BI1637" s="50"/>
      <c r="BJ1637" s="50"/>
      <c r="BK1637" s="50"/>
      <c r="BL1637" s="50"/>
      <c r="BM1637" s="50"/>
      <c r="BN1637" s="50"/>
    </row>
    <row r="1638" customFormat="false" ht="22.5" hidden="false" customHeight="true" outlineLevel="0" collapsed="false">
      <c r="A1638" s="90" t="s">
        <v>229</v>
      </c>
      <c r="B1638" s="90" t="s">
        <v>229</v>
      </c>
      <c r="C1638" s="83" t="s">
        <v>1972</v>
      </c>
      <c r="D1638" s="90" t="e">
        <f aca="false">CONCATENATE(D1634,"_","MD")</f>
        <v>#VALUE!</v>
      </c>
      <c r="E1638" s="77" t="e">
        <f aca="false">$E$1634</f>
        <v>#VALUE!</v>
      </c>
      <c r="F1638" s="78"/>
      <c r="G1638" s="88" t="s">
        <v>1557</v>
      </c>
      <c r="H1638" s="82" t="s">
        <v>981</v>
      </c>
      <c r="I1638" s="77" t="s">
        <v>1973</v>
      </c>
      <c r="J1638" s="87"/>
      <c r="K1638" s="87"/>
      <c r="L1638" s="93" t="s">
        <v>229</v>
      </c>
      <c r="M1638" s="87" t="s">
        <v>62</v>
      </c>
      <c r="N1638" s="82" t="s">
        <v>229</v>
      </c>
      <c r="O1638" s="82"/>
      <c r="P1638" s="82"/>
      <c r="Q1638" s="82" t="n">
        <v>1</v>
      </c>
      <c r="R1638" s="82"/>
      <c r="S1638" s="82"/>
      <c r="T1638" s="82"/>
      <c r="U1638" s="82"/>
      <c r="V1638" s="82"/>
      <c r="W1638" s="82"/>
      <c r="X1638" s="82"/>
      <c r="Y1638" s="82"/>
      <c r="Z1638" s="82"/>
      <c r="AA1638" s="82"/>
      <c r="AB1638" s="82"/>
      <c r="AC1638" s="82"/>
      <c r="AD1638" s="82"/>
      <c r="AE1638" s="82"/>
      <c r="AF1638" s="82"/>
      <c r="AG1638" s="82"/>
      <c r="AH1638" s="82"/>
      <c r="AI1638" s="82"/>
      <c r="AJ1638" s="82"/>
      <c r="AK1638" s="82"/>
      <c r="AL1638" s="82"/>
      <c r="AM1638" s="82"/>
      <c r="AN1638" s="82"/>
      <c r="AO1638" s="93"/>
      <c r="AP1638" s="93"/>
      <c r="AQ1638" s="93"/>
      <c r="AR1638" s="93"/>
      <c r="AS1638" s="93"/>
      <c r="AT1638" s="94" t="s">
        <v>229</v>
      </c>
      <c r="AU1638" s="50"/>
      <c r="AV1638" s="50"/>
      <c r="AW1638" s="50"/>
      <c r="AX1638" s="50"/>
      <c r="AY1638" s="50"/>
      <c r="AZ1638" s="50"/>
      <c r="BA1638" s="50"/>
      <c r="BB1638" s="50"/>
      <c r="BC1638" s="50"/>
      <c r="BD1638" s="50"/>
      <c r="BE1638" s="50"/>
      <c r="BF1638" s="50"/>
      <c r="BG1638" s="50"/>
      <c r="BH1638" s="50"/>
      <c r="BI1638" s="50"/>
      <c r="BJ1638" s="50"/>
      <c r="BK1638" s="50"/>
      <c r="BL1638" s="50"/>
      <c r="BM1638" s="50"/>
      <c r="BN1638" s="50"/>
    </row>
    <row r="1639" customFormat="false" ht="22.5" hidden="false" customHeight="true" outlineLevel="0" collapsed="false">
      <c r="A1639" s="90"/>
      <c r="B1639" s="90"/>
      <c r="C1639" s="83" t="s">
        <v>1974</v>
      </c>
      <c r="D1639" s="90" t="e">
        <f aca="false">CONCATENATE($D$1634,"_","DEV")</f>
        <v>#VALUE!</v>
      </c>
      <c r="E1639" s="77" t="e">
        <f aca="false">$E$1634</f>
        <v>#VALUE!</v>
      </c>
      <c r="F1639" s="98"/>
      <c r="G1639" s="88" t="s">
        <v>1921</v>
      </c>
      <c r="H1639" s="82" t="s">
        <v>981</v>
      </c>
      <c r="I1639" s="77" t="s">
        <v>1975</v>
      </c>
      <c r="J1639" s="87"/>
      <c r="K1639" s="87"/>
      <c r="L1639" s="93"/>
      <c r="M1639" s="87" t="s">
        <v>62</v>
      </c>
      <c r="N1639" s="82"/>
      <c r="O1639" s="82"/>
      <c r="P1639" s="82"/>
      <c r="Q1639" s="82" t="n">
        <v>1</v>
      </c>
      <c r="R1639" s="82"/>
      <c r="S1639" s="82"/>
      <c r="T1639" s="82"/>
      <c r="U1639" s="82"/>
      <c r="V1639" s="82"/>
      <c r="W1639" s="82"/>
      <c r="X1639" s="82"/>
      <c r="Y1639" s="82"/>
      <c r="Z1639" s="82"/>
      <c r="AA1639" s="82"/>
      <c r="AB1639" s="82"/>
      <c r="AC1639" s="82"/>
      <c r="AD1639" s="82"/>
      <c r="AE1639" s="82"/>
      <c r="AF1639" s="82"/>
      <c r="AG1639" s="82"/>
      <c r="AH1639" s="82"/>
      <c r="AI1639" s="82"/>
      <c r="AJ1639" s="82"/>
      <c r="AK1639" s="82"/>
      <c r="AL1639" s="82"/>
      <c r="AM1639" s="82"/>
      <c r="AN1639" s="82"/>
      <c r="AO1639" s="93"/>
      <c r="AP1639" s="93"/>
      <c r="AQ1639" s="93"/>
      <c r="AR1639" s="93"/>
      <c r="AS1639" s="93"/>
      <c r="AT1639" s="94"/>
      <c r="AU1639" s="50"/>
      <c r="AV1639" s="50"/>
      <c r="AW1639" s="50"/>
      <c r="AX1639" s="50"/>
      <c r="AY1639" s="50"/>
      <c r="AZ1639" s="50"/>
      <c r="BA1639" s="50"/>
      <c r="BB1639" s="50"/>
      <c r="BC1639" s="50"/>
      <c r="BD1639" s="50"/>
      <c r="BE1639" s="50"/>
      <c r="BF1639" s="50"/>
      <c r="BG1639" s="50"/>
      <c r="BH1639" s="50"/>
      <c r="BI1639" s="50"/>
      <c r="BJ1639" s="50"/>
      <c r="BK1639" s="50"/>
      <c r="BL1639" s="50"/>
      <c r="BM1639" s="50"/>
      <c r="BN1639" s="50"/>
    </row>
    <row r="1640" customFormat="false" ht="22.5" hidden="false" customHeight="true" outlineLevel="0" collapsed="false">
      <c r="A1640" s="90" t="s">
        <v>229</v>
      </c>
      <c r="B1640" s="90" t="s">
        <v>229</v>
      </c>
      <c r="C1640" s="83" t="s">
        <v>1976</v>
      </c>
      <c r="D1640" s="90" t="e">
        <f aca="false">CONCATENATE($D$1634,"_","CMD")</f>
        <v>#VALUE!</v>
      </c>
      <c r="E1640" s="77" t="e">
        <f aca="false">$E$1634</f>
        <v>#VALUE!</v>
      </c>
      <c r="F1640" s="98"/>
      <c r="G1640" s="88" t="s">
        <v>106</v>
      </c>
      <c r="H1640" s="82" t="s">
        <v>981</v>
      </c>
      <c r="I1640" s="77" t="s">
        <v>1977</v>
      </c>
      <c r="J1640" s="87"/>
      <c r="K1640" s="87"/>
      <c r="L1640" s="93" t="s">
        <v>229</v>
      </c>
      <c r="M1640" s="87" t="s">
        <v>62</v>
      </c>
      <c r="N1640" s="82" t="s">
        <v>229</v>
      </c>
      <c r="O1640" s="82"/>
      <c r="P1640" s="82"/>
      <c r="Q1640" s="82"/>
      <c r="R1640" s="82" t="n">
        <v>1</v>
      </c>
      <c r="S1640" s="82"/>
      <c r="T1640" s="82"/>
      <c r="U1640" s="82"/>
      <c r="V1640" s="82"/>
      <c r="W1640" s="82"/>
      <c r="X1640" s="82"/>
      <c r="Y1640" s="82"/>
      <c r="Z1640" s="82"/>
      <c r="AA1640" s="82"/>
      <c r="AB1640" s="82"/>
      <c r="AC1640" s="82"/>
      <c r="AD1640" s="82"/>
      <c r="AE1640" s="82"/>
      <c r="AF1640" s="82"/>
      <c r="AG1640" s="82"/>
      <c r="AH1640" s="82"/>
      <c r="AI1640" s="82"/>
      <c r="AJ1640" s="82"/>
      <c r="AK1640" s="82"/>
      <c r="AL1640" s="82"/>
      <c r="AM1640" s="82"/>
      <c r="AN1640" s="82"/>
      <c r="AO1640" s="93"/>
      <c r="AP1640" s="93"/>
      <c r="AQ1640" s="93"/>
      <c r="AR1640" s="93"/>
      <c r="AS1640" s="93"/>
      <c r="AT1640" s="94" t="s">
        <v>229</v>
      </c>
      <c r="AU1640" s="50"/>
      <c r="AV1640" s="50"/>
      <c r="AW1640" s="50"/>
      <c r="AX1640" s="50"/>
      <c r="AY1640" s="50"/>
      <c r="AZ1640" s="50"/>
      <c r="BA1640" s="50"/>
      <c r="BB1640" s="50"/>
      <c r="BC1640" s="50"/>
      <c r="BD1640" s="50"/>
      <c r="BE1640" s="50"/>
      <c r="BF1640" s="50"/>
      <c r="BG1640" s="50"/>
      <c r="BH1640" s="50"/>
      <c r="BI1640" s="50"/>
      <c r="BJ1640" s="50"/>
      <c r="BK1640" s="50"/>
      <c r="BL1640" s="50"/>
      <c r="BM1640" s="50"/>
      <c r="BN1640" s="50"/>
    </row>
    <row r="1641" customFormat="false" ht="22.5" hidden="false" customHeight="true" outlineLevel="0" collapsed="false">
      <c r="A1641" s="90"/>
      <c r="B1641" s="90"/>
      <c r="C1641" s="83" t="s">
        <v>1978</v>
      </c>
      <c r="D1641" s="90" t="e">
        <f aca="false">CONCATENATE($D$1634,"_","SV")</f>
        <v>#VALUE!</v>
      </c>
      <c r="E1641" s="77" t="e">
        <f aca="false">$E$1634</f>
        <v>#VALUE!</v>
      </c>
      <c r="F1641" s="78"/>
      <c r="G1641" s="88" t="s">
        <v>1979</v>
      </c>
      <c r="H1641" s="82" t="s">
        <v>981</v>
      </c>
      <c r="I1641" s="77" t="s">
        <v>1980</v>
      </c>
      <c r="J1641" s="87"/>
      <c r="K1641" s="87"/>
      <c r="L1641" s="93"/>
      <c r="M1641" s="87" t="s">
        <v>62</v>
      </c>
      <c r="N1641" s="82"/>
      <c r="O1641" s="82"/>
      <c r="P1641" s="82"/>
      <c r="Q1641" s="82"/>
      <c r="R1641" s="82" t="n">
        <v>1</v>
      </c>
      <c r="S1641" s="82"/>
      <c r="T1641" s="82"/>
      <c r="U1641" s="82"/>
      <c r="V1641" s="82"/>
      <c r="W1641" s="82"/>
      <c r="X1641" s="82"/>
      <c r="Y1641" s="82"/>
      <c r="Z1641" s="82"/>
      <c r="AA1641" s="82"/>
      <c r="AB1641" s="82"/>
      <c r="AC1641" s="82"/>
      <c r="AD1641" s="82"/>
      <c r="AE1641" s="82"/>
      <c r="AF1641" s="82"/>
      <c r="AG1641" s="82"/>
      <c r="AH1641" s="82"/>
      <c r="AI1641" s="82"/>
      <c r="AJ1641" s="82"/>
      <c r="AK1641" s="82"/>
      <c r="AL1641" s="82"/>
      <c r="AM1641" s="82"/>
      <c r="AN1641" s="82"/>
      <c r="AO1641" s="93"/>
      <c r="AP1641" s="93"/>
      <c r="AQ1641" s="93"/>
      <c r="AR1641" s="93"/>
      <c r="AS1641" s="93"/>
      <c r="AT1641" s="94"/>
      <c r="AU1641" s="50"/>
      <c r="AV1641" s="50"/>
      <c r="AW1641" s="50"/>
      <c r="AX1641" s="50"/>
      <c r="AY1641" s="50"/>
      <c r="AZ1641" s="50"/>
      <c r="BA1641" s="50"/>
      <c r="BB1641" s="50"/>
      <c r="BC1641" s="50"/>
      <c r="BD1641" s="50"/>
      <c r="BE1641" s="50"/>
      <c r="BF1641" s="50"/>
      <c r="BG1641" s="50"/>
      <c r="BH1641" s="50"/>
      <c r="BI1641" s="50"/>
      <c r="BJ1641" s="50"/>
      <c r="BK1641" s="50"/>
      <c r="BL1641" s="50"/>
      <c r="BM1641" s="50"/>
      <c r="BN1641" s="50"/>
    </row>
    <row r="1642" customFormat="false" ht="22.5" hidden="false" customHeight="true" outlineLevel="0" collapsed="false">
      <c r="A1642" s="90"/>
      <c r="B1642" s="90"/>
      <c r="C1642" s="83" t="s">
        <v>1981</v>
      </c>
      <c r="D1642" s="90" t="e">
        <f aca="false">CONCATENATE($D$1634,"_","IT")</f>
        <v>#VALUE!</v>
      </c>
      <c r="E1642" s="77" t="e">
        <f aca="false">$E$1634</f>
        <v>#VALUE!</v>
      </c>
      <c r="F1642" s="78"/>
      <c r="G1642" s="88" t="s">
        <v>82</v>
      </c>
      <c r="H1642" s="82" t="s">
        <v>981</v>
      </c>
      <c r="I1642" s="77" t="s">
        <v>1982</v>
      </c>
      <c r="J1642" s="87"/>
      <c r="K1642" s="87"/>
      <c r="L1642" s="93"/>
      <c r="M1642" s="87" t="s">
        <v>85</v>
      </c>
      <c r="N1642" s="82" t="s">
        <v>1571</v>
      </c>
      <c r="O1642" s="82"/>
      <c r="P1642" s="82"/>
      <c r="Q1642" s="82"/>
      <c r="R1642" s="82"/>
      <c r="S1642" s="82" t="n">
        <v>1</v>
      </c>
      <c r="T1642" s="82"/>
      <c r="U1642" s="82"/>
      <c r="V1642" s="82"/>
      <c r="W1642" s="82"/>
      <c r="X1642" s="82"/>
      <c r="Y1642" s="82"/>
      <c r="Z1642" s="82"/>
      <c r="AA1642" s="82"/>
      <c r="AB1642" s="82"/>
      <c r="AC1642" s="82"/>
      <c r="AD1642" s="82"/>
      <c r="AE1642" s="82"/>
      <c r="AF1642" s="82"/>
      <c r="AG1642" s="82"/>
      <c r="AH1642" s="82"/>
      <c r="AI1642" s="82"/>
      <c r="AJ1642" s="82"/>
      <c r="AK1642" s="82"/>
      <c r="AL1642" s="82"/>
      <c r="AM1642" s="82"/>
      <c r="AN1642" s="82"/>
      <c r="AO1642" s="93"/>
      <c r="AP1642" s="93"/>
      <c r="AQ1642" s="93"/>
      <c r="AR1642" s="93"/>
      <c r="AS1642" s="93"/>
      <c r="AT1642" s="94"/>
      <c r="AU1642" s="50"/>
      <c r="AV1642" s="50"/>
      <c r="AW1642" s="50"/>
      <c r="AX1642" s="50"/>
      <c r="AY1642" s="50"/>
      <c r="AZ1642" s="50"/>
      <c r="BA1642" s="50"/>
      <c r="BB1642" s="50"/>
      <c r="BC1642" s="50"/>
      <c r="BD1642" s="50"/>
      <c r="BE1642" s="50"/>
      <c r="BF1642" s="50"/>
      <c r="BG1642" s="50"/>
      <c r="BH1642" s="50"/>
      <c r="BI1642" s="50"/>
      <c r="BJ1642" s="50"/>
      <c r="BK1642" s="50"/>
      <c r="BL1642" s="50"/>
      <c r="BM1642" s="50"/>
      <c r="BN1642" s="50"/>
    </row>
    <row r="1643" customFormat="false" ht="22.5" hidden="false" customHeight="true" outlineLevel="0" collapsed="false">
      <c r="A1643" s="90"/>
      <c r="B1643" s="90"/>
      <c r="C1643" s="83"/>
      <c r="D1643" s="90"/>
      <c r="E1643" s="77"/>
      <c r="F1643" s="78"/>
      <c r="G1643" s="76"/>
      <c r="H1643" s="82"/>
      <c r="I1643" s="89"/>
      <c r="J1643" s="87"/>
      <c r="K1643" s="79"/>
      <c r="L1643" s="93"/>
      <c r="M1643" s="82"/>
      <c r="N1643" s="82"/>
      <c r="O1643" s="82"/>
      <c r="P1643" s="82"/>
      <c r="Q1643" s="82"/>
      <c r="R1643" s="82"/>
      <c r="S1643" s="82"/>
      <c r="T1643" s="82"/>
      <c r="U1643" s="82"/>
      <c r="V1643" s="82"/>
      <c r="W1643" s="82"/>
      <c r="X1643" s="82"/>
      <c r="Y1643" s="82"/>
      <c r="Z1643" s="82"/>
      <c r="AA1643" s="82"/>
      <c r="AB1643" s="82"/>
      <c r="AC1643" s="82"/>
      <c r="AD1643" s="82"/>
      <c r="AE1643" s="82"/>
      <c r="AF1643" s="82"/>
      <c r="AG1643" s="82"/>
      <c r="AH1643" s="82"/>
      <c r="AI1643" s="82"/>
      <c r="AJ1643" s="82"/>
      <c r="AK1643" s="82"/>
      <c r="AL1643" s="82"/>
      <c r="AM1643" s="82"/>
      <c r="AN1643" s="82"/>
      <c r="AO1643" s="93"/>
      <c r="AP1643" s="93"/>
      <c r="AQ1643" s="93"/>
      <c r="AR1643" s="93"/>
      <c r="AS1643" s="93"/>
      <c r="AT1643" s="94"/>
      <c r="AU1643" s="41"/>
      <c r="AV1643" s="41"/>
      <c r="AW1643" s="41"/>
      <c r="AX1643" s="41"/>
      <c r="AY1643" s="41"/>
      <c r="AZ1643" s="41"/>
      <c r="BA1643" s="41"/>
      <c r="BB1643" s="41"/>
      <c r="BC1643" s="41"/>
      <c r="BD1643" s="41"/>
      <c r="BE1643" s="41"/>
      <c r="BF1643" s="41"/>
      <c r="BG1643" s="41"/>
      <c r="BH1643" s="41"/>
      <c r="BI1643" s="41"/>
      <c r="BJ1643" s="41"/>
      <c r="BK1643" s="41"/>
      <c r="BL1643" s="41"/>
      <c r="BM1643" s="41"/>
      <c r="BN1643" s="41"/>
    </row>
    <row r="1644" customFormat="false" ht="22.5" hidden="false" customHeight="true" outlineLevel="0" collapsed="false">
      <c r="A1644" s="90"/>
      <c r="B1644" s="90"/>
      <c r="C1644" s="83"/>
      <c r="D1644" s="90"/>
      <c r="E1644" s="77"/>
      <c r="F1644" s="78"/>
      <c r="G1644" s="76"/>
      <c r="H1644" s="82"/>
      <c r="I1644" s="89"/>
      <c r="J1644" s="87"/>
      <c r="K1644" s="79"/>
      <c r="L1644" s="93"/>
      <c r="M1644" s="82"/>
      <c r="N1644" s="82"/>
      <c r="O1644" s="82"/>
      <c r="P1644" s="82"/>
      <c r="Q1644" s="82"/>
      <c r="R1644" s="82"/>
      <c r="S1644" s="82"/>
      <c r="T1644" s="82"/>
      <c r="U1644" s="82"/>
      <c r="V1644" s="82"/>
      <c r="W1644" s="82"/>
      <c r="X1644" s="82"/>
      <c r="Y1644" s="82"/>
      <c r="Z1644" s="82"/>
      <c r="AA1644" s="82"/>
      <c r="AB1644" s="82"/>
      <c r="AC1644" s="82"/>
      <c r="AD1644" s="82"/>
      <c r="AE1644" s="82"/>
      <c r="AF1644" s="82"/>
      <c r="AG1644" s="82"/>
      <c r="AH1644" s="82"/>
      <c r="AI1644" s="82"/>
      <c r="AJ1644" s="82"/>
      <c r="AK1644" s="82"/>
      <c r="AL1644" s="82"/>
      <c r="AM1644" s="82"/>
      <c r="AN1644" s="82"/>
      <c r="AO1644" s="93"/>
      <c r="AP1644" s="93"/>
      <c r="AQ1644" s="93"/>
      <c r="AR1644" s="93"/>
      <c r="AS1644" s="93"/>
      <c r="AT1644" s="94"/>
      <c r="AU1644" s="41"/>
      <c r="AV1644" s="41"/>
      <c r="AW1644" s="41"/>
      <c r="AX1644" s="41"/>
      <c r="AY1644" s="41"/>
      <c r="AZ1644" s="41"/>
      <c r="BA1644" s="41"/>
      <c r="BB1644" s="41"/>
      <c r="BC1644" s="41"/>
      <c r="BD1644" s="41"/>
      <c r="BE1644" s="41"/>
      <c r="BF1644" s="41"/>
      <c r="BG1644" s="41"/>
      <c r="BH1644" s="41"/>
      <c r="BI1644" s="41"/>
      <c r="BJ1644" s="41"/>
      <c r="BK1644" s="41"/>
      <c r="BL1644" s="41"/>
      <c r="BM1644" s="41"/>
      <c r="BN1644" s="41"/>
    </row>
    <row r="1645" customFormat="false" ht="22.5" hidden="false" customHeight="true" outlineLevel="0" collapsed="false">
      <c r="A1645" s="90"/>
      <c r="B1645" s="90"/>
      <c r="C1645" s="83"/>
      <c r="D1645" s="90"/>
      <c r="E1645" s="77"/>
      <c r="F1645" s="78"/>
      <c r="G1645" s="76"/>
      <c r="H1645" s="82"/>
      <c r="I1645" s="89"/>
      <c r="J1645" s="87"/>
      <c r="K1645" s="79"/>
      <c r="L1645" s="93"/>
      <c r="M1645" s="82"/>
      <c r="N1645" s="82"/>
      <c r="O1645" s="82"/>
      <c r="P1645" s="82"/>
      <c r="Q1645" s="82"/>
      <c r="R1645" s="82"/>
      <c r="S1645" s="82"/>
      <c r="T1645" s="82"/>
      <c r="U1645" s="82"/>
      <c r="V1645" s="82"/>
      <c r="W1645" s="82"/>
      <c r="X1645" s="82"/>
      <c r="Y1645" s="82"/>
      <c r="Z1645" s="82"/>
      <c r="AA1645" s="82"/>
      <c r="AB1645" s="82"/>
      <c r="AC1645" s="82"/>
      <c r="AD1645" s="82"/>
      <c r="AE1645" s="82"/>
      <c r="AF1645" s="82"/>
      <c r="AG1645" s="82"/>
      <c r="AH1645" s="82"/>
      <c r="AI1645" s="82"/>
      <c r="AJ1645" s="82"/>
      <c r="AK1645" s="82"/>
      <c r="AL1645" s="82"/>
      <c r="AM1645" s="82"/>
      <c r="AN1645" s="82"/>
      <c r="AO1645" s="93"/>
      <c r="AP1645" s="93"/>
      <c r="AQ1645" s="93"/>
      <c r="AR1645" s="93"/>
      <c r="AS1645" s="93"/>
      <c r="AT1645" s="94"/>
      <c r="AU1645" s="41"/>
      <c r="AV1645" s="41"/>
      <c r="AW1645" s="41"/>
      <c r="AX1645" s="41"/>
      <c r="AY1645" s="41"/>
      <c r="AZ1645" s="41"/>
      <c r="BA1645" s="41"/>
      <c r="BB1645" s="41"/>
      <c r="BC1645" s="41"/>
      <c r="BD1645" s="41"/>
      <c r="BE1645" s="41"/>
      <c r="BF1645" s="41"/>
      <c r="BG1645" s="41"/>
      <c r="BH1645" s="41"/>
      <c r="BI1645" s="41"/>
      <c r="BJ1645" s="41"/>
      <c r="BK1645" s="41"/>
      <c r="BL1645" s="41"/>
      <c r="BM1645" s="41"/>
      <c r="BN1645" s="41"/>
    </row>
    <row r="1646" customFormat="false" ht="22.5" hidden="false" customHeight="true" outlineLevel="0" collapsed="false">
      <c r="A1646" s="80"/>
      <c r="B1646" s="80"/>
      <c r="C1646" s="83"/>
      <c r="D1646" s="86" t="e">
        <f aca="false">'codigos flow sheet' #REF!</f>
        <v>#VALUE!</v>
      </c>
      <c r="E1646" s="86" t="e">
        <f aca="false">'codigos flow sheet' #REF!</f>
        <v>#VALUE!</v>
      </c>
      <c r="F1646" s="78"/>
      <c r="G1646" s="76"/>
      <c r="H1646" s="82"/>
      <c r="I1646" s="76"/>
      <c r="J1646" s="87" t="s">
        <v>88</v>
      </c>
      <c r="K1646" s="87"/>
      <c r="L1646" s="81"/>
      <c r="M1646" s="77"/>
      <c r="N1646" s="82"/>
      <c r="O1646" s="82"/>
      <c r="P1646" s="81"/>
      <c r="Q1646" s="79"/>
      <c r="R1646" s="79"/>
      <c r="S1646" s="79"/>
      <c r="T1646" s="79"/>
      <c r="U1646" s="79"/>
      <c r="V1646" s="79"/>
      <c r="W1646" s="79"/>
      <c r="X1646" s="79"/>
      <c r="Y1646" s="79"/>
      <c r="Z1646" s="81"/>
      <c r="AA1646" s="81"/>
      <c r="AB1646" s="81"/>
      <c r="AC1646" s="81"/>
      <c r="AD1646" s="81"/>
      <c r="AE1646" s="81"/>
      <c r="AF1646" s="81"/>
      <c r="AG1646" s="81"/>
      <c r="AH1646" s="81"/>
      <c r="AI1646" s="81"/>
      <c r="AJ1646" s="81"/>
      <c r="AK1646" s="81"/>
      <c r="AL1646" s="81"/>
      <c r="AM1646" s="81"/>
      <c r="AN1646" s="81"/>
      <c r="AO1646" s="81"/>
      <c r="AP1646" s="81"/>
      <c r="AQ1646" s="81"/>
      <c r="AR1646" s="81"/>
      <c r="AS1646" s="81"/>
      <c r="AT1646" s="81"/>
      <c r="AU1646" s="41"/>
      <c r="AV1646" s="41"/>
      <c r="AW1646" s="41"/>
      <c r="AX1646" s="41"/>
      <c r="AY1646" s="41"/>
      <c r="AZ1646" s="41"/>
      <c r="BA1646" s="41"/>
      <c r="BB1646" s="41"/>
      <c r="BC1646" s="41"/>
      <c r="BD1646" s="41"/>
      <c r="BE1646" s="41"/>
      <c r="BF1646" s="41"/>
      <c r="BG1646" s="41"/>
      <c r="BH1646" s="41"/>
      <c r="BI1646" s="41"/>
      <c r="BJ1646" s="41"/>
      <c r="BK1646" s="41"/>
      <c r="BL1646" s="41"/>
      <c r="BM1646" s="41"/>
      <c r="BN1646" s="41"/>
    </row>
    <row r="1647" customFormat="false" ht="22.5" hidden="false" customHeight="true" outlineLevel="0" collapsed="false">
      <c r="A1647" s="80"/>
      <c r="B1647" s="80"/>
      <c r="C1647" s="83" t="s">
        <v>1983</v>
      </c>
      <c r="D1647" s="76" t="e">
        <f aca="false">CONCATENATE($D$1646,"_","RDY")</f>
        <v>#VALUE!</v>
      </c>
      <c r="E1647" s="77" t="e">
        <f aca="false">$E$1646</f>
        <v>#VALUE!</v>
      </c>
      <c r="F1647" s="78"/>
      <c r="G1647" s="88" t="s">
        <v>64</v>
      </c>
      <c r="H1647" s="82" t="s">
        <v>981</v>
      </c>
      <c r="I1647" s="77" t="s">
        <v>1984</v>
      </c>
      <c r="J1647" s="77"/>
      <c r="K1647" s="81"/>
      <c r="L1647" s="81"/>
      <c r="M1647" s="87" t="s">
        <v>62</v>
      </c>
      <c r="N1647" s="82"/>
      <c r="O1647" s="82"/>
      <c r="P1647" s="81"/>
      <c r="Q1647" s="79" t="n">
        <v>1</v>
      </c>
      <c r="R1647" s="79"/>
      <c r="S1647" s="79"/>
      <c r="T1647" s="79"/>
      <c r="U1647" s="79"/>
      <c r="V1647" s="79"/>
      <c r="W1647" s="79"/>
      <c r="X1647" s="79"/>
      <c r="Y1647" s="79"/>
      <c r="Z1647" s="81"/>
      <c r="AA1647" s="81"/>
      <c r="AB1647" s="81"/>
      <c r="AC1647" s="81"/>
      <c r="AD1647" s="81"/>
      <c r="AE1647" s="81"/>
      <c r="AF1647" s="81"/>
      <c r="AG1647" s="81"/>
      <c r="AH1647" s="81"/>
      <c r="AI1647" s="81"/>
      <c r="AJ1647" s="81"/>
      <c r="AK1647" s="81"/>
      <c r="AL1647" s="81"/>
      <c r="AM1647" s="81"/>
      <c r="AN1647" s="81"/>
      <c r="AO1647" s="81"/>
      <c r="AP1647" s="81"/>
      <c r="AQ1647" s="81"/>
      <c r="AR1647" s="81"/>
      <c r="AS1647" s="81"/>
      <c r="AT1647" s="81"/>
      <c r="AU1647" s="41"/>
      <c r="AV1647" s="41"/>
      <c r="AW1647" s="41"/>
      <c r="AX1647" s="41"/>
      <c r="AY1647" s="41"/>
      <c r="AZ1647" s="41"/>
      <c r="BA1647" s="41"/>
      <c r="BB1647" s="41"/>
      <c r="BC1647" s="41"/>
      <c r="BD1647" s="41"/>
      <c r="BE1647" s="41"/>
      <c r="BF1647" s="41"/>
      <c r="BG1647" s="41"/>
      <c r="BH1647" s="41"/>
      <c r="BI1647" s="41"/>
      <c r="BJ1647" s="41"/>
      <c r="BK1647" s="41"/>
      <c r="BL1647" s="41"/>
      <c r="BM1647" s="41"/>
      <c r="BN1647" s="41"/>
    </row>
    <row r="1648" customFormat="false" ht="22.5" hidden="false" customHeight="true" outlineLevel="0" collapsed="false">
      <c r="A1648" s="80"/>
      <c r="B1648" s="80"/>
      <c r="C1648" s="83" t="s">
        <v>1985</v>
      </c>
      <c r="D1648" s="76" t="e">
        <f aca="false">CONCATENATE($D$1646,"_","RUN")</f>
        <v>#VALUE!</v>
      </c>
      <c r="E1648" s="77" t="e">
        <f aca="false">$E$1646</f>
        <v>#VALUE!</v>
      </c>
      <c r="F1648" s="78"/>
      <c r="G1648" s="88" t="s">
        <v>382</v>
      </c>
      <c r="H1648" s="82" t="s">
        <v>981</v>
      </c>
      <c r="I1648" s="77" t="s">
        <v>1986</v>
      </c>
      <c r="J1648" s="77"/>
      <c r="K1648" s="81"/>
      <c r="L1648" s="81"/>
      <c r="M1648" s="87" t="s">
        <v>62</v>
      </c>
      <c r="N1648" s="82"/>
      <c r="O1648" s="82"/>
      <c r="P1648" s="81"/>
      <c r="Q1648" s="79" t="n">
        <v>1</v>
      </c>
      <c r="R1648" s="79"/>
      <c r="S1648" s="79"/>
      <c r="T1648" s="79"/>
      <c r="U1648" s="79"/>
      <c r="V1648" s="79"/>
      <c r="W1648" s="79"/>
      <c r="X1648" s="79"/>
      <c r="Y1648" s="79"/>
      <c r="Z1648" s="81"/>
      <c r="AA1648" s="81"/>
      <c r="AB1648" s="81"/>
      <c r="AC1648" s="81"/>
      <c r="AD1648" s="81"/>
      <c r="AE1648" s="81"/>
      <c r="AF1648" s="81"/>
      <c r="AG1648" s="81"/>
      <c r="AH1648" s="81"/>
      <c r="AI1648" s="81"/>
      <c r="AJ1648" s="81"/>
      <c r="AK1648" s="81"/>
      <c r="AL1648" s="81"/>
      <c r="AM1648" s="81"/>
      <c r="AN1648" s="81"/>
      <c r="AO1648" s="81"/>
      <c r="AP1648" s="81"/>
      <c r="AQ1648" s="81"/>
      <c r="AR1648" s="81"/>
      <c r="AS1648" s="81"/>
      <c r="AT1648" s="81"/>
      <c r="AU1648" s="41"/>
      <c r="AV1648" s="41"/>
      <c r="AW1648" s="41"/>
      <c r="AX1648" s="41"/>
      <c r="AY1648" s="41"/>
      <c r="AZ1648" s="41"/>
      <c r="BA1648" s="41"/>
      <c r="BB1648" s="41"/>
      <c r="BC1648" s="41"/>
      <c r="BD1648" s="41"/>
      <c r="BE1648" s="41"/>
      <c r="BF1648" s="41"/>
      <c r="BG1648" s="41"/>
      <c r="BH1648" s="41"/>
      <c r="BI1648" s="41"/>
      <c r="BJ1648" s="41"/>
      <c r="BK1648" s="41"/>
      <c r="BL1648" s="41"/>
      <c r="BM1648" s="41"/>
      <c r="BN1648" s="41"/>
    </row>
    <row r="1649" customFormat="false" ht="22.5" hidden="false" customHeight="true" outlineLevel="0" collapsed="false">
      <c r="A1649" s="80"/>
      <c r="B1649" s="80"/>
      <c r="C1649" s="83" t="s">
        <v>1987</v>
      </c>
      <c r="D1649" s="76" t="e">
        <f aca="false">CONCATENATE($D$1646,"_","PUSH")</f>
        <v>#VALUE!</v>
      </c>
      <c r="E1649" s="77" t="e">
        <f aca="false">$E$1646</f>
        <v>#VALUE!</v>
      </c>
      <c r="F1649" s="78"/>
      <c r="G1649" s="88" t="s">
        <v>1988</v>
      </c>
      <c r="H1649" s="82" t="s">
        <v>981</v>
      </c>
      <c r="I1649" s="77" t="s">
        <v>1989</v>
      </c>
      <c r="J1649" s="77"/>
      <c r="K1649" s="81"/>
      <c r="L1649" s="81"/>
      <c r="M1649" s="87" t="s">
        <v>62</v>
      </c>
      <c r="N1649" s="82"/>
      <c r="O1649" s="82"/>
      <c r="P1649" s="81"/>
      <c r="Q1649" s="79" t="n">
        <v>1</v>
      </c>
      <c r="R1649" s="79"/>
      <c r="S1649" s="79"/>
      <c r="T1649" s="79"/>
      <c r="U1649" s="79"/>
      <c r="V1649" s="79"/>
      <c r="W1649" s="79"/>
      <c r="X1649" s="79"/>
      <c r="Y1649" s="79"/>
      <c r="Z1649" s="81"/>
      <c r="AA1649" s="81"/>
      <c r="AB1649" s="81"/>
      <c r="AC1649" s="81"/>
      <c r="AD1649" s="81"/>
      <c r="AE1649" s="81"/>
      <c r="AF1649" s="81"/>
      <c r="AG1649" s="81"/>
      <c r="AH1649" s="81"/>
      <c r="AI1649" s="81"/>
      <c r="AJ1649" s="81"/>
      <c r="AK1649" s="81"/>
      <c r="AL1649" s="81"/>
      <c r="AM1649" s="81"/>
      <c r="AN1649" s="81"/>
      <c r="AO1649" s="81"/>
      <c r="AP1649" s="81"/>
      <c r="AQ1649" s="81"/>
      <c r="AR1649" s="81"/>
      <c r="AS1649" s="81"/>
      <c r="AT1649" s="81"/>
      <c r="AU1649" s="41"/>
      <c r="AV1649" s="41"/>
      <c r="AW1649" s="41"/>
      <c r="AX1649" s="41"/>
      <c r="AY1649" s="41"/>
      <c r="AZ1649" s="41"/>
      <c r="BA1649" s="41"/>
      <c r="BB1649" s="41"/>
      <c r="BC1649" s="41"/>
      <c r="BD1649" s="41"/>
      <c r="BE1649" s="41"/>
      <c r="BF1649" s="41"/>
      <c r="BG1649" s="41"/>
      <c r="BH1649" s="41"/>
      <c r="BI1649" s="41"/>
      <c r="BJ1649" s="41"/>
      <c r="BK1649" s="41"/>
      <c r="BL1649" s="41"/>
      <c r="BM1649" s="41"/>
      <c r="BN1649" s="41"/>
    </row>
    <row r="1650" customFormat="false" ht="22.5" hidden="false" customHeight="true" outlineLevel="0" collapsed="false">
      <c r="A1650" s="80"/>
      <c r="B1650" s="80"/>
      <c r="C1650" s="83" t="s">
        <v>1990</v>
      </c>
      <c r="D1650" s="76" t="e">
        <f aca="false">CONCATENATE($D$1646,"_","CMD")</f>
        <v>#VALUE!</v>
      </c>
      <c r="E1650" s="77" t="e">
        <f aca="false">$E$1646</f>
        <v>#VALUE!</v>
      </c>
      <c r="F1650" s="78"/>
      <c r="G1650" s="88" t="s">
        <v>106</v>
      </c>
      <c r="H1650" s="82" t="s">
        <v>981</v>
      </c>
      <c r="I1650" s="77" t="s">
        <v>1991</v>
      </c>
      <c r="J1650" s="77"/>
      <c r="K1650" s="81"/>
      <c r="L1650" s="81"/>
      <c r="M1650" s="87" t="s">
        <v>62</v>
      </c>
      <c r="N1650" s="82"/>
      <c r="O1650" s="82"/>
      <c r="P1650" s="81"/>
      <c r="Q1650" s="79"/>
      <c r="R1650" s="79" t="n">
        <v>1</v>
      </c>
      <c r="S1650" s="79"/>
      <c r="T1650" s="79"/>
      <c r="U1650" s="79"/>
      <c r="V1650" s="79"/>
      <c r="W1650" s="79"/>
      <c r="X1650" s="79"/>
      <c r="Y1650" s="79"/>
      <c r="Z1650" s="81"/>
      <c r="AA1650" s="81"/>
      <c r="AB1650" s="81"/>
      <c r="AC1650" s="81"/>
      <c r="AD1650" s="81"/>
      <c r="AE1650" s="81"/>
      <c r="AF1650" s="81"/>
      <c r="AG1650" s="81"/>
      <c r="AH1650" s="81"/>
      <c r="AI1650" s="81"/>
      <c r="AJ1650" s="81"/>
      <c r="AK1650" s="81"/>
      <c r="AL1650" s="81"/>
      <c r="AM1650" s="81"/>
      <c r="AN1650" s="81"/>
      <c r="AO1650" s="81"/>
      <c r="AP1650" s="81"/>
      <c r="AQ1650" s="81"/>
      <c r="AR1650" s="81"/>
      <c r="AS1650" s="81"/>
      <c r="AT1650" s="81"/>
      <c r="AU1650" s="41"/>
      <c r="AV1650" s="41"/>
      <c r="AW1650" s="41"/>
      <c r="AX1650" s="41"/>
      <c r="AY1650" s="41"/>
      <c r="AZ1650" s="41"/>
      <c r="BA1650" s="41"/>
      <c r="BB1650" s="41"/>
      <c r="BC1650" s="41"/>
      <c r="BD1650" s="41"/>
      <c r="BE1650" s="41"/>
      <c r="BF1650" s="41"/>
      <c r="BG1650" s="41"/>
      <c r="BH1650" s="41"/>
      <c r="BI1650" s="41"/>
      <c r="BJ1650" s="41"/>
      <c r="BK1650" s="41"/>
      <c r="BL1650" s="41"/>
      <c r="BM1650" s="41"/>
      <c r="BN1650" s="41"/>
    </row>
    <row r="1651" customFormat="false" ht="22.5" hidden="false" customHeight="true" outlineLevel="0" collapsed="false">
      <c r="A1651" s="80"/>
      <c r="B1651" s="80"/>
      <c r="C1651" s="109" t="s">
        <v>1992</v>
      </c>
      <c r="D1651" s="76" t="e">
        <f aca="false">CONCATENATE($D$1646,"_","LAMP")</f>
        <v>#VALUE!</v>
      </c>
      <c r="E1651" s="77" t="e">
        <f aca="false">$E$1646</f>
        <v>#VALUE!</v>
      </c>
      <c r="F1651" s="78"/>
      <c r="G1651" s="88" t="s">
        <v>1993</v>
      </c>
      <c r="H1651" s="82" t="s">
        <v>981</v>
      </c>
      <c r="I1651" s="77" t="s">
        <v>1994</v>
      </c>
      <c r="J1651" s="77"/>
      <c r="K1651" s="81"/>
      <c r="L1651" s="81"/>
      <c r="M1651" s="87" t="s">
        <v>62</v>
      </c>
      <c r="N1651" s="82"/>
      <c r="O1651" s="82"/>
      <c r="P1651" s="81"/>
      <c r="Q1651" s="79"/>
      <c r="R1651" s="79" t="n">
        <v>1</v>
      </c>
      <c r="S1651" s="79"/>
      <c r="T1651" s="79"/>
      <c r="U1651" s="79"/>
      <c r="V1651" s="79"/>
      <c r="W1651" s="79"/>
      <c r="X1651" s="79"/>
      <c r="Y1651" s="79"/>
      <c r="Z1651" s="81"/>
      <c r="AA1651" s="81"/>
      <c r="AB1651" s="81"/>
      <c r="AC1651" s="81"/>
      <c r="AD1651" s="81"/>
      <c r="AE1651" s="81"/>
      <c r="AF1651" s="81"/>
      <c r="AG1651" s="81"/>
      <c r="AH1651" s="81"/>
      <c r="AI1651" s="81"/>
      <c r="AJ1651" s="81"/>
      <c r="AK1651" s="81"/>
      <c r="AL1651" s="81"/>
      <c r="AM1651" s="81"/>
      <c r="AN1651" s="81"/>
      <c r="AO1651" s="81"/>
      <c r="AP1651" s="81"/>
      <c r="AQ1651" s="81"/>
      <c r="AR1651" s="81"/>
      <c r="AS1651" s="81"/>
      <c r="AT1651" s="81"/>
      <c r="AU1651" s="41"/>
      <c r="AV1651" s="41"/>
      <c r="AW1651" s="41"/>
      <c r="AX1651" s="41"/>
      <c r="AY1651" s="41"/>
      <c r="AZ1651" s="41"/>
      <c r="BA1651" s="41"/>
      <c r="BB1651" s="41"/>
      <c r="BC1651" s="41"/>
      <c r="BD1651" s="41"/>
      <c r="BE1651" s="41"/>
      <c r="BF1651" s="41"/>
      <c r="BG1651" s="41"/>
      <c r="BH1651" s="41"/>
      <c r="BI1651" s="41"/>
      <c r="BJ1651" s="41"/>
      <c r="BK1651" s="41"/>
      <c r="BL1651" s="41"/>
      <c r="BM1651" s="41"/>
      <c r="BN1651" s="41"/>
    </row>
    <row r="1652" customFormat="false" ht="22.5" hidden="false" customHeight="true" outlineLevel="0" collapsed="false">
      <c r="A1652" s="90"/>
      <c r="B1652" s="90"/>
      <c r="C1652" s="83"/>
      <c r="D1652" s="90"/>
      <c r="E1652" s="77"/>
      <c r="F1652" s="78"/>
      <c r="G1652" s="76"/>
      <c r="H1652" s="82"/>
      <c r="I1652" s="89"/>
      <c r="J1652" s="87"/>
      <c r="K1652" s="139"/>
      <c r="L1652" s="93"/>
      <c r="M1652" s="82"/>
      <c r="N1652" s="82"/>
      <c r="O1652" s="82"/>
      <c r="P1652" s="82"/>
      <c r="Q1652" s="82"/>
      <c r="R1652" s="82"/>
      <c r="S1652" s="82"/>
      <c r="T1652" s="82"/>
      <c r="U1652" s="82"/>
      <c r="V1652" s="82"/>
      <c r="W1652" s="82"/>
      <c r="X1652" s="82"/>
      <c r="Y1652" s="82"/>
      <c r="Z1652" s="82"/>
      <c r="AA1652" s="82"/>
      <c r="AB1652" s="82"/>
      <c r="AC1652" s="82"/>
      <c r="AD1652" s="82"/>
      <c r="AE1652" s="82"/>
      <c r="AF1652" s="82"/>
      <c r="AG1652" s="82"/>
      <c r="AH1652" s="82"/>
      <c r="AI1652" s="82"/>
      <c r="AJ1652" s="82"/>
      <c r="AK1652" s="82"/>
      <c r="AL1652" s="82"/>
      <c r="AM1652" s="82"/>
      <c r="AN1652" s="82"/>
      <c r="AO1652" s="93"/>
      <c r="AP1652" s="93"/>
      <c r="AQ1652" s="93"/>
      <c r="AR1652" s="93"/>
      <c r="AS1652" s="93"/>
      <c r="AT1652" s="94"/>
      <c r="AU1652" s="41"/>
      <c r="AV1652" s="41"/>
      <c r="AW1652" s="41"/>
      <c r="AX1652" s="41"/>
      <c r="AY1652" s="41"/>
      <c r="AZ1652" s="41"/>
      <c r="BA1652" s="41"/>
      <c r="BB1652" s="41"/>
      <c r="BC1652" s="41"/>
      <c r="BD1652" s="41"/>
      <c r="BE1652" s="41"/>
      <c r="BF1652" s="41"/>
      <c r="BG1652" s="41"/>
      <c r="BH1652" s="41"/>
      <c r="BI1652" s="41"/>
      <c r="BJ1652" s="41"/>
      <c r="BK1652" s="41"/>
      <c r="BL1652" s="41"/>
      <c r="BM1652" s="41"/>
      <c r="BN1652" s="41"/>
    </row>
    <row r="1653" customFormat="false" ht="22.5" hidden="false" customHeight="true" outlineLevel="0" collapsed="false">
      <c r="A1653" s="90"/>
      <c r="B1653" s="90"/>
      <c r="C1653" s="83"/>
      <c r="D1653" s="90"/>
      <c r="E1653" s="77"/>
      <c r="F1653" s="78"/>
      <c r="G1653" s="76"/>
      <c r="H1653" s="82"/>
      <c r="I1653" s="89"/>
      <c r="J1653" s="87"/>
      <c r="K1653" s="139"/>
      <c r="L1653" s="93"/>
      <c r="M1653" s="82"/>
      <c r="N1653" s="82"/>
      <c r="O1653" s="82"/>
      <c r="P1653" s="82"/>
      <c r="Q1653" s="82"/>
      <c r="R1653" s="82"/>
      <c r="S1653" s="82"/>
      <c r="T1653" s="82"/>
      <c r="U1653" s="82"/>
      <c r="V1653" s="82"/>
      <c r="W1653" s="82"/>
      <c r="X1653" s="82"/>
      <c r="Y1653" s="82"/>
      <c r="Z1653" s="82"/>
      <c r="AA1653" s="82"/>
      <c r="AB1653" s="82"/>
      <c r="AC1653" s="82"/>
      <c r="AD1653" s="82"/>
      <c r="AE1653" s="82"/>
      <c r="AF1653" s="82"/>
      <c r="AG1653" s="82"/>
      <c r="AH1653" s="82"/>
      <c r="AI1653" s="82"/>
      <c r="AJ1653" s="82"/>
      <c r="AK1653" s="82"/>
      <c r="AL1653" s="82"/>
      <c r="AM1653" s="82"/>
      <c r="AN1653" s="82"/>
      <c r="AO1653" s="93"/>
      <c r="AP1653" s="93"/>
      <c r="AQ1653" s="93"/>
      <c r="AR1653" s="93"/>
      <c r="AS1653" s="93"/>
      <c r="AT1653" s="94"/>
      <c r="AU1653" s="41"/>
      <c r="AV1653" s="41"/>
      <c r="AW1653" s="41"/>
      <c r="AX1653" s="41"/>
      <c r="AY1653" s="41"/>
      <c r="AZ1653" s="41"/>
      <c r="BA1653" s="41"/>
      <c r="BB1653" s="41"/>
      <c r="BC1653" s="41"/>
      <c r="BD1653" s="41"/>
      <c r="BE1653" s="41"/>
      <c r="BF1653" s="41"/>
      <c r="BG1653" s="41"/>
      <c r="BH1653" s="41"/>
      <c r="BI1653" s="41"/>
      <c r="BJ1653" s="41"/>
      <c r="BK1653" s="41"/>
      <c r="BL1653" s="41"/>
      <c r="BM1653" s="41"/>
      <c r="BN1653" s="41"/>
    </row>
    <row r="1654" customFormat="false" ht="22.5" hidden="false" customHeight="true" outlineLevel="0" collapsed="false">
      <c r="A1654" s="147"/>
      <c r="B1654" s="147"/>
      <c r="C1654" s="83"/>
      <c r="D1654" s="95" t="e">
        <f aca="false">'codigos flow sheet' #REF!</f>
        <v>#VALUE!</v>
      </c>
      <c r="E1654" s="97" t="e">
        <f aca="false">'codigos flow sheet' #REF!</f>
        <v>#VALUE!</v>
      </c>
      <c r="F1654" s="78"/>
      <c r="G1654" s="76"/>
      <c r="H1654" s="82"/>
      <c r="I1654" s="77"/>
      <c r="J1654" s="87" t="s">
        <v>57</v>
      </c>
      <c r="K1654" s="140" t="s">
        <v>57</v>
      </c>
      <c r="L1654" s="82"/>
      <c r="M1654" s="82"/>
      <c r="N1654" s="82"/>
      <c r="O1654" s="82"/>
      <c r="P1654" s="82"/>
      <c r="Q1654" s="82"/>
      <c r="R1654" s="82"/>
      <c r="S1654" s="82"/>
      <c r="T1654" s="82"/>
      <c r="U1654" s="82"/>
      <c r="V1654" s="82"/>
      <c r="W1654" s="82"/>
      <c r="X1654" s="82"/>
      <c r="Y1654" s="82"/>
      <c r="Z1654" s="82"/>
      <c r="AA1654" s="82"/>
      <c r="AB1654" s="82"/>
      <c r="AC1654" s="82"/>
      <c r="AD1654" s="82"/>
      <c r="AE1654" s="82"/>
      <c r="AF1654" s="82"/>
      <c r="AG1654" s="82"/>
      <c r="AH1654" s="82"/>
      <c r="AI1654" s="82"/>
      <c r="AJ1654" s="82"/>
      <c r="AK1654" s="82"/>
      <c r="AL1654" s="82"/>
      <c r="AM1654" s="82"/>
      <c r="AN1654" s="82"/>
      <c r="AO1654" s="93"/>
      <c r="AP1654" s="93"/>
      <c r="AQ1654" s="93"/>
      <c r="AR1654" s="93"/>
      <c r="AS1654" s="93"/>
      <c r="AT1654" s="94"/>
      <c r="AU1654" s="50"/>
      <c r="AV1654" s="50"/>
      <c r="AW1654" s="50"/>
      <c r="AX1654" s="50"/>
      <c r="AY1654" s="50"/>
      <c r="AZ1654" s="50"/>
      <c r="BA1654" s="50"/>
      <c r="BB1654" s="50"/>
      <c r="BC1654" s="50"/>
      <c r="BD1654" s="50"/>
      <c r="BE1654" s="50"/>
      <c r="BF1654" s="50"/>
      <c r="BG1654" s="50"/>
      <c r="BH1654" s="50"/>
      <c r="BI1654" s="50"/>
      <c r="BJ1654" s="50"/>
      <c r="BK1654" s="50"/>
      <c r="BL1654" s="50"/>
      <c r="BM1654" s="50"/>
      <c r="BN1654" s="50"/>
    </row>
    <row r="1655" customFormat="false" ht="22.5" hidden="false" customHeight="true" outlineLevel="0" collapsed="false">
      <c r="A1655" s="147"/>
      <c r="B1655" s="147"/>
      <c r="C1655" s="83" t="s">
        <v>1995</v>
      </c>
      <c r="D1655" s="90" t="e">
        <f aca="false">CONCATENATE($D$1654,"_","HS")</f>
        <v>#VALUE!</v>
      </c>
      <c r="E1655" s="77" t="e">
        <f aca="false">$E$1654</f>
        <v>#VALUE!</v>
      </c>
      <c r="F1655" s="78"/>
      <c r="G1655" s="88" t="s">
        <v>1062</v>
      </c>
      <c r="H1655" s="82" t="s">
        <v>981</v>
      </c>
      <c r="I1655" s="77" t="s">
        <v>1996</v>
      </c>
      <c r="J1655" s="87"/>
      <c r="K1655" s="93"/>
      <c r="L1655" s="93"/>
      <c r="M1655" s="87" t="s">
        <v>62</v>
      </c>
      <c r="N1655" s="82"/>
      <c r="O1655" s="82"/>
      <c r="P1655" s="82"/>
      <c r="Q1655" s="82" t="n">
        <v>1</v>
      </c>
      <c r="R1655" s="82"/>
      <c r="S1655" s="82"/>
      <c r="T1655" s="82"/>
      <c r="U1655" s="82"/>
      <c r="V1655" s="82"/>
      <c r="W1655" s="82"/>
      <c r="X1655" s="82"/>
      <c r="Y1655" s="82"/>
      <c r="Z1655" s="82"/>
      <c r="AA1655" s="82"/>
      <c r="AB1655" s="82"/>
      <c r="AC1655" s="82"/>
      <c r="AD1655" s="82"/>
      <c r="AE1655" s="82"/>
      <c r="AF1655" s="82"/>
      <c r="AG1655" s="82"/>
      <c r="AH1655" s="82"/>
      <c r="AI1655" s="82"/>
      <c r="AJ1655" s="82"/>
      <c r="AK1655" s="82"/>
      <c r="AL1655" s="82"/>
      <c r="AM1655" s="82"/>
      <c r="AN1655" s="82"/>
      <c r="AO1655" s="93"/>
      <c r="AP1655" s="93"/>
      <c r="AQ1655" s="93"/>
      <c r="AR1655" s="93"/>
      <c r="AS1655" s="93"/>
      <c r="AT1655" s="94"/>
      <c r="AU1655" s="50"/>
      <c r="AV1655" s="50"/>
      <c r="AW1655" s="50"/>
      <c r="AX1655" s="50"/>
      <c r="AY1655" s="50"/>
      <c r="AZ1655" s="50"/>
      <c r="BA1655" s="50"/>
      <c r="BB1655" s="50"/>
      <c r="BC1655" s="50"/>
      <c r="BD1655" s="50"/>
      <c r="BE1655" s="50"/>
      <c r="BF1655" s="50"/>
      <c r="BG1655" s="50"/>
      <c r="BH1655" s="50"/>
      <c r="BI1655" s="50"/>
      <c r="BJ1655" s="50"/>
      <c r="BK1655" s="50"/>
      <c r="BL1655" s="50"/>
      <c r="BM1655" s="50"/>
      <c r="BN1655" s="50"/>
    </row>
    <row r="1656" customFormat="false" ht="22.5" hidden="false" customHeight="true" outlineLevel="0" collapsed="false">
      <c r="A1656" s="147"/>
      <c r="B1656" s="147"/>
      <c r="C1656" s="83" t="s">
        <v>1997</v>
      </c>
      <c r="D1656" s="90" t="e">
        <f aca="false">CONCATENATE($D$1654,"_","RDY")</f>
        <v>#VALUE!</v>
      </c>
      <c r="E1656" s="77" t="e">
        <f aca="false">$E$1654</f>
        <v>#VALUE!</v>
      </c>
      <c r="F1656" s="78"/>
      <c r="G1656" s="88" t="s">
        <v>64</v>
      </c>
      <c r="H1656" s="82" t="s">
        <v>981</v>
      </c>
      <c r="I1656" s="77" t="s">
        <v>1998</v>
      </c>
      <c r="J1656" s="87"/>
      <c r="K1656" s="93"/>
      <c r="L1656" s="93"/>
      <c r="M1656" s="87" t="s">
        <v>62</v>
      </c>
      <c r="N1656" s="82"/>
      <c r="O1656" s="82"/>
      <c r="P1656" s="82"/>
      <c r="Q1656" s="82" t="n">
        <v>1</v>
      </c>
      <c r="R1656" s="82"/>
      <c r="S1656" s="82"/>
      <c r="T1656" s="82"/>
      <c r="U1656" s="82"/>
      <c r="V1656" s="82"/>
      <c r="W1656" s="82"/>
      <c r="X1656" s="82"/>
      <c r="Y1656" s="82"/>
      <c r="Z1656" s="82"/>
      <c r="AA1656" s="82"/>
      <c r="AB1656" s="82"/>
      <c r="AC1656" s="82"/>
      <c r="AD1656" s="82"/>
      <c r="AE1656" s="82"/>
      <c r="AF1656" s="82"/>
      <c r="AG1656" s="82"/>
      <c r="AH1656" s="82"/>
      <c r="AI1656" s="82"/>
      <c r="AJ1656" s="82"/>
      <c r="AK1656" s="82"/>
      <c r="AL1656" s="82"/>
      <c r="AM1656" s="82"/>
      <c r="AN1656" s="82"/>
      <c r="AO1656" s="93"/>
      <c r="AP1656" s="93"/>
      <c r="AQ1656" s="93"/>
      <c r="AR1656" s="93"/>
      <c r="AS1656" s="93"/>
      <c r="AT1656" s="94"/>
      <c r="AU1656" s="50"/>
      <c r="AV1656" s="50"/>
      <c r="AW1656" s="50"/>
      <c r="AX1656" s="50"/>
      <c r="AY1656" s="50"/>
      <c r="AZ1656" s="50"/>
      <c r="BA1656" s="50"/>
      <c r="BB1656" s="50"/>
      <c r="BC1656" s="50"/>
      <c r="BD1656" s="50"/>
      <c r="BE1656" s="50"/>
      <c r="BF1656" s="50"/>
      <c r="BG1656" s="50"/>
      <c r="BH1656" s="50"/>
      <c r="BI1656" s="50"/>
      <c r="BJ1656" s="50"/>
      <c r="BK1656" s="50"/>
      <c r="BL1656" s="50"/>
      <c r="BM1656" s="50"/>
      <c r="BN1656" s="50"/>
    </row>
    <row r="1657" customFormat="false" ht="22.5" hidden="false" customHeight="true" outlineLevel="0" collapsed="false">
      <c r="A1657" s="147"/>
      <c r="B1657" s="147"/>
      <c r="C1657" s="83" t="s">
        <v>1999</v>
      </c>
      <c r="D1657" s="90" t="e">
        <f aca="false">CONCATENATE($D$1654,"_","RUN")</f>
        <v>#VALUE!</v>
      </c>
      <c r="E1657" s="77" t="e">
        <f aca="false">$E$1654</f>
        <v>#VALUE!</v>
      </c>
      <c r="F1657" s="78"/>
      <c r="G1657" s="88" t="s">
        <v>382</v>
      </c>
      <c r="H1657" s="82" t="s">
        <v>981</v>
      </c>
      <c r="I1657" s="77" t="s">
        <v>2000</v>
      </c>
      <c r="J1657" s="87"/>
      <c r="K1657" s="93"/>
      <c r="L1657" s="93"/>
      <c r="M1657" s="87" t="s">
        <v>62</v>
      </c>
      <c r="N1657" s="82"/>
      <c r="O1657" s="82"/>
      <c r="P1657" s="82"/>
      <c r="Q1657" s="82" t="n">
        <v>1</v>
      </c>
      <c r="R1657" s="82"/>
      <c r="S1657" s="82"/>
      <c r="T1657" s="82"/>
      <c r="U1657" s="82"/>
      <c r="V1657" s="82"/>
      <c r="W1657" s="82"/>
      <c r="X1657" s="82"/>
      <c r="Y1657" s="82"/>
      <c r="Z1657" s="82"/>
      <c r="AA1657" s="82"/>
      <c r="AB1657" s="82"/>
      <c r="AC1657" s="82"/>
      <c r="AD1657" s="82"/>
      <c r="AE1657" s="82"/>
      <c r="AF1657" s="82"/>
      <c r="AG1657" s="82"/>
      <c r="AH1657" s="82"/>
      <c r="AI1657" s="82"/>
      <c r="AJ1657" s="82"/>
      <c r="AK1657" s="82"/>
      <c r="AL1657" s="82"/>
      <c r="AM1657" s="82"/>
      <c r="AN1657" s="82"/>
      <c r="AO1657" s="93"/>
      <c r="AP1657" s="93"/>
      <c r="AQ1657" s="93"/>
      <c r="AR1657" s="93"/>
      <c r="AS1657" s="93"/>
      <c r="AT1657" s="94"/>
      <c r="AU1657" s="50"/>
      <c r="AV1657" s="50"/>
      <c r="AW1657" s="50"/>
      <c r="AX1657" s="50"/>
      <c r="AY1657" s="50"/>
      <c r="AZ1657" s="50"/>
      <c r="BA1657" s="50"/>
      <c r="BB1657" s="50"/>
      <c r="BC1657" s="50"/>
      <c r="BD1657" s="50"/>
      <c r="BE1657" s="50"/>
      <c r="BF1657" s="50"/>
      <c r="BG1657" s="50"/>
      <c r="BH1657" s="50"/>
      <c r="BI1657" s="50"/>
      <c r="BJ1657" s="50"/>
      <c r="BK1657" s="50"/>
      <c r="BL1657" s="50"/>
      <c r="BM1657" s="50"/>
      <c r="BN1657" s="50"/>
    </row>
    <row r="1658" customFormat="false" ht="22.5" hidden="false" customHeight="true" outlineLevel="0" collapsed="false">
      <c r="A1658" s="147"/>
      <c r="B1658" s="147"/>
      <c r="C1658" s="83" t="s">
        <v>2001</v>
      </c>
      <c r="D1658" s="90" t="e">
        <f aca="false">CONCATENATE($D$1654,"_","FLT")</f>
        <v>#VALUE!</v>
      </c>
      <c r="E1658" s="77" t="e">
        <f aca="false">$E$1654</f>
        <v>#VALUE!</v>
      </c>
      <c r="F1658" s="78"/>
      <c r="G1658" s="88" t="s">
        <v>2002</v>
      </c>
      <c r="H1658" s="82" t="s">
        <v>981</v>
      </c>
      <c r="I1658" s="77" t="s">
        <v>2003</v>
      </c>
      <c r="J1658" s="87"/>
      <c r="K1658" s="93"/>
      <c r="L1658" s="93"/>
      <c r="M1658" s="87" t="s">
        <v>62</v>
      </c>
      <c r="N1658" s="82"/>
      <c r="O1658" s="82"/>
      <c r="P1658" s="82"/>
      <c r="Q1658" s="82" t="n">
        <v>1</v>
      </c>
      <c r="R1658" s="82"/>
      <c r="S1658" s="82"/>
      <c r="T1658" s="82"/>
      <c r="U1658" s="82"/>
      <c r="V1658" s="82"/>
      <c r="W1658" s="82"/>
      <c r="X1658" s="82"/>
      <c r="Y1658" s="82"/>
      <c r="Z1658" s="82"/>
      <c r="AA1658" s="82"/>
      <c r="AB1658" s="82"/>
      <c r="AC1658" s="82"/>
      <c r="AD1658" s="82"/>
      <c r="AE1658" s="82"/>
      <c r="AF1658" s="82"/>
      <c r="AG1658" s="82"/>
      <c r="AH1658" s="82"/>
      <c r="AI1658" s="82"/>
      <c r="AJ1658" s="82"/>
      <c r="AK1658" s="82"/>
      <c r="AL1658" s="82"/>
      <c r="AM1658" s="82"/>
      <c r="AN1658" s="82"/>
      <c r="AO1658" s="93"/>
      <c r="AP1658" s="93"/>
      <c r="AQ1658" s="93"/>
      <c r="AR1658" s="93"/>
      <c r="AS1658" s="93"/>
      <c r="AT1658" s="94"/>
      <c r="AU1658" s="50"/>
      <c r="AV1658" s="50"/>
      <c r="AW1658" s="50"/>
      <c r="AX1658" s="50"/>
      <c r="AY1658" s="50"/>
      <c r="AZ1658" s="50"/>
      <c r="BA1658" s="50"/>
      <c r="BB1658" s="50"/>
      <c r="BC1658" s="50"/>
      <c r="BD1658" s="50"/>
      <c r="BE1658" s="50"/>
      <c r="BF1658" s="50"/>
      <c r="BG1658" s="50"/>
      <c r="BH1658" s="50"/>
      <c r="BI1658" s="50"/>
      <c r="BJ1658" s="50"/>
      <c r="BK1658" s="50"/>
      <c r="BL1658" s="50"/>
      <c r="BM1658" s="50"/>
      <c r="BN1658" s="50"/>
    </row>
    <row r="1659" customFormat="false" ht="22.5" hidden="false" customHeight="true" outlineLevel="0" collapsed="false">
      <c r="A1659" s="147"/>
      <c r="B1659" s="147"/>
      <c r="C1659" s="83" t="s">
        <v>2004</v>
      </c>
      <c r="D1659" s="90" t="e">
        <f aca="false">CONCATENATE($D$1654,"_","CMD")</f>
        <v>#VALUE!</v>
      </c>
      <c r="E1659" s="77" t="e">
        <f aca="false">$E$1654</f>
        <v>#VALUE!</v>
      </c>
      <c r="F1659" s="78"/>
      <c r="G1659" s="88" t="s">
        <v>2005</v>
      </c>
      <c r="H1659" s="82" t="s">
        <v>981</v>
      </c>
      <c r="I1659" s="77" t="s">
        <v>2006</v>
      </c>
      <c r="J1659" s="87"/>
      <c r="K1659" s="93"/>
      <c r="L1659" s="93"/>
      <c r="M1659" s="87" t="s">
        <v>62</v>
      </c>
      <c r="N1659" s="82"/>
      <c r="O1659" s="82"/>
      <c r="P1659" s="82"/>
      <c r="Q1659" s="82"/>
      <c r="R1659" s="82" t="n">
        <v>1</v>
      </c>
      <c r="S1659" s="82"/>
      <c r="T1659" s="82"/>
      <c r="U1659" s="82"/>
      <c r="V1659" s="82"/>
      <c r="W1659" s="82"/>
      <c r="X1659" s="82"/>
      <c r="Y1659" s="82"/>
      <c r="Z1659" s="82"/>
      <c r="AA1659" s="82"/>
      <c r="AB1659" s="82"/>
      <c r="AC1659" s="82"/>
      <c r="AD1659" s="82"/>
      <c r="AE1659" s="82"/>
      <c r="AF1659" s="82"/>
      <c r="AG1659" s="82"/>
      <c r="AH1659" s="82"/>
      <c r="AI1659" s="82"/>
      <c r="AJ1659" s="82"/>
      <c r="AK1659" s="82"/>
      <c r="AL1659" s="82"/>
      <c r="AM1659" s="82"/>
      <c r="AN1659" s="82"/>
      <c r="AO1659" s="93"/>
      <c r="AP1659" s="93"/>
      <c r="AQ1659" s="93"/>
      <c r="AR1659" s="93"/>
      <c r="AS1659" s="93"/>
      <c r="AT1659" s="94"/>
      <c r="AU1659" s="50"/>
      <c r="AV1659" s="50"/>
      <c r="AW1659" s="50"/>
      <c r="AX1659" s="50"/>
      <c r="AY1659" s="50"/>
      <c r="AZ1659" s="50"/>
      <c r="BA1659" s="50"/>
      <c r="BB1659" s="50"/>
      <c r="BC1659" s="50"/>
      <c r="BD1659" s="50"/>
      <c r="BE1659" s="50"/>
      <c r="BF1659" s="50"/>
      <c r="BG1659" s="50"/>
      <c r="BH1659" s="50"/>
      <c r="BI1659" s="50"/>
      <c r="BJ1659" s="50"/>
      <c r="BK1659" s="50"/>
      <c r="BL1659" s="50"/>
      <c r="BM1659" s="50"/>
      <c r="BN1659" s="50"/>
    </row>
    <row r="1660" customFormat="false" ht="22.5" hidden="false" customHeight="true" outlineLevel="0" collapsed="false">
      <c r="A1660" s="147"/>
      <c r="B1660" s="147"/>
      <c r="C1660" s="83" t="s">
        <v>2007</v>
      </c>
      <c r="D1660" s="90" t="e">
        <f aca="false">CONCATENATE($D$1654,"_","IT")</f>
        <v>#VALUE!</v>
      </c>
      <c r="E1660" s="77" t="e">
        <f aca="false">$E$1654</f>
        <v>#VALUE!</v>
      </c>
      <c r="F1660" s="78"/>
      <c r="G1660" s="88" t="s">
        <v>82</v>
      </c>
      <c r="H1660" s="82" t="s">
        <v>981</v>
      </c>
      <c r="I1660" s="77" t="s">
        <v>2008</v>
      </c>
      <c r="J1660" s="87"/>
      <c r="K1660" s="93"/>
      <c r="L1660" s="93"/>
      <c r="M1660" s="87" t="s">
        <v>85</v>
      </c>
      <c r="N1660" s="82" t="s">
        <v>2009</v>
      </c>
      <c r="O1660" s="82"/>
      <c r="P1660" s="82"/>
      <c r="Q1660" s="82"/>
      <c r="R1660" s="82"/>
      <c r="S1660" s="82" t="n">
        <v>1</v>
      </c>
      <c r="T1660" s="82"/>
      <c r="U1660" s="82"/>
      <c r="V1660" s="82"/>
      <c r="W1660" s="82"/>
      <c r="X1660" s="82"/>
      <c r="Y1660" s="82"/>
      <c r="Z1660" s="82"/>
      <c r="AA1660" s="82"/>
      <c r="AB1660" s="82"/>
      <c r="AC1660" s="82"/>
      <c r="AD1660" s="82"/>
      <c r="AE1660" s="82"/>
      <c r="AF1660" s="82"/>
      <c r="AG1660" s="82"/>
      <c r="AH1660" s="82"/>
      <c r="AI1660" s="82"/>
      <c r="AJ1660" s="82"/>
      <c r="AK1660" s="82"/>
      <c r="AL1660" s="82"/>
      <c r="AM1660" s="82"/>
      <c r="AN1660" s="82"/>
      <c r="AO1660" s="93"/>
      <c r="AP1660" s="93"/>
      <c r="AQ1660" s="93"/>
      <c r="AR1660" s="93"/>
      <c r="AS1660" s="93"/>
      <c r="AT1660" s="94"/>
      <c r="AU1660" s="50"/>
      <c r="AV1660" s="50"/>
      <c r="AW1660" s="50"/>
      <c r="AX1660" s="50"/>
      <c r="AY1660" s="50"/>
      <c r="AZ1660" s="50"/>
      <c r="BA1660" s="50"/>
      <c r="BB1660" s="50"/>
      <c r="BC1660" s="50"/>
      <c r="BD1660" s="50"/>
      <c r="BE1660" s="50"/>
      <c r="BF1660" s="50"/>
      <c r="BG1660" s="50"/>
      <c r="BH1660" s="50"/>
      <c r="BI1660" s="50"/>
      <c r="BJ1660" s="50"/>
      <c r="BK1660" s="50"/>
      <c r="BL1660" s="50"/>
      <c r="BM1660" s="50"/>
      <c r="BN1660" s="50"/>
    </row>
    <row r="1661" customFormat="false" ht="22.5" hidden="false" customHeight="true" outlineLevel="0" collapsed="false">
      <c r="A1661" s="147"/>
      <c r="B1661" s="147"/>
      <c r="C1661" s="83"/>
      <c r="D1661" s="90"/>
      <c r="E1661" s="77"/>
      <c r="F1661" s="78"/>
      <c r="G1661" s="76"/>
      <c r="H1661" s="82"/>
      <c r="I1661" s="77"/>
      <c r="J1661" s="87"/>
      <c r="K1661" s="93"/>
      <c r="L1661" s="93"/>
      <c r="M1661" s="82"/>
      <c r="N1661" s="82"/>
      <c r="O1661" s="82"/>
      <c r="P1661" s="82"/>
      <c r="Q1661" s="82"/>
      <c r="R1661" s="82"/>
      <c r="S1661" s="82"/>
      <c r="T1661" s="82"/>
      <c r="U1661" s="82"/>
      <c r="V1661" s="82"/>
      <c r="W1661" s="82"/>
      <c r="X1661" s="82"/>
      <c r="Y1661" s="82"/>
      <c r="Z1661" s="82"/>
      <c r="AA1661" s="82"/>
      <c r="AB1661" s="82"/>
      <c r="AC1661" s="82"/>
      <c r="AD1661" s="82"/>
      <c r="AE1661" s="82"/>
      <c r="AF1661" s="82"/>
      <c r="AG1661" s="82"/>
      <c r="AH1661" s="82"/>
      <c r="AI1661" s="82"/>
      <c r="AJ1661" s="82"/>
      <c r="AK1661" s="82"/>
      <c r="AL1661" s="82"/>
      <c r="AM1661" s="82"/>
      <c r="AN1661" s="82"/>
      <c r="AO1661" s="93"/>
      <c r="AP1661" s="93"/>
      <c r="AQ1661" s="93"/>
      <c r="AR1661" s="93"/>
      <c r="AS1661" s="93"/>
      <c r="AT1661" s="94"/>
      <c r="AU1661" s="50"/>
      <c r="AV1661" s="50"/>
      <c r="AW1661" s="50"/>
      <c r="AX1661" s="50"/>
      <c r="AY1661" s="50"/>
      <c r="AZ1661" s="50"/>
      <c r="BA1661" s="50"/>
      <c r="BB1661" s="50"/>
      <c r="BC1661" s="50"/>
      <c r="BD1661" s="50"/>
      <c r="BE1661" s="50"/>
      <c r="BF1661" s="50"/>
      <c r="BG1661" s="50"/>
      <c r="BH1661" s="50"/>
      <c r="BI1661" s="50"/>
      <c r="BJ1661" s="50"/>
      <c r="BK1661" s="50"/>
      <c r="BL1661" s="50"/>
      <c r="BM1661" s="50"/>
      <c r="BN1661" s="50"/>
    </row>
    <row r="1662" customFormat="false" ht="22.5" hidden="false" customHeight="true" outlineLevel="0" collapsed="false">
      <c r="A1662" s="147"/>
      <c r="B1662" s="147"/>
      <c r="C1662" s="83"/>
      <c r="D1662" s="90"/>
      <c r="E1662" s="77"/>
      <c r="F1662" s="78"/>
      <c r="G1662" s="76"/>
      <c r="H1662" s="82"/>
      <c r="I1662" s="148"/>
      <c r="J1662" s="87"/>
      <c r="K1662" s="93"/>
      <c r="L1662" s="93"/>
      <c r="M1662" s="82"/>
      <c r="N1662" s="82"/>
      <c r="O1662" s="82"/>
      <c r="P1662" s="82"/>
      <c r="Q1662" s="82"/>
      <c r="R1662" s="82"/>
      <c r="S1662" s="82"/>
      <c r="T1662" s="82"/>
      <c r="U1662" s="82"/>
      <c r="V1662" s="82"/>
      <c r="W1662" s="82"/>
      <c r="X1662" s="82"/>
      <c r="Y1662" s="82"/>
      <c r="Z1662" s="82"/>
      <c r="AA1662" s="82"/>
      <c r="AB1662" s="82"/>
      <c r="AC1662" s="82"/>
      <c r="AD1662" s="82"/>
      <c r="AE1662" s="82"/>
      <c r="AF1662" s="82"/>
      <c r="AG1662" s="82"/>
      <c r="AH1662" s="82"/>
      <c r="AI1662" s="82"/>
      <c r="AJ1662" s="82"/>
      <c r="AK1662" s="82"/>
      <c r="AL1662" s="82"/>
      <c r="AM1662" s="82"/>
      <c r="AN1662" s="82"/>
      <c r="AO1662" s="93"/>
      <c r="AP1662" s="93"/>
      <c r="AQ1662" s="93"/>
      <c r="AR1662" s="93"/>
      <c r="AS1662" s="93"/>
      <c r="AT1662" s="94"/>
      <c r="AU1662" s="50"/>
      <c r="AV1662" s="50"/>
      <c r="AW1662" s="50"/>
      <c r="AX1662" s="50"/>
      <c r="AY1662" s="50"/>
      <c r="AZ1662" s="50"/>
      <c r="BA1662" s="50"/>
      <c r="BB1662" s="50"/>
      <c r="BC1662" s="50"/>
      <c r="BD1662" s="50"/>
      <c r="BE1662" s="50"/>
      <c r="BF1662" s="50"/>
      <c r="BG1662" s="50"/>
      <c r="BH1662" s="50"/>
      <c r="BI1662" s="50"/>
      <c r="BJ1662" s="50"/>
      <c r="BK1662" s="50"/>
      <c r="BL1662" s="50"/>
      <c r="BM1662" s="50"/>
      <c r="BN1662" s="50"/>
    </row>
    <row r="1663" customFormat="false" ht="22.5" hidden="false" customHeight="true" outlineLevel="0" collapsed="false">
      <c r="A1663" s="147"/>
      <c r="B1663" s="147"/>
      <c r="C1663" s="83"/>
      <c r="D1663" s="90"/>
      <c r="E1663" s="77"/>
      <c r="F1663" s="78"/>
      <c r="G1663" s="76"/>
      <c r="H1663" s="82"/>
      <c r="I1663" s="148"/>
      <c r="J1663" s="87"/>
      <c r="K1663" s="93"/>
      <c r="L1663" s="93"/>
      <c r="M1663" s="82"/>
      <c r="N1663" s="82"/>
      <c r="O1663" s="82"/>
      <c r="P1663" s="82"/>
      <c r="Q1663" s="82"/>
      <c r="R1663" s="82"/>
      <c r="S1663" s="82"/>
      <c r="T1663" s="82"/>
      <c r="U1663" s="82"/>
      <c r="V1663" s="82"/>
      <c r="W1663" s="82"/>
      <c r="X1663" s="82"/>
      <c r="Y1663" s="82"/>
      <c r="Z1663" s="82"/>
      <c r="AA1663" s="82"/>
      <c r="AB1663" s="82"/>
      <c r="AC1663" s="82"/>
      <c r="AD1663" s="82"/>
      <c r="AE1663" s="82"/>
      <c r="AF1663" s="82"/>
      <c r="AG1663" s="82"/>
      <c r="AH1663" s="82"/>
      <c r="AI1663" s="82"/>
      <c r="AJ1663" s="82"/>
      <c r="AK1663" s="82"/>
      <c r="AL1663" s="82"/>
      <c r="AM1663" s="82"/>
      <c r="AN1663" s="82"/>
      <c r="AO1663" s="93"/>
      <c r="AP1663" s="93"/>
      <c r="AQ1663" s="93"/>
      <c r="AR1663" s="93"/>
      <c r="AS1663" s="93"/>
      <c r="AT1663" s="94"/>
      <c r="AU1663" s="50"/>
      <c r="AV1663" s="50"/>
      <c r="AW1663" s="50"/>
      <c r="AX1663" s="50"/>
      <c r="AY1663" s="50"/>
      <c r="AZ1663" s="50"/>
      <c r="BA1663" s="50"/>
      <c r="BB1663" s="50"/>
      <c r="BC1663" s="50"/>
      <c r="BD1663" s="50"/>
      <c r="BE1663" s="50"/>
      <c r="BF1663" s="50"/>
      <c r="BG1663" s="50"/>
      <c r="BH1663" s="50"/>
      <c r="BI1663" s="50"/>
      <c r="BJ1663" s="50"/>
      <c r="BK1663" s="50"/>
      <c r="BL1663" s="50"/>
      <c r="BM1663" s="50"/>
      <c r="BN1663" s="50"/>
    </row>
    <row r="1664" customFormat="false" ht="22.5" hidden="false" customHeight="true" outlineLevel="0" collapsed="false">
      <c r="A1664" s="147"/>
      <c r="B1664" s="147"/>
      <c r="C1664" s="83"/>
      <c r="D1664" s="95" t="e">
        <f aca="false">$D$1654</f>
        <v>#VALUE!</v>
      </c>
      <c r="E1664" s="97" t="e">
        <f aca="false">$E$1654</f>
        <v>#VALUE!</v>
      </c>
      <c r="F1664" s="78"/>
      <c r="G1664" s="76"/>
      <c r="H1664" s="82"/>
      <c r="I1664" s="148"/>
      <c r="J1664" s="87"/>
      <c r="K1664" s="93"/>
      <c r="L1664" s="93"/>
      <c r="M1664" s="82"/>
      <c r="N1664" s="82"/>
      <c r="O1664" s="82"/>
      <c r="P1664" s="82"/>
      <c r="Q1664" s="82"/>
      <c r="R1664" s="82"/>
      <c r="S1664" s="82"/>
      <c r="T1664" s="82"/>
      <c r="U1664" s="82"/>
      <c r="V1664" s="82"/>
      <c r="W1664" s="82"/>
      <c r="X1664" s="82"/>
      <c r="Y1664" s="82"/>
      <c r="Z1664" s="82"/>
      <c r="AA1664" s="82"/>
      <c r="AB1664" s="82"/>
      <c r="AC1664" s="82"/>
      <c r="AD1664" s="82"/>
      <c r="AE1664" s="82"/>
      <c r="AF1664" s="82"/>
      <c r="AG1664" s="82"/>
      <c r="AH1664" s="82"/>
      <c r="AI1664" s="82"/>
      <c r="AJ1664" s="82"/>
      <c r="AK1664" s="82"/>
      <c r="AL1664" s="82"/>
      <c r="AM1664" s="82"/>
      <c r="AN1664" s="82"/>
      <c r="AO1664" s="93"/>
      <c r="AP1664" s="93"/>
      <c r="AQ1664" s="93"/>
      <c r="AR1664" s="93"/>
      <c r="AS1664" s="93"/>
      <c r="AT1664" s="94"/>
      <c r="AU1664" s="50"/>
      <c r="AV1664" s="50"/>
      <c r="AW1664" s="50"/>
      <c r="AX1664" s="50"/>
      <c r="AY1664" s="50"/>
      <c r="AZ1664" s="50"/>
      <c r="BA1664" s="50"/>
      <c r="BB1664" s="50"/>
      <c r="BC1664" s="50"/>
      <c r="BD1664" s="50"/>
      <c r="BE1664" s="50"/>
      <c r="BF1664" s="50"/>
      <c r="BG1664" s="50"/>
      <c r="BH1664" s="50"/>
      <c r="BI1664" s="50"/>
      <c r="BJ1664" s="50"/>
      <c r="BK1664" s="50"/>
      <c r="BL1664" s="50"/>
      <c r="BM1664" s="50"/>
      <c r="BN1664" s="50"/>
    </row>
    <row r="1665" customFormat="false" ht="22.5" hidden="false" customHeight="true" outlineLevel="0" collapsed="false">
      <c r="A1665" s="147"/>
      <c r="B1665" s="147"/>
      <c r="C1665" s="83"/>
      <c r="D1665" s="90" t="e">
        <f aca="false">CONCATENATE($D$1664,"_DNET","_RDY")</f>
        <v>#VALUE!</v>
      </c>
      <c r="E1665" s="77" t="e">
        <f aca="false">$E$1654</f>
        <v>#VALUE!</v>
      </c>
      <c r="F1665" s="78"/>
      <c r="G1665" s="88" t="s">
        <v>64</v>
      </c>
      <c r="H1665" s="82" t="s">
        <v>981</v>
      </c>
      <c r="I1665" s="77"/>
      <c r="J1665" s="87"/>
      <c r="K1665" s="93"/>
      <c r="L1665" s="93"/>
      <c r="M1665" s="87" t="s">
        <v>1119</v>
      </c>
      <c r="N1665" s="82"/>
      <c r="O1665" s="82"/>
      <c r="P1665" s="82"/>
      <c r="Q1665" s="82"/>
      <c r="R1665" s="82"/>
      <c r="S1665" s="82"/>
      <c r="T1665" s="82"/>
      <c r="U1665" s="82"/>
      <c r="V1665" s="82"/>
      <c r="W1665" s="82"/>
      <c r="X1665" s="82" t="n">
        <v>1</v>
      </c>
      <c r="Y1665" s="82"/>
      <c r="Z1665" s="82"/>
      <c r="AA1665" s="82"/>
      <c r="AB1665" s="82"/>
      <c r="AC1665" s="82"/>
      <c r="AD1665" s="82"/>
      <c r="AE1665" s="82"/>
      <c r="AF1665" s="82"/>
      <c r="AG1665" s="82"/>
      <c r="AH1665" s="82"/>
      <c r="AI1665" s="82"/>
      <c r="AJ1665" s="82"/>
      <c r="AK1665" s="82"/>
      <c r="AL1665" s="82"/>
      <c r="AM1665" s="82"/>
      <c r="AN1665" s="82"/>
      <c r="AO1665" s="93"/>
      <c r="AP1665" s="93"/>
      <c r="AQ1665" s="93"/>
      <c r="AR1665" s="93"/>
      <c r="AS1665" s="93"/>
      <c r="AT1665" s="94"/>
      <c r="AU1665" s="50"/>
      <c r="AV1665" s="50"/>
      <c r="AW1665" s="50"/>
      <c r="AX1665" s="50"/>
      <c r="AY1665" s="50"/>
      <c r="AZ1665" s="50"/>
      <c r="BA1665" s="50"/>
      <c r="BB1665" s="50"/>
      <c r="BC1665" s="50"/>
      <c r="BD1665" s="50"/>
      <c r="BE1665" s="50"/>
      <c r="BF1665" s="50"/>
      <c r="BG1665" s="50"/>
      <c r="BH1665" s="50"/>
      <c r="BI1665" s="50"/>
      <c r="BJ1665" s="50"/>
      <c r="BK1665" s="50"/>
      <c r="BL1665" s="50"/>
      <c r="BM1665" s="50"/>
      <c r="BN1665" s="50"/>
    </row>
    <row r="1666" customFormat="false" ht="22.5" hidden="false" customHeight="true" outlineLevel="0" collapsed="false">
      <c r="A1666" s="147"/>
      <c r="B1666" s="147"/>
      <c r="C1666" s="83"/>
      <c r="D1666" s="90" t="e">
        <f aca="false">CONCATENATE($D$1664,"_DNET","_RUN")</f>
        <v>#VALUE!</v>
      </c>
      <c r="E1666" s="77" t="e">
        <f aca="false">$E$1654</f>
        <v>#VALUE!</v>
      </c>
      <c r="F1666" s="78"/>
      <c r="G1666" s="77" t="s">
        <v>382</v>
      </c>
      <c r="H1666" s="82" t="s">
        <v>981</v>
      </c>
      <c r="I1666" s="77"/>
      <c r="J1666" s="87"/>
      <c r="K1666" s="93"/>
      <c r="L1666" s="93"/>
      <c r="M1666" s="87" t="s">
        <v>1119</v>
      </c>
      <c r="N1666" s="82"/>
      <c r="O1666" s="82"/>
      <c r="P1666" s="82"/>
      <c r="Q1666" s="82"/>
      <c r="R1666" s="82"/>
      <c r="S1666" s="82"/>
      <c r="T1666" s="82"/>
      <c r="U1666" s="82"/>
      <c r="V1666" s="82"/>
      <c r="W1666" s="82"/>
      <c r="X1666" s="82" t="n">
        <v>1</v>
      </c>
      <c r="Y1666" s="82"/>
      <c r="Z1666" s="82"/>
      <c r="AA1666" s="82"/>
      <c r="AB1666" s="82"/>
      <c r="AC1666" s="82"/>
      <c r="AD1666" s="82"/>
      <c r="AE1666" s="82"/>
      <c r="AF1666" s="82"/>
      <c r="AG1666" s="82"/>
      <c r="AH1666" s="82"/>
      <c r="AI1666" s="82"/>
      <c r="AJ1666" s="82"/>
      <c r="AK1666" s="82"/>
      <c r="AL1666" s="82"/>
      <c r="AM1666" s="82"/>
      <c r="AN1666" s="82"/>
      <c r="AO1666" s="93"/>
      <c r="AP1666" s="93"/>
      <c r="AQ1666" s="93"/>
      <c r="AR1666" s="93"/>
      <c r="AS1666" s="93"/>
      <c r="AT1666" s="94"/>
      <c r="AU1666" s="50"/>
      <c r="AV1666" s="50"/>
      <c r="AW1666" s="50"/>
      <c r="AX1666" s="50"/>
      <c r="AY1666" s="50"/>
      <c r="AZ1666" s="50"/>
      <c r="BA1666" s="50"/>
      <c r="BB1666" s="50"/>
      <c r="BC1666" s="50"/>
      <c r="BD1666" s="50"/>
      <c r="BE1666" s="50"/>
      <c r="BF1666" s="50"/>
      <c r="BG1666" s="50"/>
      <c r="BH1666" s="50"/>
      <c r="BI1666" s="50"/>
      <c r="BJ1666" s="50"/>
      <c r="BK1666" s="50"/>
      <c r="BL1666" s="50"/>
      <c r="BM1666" s="50"/>
      <c r="BN1666" s="50"/>
    </row>
    <row r="1667" customFormat="false" ht="22.5" hidden="false" customHeight="true" outlineLevel="0" collapsed="false">
      <c r="A1667" s="147"/>
      <c r="B1667" s="147"/>
      <c r="C1667" s="83"/>
      <c r="D1667" s="90" t="e">
        <f aca="false">CONCATENATE($D$1664,"_DNET","_CMD")</f>
        <v>#VALUE!</v>
      </c>
      <c r="E1667" s="77" t="e">
        <f aca="false">$E$1654</f>
        <v>#VALUE!</v>
      </c>
      <c r="F1667" s="78"/>
      <c r="G1667" s="77" t="s">
        <v>2010</v>
      </c>
      <c r="H1667" s="82" t="s">
        <v>981</v>
      </c>
      <c r="I1667" s="77"/>
      <c r="J1667" s="87"/>
      <c r="K1667" s="93"/>
      <c r="L1667" s="93"/>
      <c r="M1667" s="87" t="s">
        <v>1119</v>
      </c>
      <c r="N1667" s="82"/>
      <c r="O1667" s="82"/>
      <c r="P1667" s="82"/>
      <c r="Q1667" s="82"/>
      <c r="R1667" s="82"/>
      <c r="S1667" s="82"/>
      <c r="T1667" s="82"/>
      <c r="U1667" s="82"/>
      <c r="V1667" s="82"/>
      <c r="W1667" s="82"/>
      <c r="X1667" s="82" t="n">
        <v>1</v>
      </c>
      <c r="Y1667" s="82"/>
      <c r="Z1667" s="82"/>
      <c r="AA1667" s="82"/>
      <c r="AB1667" s="82"/>
      <c r="AC1667" s="82"/>
      <c r="AD1667" s="82"/>
      <c r="AE1667" s="82"/>
      <c r="AF1667" s="82"/>
      <c r="AG1667" s="82"/>
      <c r="AH1667" s="82"/>
      <c r="AI1667" s="82"/>
      <c r="AJ1667" s="82"/>
      <c r="AK1667" s="82"/>
      <c r="AL1667" s="82"/>
      <c r="AM1667" s="82"/>
      <c r="AN1667" s="82"/>
      <c r="AO1667" s="93"/>
      <c r="AP1667" s="93"/>
      <c r="AQ1667" s="93"/>
      <c r="AR1667" s="93"/>
      <c r="AS1667" s="93"/>
      <c r="AT1667" s="94"/>
      <c r="AU1667" s="50"/>
      <c r="AV1667" s="50"/>
      <c r="AW1667" s="50"/>
      <c r="AX1667" s="50"/>
      <c r="AY1667" s="50"/>
      <c r="AZ1667" s="50"/>
      <c r="BA1667" s="50"/>
      <c r="BB1667" s="50"/>
      <c r="BC1667" s="50"/>
      <c r="BD1667" s="50"/>
      <c r="BE1667" s="50"/>
      <c r="BF1667" s="50"/>
      <c r="BG1667" s="50"/>
      <c r="BH1667" s="50"/>
      <c r="BI1667" s="50"/>
      <c r="BJ1667" s="50"/>
      <c r="BK1667" s="50"/>
      <c r="BL1667" s="50"/>
      <c r="BM1667" s="50"/>
      <c r="BN1667" s="50"/>
    </row>
    <row r="1668" customFormat="false" ht="22.5" hidden="false" customHeight="true" outlineLevel="0" collapsed="false">
      <c r="A1668" s="147"/>
      <c r="B1668" s="147"/>
      <c r="C1668" s="83"/>
      <c r="D1668" s="90" t="e">
        <f aca="false">CONCATENATE($D$1664,"_DNET","_I")</f>
        <v>#VALUE!</v>
      </c>
      <c r="E1668" s="77" t="e">
        <f aca="false">$E$1654</f>
        <v>#VALUE!</v>
      </c>
      <c r="F1668" s="78"/>
      <c r="G1668" s="77" t="s">
        <v>82</v>
      </c>
      <c r="H1668" s="82" t="s">
        <v>981</v>
      </c>
      <c r="I1668" s="77"/>
      <c r="J1668" s="87"/>
      <c r="K1668" s="93"/>
      <c r="L1668" s="93"/>
      <c r="M1668" s="87" t="s">
        <v>1119</v>
      </c>
      <c r="N1668" s="82" t="s">
        <v>2009</v>
      </c>
      <c r="O1668" s="82"/>
      <c r="P1668" s="82"/>
      <c r="Q1668" s="82"/>
      <c r="R1668" s="82"/>
      <c r="S1668" s="82"/>
      <c r="T1668" s="82"/>
      <c r="U1668" s="82"/>
      <c r="V1668" s="82"/>
      <c r="W1668" s="82"/>
      <c r="X1668" s="82" t="n">
        <v>1</v>
      </c>
      <c r="Y1668" s="82"/>
      <c r="Z1668" s="82"/>
      <c r="AA1668" s="82"/>
      <c r="AB1668" s="82"/>
      <c r="AC1668" s="82"/>
      <c r="AD1668" s="82"/>
      <c r="AE1668" s="82"/>
      <c r="AF1668" s="82"/>
      <c r="AG1668" s="82"/>
      <c r="AH1668" s="82"/>
      <c r="AI1668" s="82"/>
      <c r="AJ1668" s="82"/>
      <c r="AK1668" s="82"/>
      <c r="AL1668" s="82"/>
      <c r="AM1668" s="82"/>
      <c r="AN1668" s="82"/>
      <c r="AO1668" s="93"/>
      <c r="AP1668" s="93"/>
      <c r="AQ1668" s="93"/>
      <c r="AR1668" s="93"/>
      <c r="AS1668" s="93"/>
      <c r="AT1668" s="94"/>
      <c r="AU1668" s="50"/>
      <c r="AV1668" s="50"/>
      <c r="AW1668" s="50"/>
      <c r="AX1668" s="50"/>
      <c r="AY1668" s="50"/>
      <c r="AZ1668" s="50"/>
      <c r="BA1668" s="50"/>
      <c r="BB1668" s="50"/>
      <c r="BC1668" s="50"/>
      <c r="BD1668" s="50"/>
      <c r="BE1668" s="50"/>
      <c r="BF1668" s="50"/>
      <c r="BG1668" s="50"/>
      <c r="BH1668" s="50"/>
      <c r="BI1668" s="50"/>
      <c r="BJ1668" s="50"/>
      <c r="BK1668" s="50"/>
      <c r="BL1668" s="50"/>
      <c r="BM1668" s="50"/>
      <c r="BN1668" s="50"/>
    </row>
    <row r="1669" customFormat="false" ht="22.5" hidden="false" customHeight="true" outlineLevel="0" collapsed="false">
      <c r="A1669" s="147"/>
      <c r="B1669" s="147"/>
      <c r="C1669" s="83"/>
      <c r="D1669" s="90" t="e">
        <f aca="false">CONCATENATE($D$1664,"_DNET","_FLT")</f>
        <v>#VALUE!</v>
      </c>
      <c r="E1669" s="77" t="e">
        <f aca="false">$E$1654</f>
        <v>#VALUE!</v>
      </c>
      <c r="F1669" s="78"/>
      <c r="G1669" s="77" t="s">
        <v>2002</v>
      </c>
      <c r="H1669" s="82" t="s">
        <v>981</v>
      </c>
      <c r="I1669" s="77"/>
      <c r="J1669" s="87"/>
      <c r="K1669" s="93"/>
      <c r="L1669" s="93"/>
      <c r="M1669" s="87" t="s">
        <v>1119</v>
      </c>
      <c r="N1669" s="82"/>
      <c r="O1669" s="82"/>
      <c r="P1669" s="82"/>
      <c r="Q1669" s="82"/>
      <c r="R1669" s="82"/>
      <c r="S1669" s="82"/>
      <c r="T1669" s="82"/>
      <c r="U1669" s="82"/>
      <c r="V1669" s="82"/>
      <c r="W1669" s="82"/>
      <c r="X1669" s="82" t="n">
        <v>1</v>
      </c>
      <c r="Y1669" s="82"/>
      <c r="Z1669" s="82"/>
      <c r="AA1669" s="82"/>
      <c r="AB1669" s="82"/>
      <c r="AC1669" s="82"/>
      <c r="AD1669" s="82"/>
      <c r="AE1669" s="82"/>
      <c r="AF1669" s="82"/>
      <c r="AG1669" s="82"/>
      <c r="AH1669" s="82"/>
      <c r="AI1669" s="82"/>
      <c r="AJ1669" s="82"/>
      <c r="AK1669" s="82"/>
      <c r="AL1669" s="82"/>
      <c r="AM1669" s="82"/>
      <c r="AN1669" s="82"/>
      <c r="AO1669" s="93"/>
      <c r="AP1669" s="93"/>
      <c r="AQ1669" s="93"/>
      <c r="AR1669" s="93"/>
      <c r="AS1669" s="93"/>
      <c r="AT1669" s="94"/>
      <c r="AU1669" s="50"/>
      <c r="AV1669" s="50"/>
      <c r="AW1669" s="50"/>
      <c r="AX1669" s="50"/>
      <c r="AY1669" s="50"/>
      <c r="AZ1669" s="50"/>
      <c r="BA1669" s="50"/>
      <c r="BB1669" s="50"/>
      <c r="BC1669" s="50"/>
      <c r="BD1669" s="50"/>
      <c r="BE1669" s="50"/>
      <c r="BF1669" s="50"/>
      <c r="BG1669" s="50"/>
      <c r="BH1669" s="50"/>
      <c r="BI1669" s="50"/>
      <c r="BJ1669" s="50"/>
      <c r="BK1669" s="50"/>
      <c r="BL1669" s="50"/>
      <c r="BM1669" s="50"/>
      <c r="BN1669" s="50"/>
    </row>
    <row r="1670" customFormat="false" ht="22.5" hidden="false" customHeight="true" outlineLevel="0" collapsed="false">
      <c r="A1670" s="90"/>
      <c r="B1670" s="90"/>
      <c r="C1670" s="83"/>
      <c r="D1670" s="90"/>
      <c r="E1670" s="77"/>
      <c r="F1670" s="78"/>
      <c r="G1670" s="76"/>
      <c r="H1670" s="82"/>
      <c r="I1670" s="89"/>
      <c r="J1670" s="87"/>
      <c r="K1670" s="79"/>
      <c r="L1670" s="93"/>
      <c r="M1670" s="82"/>
      <c r="N1670" s="82"/>
      <c r="O1670" s="82"/>
      <c r="P1670" s="82"/>
      <c r="Q1670" s="82"/>
      <c r="R1670" s="82"/>
      <c r="S1670" s="82"/>
      <c r="T1670" s="82"/>
      <c r="U1670" s="82"/>
      <c r="V1670" s="82"/>
      <c r="W1670" s="82"/>
      <c r="X1670" s="82"/>
      <c r="Y1670" s="82"/>
      <c r="Z1670" s="82"/>
      <c r="AA1670" s="82"/>
      <c r="AB1670" s="82"/>
      <c r="AC1670" s="82"/>
      <c r="AD1670" s="82"/>
      <c r="AE1670" s="82"/>
      <c r="AF1670" s="82"/>
      <c r="AG1670" s="82"/>
      <c r="AH1670" s="82"/>
      <c r="AI1670" s="82"/>
      <c r="AJ1670" s="82"/>
      <c r="AK1670" s="82"/>
      <c r="AL1670" s="82"/>
      <c r="AM1670" s="82"/>
      <c r="AN1670" s="82"/>
      <c r="AO1670" s="93"/>
      <c r="AP1670" s="93"/>
      <c r="AQ1670" s="93"/>
      <c r="AR1670" s="93"/>
      <c r="AS1670" s="93"/>
      <c r="AT1670" s="94"/>
      <c r="AU1670" s="41"/>
      <c r="AV1670" s="41"/>
      <c r="AW1670" s="41"/>
      <c r="AX1670" s="41"/>
      <c r="AY1670" s="41"/>
      <c r="AZ1670" s="41"/>
      <c r="BA1670" s="41"/>
      <c r="BB1670" s="41"/>
      <c r="BC1670" s="41"/>
      <c r="BD1670" s="41"/>
      <c r="BE1670" s="41"/>
      <c r="BF1670" s="41"/>
      <c r="BG1670" s="41"/>
      <c r="BH1670" s="41"/>
      <c r="BI1670" s="41"/>
      <c r="BJ1670" s="41"/>
      <c r="BK1670" s="41"/>
      <c r="BL1670" s="41"/>
      <c r="BM1670" s="41"/>
      <c r="BN1670" s="41"/>
    </row>
    <row r="1671" customFormat="false" ht="22.5" hidden="false" customHeight="true" outlineLevel="0" collapsed="false">
      <c r="A1671" s="90"/>
      <c r="B1671" s="90"/>
      <c r="C1671" s="83"/>
      <c r="D1671" s="90"/>
      <c r="E1671" s="77"/>
      <c r="F1671" s="78"/>
      <c r="G1671" s="76"/>
      <c r="H1671" s="82"/>
      <c r="I1671" s="89"/>
      <c r="J1671" s="87"/>
      <c r="K1671" s="79"/>
      <c r="L1671" s="93"/>
      <c r="M1671" s="82"/>
      <c r="N1671" s="82"/>
      <c r="O1671" s="82"/>
      <c r="P1671" s="82"/>
      <c r="Q1671" s="82"/>
      <c r="R1671" s="82"/>
      <c r="S1671" s="82"/>
      <c r="T1671" s="82"/>
      <c r="U1671" s="82"/>
      <c r="V1671" s="82"/>
      <c r="W1671" s="82"/>
      <c r="X1671" s="82"/>
      <c r="Y1671" s="82"/>
      <c r="Z1671" s="82"/>
      <c r="AA1671" s="82"/>
      <c r="AB1671" s="82"/>
      <c r="AC1671" s="82"/>
      <c r="AD1671" s="82"/>
      <c r="AE1671" s="82"/>
      <c r="AF1671" s="82"/>
      <c r="AG1671" s="82"/>
      <c r="AH1671" s="82"/>
      <c r="AI1671" s="82"/>
      <c r="AJ1671" s="82"/>
      <c r="AK1671" s="82"/>
      <c r="AL1671" s="82"/>
      <c r="AM1671" s="82"/>
      <c r="AN1671" s="82"/>
      <c r="AO1671" s="93"/>
      <c r="AP1671" s="93"/>
      <c r="AQ1671" s="93"/>
      <c r="AR1671" s="93"/>
      <c r="AS1671" s="93"/>
      <c r="AT1671" s="94"/>
      <c r="AU1671" s="41"/>
      <c r="AV1671" s="41"/>
      <c r="AW1671" s="41"/>
      <c r="AX1671" s="41"/>
      <c r="AY1671" s="41"/>
      <c r="AZ1671" s="41"/>
      <c r="BA1671" s="41"/>
      <c r="BB1671" s="41"/>
      <c r="BC1671" s="41"/>
      <c r="BD1671" s="41"/>
      <c r="BE1671" s="41"/>
      <c r="BF1671" s="41"/>
      <c r="BG1671" s="41"/>
      <c r="BH1671" s="41"/>
      <c r="BI1671" s="41"/>
      <c r="BJ1671" s="41"/>
      <c r="BK1671" s="41"/>
      <c r="BL1671" s="41"/>
      <c r="BM1671" s="41"/>
      <c r="BN1671" s="41"/>
    </row>
    <row r="1672" customFormat="false" ht="22.5" hidden="false" customHeight="true" outlineLevel="0" collapsed="false">
      <c r="A1672" s="90"/>
      <c r="B1672" s="90"/>
      <c r="C1672" s="83"/>
      <c r="D1672" s="90"/>
      <c r="E1672" s="77"/>
      <c r="F1672" s="78"/>
      <c r="G1672" s="76"/>
      <c r="H1672" s="82"/>
      <c r="I1672" s="89"/>
      <c r="J1672" s="87"/>
      <c r="K1672" s="79"/>
      <c r="L1672" s="93"/>
      <c r="M1672" s="82"/>
      <c r="N1672" s="82"/>
      <c r="O1672" s="82"/>
      <c r="P1672" s="82"/>
      <c r="Q1672" s="82"/>
      <c r="R1672" s="82"/>
      <c r="S1672" s="82"/>
      <c r="T1672" s="82"/>
      <c r="U1672" s="82"/>
      <c r="V1672" s="82"/>
      <c r="W1672" s="82"/>
      <c r="X1672" s="82"/>
      <c r="Y1672" s="82"/>
      <c r="Z1672" s="82"/>
      <c r="AA1672" s="82"/>
      <c r="AB1672" s="82"/>
      <c r="AC1672" s="82"/>
      <c r="AD1672" s="82"/>
      <c r="AE1672" s="82"/>
      <c r="AF1672" s="82"/>
      <c r="AG1672" s="82"/>
      <c r="AH1672" s="82"/>
      <c r="AI1672" s="82"/>
      <c r="AJ1672" s="82"/>
      <c r="AK1672" s="82"/>
      <c r="AL1672" s="82"/>
      <c r="AM1672" s="82"/>
      <c r="AN1672" s="82"/>
      <c r="AO1672" s="93"/>
      <c r="AP1672" s="93"/>
      <c r="AQ1672" s="93"/>
      <c r="AR1672" s="93"/>
      <c r="AS1672" s="93"/>
      <c r="AT1672" s="94"/>
      <c r="AU1672" s="41"/>
      <c r="AV1672" s="41"/>
      <c r="AW1672" s="41"/>
      <c r="AX1672" s="41"/>
      <c r="AY1672" s="41"/>
      <c r="AZ1672" s="41"/>
      <c r="BA1672" s="41"/>
      <c r="BB1672" s="41"/>
      <c r="BC1672" s="41"/>
      <c r="BD1672" s="41"/>
      <c r="BE1672" s="41"/>
      <c r="BF1672" s="41"/>
      <c r="BG1672" s="41"/>
      <c r="BH1672" s="41"/>
      <c r="BI1672" s="41"/>
      <c r="BJ1672" s="41"/>
      <c r="BK1672" s="41"/>
      <c r="BL1672" s="41"/>
      <c r="BM1672" s="41"/>
      <c r="BN1672" s="41"/>
    </row>
    <row r="1673" customFormat="false" ht="22.5" hidden="false" customHeight="true" outlineLevel="0" collapsed="false">
      <c r="A1673" s="90"/>
      <c r="B1673" s="90"/>
      <c r="C1673" s="83"/>
      <c r="D1673" s="90"/>
      <c r="E1673" s="77"/>
      <c r="F1673" s="78"/>
      <c r="G1673" s="76"/>
      <c r="H1673" s="82"/>
      <c r="I1673" s="89"/>
      <c r="J1673" s="87"/>
      <c r="K1673" s="79"/>
      <c r="L1673" s="93"/>
      <c r="M1673" s="82"/>
      <c r="N1673" s="82"/>
      <c r="O1673" s="82"/>
      <c r="P1673" s="82"/>
      <c r="Q1673" s="82"/>
      <c r="R1673" s="82"/>
      <c r="S1673" s="82"/>
      <c r="T1673" s="82"/>
      <c r="U1673" s="82"/>
      <c r="V1673" s="82"/>
      <c r="W1673" s="82"/>
      <c r="X1673" s="82"/>
      <c r="Y1673" s="82"/>
      <c r="Z1673" s="82"/>
      <c r="AA1673" s="82"/>
      <c r="AB1673" s="82"/>
      <c r="AC1673" s="82"/>
      <c r="AD1673" s="82"/>
      <c r="AE1673" s="82"/>
      <c r="AF1673" s="82"/>
      <c r="AG1673" s="82"/>
      <c r="AH1673" s="82"/>
      <c r="AI1673" s="82"/>
      <c r="AJ1673" s="82"/>
      <c r="AK1673" s="82"/>
      <c r="AL1673" s="82"/>
      <c r="AM1673" s="82"/>
      <c r="AN1673" s="82"/>
      <c r="AO1673" s="93"/>
      <c r="AP1673" s="93"/>
      <c r="AQ1673" s="93"/>
      <c r="AR1673" s="93"/>
      <c r="AS1673" s="93"/>
      <c r="AT1673" s="94"/>
      <c r="AU1673" s="41"/>
      <c r="AV1673" s="41"/>
      <c r="AW1673" s="41"/>
      <c r="AX1673" s="41"/>
      <c r="AY1673" s="41"/>
      <c r="AZ1673" s="41"/>
      <c r="BA1673" s="41"/>
      <c r="BB1673" s="41"/>
      <c r="BC1673" s="41"/>
      <c r="BD1673" s="41"/>
      <c r="BE1673" s="41"/>
      <c r="BF1673" s="41"/>
      <c r="BG1673" s="41"/>
      <c r="BH1673" s="41"/>
      <c r="BI1673" s="41"/>
      <c r="BJ1673" s="41"/>
      <c r="BK1673" s="41"/>
      <c r="BL1673" s="41"/>
      <c r="BM1673" s="41"/>
      <c r="BN1673" s="41"/>
    </row>
    <row r="1674" customFormat="false" ht="22.5" hidden="false" customHeight="true" outlineLevel="0" collapsed="false">
      <c r="A1674" s="147"/>
      <c r="B1674" s="147"/>
      <c r="C1674" s="83"/>
      <c r="D1674" s="95" t="e">
        <f aca="false">'codigos flow sheet' #REF!</f>
        <v>#VALUE!</v>
      </c>
      <c r="E1674" s="97" t="e">
        <f aca="false">'codigos flow sheet' #REF!</f>
        <v>#VALUE!</v>
      </c>
      <c r="F1674" s="78"/>
      <c r="G1674" s="76"/>
      <c r="H1674" s="82"/>
      <c r="I1674" s="77"/>
      <c r="J1674" s="87" t="s">
        <v>88</v>
      </c>
      <c r="K1674" s="87" t="s">
        <v>89</v>
      </c>
      <c r="L1674" s="93"/>
      <c r="M1674" s="82"/>
      <c r="N1674" s="82"/>
      <c r="O1674" s="82"/>
      <c r="P1674" s="82"/>
      <c r="Q1674" s="82"/>
      <c r="R1674" s="82"/>
      <c r="S1674" s="82"/>
      <c r="T1674" s="82"/>
      <c r="U1674" s="82"/>
      <c r="V1674" s="82"/>
      <c r="W1674" s="82"/>
      <c r="X1674" s="82"/>
      <c r="Y1674" s="82"/>
      <c r="Z1674" s="82"/>
      <c r="AA1674" s="82"/>
      <c r="AB1674" s="82"/>
      <c r="AC1674" s="82"/>
      <c r="AD1674" s="82"/>
      <c r="AE1674" s="82"/>
      <c r="AF1674" s="82"/>
      <c r="AG1674" s="82"/>
      <c r="AH1674" s="82"/>
      <c r="AI1674" s="82"/>
      <c r="AJ1674" s="82"/>
      <c r="AK1674" s="82"/>
      <c r="AL1674" s="82"/>
      <c r="AM1674" s="82"/>
      <c r="AN1674" s="82"/>
      <c r="AO1674" s="93"/>
      <c r="AP1674" s="93"/>
      <c r="AQ1674" s="93"/>
      <c r="AR1674" s="93"/>
      <c r="AS1674" s="93"/>
      <c r="AT1674" s="94"/>
      <c r="AU1674" s="50"/>
      <c r="AV1674" s="50"/>
      <c r="AW1674" s="50"/>
      <c r="AX1674" s="50"/>
      <c r="AY1674" s="50"/>
      <c r="AZ1674" s="50"/>
      <c r="BA1674" s="50"/>
      <c r="BB1674" s="50"/>
      <c r="BC1674" s="50"/>
      <c r="BD1674" s="50"/>
      <c r="BE1674" s="50"/>
      <c r="BF1674" s="50"/>
      <c r="BG1674" s="50"/>
      <c r="BH1674" s="50"/>
      <c r="BI1674" s="50"/>
      <c r="BJ1674" s="50"/>
      <c r="BK1674" s="50"/>
      <c r="BL1674" s="50"/>
      <c r="BM1674" s="50"/>
      <c r="BN1674" s="50"/>
    </row>
    <row r="1675" customFormat="false" ht="22.5" hidden="false" customHeight="true" outlineLevel="0" collapsed="false">
      <c r="A1675" s="147"/>
      <c r="B1675" s="147"/>
      <c r="C1675" s="83" t="s">
        <v>2011</v>
      </c>
      <c r="D1675" s="90" t="e">
        <f aca="false">CONCATENATE($D$1674,"_","HS")</f>
        <v>#VALUE!</v>
      </c>
      <c r="E1675" s="77" t="e">
        <f aca="false">$E$1674</f>
        <v>#VALUE!</v>
      </c>
      <c r="F1675" s="78"/>
      <c r="G1675" s="88" t="s">
        <v>1062</v>
      </c>
      <c r="H1675" s="82" t="s">
        <v>981</v>
      </c>
      <c r="I1675" s="77" t="s">
        <v>2012</v>
      </c>
      <c r="J1675" s="87"/>
      <c r="K1675" s="87"/>
      <c r="L1675" s="93"/>
      <c r="M1675" s="87" t="s">
        <v>62</v>
      </c>
      <c r="N1675" s="82"/>
      <c r="O1675" s="82"/>
      <c r="P1675" s="82"/>
      <c r="Q1675" s="82" t="n">
        <v>1</v>
      </c>
      <c r="R1675" s="82"/>
      <c r="S1675" s="82"/>
      <c r="T1675" s="82"/>
      <c r="U1675" s="82"/>
      <c r="V1675" s="82"/>
      <c r="W1675" s="82"/>
      <c r="X1675" s="82"/>
      <c r="Y1675" s="82"/>
      <c r="Z1675" s="82"/>
      <c r="AA1675" s="82"/>
      <c r="AB1675" s="82"/>
      <c r="AC1675" s="82"/>
      <c r="AD1675" s="82"/>
      <c r="AE1675" s="82"/>
      <c r="AF1675" s="82"/>
      <c r="AG1675" s="82"/>
      <c r="AH1675" s="82"/>
      <c r="AI1675" s="82"/>
      <c r="AJ1675" s="82"/>
      <c r="AK1675" s="82"/>
      <c r="AL1675" s="82"/>
      <c r="AM1675" s="82"/>
      <c r="AN1675" s="82"/>
      <c r="AO1675" s="93"/>
      <c r="AP1675" s="93"/>
      <c r="AQ1675" s="93"/>
      <c r="AR1675" s="93"/>
      <c r="AS1675" s="93"/>
      <c r="AT1675" s="94"/>
      <c r="AU1675" s="50"/>
      <c r="AV1675" s="50"/>
      <c r="AW1675" s="50"/>
      <c r="AX1675" s="50"/>
      <c r="AY1675" s="50"/>
      <c r="AZ1675" s="50"/>
      <c r="BA1675" s="50"/>
      <c r="BB1675" s="50"/>
      <c r="BC1675" s="50"/>
      <c r="BD1675" s="50"/>
      <c r="BE1675" s="50"/>
      <c r="BF1675" s="50"/>
      <c r="BG1675" s="50"/>
      <c r="BH1675" s="50"/>
      <c r="BI1675" s="50"/>
      <c r="BJ1675" s="50"/>
      <c r="BK1675" s="50"/>
      <c r="BL1675" s="50"/>
      <c r="BM1675" s="50"/>
      <c r="BN1675" s="50"/>
    </row>
    <row r="1676" customFormat="false" ht="22.5" hidden="false" customHeight="true" outlineLevel="0" collapsed="false">
      <c r="A1676" s="147"/>
      <c r="B1676" s="147"/>
      <c r="C1676" s="83" t="s">
        <v>2013</v>
      </c>
      <c r="D1676" s="90" t="e">
        <f aca="false">CONCATENATE($D$1674,"_","RUN")</f>
        <v>#VALUE!</v>
      </c>
      <c r="E1676" s="77" t="e">
        <f aca="false">$E$1674</f>
        <v>#VALUE!</v>
      </c>
      <c r="F1676" s="78"/>
      <c r="G1676" s="88" t="s">
        <v>382</v>
      </c>
      <c r="H1676" s="82" t="s">
        <v>981</v>
      </c>
      <c r="I1676" s="77" t="s">
        <v>2014</v>
      </c>
      <c r="J1676" s="87"/>
      <c r="K1676" s="87"/>
      <c r="L1676" s="93"/>
      <c r="M1676" s="87" t="s">
        <v>62</v>
      </c>
      <c r="N1676" s="82"/>
      <c r="O1676" s="82"/>
      <c r="P1676" s="82"/>
      <c r="Q1676" s="82" t="n">
        <v>1</v>
      </c>
      <c r="R1676" s="82"/>
      <c r="S1676" s="82"/>
      <c r="T1676" s="82"/>
      <c r="U1676" s="82"/>
      <c r="V1676" s="82"/>
      <c r="W1676" s="82"/>
      <c r="X1676" s="82"/>
      <c r="Y1676" s="82"/>
      <c r="Z1676" s="82"/>
      <c r="AA1676" s="82"/>
      <c r="AB1676" s="82"/>
      <c r="AC1676" s="82"/>
      <c r="AD1676" s="82"/>
      <c r="AE1676" s="82"/>
      <c r="AF1676" s="82"/>
      <c r="AG1676" s="82"/>
      <c r="AH1676" s="82"/>
      <c r="AI1676" s="82"/>
      <c r="AJ1676" s="82"/>
      <c r="AK1676" s="82"/>
      <c r="AL1676" s="82"/>
      <c r="AM1676" s="82"/>
      <c r="AN1676" s="82"/>
      <c r="AO1676" s="93"/>
      <c r="AP1676" s="93"/>
      <c r="AQ1676" s="93"/>
      <c r="AR1676" s="93"/>
      <c r="AS1676" s="93"/>
      <c r="AT1676" s="94"/>
      <c r="AU1676" s="50"/>
      <c r="AV1676" s="50"/>
      <c r="AW1676" s="50"/>
      <c r="AX1676" s="50"/>
      <c r="AY1676" s="50"/>
      <c r="AZ1676" s="50"/>
      <c r="BA1676" s="50"/>
      <c r="BB1676" s="50"/>
      <c r="BC1676" s="50"/>
      <c r="BD1676" s="50"/>
      <c r="BE1676" s="50"/>
      <c r="BF1676" s="50"/>
      <c r="BG1676" s="50"/>
      <c r="BH1676" s="50"/>
      <c r="BI1676" s="50"/>
      <c r="BJ1676" s="50"/>
      <c r="BK1676" s="50"/>
      <c r="BL1676" s="50"/>
      <c r="BM1676" s="50"/>
      <c r="BN1676" s="50"/>
    </row>
    <row r="1677" customFormat="false" ht="22.5" hidden="false" customHeight="true" outlineLevel="0" collapsed="false">
      <c r="A1677" s="147"/>
      <c r="B1677" s="147"/>
      <c r="C1677" s="83" t="s">
        <v>2015</v>
      </c>
      <c r="D1677" s="90" t="e">
        <f aca="false">CONCATENATE($D$1674,"_","MD")</f>
        <v>#VALUE!</v>
      </c>
      <c r="E1677" s="77" t="e">
        <f aca="false">$E$1674</f>
        <v>#VALUE!</v>
      </c>
      <c r="F1677" s="78"/>
      <c r="G1677" s="88" t="s">
        <v>1557</v>
      </c>
      <c r="H1677" s="82" t="s">
        <v>981</v>
      </c>
      <c r="I1677" s="77" t="s">
        <v>2016</v>
      </c>
      <c r="J1677" s="87"/>
      <c r="K1677" s="87"/>
      <c r="L1677" s="93"/>
      <c r="M1677" s="87" t="s">
        <v>62</v>
      </c>
      <c r="N1677" s="82"/>
      <c r="O1677" s="82"/>
      <c r="P1677" s="82"/>
      <c r="Q1677" s="82" t="n">
        <v>1</v>
      </c>
      <c r="R1677" s="82"/>
      <c r="S1677" s="82"/>
      <c r="T1677" s="82"/>
      <c r="U1677" s="82"/>
      <c r="V1677" s="82"/>
      <c r="W1677" s="82"/>
      <c r="X1677" s="82"/>
      <c r="Y1677" s="82"/>
      <c r="Z1677" s="82"/>
      <c r="AA1677" s="82"/>
      <c r="AB1677" s="82"/>
      <c r="AC1677" s="82"/>
      <c r="AD1677" s="82"/>
      <c r="AE1677" s="82"/>
      <c r="AF1677" s="82"/>
      <c r="AG1677" s="82"/>
      <c r="AH1677" s="82"/>
      <c r="AI1677" s="82"/>
      <c r="AJ1677" s="82"/>
      <c r="AK1677" s="82"/>
      <c r="AL1677" s="82"/>
      <c r="AM1677" s="82"/>
      <c r="AN1677" s="82"/>
      <c r="AO1677" s="93"/>
      <c r="AP1677" s="93"/>
      <c r="AQ1677" s="93"/>
      <c r="AR1677" s="93"/>
      <c r="AS1677" s="93"/>
      <c r="AT1677" s="94"/>
      <c r="AU1677" s="50"/>
      <c r="AV1677" s="50"/>
      <c r="AW1677" s="50"/>
      <c r="AX1677" s="50"/>
      <c r="AY1677" s="50"/>
      <c r="AZ1677" s="50"/>
      <c r="BA1677" s="50"/>
      <c r="BB1677" s="50"/>
      <c r="BC1677" s="50"/>
      <c r="BD1677" s="50"/>
      <c r="BE1677" s="50"/>
      <c r="BF1677" s="50"/>
      <c r="BG1677" s="50"/>
      <c r="BH1677" s="50"/>
      <c r="BI1677" s="50"/>
      <c r="BJ1677" s="50"/>
      <c r="BK1677" s="50"/>
      <c r="BL1677" s="50"/>
      <c r="BM1677" s="50"/>
      <c r="BN1677" s="50"/>
    </row>
    <row r="1678" customFormat="false" ht="22.5" hidden="false" customHeight="true" outlineLevel="0" collapsed="false">
      <c r="A1678" s="147"/>
      <c r="B1678" s="147"/>
      <c r="C1678" s="83" t="s">
        <v>2017</v>
      </c>
      <c r="D1678" s="90" t="e">
        <f aca="false">CONCATENATE($D$1674,"_","OL")</f>
        <v>#VALUE!</v>
      </c>
      <c r="E1678" s="77" t="e">
        <f aca="false">$E$1674</f>
        <v>#VALUE!</v>
      </c>
      <c r="F1678" s="78"/>
      <c r="G1678" s="88" t="s">
        <v>2018</v>
      </c>
      <c r="H1678" s="82" t="s">
        <v>981</v>
      </c>
      <c r="I1678" s="77" t="s">
        <v>2019</v>
      </c>
      <c r="J1678" s="87"/>
      <c r="K1678" s="87"/>
      <c r="L1678" s="93"/>
      <c r="M1678" s="87" t="s">
        <v>62</v>
      </c>
      <c r="N1678" s="82"/>
      <c r="O1678" s="82"/>
      <c r="P1678" s="82"/>
      <c r="Q1678" s="82" t="n">
        <v>1</v>
      </c>
      <c r="R1678" s="82"/>
      <c r="S1678" s="82"/>
      <c r="T1678" s="82"/>
      <c r="U1678" s="82"/>
      <c r="V1678" s="82"/>
      <c r="W1678" s="82"/>
      <c r="X1678" s="82"/>
      <c r="Y1678" s="82"/>
      <c r="Z1678" s="82"/>
      <c r="AA1678" s="82"/>
      <c r="AB1678" s="82"/>
      <c r="AC1678" s="82"/>
      <c r="AD1678" s="82"/>
      <c r="AE1678" s="82"/>
      <c r="AF1678" s="82"/>
      <c r="AG1678" s="82"/>
      <c r="AH1678" s="82"/>
      <c r="AI1678" s="82"/>
      <c r="AJ1678" s="82"/>
      <c r="AK1678" s="82"/>
      <c r="AL1678" s="82"/>
      <c r="AM1678" s="82"/>
      <c r="AN1678" s="82"/>
      <c r="AO1678" s="93"/>
      <c r="AP1678" s="93"/>
      <c r="AQ1678" s="93"/>
      <c r="AR1678" s="93"/>
      <c r="AS1678" s="93"/>
      <c r="AT1678" s="94"/>
      <c r="AU1678" s="50"/>
      <c r="AV1678" s="50"/>
      <c r="AW1678" s="50"/>
      <c r="AX1678" s="50"/>
      <c r="AY1678" s="50"/>
      <c r="AZ1678" s="50"/>
      <c r="BA1678" s="50"/>
      <c r="BB1678" s="50"/>
      <c r="BC1678" s="50"/>
      <c r="BD1678" s="50"/>
      <c r="BE1678" s="50"/>
      <c r="BF1678" s="50"/>
      <c r="BG1678" s="50"/>
      <c r="BH1678" s="50"/>
      <c r="BI1678" s="50"/>
      <c r="BJ1678" s="50"/>
      <c r="BK1678" s="50"/>
      <c r="BL1678" s="50"/>
      <c r="BM1678" s="50"/>
      <c r="BN1678" s="50"/>
    </row>
    <row r="1679" customFormat="false" ht="22.5" hidden="false" customHeight="true" outlineLevel="0" collapsed="false">
      <c r="A1679" s="147"/>
      <c r="B1679" s="147"/>
      <c r="C1679" s="83" t="s">
        <v>2020</v>
      </c>
      <c r="D1679" s="90" t="e">
        <f aca="false">CONCATENATE($D$1674,"_","CMD")</f>
        <v>#VALUE!</v>
      </c>
      <c r="E1679" s="77" t="e">
        <f aca="false">$E$1674</f>
        <v>#VALUE!</v>
      </c>
      <c r="F1679" s="78"/>
      <c r="G1679" s="88" t="s">
        <v>106</v>
      </c>
      <c r="H1679" s="82" t="s">
        <v>981</v>
      </c>
      <c r="I1679" s="77" t="s">
        <v>2021</v>
      </c>
      <c r="J1679" s="87"/>
      <c r="K1679" s="87"/>
      <c r="L1679" s="93"/>
      <c r="M1679" s="87" t="s">
        <v>62</v>
      </c>
      <c r="N1679" s="82"/>
      <c r="O1679" s="82"/>
      <c r="P1679" s="82"/>
      <c r="Q1679" s="82"/>
      <c r="R1679" s="82" t="n">
        <v>1</v>
      </c>
      <c r="S1679" s="82"/>
      <c r="T1679" s="82"/>
      <c r="U1679" s="82"/>
      <c r="V1679" s="82"/>
      <c r="W1679" s="82"/>
      <c r="X1679" s="82"/>
      <c r="Y1679" s="82"/>
      <c r="Z1679" s="82"/>
      <c r="AA1679" s="82"/>
      <c r="AB1679" s="82"/>
      <c r="AC1679" s="82"/>
      <c r="AD1679" s="82"/>
      <c r="AE1679" s="82"/>
      <c r="AF1679" s="82"/>
      <c r="AG1679" s="82"/>
      <c r="AH1679" s="82"/>
      <c r="AI1679" s="82"/>
      <c r="AJ1679" s="82"/>
      <c r="AK1679" s="82"/>
      <c r="AL1679" s="82"/>
      <c r="AM1679" s="82"/>
      <c r="AN1679" s="82"/>
      <c r="AO1679" s="93"/>
      <c r="AP1679" s="93"/>
      <c r="AQ1679" s="93"/>
      <c r="AR1679" s="93"/>
      <c r="AS1679" s="93"/>
      <c r="AT1679" s="94"/>
      <c r="AU1679" s="50"/>
      <c r="AV1679" s="50"/>
      <c r="AW1679" s="50"/>
      <c r="AX1679" s="50"/>
      <c r="AY1679" s="50"/>
      <c r="AZ1679" s="50"/>
      <c r="BA1679" s="50"/>
      <c r="BB1679" s="50"/>
      <c r="BC1679" s="50"/>
      <c r="BD1679" s="50"/>
      <c r="BE1679" s="50"/>
      <c r="BF1679" s="50"/>
      <c r="BG1679" s="50"/>
      <c r="BH1679" s="50"/>
      <c r="BI1679" s="50"/>
      <c r="BJ1679" s="50"/>
      <c r="BK1679" s="50"/>
      <c r="BL1679" s="50"/>
      <c r="BM1679" s="50"/>
      <c r="BN1679" s="50"/>
    </row>
    <row r="1680" customFormat="false" ht="22.5" hidden="false" customHeight="true" outlineLevel="0" collapsed="false">
      <c r="A1680" s="90"/>
      <c r="B1680" s="90"/>
      <c r="C1680" s="83"/>
      <c r="D1680" s="90"/>
      <c r="E1680" s="77"/>
      <c r="F1680" s="78"/>
      <c r="G1680" s="76"/>
      <c r="H1680" s="82"/>
      <c r="I1680" s="89"/>
      <c r="J1680" s="87"/>
      <c r="K1680" s="79"/>
      <c r="L1680" s="93"/>
      <c r="M1680" s="82"/>
      <c r="N1680" s="82"/>
      <c r="O1680" s="82"/>
      <c r="P1680" s="82"/>
      <c r="Q1680" s="82"/>
      <c r="R1680" s="82"/>
      <c r="S1680" s="82"/>
      <c r="T1680" s="82"/>
      <c r="U1680" s="82"/>
      <c r="V1680" s="82"/>
      <c r="W1680" s="82"/>
      <c r="X1680" s="82"/>
      <c r="Y1680" s="82"/>
      <c r="Z1680" s="82"/>
      <c r="AA1680" s="82"/>
      <c r="AB1680" s="82"/>
      <c r="AC1680" s="82"/>
      <c r="AD1680" s="82"/>
      <c r="AE1680" s="82"/>
      <c r="AF1680" s="82"/>
      <c r="AG1680" s="82"/>
      <c r="AH1680" s="82"/>
      <c r="AI1680" s="82"/>
      <c r="AJ1680" s="82"/>
      <c r="AK1680" s="82"/>
      <c r="AL1680" s="82"/>
      <c r="AM1680" s="82"/>
      <c r="AN1680" s="82"/>
      <c r="AO1680" s="93"/>
      <c r="AP1680" s="93"/>
      <c r="AQ1680" s="93"/>
      <c r="AR1680" s="93"/>
      <c r="AS1680" s="93"/>
      <c r="AT1680" s="94"/>
      <c r="AU1680" s="41"/>
      <c r="AV1680" s="41"/>
      <c r="AW1680" s="41"/>
      <c r="AX1680" s="41"/>
      <c r="AY1680" s="41"/>
      <c r="AZ1680" s="41"/>
      <c r="BA1680" s="41"/>
      <c r="BB1680" s="41"/>
      <c r="BC1680" s="41"/>
      <c r="BD1680" s="41"/>
      <c r="BE1680" s="41"/>
      <c r="BF1680" s="41"/>
      <c r="BG1680" s="41"/>
      <c r="BH1680" s="41"/>
      <c r="BI1680" s="41"/>
      <c r="BJ1680" s="41"/>
      <c r="BK1680" s="41"/>
      <c r="BL1680" s="41"/>
      <c r="BM1680" s="41"/>
      <c r="BN1680" s="41"/>
    </row>
    <row r="1681" customFormat="false" ht="22.5" hidden="false" customHeight="true" outlineLevel="0" collapsed="false">
      <c r="A1681" s="90"/>
      <c r="B1681" s="90"/>
      <c r="C1681" s="83"/>
      <c r="D1681" s="90"/>
      <c r="E1681" s="77"/>
      <c r="F1681" s="78"/>
      <c r="G1681" s="76"/>
      <c r="H1681" s="82"/>
      <c r="I1681" s="89"/>
      <c r="J1681" s="87"/>
      <c r="K1681" s="79"/>
      <c r="L1681" s="93"/>
      <c r="M1681" s="82"/>
      <c r="N1681" s="82"/>
      <c r="O1681" s="82"/>
      <c r="P1681" s="82"/>
      <c r="Q1681" s="82"/>
      <c r="R1681" s="82"/>
      <c r="S1681" s="82"/>
      <c r="T1681" s="82"/>
      <c r="U1681" s="82"/>
      <c r="V1681" s="82"/>
      <c r="W1681" s="82"/>
      <c r="X1681" s="82"/>
      <c r="Y1681" s="82"/>
      <c r="Z1681" s="82"/>
      <c r="AA1681" s="82"/>
      <c r="AB1681" s="82"/>
      <c r="AC1681" s="82"/>
      <c r="AD1681" s="82"/>
      <c r="AE1681" s="82"/>
      <c r="AF1681" s="82"/>
      <c r="AG1681" s="82"/>
      <c r="AH1681" s="82"/>
      <c r="AI1681" s="82"/>
      <c r="AJ1681" s="82"/>
      <c r="AK1681" s="82"/>
      <c r="AL1681" s="82"/>
      <c r="AM1681" s="82"/>
      <c r="AN1681" s="82"/>
      <c r="AO1681" s="93"/>
      <c r="AP1681" s="93"/>
      <c r="AQ1681" s="93"/>
      <c r="AR1681" s="93"/>
      <c r="AS1681" s="93"/>
      <c r="AT1681" s="94"/>
      <c r="AU1681" s="41"/>
      <c r="AV1681" s="41"/>
      <c r="AW1681" s="41"/>
      <c r="AX1681" s="41"/>
      <c r="AY1681" s="41"/>
      <c r="AZ1681" s="41"/>
      <c r="BA1681" s="41"/>
      <c r="BB1681" s="41"/>
      <c r="BC1681" s="41"/>
      <c r="BD1681" s="41"/>
      <c r="BE1681" s="41"/>
      <c r="BF1681" s="41"/>
      <c r="BG1681" s="41"/>
      <c r="BH1681" s="41"/>
      <c r="BI1681" s="41"/>
      <c r="BJ1681" s="41"/>
      <c r="BK1681" s="41"/>
      <c r="BL1681" s="41"/>
      <c r="BM1681" s="41"/>
      <c r="BN1681" s="41"/>
    </row>
    <row r="1682" customFormat="false" ht="22.5" hidden="false" customHeight="true" outlineLevel="0" collapsed="false">
      <c r="A1682" s="90"/>
      <c r="B1682" s="90"/>
      <c r="C1682" s="83"/>
      <c r="D1682" s="90"/>
      <c r="E1682" s="77"/>
      <c r="F1682" s="78"/>
      <c r="G1682" s="76"/>
      <c r="H1682" s="82"/>
      <c r="I1682" s="89"/>
      <c r="J1682" s="87"/>
      <c r="K1682" s="79"/>
      <c r="L1682" s="93"/>
      <c r="M1682" s="82"/>
      <c r="N1682" s="82"/>
      <c r="O1682" s="82"/>
      <c r="P1682" s="82"/>
      <c r="Q1682" s="82"/>
      <c r="R1682" s="82"/>
      <c r="S1682" s="82"/>
      <c r="T1682" s="82"/>
      <c r="U1682" s="82"/>
      <c r="V1682" s="82"/>
      <c r="W1682" s="82"/>
      <c r="X1682" s="82"/>
      <c r="Y1682" s="82"/>
      <c r="Z1682" s="82"/>
      <c r="AA1682" s="82"/>
      <c r="AB1682" s="82"/>
      <c r="AC1682" s="82"/>
      <c r="AD1682" s="82"/>
      <c r="AE1682" s="82"/>
      <c r="AF1682" s="82"/>
      <c r="AG1682" s="82"/>
      <c r="AH1682" s="82"/>
      <c r="AI1682" s="82"/>
      <c r="AJ1682" s="82"/>
      <c r="AK1682" s="82"/>
      <c r="AL1682" s="82"/>
      <c r="AM1682" s="82"/>
      <c r="AN1682" s="82"/>
      <c r="AO1682" s="93"/>
      <c r="AP1682" s="93"/>
      <c r="AQ1682" s="93"/>
      <c r="AR1682" s="93"/>
      <c r="AS1682" s="93"/>
      <c r="AT1682" s="94"/>
      <c r="AU1682" s="41"/>
      <c r="AV1682" s="41"/>
      <c r="AW1682" s="41"/>
      <c r="AX1682" s="41"/>
      <c r="AY1682" s="41"/>
      <c r="AZ1682" s="41"/>
      <c r="BA1682" s="41"/>
      <c r="BB1682" s="41"/>
      <c r="BC1682" s="41"/>
      <c r="BD1682" s="41"/>
      <c r="BE1682" s="41"/>
      <c r="BF1682" s="41"/>
      <c r="BG1682" s="41"/>
      <c r="BH1682" s="41"/>
      <c r="BI1682" s="41"/>
      <c r="BJ1682" s="41"/>
      <c r="BK1682" s="41"/>
      <c r="BL1682" s="41"/>
      <c r="BM1682" s="41"/>
      <c r="BN1682" s="41"/>
    </row>
    <row r="1683" customFormat="false" ht="22.5" hidden="false" customHeight="true" outlineLevel="0" collapsed="false">
      <c r="A1683" s="90"/>
      <c r="B1683" s="90"/>
      <c r="C1683" s="83"/>
      <c r="D1683" s="90"/>
      <c r="E1683" s="77"/>
      <c r="F1683" s="78"/>
      <c r="G1683" s="76"/>
      <c r="H1683" s="82"/>
      <c r="I1683" s="89"/>
      <c r="J1683" s="87"/>
      <c r="K1683" s="79"/>
      <c r="L1683" s="93"/>
      <c r="M1683" s="82"/>
      <c r="N1683" s="82"/>
      <c r="O1683" s="82"/>
      <c r="P1683" s="82"/>
      <c r="Q1683" s="82"/>
      <c r="R1683" s="82"/>
      <c r="S1683" s="82"/>
      <c r="T1683" s="82"/>
      <c r="U1683" s="82"/>
      <c r="V1683" s="82"/>
      <c r="W1683" s="82"/>
      <c r="X1683" s="82"/>
      <c r="Y1683" s="82"/>
      <c r="Z1683" s="82"/>
      <c r="AA1683" s="82"/>
      <c r="AB1683" s="82"/>
      <c r="AC1683" s="82"/>
      <c r="AD1683" s="82"/>
      <c r="AE1683" s="82"/>
      <c r="AF1683" s="82"/>
      <c r="AG1683" s="82"/>
      <c r="AH1683" s="82"/>
      <c r="AI1683" s="82"/>
      <c r="AJ1683" s="82"/>
      <c r="AK1683" s="82"/>
      <c r="AL1683" s="82"/>
      <c r="AM1683" s="82"/>
      <c r="AN1683" s="82"/>
      <c r="AO1683" s="93"/>
      <c r="AP1683" s="93"/>
      <c r="AQ1683" s="93"/>
      <c r="AR1683" s="93"/>
      <c r="AS1683" s="93"/>
      <c r="AT1683" s="94"/>
      <c r="AU1683" s="41"/>
      <c r="AV1683" s="41"/>
      <c r="AW1683" s="41"/>
      <c r="AX1683" s="41"/>
      <c r="AY1683" s="41"/>
      <c r="AZ1683" s="41"/>
      <c r="BA1683" s="41"/>
      <c r="BB1683" s="41"/>
      <c r="BC1683" s="41"/>
      <c r="BD1683" s="41"/>
      <c r="BE1683" s="41"/>
      <c r="BF1683" s="41"/>
      <c r="BG1683" s="41"/>
      <c r="BH1683" s="41"/>
      <c r="BI1683" s="41"/>
      <c r="BJ1683" s="41"/>
      <c r="BK1683" s="41"/>
      <c r="BL1683" s="41"/>
      <c r="BM1683" s="41"/>
      <c r="BN1683" s="41"/>
    </row>
    <row r="1684" customFormat="false" ht="22.5" hidden="false" customHeight="true" outlineLevel="0" collapsed="false">
      <c r="A1684" s="147" t="s">
        <v>229</v>
      </c>
      <c r="B1684" s="147" t="s">
        <v>229</v>
      </c>
      <c r="C1684" s="83"/>
      <c r="D1684" s="95" t="e">
        <f aca="false">'codigos flow sheet' #REF!</f>
        <v>#VALUE!</v>
      </c>
      <c r="E1684" s="97" t="e">
        <f aca="false">'codigos flow sheet' #REF!</f>
        <v>#VALUE!</v>
      </c>
      <c r="F1684" s="78"/>
      <c r="G1684" s="76"/>
      <c r="H1684" s="82"/>
      <c r="I1684" s="76"/>
      <c r="J1684" s="87" t="s">
        <v>88</v>
      </c>
      <c r="K1684" s="87" t="s">
        <v>89</v>
      </c>
      <c r="L1684" s="93" t="s">
        <v>229</v>
      </c>
      <c r="M1684" s="82"/>
      <c r="N1684" s="82" t="s">
        <v>229</v>
      </c>
      <c r="O1684" s="82"/>
      <c r="P1684" s="82"/>
      <c r="Q1684" s="82"/>
      <c r="R1684" s="82"/>
      <c r="S1684" s="82"/>
      <c r="T1684" s="82"/>
      <c r="U1684" s="82"/>
      <c r="V1684" s="82"/>
      <c r="W1684" s="82"/>
      <c r="X1684" s="82"/>
      <c r="Y1684" s="82"/>
      <c r="Z1684" s="82"/>
      <c r="AA1684" s="82"/>
      <c r="AB1684" s="82"/>
      <c r="AC1684" s="82"/>
      <c r="AD1684" s="82"/>
      <c r="AE1684" s="82"/>
      <c r="AF1684" s="82"/>
      <c r="AG1684" s="82"/>
      <c r="AH1684" s="82"/>
      <c r="AI1684" s="82"/>
      <c r="AJ1684" s="82"/>
      <c r="AK1684" s="82"/>
      <c r="AL1684" s="82"/>
      <c r="AM1684" s="82"/>
      <c r="AN1684" s="82"/>
      <c r="AO1684" s="93"/>
      <c r="AP1684" s="93"/>
      <c r="AQ1684" s="93"/>
      <c r="AR1684" s="93"/>
      <c r="AS1684" s="93"/>
      <c r="AT1684" s="94" t="s">
        <v>229</v>
      </c>
      <c r="AU1684" s="50"/>
      <c r="AV1684" s="50"/>
      <c r="AW1684" s="50"/>
      <c r="AX1684" s="50"/>
      <c r="AY1684" s="50"/>
      <c r="AZ1684" s="50"/>
      <c r="BA1684" s="50"/>
      <c r="BB1684" s="50"/>
      <c r="BC1684" s="50"/>
      <c r="BD1684" s="50"/>
      <c r="BE1684" s="50"/>
      <c r="BF1684" s="50"/>
      <c r="BG1684" s="50"/>
      <c r="BH1684" s="50"/>
      <c r="BI1684" s="50"/>
      <c r="BJ1684" s="50"/>
      <c r="BK1684" s="50"/>
      <c r="BL1684" s="50"/>
      <c r="BM1684" s="50"/>
      <c r="BN1684" s="50"/>
    </row>
    <row r="1685" customFormat="false" ht="22.5" hidden="false" customHeight="true" outlineLevel="0" collapsed="false">
      <c r="A1685" s="147" t="s">
        <v>229</v>
      </c>
      <c r="B1685" s="147" t="s">
        <v>229</v>
      </c>
      <c r="C1685" s="83" t="s">
        <v>2022</v>
      </c>
      <c r="D1685" s="90" t="e">
        <f aca="false">CONCATENATE(D1684,"_","HS")</f>
        <v>#VALUE!</v>
      </c>
      <c r="E1685" s="77" t="e">
        <f aca="false">$E$1684</f>
        <v>#VALUE!</v>
      </c>
      <c r="F1685" s="78"/>
      <c r="G1685" s="88" t="s">
        <v>1062</v>
      </c>
      <c r="H1685" s="82" t="s">
        <v>981</v>
      </c>
      <c r="I1685" s="77" t="s">
        <v>2023</v>
      </c>
      <c r="J1685" s="87"/>
      <c r="K1685" s="87"/>
      <c r="L1685" s="93" t="s">
        <v>229</v>
      </c>
      <c r="M1685" s="87" t="s">
        <v>62</v>
      </c>
      <c r="N1685" s="82" t="s">
        <v>229</v>
      </c>
      <c r="O1685" s="82"/>
      <c r="P1685" s="82"/>
      <c r="Q1685" s="82" t="n">
        <v>1</v>
      </c>
      <c r="R1685" s="82"/>
      <c r="S1685" s="82"/>
      <c r="T1685" s="82"/>
      <c r="U1685" s="82"/>
      <c r="V1685" s="82"/>
      <c r="W1685" s="82"/>
      <c r="X1685" s="82"/>
      <c r="Y1685" s="82"/>
      <c r="Z1685" s="82"/>
      <c r="AA1685" s="82"/>
      <c r="AB1685" s="82"/>
      <c r="AC1685" s="82"/>
      <c r="AD1685" s="82"/>
      <c r="AE1685" s="82"/>
      <c r="AF1685" s="82"/>
      <c r="AG1685" s="82"/>
      <c r="AH1685" s="82"/>
      <c r="AI1685" s="82"/>
      <c r="AJ1685" s="82"/>
      <c r="AK1685" s="82"/>
      <c r="AL1685" s="82"/>
      <c r="AM1685" s="82"/>
      <c r="AN1685" s="82"/>
      <c r="AO1685" s="93"/>
      <c r="AP1685" s="93"/>
      <c r="AQ1685" s="93"/>
      <c r="AR1685" s="93"/>
      <c r="AS1685" s="93"/>
      <c r="AT1685" s="94" t="s">
        <v>229</v>
      </c>
      <c r="AU1685" s="50"/>
      <c r="AV1685" s="50"/>
      <c r="AW1685" s="50"/>
      <c r="AX1685" s="50"/>
      <c r="AY1685" s="50"/>
      <c r="AZ1685" s="50"/>
      <c r="BA1685" s="50"/>
      <c r="BB1685" s="50"/>
      <c r="BC1685" s="50"/>
      <c r="BD1685" s="50"/>
      <c r="BE1685" s="50"/>
      <c r="BF1685" s="50"/>
      <c r="BG1685" s="50"/>
      <c r="BH1685" s="50"/>
      <c r="BI1685" s="50"/>
      <c r="BJ1685" s="50"/>
      <c r="BK1685" s="50"/>
      <c r="BL1685" s="50"/>
      <c r="BM1685" s="50"/>
      <c r="BN1685" s="50"/>
    </row>
    <row r="1686" customFormat="false" ht="22.5" hidden="false" customHeight="true" outlineLevel="0" collapsed="false">
      <c r="A1686" s="147"/>
      <c r="B1686" s="147"/>
      <c r="C1686" s="83" t="s">
        <v>2024</v>
      </c>
      <c r="D1686" s="90" t="e">
        <f aca="false">CONCATENATE(D1684,"_","RDY")</f>
        <v>#VALUE!</v>
      </c>
      <c r="E1686" s="77" t="e">
        <f aca="false">$E$1684</f>
        <v>#VALUE!</v>
      </c>
      <c r="F1686" s="78"/>
      <c r="G1686" s="88" t="s">
        <v>64</v>
      </c>
      <c r="H1686" s="82" t="s">
        <v>981</v>
      </c>
      <c r="I1686" s="77" t="s">
        <v>2025</v>
      </c>
      <c r="J1686" s="87"/>
      <c r="K1686" s="87"/>
      <c r="L1686" s="93"/>
      <c r="M1686" s="87" t="s">
        <v>62</v>
      </c>
      <c r="N1686" s="82"/>
      <c r="O1686" s="82"/>
      <c r="P1686" s="82"/>
      <c r="Q1686" s="82" t="n">
        <v>1</v>
      </c>
      <c r="R1686" s="82"/>
      <c r="S1686" s="82"/>
      <c r="T1686" s="82"/>
      <c r="U1686" s="82"/>
      <c r="V1686" s="82"/>
      <c r="W1686" s="82"/>
      <c r="X1686" s="82"/>
      <c r="Y1686" s="82"/>
      <c r="Z1686" s="82"/>
      <c r="AA1686" s="82"/>
      <c r="AB1686" s="82"/>
      <c r="AC1686" s="82"/>
      <c r="AD1686" s="82"/>
      <c r="AE1686" s="82"/>
      <c r="AF1686" s="82"/>
      <c r="AG1686" s="82"/>
      <c r="AH1686" s="82"/>
      <c r="AI1686" s="82"/>
      <c r="AJ1686" s="82"/>
      <c r="AK1686" s="82"/>
      <c r="AL1686" s="82"/>
      <c r="AM1686" s="82"/>
      <c r="AN1686" s="82"/>
      <c r="AO1686" s="93"/>
      <c r="AP1686" s="93"/>
      <c r="AQ1686" s="93"/>
      <c r="AR1686" s="93"/>
      <c r="AS1686" s="93"/>
      <c r="AT1686" s="94"/>
      <c r="AU1686" s="50"/>
      <c r="AV1686" s="50"/>
      <c r="AW1686" s="50"/>
      <c r="AX1686" s="50"/>
      <c r="AY1686" s="50"/>
      <c r="AZ1686" s="50"/>
      <c r="BA1686" s="50"/>
      <c r="BB1686" s="50"/>
      <c r="BC1686" s="50"/>
      <c r="BD1686" s="50"/>
      <c r="BE1686" s="50"/>
      <c r="BF1686" s="50"/>
      <c r="BG1686" s="50"/>
      <c r="BH1686" s="50"/>
      <c r="BI1686" s="50"/>
      <c r="BJ1686" s="50"/>
      <c r="BK1686" s="50"/>
      <c r="BL1686" s="50"/>
      <c r="BM1686" s="50"/>
      <c r="BN1686" s="50"/>
    </row>
    <row r="1687" customFormat="false" ht="22.5" hidden="false" customHeight="true" outlineLevel="0" collapsed="false">
      <c r="A1687" s="147"/>
      <c r="B1687" s="147"/>
      <c r="C1687" s="83" t="s">
        <v>2026</v>
      </c>
      <c r="D1687" s="90" t="e">
        <f aca="false">CONCATENATE(D1684,"_","POS1")</f>
        <v>#VALUE!</v>
      </c>
      <c r="E1687" s="77" t="e">
        <f aca="false">$E$1684</f>
        <v>#VALUE!</v>
      </c>
      <c r="F1687" s="78"/>
      <c r="G1687" s="88" t="s">
        <v>1957</v>
      </c>
      <c r="H1687" s="82" t="s">
        <v>981</v>
      </c>
      <c r="I1687" s="77" t="s">
        <v>2027</v>
      </c>
      <c r="J1687" s="87"/>
      <c r="K1687" s="87"/>
      <c r="L1687" s="93"/>
      <c r="M1687" s="87" t="s">
        <v>62</v>
      </c>
      <c r="N1687" s="82"/>
      <c r="O1687" s="82"/>
      <c r="P1687" s="82"/>
      <c r="Q1687" s="82" t="n">
        <v>1</v>
      </c>
      <c r="R1687" s="82"/>
      <c r="S1687" s="82"/>
      <c r="T1687" s="82"/>
      <c r="U1687" s="82"/>
      <c r="V1687" s="82"/>
      <c r="W1687" s="82"/>
      <c r="X1687" s="82"/>
      <c r="Y1687" s="82"/>
      <c r="Z1687" s="82"/>
      <c r="AA1687" s="82"/>
      <c r="AB1687" s="82"/>
      <c r="AC1687" s="82"/>
      <c r="AD1687" s="82"/>
      <c r="AE1687" s="82"/>
      <c r="AF1687" s="82"/>
      <c r="AG1687" s="82"/>
      <c r="AH1687" s="82"/>
      <c r="AI1687" s="82"/>
      <c r="AJ1687" s="82"/>
      <c r="AK1687" s="82"/>
      <c r="AL1687" s="82"/>
      <c r="AM1687" s="82"/>
      <c r="AN1687" s="82"/>
      <c r="AO1687" s="93"/>
      <c r="AP1687" s="93"/>
      <c r="AQ1687" s="93"/>
      <c r="AR1687" s="93"/>
      <c r="AS1687" s="93"/>
      <c r="AT1687" s="94"/>
      <c r="AU1687" s="50"/>
      <c r="AV1687" s="50"/>
      <c r="AW1687" s="50"/>
      <c r="AX1687" s="50"/>
      <c r="AY1687" s="50"/>
      <c r="AZ1687" s="50"/>
      <c r="BA1687" s="50"/>
      <c r="BB1687" s="50"/>
      <c r="BC1687" s="50"/>
      <c r="BD1687" s="50"/>
      <c r="BE1687" s="50"/>
      <c r="BF1687" s="50"/>
      <c r="BG1687" s="50"/>
      <c r="BH1687" s="50"/>
      <c r="BI1687" s="50"/>
      <c r="BJ1687" s="50"/>
      <c r="BK1687" s="50"/>
      <c r="BL1687" s="50"/>
      <c r="BM1687" s="50"/>
      <c r="BN1687" s="50"/>
    </row>
    <row r="1688" customFormat="false" ht="22.5" hidden="false" customHeight="true" outlineLevel="0" collapsed="false">
      <c r="A1688" s="147"/>
      <c r="B1688" s="147"/>
      <c r="C1688" s="83" t="s">
        <v>2028</v>
      </c>
      <c r="D1688" s="90" t="e">
        <f aca="false">CONCATENATE(D1684,"_","POS2")</f>
        <v>#VALUE!</v>
      </c>
      <c r="E1688" s="77" t="e">
        <f aca="false">$E$1684</f>
        <v>#VALUE!</v>
      </c>
      <c r="F1688" s="78"/>
      <c r="G1688" s="88" t="s">
        <v>1960</v>
      </c>
      <c r="H1688" s="82" t="s">
        <v>981</v>
      </c>
      <c r="I1688" s="77" t="s">
        <v>2029</v>
      </c>
      <c r="J1688" s="87"/>
      <c r="K1688" s="87"/>
      <c r="L1688" s="93"/>
      <c r="M1688" s="87" t="s">
        <v>62</v>
      </c>
      <c r="N1688" s="82"/>
      <c r="O1688" s="82"/>
      <c r="P1688" s="82"/>
      <c r="Q1688" s="82" t="n">
        <v>1</v>
      </c>
      <c r="R1688" s="82"/>
      <c r="S1688" s="82"/>
      <c r="T1688" s="82"/>
      <c r="U1688" s="82"/>
      <c r="V1688" s="82"/>
      <c r="W1688" s="82"/>
      <c r="X1688" s="82"/>
      <c r="Y1688" s="82"/>
      <c r="Z1688" s="82"/>
      <c r="AA1688" s="82"/>
      <c r="AB1688" s="82"/>
      <c r="AC1688" s="82"/>
      <c r="AD1688" s="82"/>
      <c r="AE1688" s="82"/>
      <c r="AF1688" s="82"/>
      <c r="AG1688" s="82"/>
      <c r="AH1688" s="82"/>
      <c r="AI1688" s="82"/>
      <c r="AJ1688" s="82"/>
      <c r="AK1688" s="82"/>
      <c r="AL1688" s="82"/>
      <c r="AM1688" s="82"/>
      <c r="AN1688" s="82"/>
      <c r="AO1688" s="93"/>
      <c r="AP1688" s="93"/>
      <c r="AQ1688" s="93"/>
      <c r="AR1688" s="93"/>
      <c r="AS1688" s="93"/>
      <c r="AT1688" s="94"/>
      <c r="AU1688" s="50"/>
      <c r="AV1688" s="50"/>
      <c r="AW1688" s="50"/>
      <c r="AX1688" s="50"/>
      <c r="AY1688" s="50"/>
      <c r="AZ1688" s="50"/>
      <c r="BA1688" s="50"/>
      <c r="BB1688" s="50"/>
      <c r="BC1688" s="50"/>
      <c r="BD1688" s="50"/>
      <c r="BE1688" s="50"/>
      <c r="BF1688" s="50"/>
      <c r="BG1688" s="50"/>
      <c r="BH1688" s="50"/>
      <c r="BI1688" s="50"/>
      <c r="BJ1688" s="50"/>
      <c r="BK1688" s="50"/>
      <c r="BL1688" s="50"/>
      <c r="BM1688" s="50"/>
      <c r="BN1688" s="50"/>
    </row>
    <row r="1689" customFormat="false" ht="22.5" hidden="false" customHeight="true" outlineLevel="0" collapsed="false">
      <c r="A1689" s="147"/>
      <c r="B1689" s="147"/>
      <c r="C1689" s="83" t="s">
        <v>2030</v>
      </c>
      <c r="D1689" s="90" t="e">
        <f aca="false">CONCATENATE(D1684,"_","CMD1")</f>
        <v>#VALUE!</v>
      </c>
      <c r="E1689" s="77" t="e">
        <f aca="false">$E$1684</f>
        <v>#VALUE!</v>
      </c>
      <c r="F1689" s="78"/>
      <c r="G1689" s="88" t="s">
        <v>498</v>
      </c>
      <c r="H1689" s="82" t="s">
        <v>981</v>
      </c>
      <c r="I1689" s="77" t="s">
        <v>2031</v>
      </c>
      <c r="J1689" s="87"/>
      <c r="K1689" s="87"/>
      <c r="L1689" s="93"/>
      <c r="M1689" s="87" t="s">
        <v>62</v>
      </c>
      <c r="N1689" s="82"/>
      <c r="O1689" s="82"/>
      <c r="P1689" s="82"/>
      <c r="Q1689" s="82"/>
      <c r="R1689" s="82" t="n">
        <v>1</v>
      </c>
      <c r="S1689" s="82"/>
      <c r="T1689" s="82"/>
      <c r="U1689" s="82"/>
      <c r="V1689" s="82"/>
      <c r="W1689" s="82"/>
      <c r="X1689" s="82"/>
      <c r="Y1689" s="82"/>
      <c r="Z1689" s="82"/>
      <c r="AA1689" s="82"/>
      <c r="AB1689" s="82"/>
      <c r="AC1689" s="82"/>
      <c r="AD1689" s="82"/>
      <c r="AE1689" s="82"/>
      <c r="AF1689" s="82"/>
      <c r="AG1689" s="82"/>
      <c r="AH1689" s="82"/>
      <c r="AI1689" s="82"/>
      <c r="AJ1689" s="82"/>
      <c r="AK1689" s="82"/>
      <c r="AL1689" s="82"/>
      <c r="AM1689" s="82"/>
      <c r="AN1689" s="82"/>
      <c r="AO1689" s="93"/>
      <c r="AP1689" s="93"/>
      <c r="AQ1689" s="93"/>
      <c r="AR1689" s="93"/>
      <c r="AS1689" s="93"/>
      <c r="AT1689" s="94"/>
      <c r="AU1689" s="50"/>
      <c r="AV1689" s="50"/>
      <c r="AW1689" s="50"/>
      <c r="AX1689" s="50"/>
      <c r="AY1689" s="50"/>
      <c r="AZ1689" s="50"/>
      <c r="BA1689" s="50"/>
      <c r="BB1689" s="50"/>
      <c r="BC1689" s="50"/>
      <c r="BD1689" s="50"/>
      <c r="BE1689" s="50"/>
      <c r="BF1689" s="50"/>
      <c r="BG1689" s="50"/>
      <c r="BH1689" s="50"/>
      <c r="BI1689" s="50"/>
      <c r="BJ1689" s="50"/>
      <c r="BK1689" s="50"/>
      <c r="BL1689" s="50"/>
      <c r="BM1689" s="50"/>
      <c r="BN1689" s="50"/>
    </row>
    <row r="1690" customFormat="false" ht="22.5" hidden="false" customHeight="true" outlineLevel="0" collapsed="false">
      <c r="A1690" s="147"/>
      <c r="B1690" s="147"/>
      <c r="C1690" s="83" t="s">
        <v>2032</v>
      </c>
      <c r="D1690" s="90" t="e">
        <f aca="false">CONCATENATE(D1684,"_","CMD2")</f>
        <v>#VALUE!</v>
      </c>
      <c r="E1690" s="77" t="e">
        <f aca="false">$E$1684</f>
        <v>#VALUE!</v>
      </c>
      <c r="F1690" s="78"/>
      <c r="G1690" s="88" t="s">
        <v>501</v>
      </c>
      <c r="H1690" s="82" t="s">
        <v>981</v>
      </c>
      <c r="I1690" s="77" t="s">
        <v>2033</v>
      </c>
      <c r="J1690" s="87"/>
      <c r="K1690" s="87"/>
      <c r="L1690" s="93"/>
      <c r="M1690" s="87" t="s">
        <v>62</v>
      </c>
      <c r="N1690" s="82"/>
      <c r="O1690" s="82"/>
      <c r="P1690" s="82"/>
      <c r="Q1690" s="82"/>
      <c r="R1690" s="82" t="n">
        <v>1</v>
      </c>
      <c r="S1690" s="82"/>
      <c r="T1690" s="82"/>
      <c r="U1690" s="82"/>
      <c r="V1690" s="82"/>
      <c r="W1690" s="82"/>
      <c r="X1690" s="82"/>
      <c r="Y1690" s="82"/>
      <c r="Z1690" s="82"/>
      <c r="AA1690" s="82"/>
      <c r="AB1690" s="82"/>
      <c r="AC1690" s="82"/>
      <c r="AD1690" s="82"/>
      <c r="AE1690" s="82"/>
      <c r="AF1690" s="82"/>
      <c r="AG1690" s="82"/>
      <c r="AH1690" s="82"/>
      <c r="AI1690" s="82"/>
      <c r="AJ1690" s="82"/>
      <c r="AK1690" s="82"/>
      <c r="AL1690" s="82"/>
      <c r="AM1690" s="82"/>
      <c r="AN1690" s="82"/>
      <c r="AO1690" s="93"/>
      <c r="AP1690" s="93"/>
      <c r="AQ1690" s="93"/>
      <c r="AR1690" s="93"/>
      <c r="AS1690" s="93"/>
      <c r="AT1690" s="94"/>
      <c r="AU1690" s="50"/>
      <c r="AV1690" s="50"/>
      <c r="AW1690" s="50"/>
      <c r="AX1690" s="50"/>
      <c r="AY1690" s="50"/>
      <c r="AZ1690" s="50"/>
      <c r="BA1690" s="50"/>
      <c r="BB1690" s="50"/>
      <c r="BC1690" s="50"/>
      <c r="BD1690" s="50"/>
      <c r="BE1690" s="50"/>
      <c r="BF1690" s="50"/>
      <c r="BG1690" s="50"/>
      <c r="BH1690" s="50"/>
      <c r="BI1690" s="50"/>
      <c r="BJ1690" s="50"/>
      <c r="BK1690" s="50"/>
      <c r="BL1690" s="50"/>
      <c r="BM1690" s="50"/>
      <c r="BN1690" s="50"/>
    </row>
    <row r="1691" customFormat="false" ht="22.5" hidden="false" customHeight="true" outlineLevel="0" collapsed="false">
      <c r="A1691" s="147"/>
      <c r="B1691" s="147"/>
      <c r="C1691" s="83"/>
      <c r="D1691" s="90"/>
      <c r="E1691" s="77"/>
      <c r="F1691" s="78"/>
      <c r="G1691" s="76"/>
      <c r="H1691" s="82"/>
      <c r="I1691" s="89"/>
      <c r="J1691" s="87"/>
      <c r="K1691" s="87"/>
      <c r="L1691" s="93"/>
      <c r="M1691" s="82"/>
      <c r="N1691" s="82"/>
      <c r="O1691" s="82"/>
      <c r="P1691" s="82"/>
      <c r="Q1691" s="82"/>
      <c r="R1691" s="82"/>
      <c r="S1691" s="82"/>
      <c r="T1691" s="82"/>
      <c r="U1691" s="82"/>
      <c r="V1691" s="82"/>
      <c r="W1691" s="82"/>
      <c r="X1691" s="82"/>
      <c r="Y1691" s="82"/>
      <c r="Z1691" s="82"/>
      <c r="AA1691" s="82"/>
      <c r="AB1691" s="82"/>
      <c r="AC1691" s="82"/>
      <c r="AD1691" s="82"/>
      <c r="AE1691" s="82"/>
      <c r="AF1691" s="82"/>
      <c r="AG1691" s="82"/>
      <c r="AH1691" s="82"/>
      <c r="AI1691" s="82"/>
      <c r="AJ1691" s="82"/>
      <c r="AK1691" s="82"/>
      <c r="AL1691" s="82"/>
      <c r="AM1691" s="82"/>
      <c r="AN1691" s="82"/>
      <c r="AO1691" s="93"/>
      <c r="AP1691" s="93"/>
      <c r="AQ1691" s="93"/>
      <c r="AR1691" s="93"/>
      <c r="AS1691" s="93"/>
      <c r="AT1691" s="94"/>
      <c r="AU1691" s="50"/>
      <c r="AV1691" s="50"/>
      <c r="AW1691" s="50"/>
      <c r="AX1691" s="50"/>
      <c r="AY1691" s="50"/>
      <c r="AZ1691" s="50"/>
      <c r="BA1691" s="50"/>
      <c r="BB1691" s="50"/>
      <c r="BC1691" s="50"/>
      <c r="BD1691" s="50"/>
      <c r="BE1691" s="50"/>
      <c r="BF1691" s="50"/>
      <c r="BG1691" s="50"/>
      <c r="BH1691" s="50"/>
      <c r="BI1691" s="50"/>
      <c r="BJ1691" s="50"/>
      <c r="BK1691" s="50"/>
      <c r="BL1691" s="50"/>
      <c r="BM1691" s="50"/>
      <c r="BN1691" s="50"/>
    </row>
    <row r="1692" customFormat="false" ht="22.5" hidden="false" customHeight="true" outlineLevel="0" collapsed="false">
      <c r="A1692" s="147"/>
      <c r="B1692" s="147"/>
      <c r="C1692" s="83"/>
      <c r="D1692" s="90"/>
      <c r="E1692" s="77"/>
      <c r="F1692" s="78"/>
      <c r="G1692" s="76"/>
      <c r="H1692" s="82"/>
      <c r="I1692" s="89"/>
      <c r="J1692" s="87"/>
      <c r="K1692" s="87"/>
      <c r="L1692" s="93"/>
      <c r="M1692" s="82"/>
      <c r="N1692" s="82"/>
      <c r="O1692" s="82"/>
      <c r="P1692" s="82"/>
      <c r="Q1692" s="82"/>
      <c r="R1692" s="82"/>
      <c r="S1692" s="82"/>
      <c r="T1692" s="82"/>
      <c r="U1692" s="82"/>
      <c r="V1692" s="82"/>
      <c r="W1692" s="82"/>
      <c r="X1692" s="82"/>
      <c r="Y1692" s="82"/>
      <c r="Z1692" s="82"/>
      <c r="AA1692" s="82"/>
      <c r="AB1692" s="82"/>
      <c r="AC1692" s="82"/>
      <c r="AD1692" s="82"/>
      <c r="AE1692" s="82"/>
      <c r="AF1692" s="82"/>
      <c r="AG1692" s="82"/>
      <c r="AH1692" s="82"/>
      <c r="AI1692" s="82"/>
      <c r="AJ1692" s="82"/>
      <c r="AK1692" s="82"/>
      <c r="AL1692" s="82"/>
      <c r="AM1692" s="82"/>
      <c r="AN1692" s="82"/>
      <c r="AO1692" s="93"/>
      <c r="AP1692" s="93"/>
      <c r="AQ1692" s="93"/>
      <c r="AR1692" s="93"/>
      <c r="AS1692" s="93"/>
      <c r="AT1692" s="94"/>
      <c r="AU1692" s="50"/>
      <c r="AV1692" s="50"/>
      <c r="AW1692" s="50"/>
      <c r="AX1692" s="50"/>
      <c r="AY1692" s="50"/>
      <c r="AZ1692" s="50"/>
      <c r="BA1692" s="50"/>
      <c r="BB1692" s="50"/>
      <c r="BC1692" s="50"/>
      <c r="BD1692" s="50"/>
      <c r="BE1692" s="50"/>
      <c r="BF1692" s="50"/>
      <c r="BG1692" s="50"/>
      <c r="BH1692" s="50"/>
      <c r="BI1692" s="50"/>
      <c r="BJ1692" s="50"/>
      <c r="BK1692" s="50"/>
      <c r="BL1692" s="50"/>
      <c r="BM1692" s="50"/>
      <c r="BN1692" s="50"/>
    </row>
    <row r="1693" customFormat="false" ht="22.5" hidden="false" customHeight="true" outlineLevel="0" collapsed="false">
      <c r="A1693" s="90"/>
      <c r="B1693" s="90"/>
      <c r="C1693" s="83"/>
      <c r="D1693" s="90"/>
      <c r="E1693" s="77"/>
      <c r="F1693" s="78"/>
      <c r="G1693" s="76"/>
      <c r="H1693" s="82"/>
      <c r="I1693" s="89"/>
      <c r="J1693" s="87"/>
      <c r="K1693" s="79"/>
      <c r="L1693" s="93"/>
      <c r="M1693" s="82"/>
      <c r="N1693" s="82"/>
      <c r="O1693" s="82"/>
      <c r="P1693" s="82"/>
      <c r="Q1693" s="82"/>
      <c r="R1693" s="82"/>
      <c r="S1693" s="82"/>
      <c r="T1693" s="82"/>
      <c r="U1693" s="82"/>
      <c r="V1693" s="82"/>
      <c r="W1693" s="82"/>
      <c r="X1693" s="82"/>
      <c r="Y1693" s="82"/>
      <c r="Z1693" s="82"/>
      <c r="AA1693" s="82"/>
      <c r="AB1693" s="82"/>
      <c r="AC1693" s="82"/>
      <c r="AD1693" s="82"/>
      <c r="AE1693" s="82"/>
      <c r="AF1693" s="82"/>
      <c r="AG1693" s="82"/>
      <c r="AH1693" s="82"/>
      <c r="AI1693" s="82"/>
      <c r="AJ1693" s="82"/>
      <c r="AK1693" s="82"/>
      <c r="AL1693" s="82"/>
      <c r="AM1693" s="82"/>
      <c r="AN1693" s="82"/>
      <c r="AO1693" s="93"/>
      <c r="AP1693" s="93"/>
      <c r="AQ1693" s="93"/>
      <c r="AR1693" s="93"/>
      <c r="AS1693" s="93"/>
      <c r="AT1693" s="94"/>
      <c r="AU1693" s="41"/>
      <c r="AV1693" s="41"/>
      <c r="AW1693" s="41"/>
      <c r="AX1693" s="41"/>
      <c r="AY1693" s="41"/>
      <c r="AZ1693" s="41"/>
      <c r="BA1693" s="41"/>
      <c r="BB1693" s="41"/>
      <c r="BC1693" s="41"/>
      <c r="BD1693" s="41"/>
      <c r="BE1693" s="41"/>
      <c r="BF1693" s="41"/>
      <c r="BG1693" s="41"/>
      <c r="BH1693" s="41"/>
      <c r="BI1693" s="41"/>
      <c r="BJ1693" s="41"/>
      <c r="BK1693" s="41"/>
      <c r="BL1693" s="41"/>
      <c r="BM1693" s="41"/>
      <c r="BN1693" s="41"/>
    </row>
    <row r="1694" customFormat="false" ht="22.5" hidden="false" customHeight="true" outlineLevel="0" collapsed="false">
      <c r="A1694" s="90"/>
      <c r="B1694" s="90"/>
      <c r="C1694" s="83"/>
      <c r="D1694" s="90"/>
      <c r="E1694" s="77"/>
      <c r="F1694" s="78"/>
      <c r="G1694" s="76"/>
      <c r="H1694" s="82"/>
      <c r="I1694" s="89"/>
      <c r="J1694" s="87"/>
      <c r="K1694" s="79"/>
      <c r="L1694" s="93"/>
      <c r="M1694" s="82"/>
      <c r="N1694" s="82"/>
      <c r="O1694" s="82"/>
      <c r="P1694" s="82"/>
      <c r="Q1694" s="82"/>
      <c r="R1694" s="82"/>
      <c r="S1694" s="82"/>
      <c r="T1694" s="82"/>
      <c r="U1694" s="82"/>
      <c r="V1694" s="82"/>
      <c r="W1694" s="82"/>
      <c r="X1694" s="82"/>
      <c r="Y1694" s="82"/>
      <c r="Z1694" s="82"/>
      <c r="AA1694" s="82"/>
      <c r="AB1694" s="82"/>
      <c r="AC1694" s="82"/>
      <c r="AD1694" s="82"/>
      <c r="AE1694" s="82"/>
      <c r="AF1694" s="82"/>
      <c r="AG1694" s="82"/>
      <c r="AH1694" s="82"/>
      <c r="AI1694" s="82"/>
      <c r="AJ1694" s="82"/>
      <c r="AK1694" s="82"/>
      <c r="AL1694" s="82"/>
      <c r="AM1694" s="82"/>
      <c r="AN1694" s="82"/>
      <c r="AO1694" s="93"/>
      <c r="AP1694" s="93"/>
      <c r="AQ1694" s="93"/>
      <c r="AR1694" s="93"/>
      <c r="AS1694" s="93"/>
      <c r="AT1694" s="94"/>
      <c r="AU1694" s="41"/>
      <c r="AV1694" s="41"/>
      <c r="AW1694" s="41"/>
      <c r="AX1694" s="41"/>
      <c r="AY1694" s="41"/>
      <c r="AZ1694" s="41"/>
      <c r="BA1694" s="41"/>
      <c r="BB1694" s="41"/>
      <c r="BC1694" s="41"/>
      <c r="BD1694" s="41"/>
      <c r="BE1694" s="41"/>
      <c r="BF1694" s="41"/>
      <c r="BG1694" s="41"/>
      <c r="BH1694" s="41"/>
      <c r="BI1694" s="41"/>
      <c r="BJ1694" s="41"/>
      <c r="BK1694" s="41"/>
      <c r="BL1694" s="41"/>
      <c r="BM1694" s="41"/>
      <c r="BN1694" s="41"/>
    </row>
    <row r="1695" customFormat="false" ht="22.5" hidden="false" customHeight="true" outlineLevel="0" collapsed="false">
      <c r="A1695" s="147" t="s">
        <v>229</v>
      </c>
      <c r="B1695" s="147" t="s">
        <v>229</v>
      </c>
      <c r="C1695" s="83"/>
      <c r="D1695" s="95" t="e">
        <f aca="false">'codigos flow sheet' #REF!</f>
        <v>#VALUE!</v>
      </c>
      <c r="E1695" s="97" t="e">
        <f aca="false">'codigos flow sheet' #REF!</f>
        <v>#VALUE!</v>
      </c>
      <c r="F1695" s="78"/>
      <c r="G1695" s="76"/>
      <c r="H1695" s="82"/>
      <c r="I1695" s="76"/>
      <c r="J1695" s="87" t="s">
        <v>57</v>
      </c>
      <c r="K1695" s="87" t="s">
        <v>57</v>
      </c>
      <c r="L1695" s="93" t="s">
        <v>229</v>
      </c>
      <c r="M1695" s="82"/>
      <c r="N1695" s="82" t="s">
        <v>229</v>
      </c>
      <c r="O1695" s="82"/>
      <c r="P1695" s="82"/>
      <c r="Q1695" s="82"/>
      <c r="R1695" s="82"/>
      <c r="S1695" s="82"/>
      <c r="T1695" s="82"/>
      <c r="U1695" s="82"/>
      <c r="V1695" s="82"/>
      <c r="W1695" s="82"/>
      <c r="X1695" s="82"/>
      <c r="Y1695" s="82"/>
      <c r="Z1695" s="82"/>
      <c r="AA1695" s="82"/>
      <c r="AB1695" s="82"/>
      <c r="AC1695" s="82"/>
      <c r="AD1695" s="82"/>
      <c r="AE1695" s="82"/>
      <c r="AF1695" s="82"/>
      <c r="AG1695" s="82"/>
      <c r="AH1695" s="82"/>
      <c r="AI1695" s="82"/>
      <c r="AJ1695" s="82"/>
      <c r="AK1695" s="82"/>
      <c r="AL1695" s="82"/>
      <c r="AM1695" s="82"/>
      <c r="AN1695" s="82"/>
      <c r="AO1695" s="93"/>
      <c r="AP1695" s="93"/>
      <c r="AQ1695" s="93"/>
      <c r="AR1695" s="93"/>
      <c r="AS1695" s="93"/>
      <c r="AT1695" s="94" t="s">
        <v>229</v>
      </c>
      <c r="AU1695" s="50"/>
      <c r="AV1695" s="50"/>
      <c r="AW1695" s="50"/>
      <c r="AX1695" s="50"/>
      <c r="AY1695" s="50"/>
      <c r="AZ1695" s="50"/>
      <c r="BA1695" s="50"/>
      <c r="BB1695" s="50"/>
      <c r="BC1695" s="50"/>
      <c r="BD1695" s="50"/>
      <c r="BE1695" s="50"/>
      <c r="BF1695" s="50"/>
      <c r="BG1695" s="50"/>
      <c r="BH1695" s="50"/>
      <c r="BI1695" s="50"/>
      <c r="BJ1695" s="50"/>
      <c r="BK1695" s="50"/>
      <c r="BL1695" s="50"/>
      <c r="BM1695" s="50"/>
      <c r="BN1695" s="50"/>
    </row>
    <row r="1696" customFormat="false" ht="22.5" hidden="false" customHeight="true" outlineLevel="0" collapsed="false">
      <c r="A1696" s="147" t="s">
        <v>229</v>
      </c>
      <c r="B1696" s="147" t="s">
        <v>229</v>
      </c>
      <c r="C1696" s="83" t="s">
        <v>2034</v>
      </c>
      <c r="D1696" s="90" t="e">
        <f aca="false">CONCATENATE(D1695,"_","HS")</f>
        <v>#VALUE!</v>
      </c>
      <c r="E1696" s="77" t="e">
        <f aca="false">$E$1695</f>
        <v>#VALUE!</v>
      </c>
      <c r="F1696" s="78"/>
      <c r="G1696" s="88" t="s">
        <v>1062</v>
      </c>
      <c r="H1696" s="82" t="str">
        <f aca="false">H1733</f>
        <v>RIO-3307</v>
      </c>
      <c r="I1696" s="77" t="s">
        <v>2035</v>
      </c>
      <c r="J1696" s="87"/>
      <c r="K1696" s="87"/>
      <c r="L1696" s="93" t="s">
        <v>229</v>
      </c>
      <c r="M1696" s="87" t="s">
        <v>62</v>
      </c>
      <c r="N1696" s="82" t="s">
        <v>229</v>
      </c>
      <c r="O1696" s="82"/>
      <c r="P1696" s="82"/>
      <c r="Q1696" s="82" t="n">
        <v>1</v>
      </c>
      <c r="R1696" s="82"/>
      <c r="S1696" s="82"/>
      <c r="T1696" s="82"/>
      <c r="U1696" s="82"/>
      <c r="V1696" s="82"/>
      <c r="W1696" s="82"/>
      <c r="X1696" s="82"/>
      <c r="Y1696" s="82"/>
      <c r="Z1696" s="82"/>
      <c r="AA1696" s="82"/>
      <c r="AB1696" s="82"/>
      <c r="AC1696" s="82"/>
      <c r="AD1696" s="82"/>
      <c r="AE1696" s="82"/>
      <c r="AF1696" s="82"/>
      <c r="AG1696" s="82"/>
      <c r="AH1696" s="82"/>
      <c r="AI1696" s="82"/>
      <c r="AJ1696" s="82"/>
      <c r="AK1696" s="82"/>
      <c r="AL1696" s="82"/>
      <c r="AM1696" s="82"/>
      <c r="AN1696" s="82"/>
      <c r="AO1696" s="93"/>
      <c r="AP1696" s="93"/>
      <c r="AQ1696" s="93"/>
      <c r="AR1696" s="93"/>
      <c r="AS1696" s="93"/>
      <c r="AT1696" s="94" t="s">
        <v>229</v>
      </c>
      <c r="AU1696" s="50"/>
      <c r="AV1696" s="50"/>
      <c r="AW1696" s="50"/>
      <c r="AX1696" s="50"/>
      <c r="AY1696" s="50"/>
      <c r="AZ1696" s="50"/>
      <c r="BA1696" s="50"/>
      <c r="BB1696" s="50"/>
      <c r="BC1696" s="50"/>
      <c r="BD1696" s="50"/>
      <c r="BE1696" s="50"/>
      <c r="BF1696" s="50"/>
      <c r="BG1696" s="50"/>
      <c r="BH1696" s="50"/>
      <c r="BI1696" s="50"/>
      <c r="BJ1696" s="50"/>
      <c r="BK1696" s="50"/>
      <c r="BL1696" s="50"/>
      <c r="BM1696" s="50"/>
      <c r="BN1696" s="50"/>
    </row>
    <row r="1697" customFormat="false" ht="22.5" hidden="false" customHeight="true" outlineLevel="0" collapsed="false">
      <c r="A1697" s="147" t="s">
        <v>229</v>
      </c>
      <c r="B1697" s="147" t="s">
        <v>229</v>
      </c>
      <c r="C1697" s="83" t="s">
        <v>2036</v>
      </c>
      <c r="D1697" s="90" t="e">
        <f aca="false">CONCATENATE(D1695,"_","RDY")</f>
        <v>#VALUE!</v>
      </c>
      <c r="E1697" s="77" t="e">
        <f aca="false">$E$1695</f>
        <v>#VALUE!</v>
      </c>
      <c r="F1697" s="78"/>
      <c r="G1697" s="88" t="s">
        <v>64</v>
      </c>
      <c r="H1697" s="82" t="s">
        <v>981</v>
      </c>
      <c r="I1697" s="77" t="s">
        <v>2037</v>
      </c>
      <c r="J1697" s="87"/>
      <c r="K1697" s="87"/>
      <c r="L1697" s="93" t="s">
        <v>229</v>
      </c>
      <c r="M1697" s="87" t="s">
        <v>62</v>
      </c>
      <c r="N1697" s="82" t="s">
        <v>229</v>
      </c>
      <c r="O1697" s="82"/>
      <c r="P1697" s="82"/>
      <c r="Q1697" s="82" t="n">
        <v>1</v>
      </c>
      <c r="R1697" s="82"/>
      <c r="S1697" s="82"/>
      <c r="T1697" s="82"/>
      <c r="U1697" s="82"/>
      <c r="V1697" s="82"/>
      <c r="W1697" s="82"/>
      <c r="X1697" s="82"/>
      <c r="Y1697" s="82"/>
      <c r="Z1697" s="82"/>
      <c r="AA1697" s="82"/>
      <c r="AB1697" s="82"/>
      <c r="AC1697" s="82"/>
      <c r="AD1697" s="82"/>
      <c r="AE1697" s="82"/>
      <c r="AF1697" s="82"/>
      <c r="AG1697" s="82"/>
      <c r="AH1697" s="82"/>
      <c r="AI1697" s="82"/>
      <c r="AJ1697" s="82"/>
      <c r="AK1697" s="82"/>
      <c r="AL1697" s="82"/>
      <c r="AM1697" s="82"/>
      <c r="AN1697" s="82"/>
      <c r="AO1697" s="93"/>
      <c r="AP1697" s="93"/>
      <c r="AQ1697" s="93"/>
      <c r="AR1697" s="93"/>
      <c r="AS1697" s="93"/>
      <c r="AT1697" s="94" t="s">
        <v>229</v>
      </c>
      <c r="AU1697" s="50"/>
      <c r="AV1697" s="50"/>
      <c r="AW1697" s="50"/>
      <c r="AX1697" s="50"/>
      <c r="AY1697" s="50"/>
      <c r="AZ1697" s="50"/>
      <c r="BA1697" s="50"/>
      <c r="BB1697" s="50"/>
      <c r="BC1697" s="50"/>
      <c r="BD1697" s="50"/>
      <c r="BE1697" s="50"/>
      <c r="BF1697" s="50"/>
      <c r="BG1697" s="50"/>
      <c r="BH1697" s="50"/>
      <c r="BI1697" s="50"/>
      <c r="BJ1697" s="50"/>
      <c r="BK1697" s="50"/>
      <c r="BL1697" s="50"/>
      <c r="BM1697" s="50"/>
      <c r="BN1697" s="50"/>
    </row>
    <row r="1698" customFormat="false" ht="22.5" hidden="false" customHeight="true" outlineLevel="0" collapsed="false">
      <c r="A1698" s="147" t="s">
        <v>229</v>
      </c>
      <c r="B1698" s="147" t="s">
        <v>229</v>
      </c>
      <c r="C1698" s="83" t="s">
        <v>2038</v>
      </c>
      <c r="D1698" s="90" t="e">
        <f aca="false">CONCATENATE(D1695,"_","RUN")</f>
        <v>#VALUE!</v>
      </c>
      <c r="E1698" s="77" t="e">
        <f aca="false">$E$1695</f>
        <v>#VALUE!</v>
      </c>
      <c r="F1698" s="78"/>
      <c r="G1698" s="88" t="s">
        <v>382</v>
      </c>
      <c r="H1698" s="82" t="s">
        <v>981</v>
      </c>
      <c r="I1698" s="77" t="s">
        <v>2039</v>
      </c>
      <c r="J1698" s="87"/>
      <c r="K1698" s="87"/>
      <c r="L1698" s="93" t="s">
        <v>229</v>
      </c>
      <c r="M1698" s="87" t="s">
        <v>62</v>
      </c>
      <c r="N1698" s="82" t="s">
        <v>229</v>
      </c>
      <c r="O1698" s="82"/>
      <c r="P1698" s="82"/>
      <c r="Q1698" s="82" t="n">
        <v>1</v>
      </c>
      <c r="R1698" s="82"/>
      <c r="S1698" s="82"/>
      <c r="T1698" s="82"/>
      <c r="U1698" s="82"/>
      <c r="V1698" s="82"/>
      <c r="W1698" s="82"/>
      <c r="X1698" s="82"/>
      <c r="Y1698" s="82"/>
      <c r="Z1698" s="82"/>
      <c r="AA1698" s="82"/>
      <c r="AB1698" s="82"/>
      <c r="AC1698" s="82"/>
      <c r="AD1698" s="82"/>
      <c r="AE1698" s="82"/>
      <c r="AF1698" s="82"/>
      <c r="AG1698" s="82"/>
      <c r="AH1698" s="82"/>
      <c r="AI1698" s="82"/>
      <c r="AJ1698" s="82"/>
      <c r="AK1698" s="82"/>
      <c r="AL1698" s="82"/>
      <c r="AM1698" s="82"/>
      <c r="AN1698" s="82"/>
      <c r="AO1698" s="93"/>
      <c r="AP1698" s="93"/>
      <c r="AQ1698" s="93"/>
      <c r="AR1698" s="93"/>
      <c r="AS1698" s="93"/>
      <c r="AT1698" s="94" t="s">
        <v>229</v>
      </c>
      <c r="AU1698" s="50"/>
      <c r="AV1698" s="50"/>
      <c r="AW1698" s="50"/>
      <c r="AX1698" s="50"/>
      <c r="AY1698" s="50"/>
      <c r="AZ1698" s="50"/>
      <c r="BA1698" s="50"/>
      <c r="BB1698" s="50"/>
      <c r="BC1698" s="50"/>
      <c r="BD1698" s="50"/>
      <c r="BE1698" s="50"/>
      <c r="BF1698" s="50"/>
      <c r="BG1698" s="50"/>
      <c r="BH1698" s="50"/>
      <c r="BI1698" s="50"/>
      <c r="BJ1698" s="50"/>
      <c r="BK1698" s="50"/>
      <c r="BL1698" s="50"/>
      <c r="BM1698" s="50"/>
      <c r="BN1698" s="50"/>
    </row>
    <row r="1699" customFormat="false" ht="22.5" hidden="false" customHeight="true" outlineLevel="0" collapsed="false">
      <c r="A1699" s="147"/>
      <c r="B1699" s="147"/>
      <c r="C1699" s="83" t="s">
        <v>2040</v>
      </c>
      <c r="D1699" s="90" t="e">
        <f aca="false">CONCATENATE($D$1695,"_","ALR")</f>
        <v>#VALUE!</v>
      </c>
      <c r="E1699" s="77" t="e">
        <f aca="false">$E$1695</f>
        <v>#VALUE!</v>
      </c>
      <c r="F1699" s="78"/>
      <c r="G1699" s="88" t="s">
        <v>2041</v>
      </c>
      <c r="H1699" s="82" t="s">
        <v>981</v>
      </c>
      <c r="I1699" s="77" t="s">
        <v>2042</v>
      </c>
      <c r="J1699" s="87"/>
      <c r="K1699" s="87"/>
      <c r="L1699" s="93"/>
      <c r="M1699" s="87" t="s">
        <v>62</v>
      </c>
      <c r="N1699" s="82"/>
      <c r="O1699" s="82"/>
      <c r="P1699" s="82"/>
      <c r="Q1699" s="82" t="n">
        <v>1</v>
      </c>
      <c r="R1699" s="82"/>
      <c r="S1699" s="82"/>
      <c r="T1699" s="82"/>
      <c r="U1699" s="82"/>
      <c r="V1699" s="82"/>
      <c r="W1699" s="82"/>
      <c r="X1699" s="82"/>
      <c r="Y1699" s="82"/>
      <c r="Z1699" s="82"/>
      <c r="AA1699" s="82"/>
      <c r="AB1699" s="82"/>
      <c r="AC1699" s="82"/>
      <c r="AD1699" s="82"/>
      <c r="AE1699" s="82"/>
      <c r="AF1699" s="82"/>
      <c r="AG1699" s="82"/>
      <c r="AH1699" s="82"/>
      <c r="AI1699" s="82"/>
      <c r="AJ1699" s="82"/>
      <c r="AK1699" s="82"/>
      <c r="AL1699" s="82"/>
      <c r="AM1699" s="82"/>
      <c r="AN1699" s="82"/>
      <c r="AO1699" s="93"/>
      <c r="AP1699" s="93"/>
      <c r="AQ1699" s="93"/>
      <c r="AR1699" s="93"/>
      <c r="AS1699" s="93"/>
      <c r="AT1699" s="94"/>
      <c r="AU1699" s="50"/>
      <c r="AV1699" s="50"/>
      <c r="AW1699" s="50"/>
      <c r="AX1699" s="50"/>
      <c r="AY1699" s="50"/>
      <c r="AZ1699" s="50"/>
      <c r="BA1699" s="50"/>
      <c r="BB1699" s="50"/>
      <c r="BC1699" s="50"/>
      <c r="BD1699" s="50"/>
      <c r="BE1699" s="50"/>
      <c r="BF1699" s="50"/>
      <c r="BG1699" s="50"/>
      <c r="BH1699" s="50"/>
      <c r="BI1699" s="50"/>
      <c r="BJ1699" s="50"/>
      <c r="BK1699" s="50"/>
      <c r="BL1699" s="50"/>
      <c r="BM1699" s="50"/>
      <c r="BN1699" s="50"/>
    </row>
    <row r="1700" customFormat="false" ht="22.5" hidden="false" customHeight="true" outlineLevel="0" collapsed="false">
      <c r="A1700" s="147" t="s">
        <v>229</v>
      </c>
      <c r="B1700" s="147" t="s">
        <v>229</v>
      </c>
      <c r="C1700" s="83" t="s">
        <v>2043</v>
      </c>
      <c r="D1700" s="90" t="e">
        <f aca="false">CONCATENATE(D1695,"_","CMD")</f>
        <v>#VALUE!</v>
      </c>
      <c r="E1700" s="77" t="e">
        <f aca="false">$E$1695</f>
        <v>#VALUE!</v>
      </c>
      <c r="F1700" s="78"/>
      <c r="G1700" s="88" t="s">
        <v>106</v>
      </c>
      <c r="H1700" s="82" t="s">
        <v>981</v>
      </c>
      <c r="I1700" s="77" t="s">
        <v>2044</v>
      </c>
      <c r="J1700" s="87"/>
      <c r="K1700" s="87"/>
      <c r="L1700" s="93" t="s">
        <v>229</v>
      </c>
      <c r="M1700" s="87" t="s">
        <v>62</v>
      </c>
      <c r="N1700" s="82" t="s">
        <v>229</v>
      </c>
      <c r="O1700" s="82"/>
      <c r="P1700" s="82"/>
      <c r="Q1700" s="82"/>
      <c r="R1700" s="82" t="n">
        <v>1</v>
      </c>
      <c r="S1700" s="82"/>
      <c r="T1700" s="82"/>
      <c r="U1700" s="82"/>
      <c r="V1700" s="82"/>
      <c r="W1700" s="82"/>
      <c r="X1700" s="82"/>
      <c r="Y1700" s="82"/>
      <c r="Z1700" s="82"/>
      <c r="AA1700" s="82"/>
      <c r="AB1700" s="82"/>
      <c r="AC1700" s="82"/>
      <c r="AD1700" s="82"/>
      <c r="AE1700" s="82"/>
      <c r="AF1700" s="82"/>
      <c r="AG1700" s="82"/>
      <c r="AH1700" s="82"/>
      <c r="AI1700" s="82"/>
      <c r="AJ1700" s="82"/>
      <c r="AK1700" s="82"/>
      <c r="AL1700" s="82"/>
      <c r="AM1700" s="82"/>
      <c r="AN1700" s="82"/>
      <c r="AO1700" s="93"/>
      <c r="AP1700" s="93"/>
      <c r="AQ1700" s="93"/>
      <c r="AR1700" s="93"/>
      <c r="AS1700" s="93"/>
      <c r="AT1700" s="94" t="s">
        <v>229</v>
      </c>
      <c r="AU1700" s="50"/>
      <c r="AV1700" s="50"/>
      <c r="AW1700" s="50"/>
      <c r="AX1700" s="50"/>
      <c r="AY1700" s="50"/>
      <c r="AZ1700" s="50"/>
      <c r="BA1700" s="50"/>
      <c r="BB1700" s="50"/>
      <c r="BC1700" s="50"/>
      <c r="BD1700" s="50"/>
      <c r="BE1700" s="50"/>
      <c r="BF1700" s="50"/>
      <c r="BG1700" s="50"/>
      <c r="BH1700" s="50"/>
      <c r="BI1700" s="50"/>
      <c r="BJ1700" s="50"/>
      <c r="BK1700" s="50"/>
      <c r="BL1700" s="50"/>
      <c r="BM1700" s="50"/>
      <c r="BN1700" s="50"/>
    </row>
    <row r="1701" customFormat="false" ht="22.5" hidden="false" customHeight="true" outlineLevel="0" collapsed="false">
      <c r="A1701" s="147"/>
      <c r="B1701" s="147"/>
      <c r="C1701" s="83" t="s">
        <v>2045</v>
      </c>
      <c r="D1701" s="90" t="e">
        <f aca="false">CONCATENATE(D1695,"_","IT")</f>
        <v>#VALUE!</v>
      </c>
      <c r="E1701" s="77" t="e">
        <f aca="false">$E$1695</f>
        <v>#VALUE!</v>
      </c>
      <c r="F1701" s="78"/>
      <c r="G1701" s="88" t="s">
        <v>82</v>
      </c>
      <c r="H1701" s="82" t="s">
        <v>981</v>
      </c>
      <c r="I1701" s="77" t="s">
        <v>2046</v>
      </c>
      <c r="J1701" s="87"/>
      <c r="K1701" s="87"/>
      <c r="L1701" s="93"/>
      <c r="M1701" s="87" t="s">
        <v>85</v>
      </c>
      <c r="N1701" s="82" t="s">
        <v>2009</v>
      </c>
      <c r="O1701" s="82"/>
      <c r="P1701" s="82"/>
      <c r="Q1701" s="82"/>
      <c r="R1701" s="82"/>
      <c r="S1701" s="82" t="n">
        <v>1</v>
      </c>
      <c r="T1701" s="82"/>
      <c r="U1701" s="82"/>
      <c r="V1701" s="82"/>
      <c r="W1701" s="82"/>
      <c r="X1701" s="82"/>
      <c r="Y1701" s="82"/>
      <c r="Z1701" s="82"/>
      <c r="AA1701" s="82"/>
      <c r="AB1701" s="82"/>
      <c r="AC1701" s="82"/>
      <c r="AD1701" s="82"/>
      <c r="AE1701" s="82"/>
      <c r="AF1701" s="82"/>
      <c r="AG1701" s="82"/>
      <c r="AH1701" s="82"/>
      <c r="AI1701" s="82"/>
      <c r="AJ1701" s="82"/>
      <c r="AK1701" s="82"/>
      <c r="AL1701" s="82"/>
      <c r="AM1701" s="82"/>
      <c r="AN1701" s="82"/>
      <c r="AO1701" s="93"/>
      <c r="AP1701" s="93"/>
      <c r="AQ1701" s="93"/>
      <c r="AR1701" s="93"/>
      <c r="AS1701" s="93"/>
      <c r="AT1701" s="94"/>
      <c r="AU1701" s="50"/>
      <c r="AV1701" s="50"/>
      <c r="AW1701" s="50"/>
      <c r="AX1701" s="50"/>
      <c r="AY1701" s="50"/>
      <c r="AZ1701" s="50"/>
      <c r="BA1701" s="50"/>
      <c r="BB1701" s="50"/>
      <c r="BC1701" s="50"/>
      <c r="BD1701" s="50"/>
      <c r="BE1701" s="50"/>
      <c r="BF1701" s="50"/>
      <c r="BG1701" s="50"/>
      <c r="BH1701" s="50"/>
      <c r="BI1701" s="50"/>
      <c r="BJ1701" s="50"/>
      <c r="BK1701" s="50"/>
      <c r="BL1701" s="50"/>
      <c r="BM1701" s="50"/>
      <c r="BN1701" s="50"/>
    </row>
    <row r="1702" customFormat="false" ht="22.5" hidden="false" customHeight="true" outlineLevel="0" collapsed="false">
      <c r="A1702" s="147"/>
      <c r="B1702" s="147"/>
      <c r="C1702" s="83"/>
      <c r="D1702" s="90"/>
      <c r="E1702" s="77"/>
      <c r="F1702" s="78"/>
      <c r="G1702" s="76"/>
      <c r="H1702" s="82"/>
      <c r="I1702" s="77"/>
      <c r="J1702" s="87"/>
      <c r="K1702" s="93"/>
      <c r="L1702" s="93"/>
      <c r="M1702" s="82"/>
      <c r="N1702" s="82"/>
      <c r="O1702" s="82"/>
      <c r="P1702" s="82"/>
      <c r="Q1702" s="82"/>
      <c r="R1702" s="82"/>
      <c r="S1702" s="82"/>
      <c r="T1702" s="82"/>
      <c r="U1702" s="82"/>
      <c r="V1702" s="82"/>
      <c r="W1702" s="82"/>
      <c r="X1702" s="82"/>
      <c r="Y1702" s="82"/>
      <c r="Z1702" s="82"/>
      <c r="AA1702" s="82"/>
      <c r="AB1702" s="82"/>
      <c r="AC1702" s="82"/>
      <c r="AD1702" s="82"/>
      <c r="AE1702" s="82"/>
      <c r="AF1702" s="82"/>
      <c r="AG1702" s="82"/>
      <c r="AH1702" s="82"/>
      <c r="AI1702" s="82"/>
      <c r="AJ1702" s="82"/>
      <c r="AK1702" s="82"/>
      <c r="AL1702" s="82"/>
      <c r="AM1702" s="82"/>
      <c r="AN1702" s="82"/>
      <c r="AO1702" s="93"/>
      <c r="AP1702" s="93"/>
      <c r="AQ1702" s="93"/>
      <c r="AR1702" s="93"/>
      <c r="AS1702" s="93"/>
      <c r="AT1702" s="94"/>
      <c r="AU1702" s="50"/>
      <c r="AV1702" s="50"/>
      <c r="AW1702" s="50"/>
      <c r="AX1702" s="50"/>
      <c r="AY1702" s="50"/>
      <c r="AZ1702" s="50"/>
      <c r="BA1702" s="50"/>
      <c r="BB1702" s="50"/>
      <c r="BC1702" s="50"/>
      <c r="BD1702" s="50"/>
      <c r="BE1702" s="50"/>
      <c r="BF1702" s="50"/>
      <c r="BG1702" s="50"/>
      <c r="BH1702" s="50"/>
      <c r="BI1702" s="50"/>
      <c r="BJ1702" s="50"/>
      <c r="BK1702" s="50"/>
      <c r="BL1702" s="50"/>
      <c r="BM1702" s="50"/>
      <c r="BN1702" s="50"/>
    </row>
    <row r="1703" customFormat="false" ht="22.5" hidden="false" customHeight="true" outlineLevel="0" collapsed="false">
      <c r="A1703" s="147"/>
      <c r="B1703" s="147"/>
      <c r="C1703" s="83"/>
      <c r="D1703" s="90"/>
      <c r="E1703" s="77"/>
      <c r="F1703" s="78"/>
      <c r="G1703" s="76"/>
      <c r="H1703" s="82"/>
      <c r="I1703" s="77"/>
      <c r="J1703" s="87"/>
      <c r="K1703" s="93"/>
      <c r="L1703" s="93"/>
      <c r="M1703" s="82"/>
      <c r="N1703" s="82"/>
      <c r="O1703" s="82"/>
      <c r="P1703" s="82"/>
      <c r="Q1703" s="82"/>
      <c r="R1703" s="82"/>
      <c r="S1703" s="82"/>
      <c r="T1703" s="82"/>
      <c r="U1703" s="82"/>
      <c r="V1703" s="82"/>
      <c r="W1703" s="82"/>
      <c r="X1703" s="82"/>
      <c r="Y1703" s="82"/>
      <c r="Z1703" s="82"/>
      <c r="AA1703" s="82"/>
      <c r="AB1703" s="82"/>
      <c r="AC1703" s="82"/>
      <c r="AD1703" s="82"/>
      <c r="AE1703" s="82"/>
      <c r="AF1703" s="82"/>
      <c r="AG1703" s="82"/>
      <c r="AH1703" s="82"/>
      <c r="AI1703" s="82"/>
      <c r="AJ1703" s="82"/>
      <c r="AK1703" s="82"/>
      <c r="AL1703" s="82"/>
      <c r="AM1703" s="82"/>
      <c r="AN1703" s="82"/>
      <c r="AO1703" s="93"/>
      <c r="AP1703" s="93"/>
      <c r="AQ1703" s="93"/>
      <c r="AR1703" s="93"/>
      <c r="AS1703" s="93"/>
      <c r="AT1703" s="94"/>
      <c r="AU1703" s="50"/>
      <c r="AV1703" s="50"/>
      <c r="AW1703" s="50"/>
      <c r="AX1703" s="50"/>
      <c r="AY1703" s="50"/>
      <c r="AZ1703" s="50"/>
      <c r="BA1703" s="50"/>
      <c r="BB1703" s="50"/>
      <c r="BC1703" s="50"/>
      <c r="BD1703" s="50"/>
      <c r="BE1703" s="50"/>
      <c r="BF1703" s="50"/>
      <c r="BG1703" s="50"/>
      <c r="BH1703" s="50"/>
      <c r="BI1703" s="50"/>
      <c r="BJ1703" s="50"/>
      <c r="BK1703" s="50"/>
      <c r="BL1703" s="50"/>
      <c r="BM1703" s="50"/>
      <c r="BN1703" s="50"/>
    </row>
    <row r="1704" customFormat="false" ht="22.5" hidden="false" customHeight="true" outlineLevel="0" collapsed="false">
      <c r="A1704" s="147"/>
      <c r="B1704" s="147"/>
      <c r="C1704" s="83"/>
      <c r="D1704" s="95" t="e">
        <f aca="false">$D$1695</f>
        <v>#VALUE!</v>
      </c>
      <c r="E1704" s="97" t="e">
        <f aca="false">$E$1695</f>
        <v>#VALUE!</v>
      </c>
      <c r="F1704" s="78"/>
      <c r="G1704" s="76"/>
      <c r="H1704" s="82"/>
      <c r="I1704" s="77"/>
      <c r="J1704" s="87" t="s">
        <v>57</v>
      </c>
      <c r="K1704" s="93"/>
      <c r="L1704" s="93"/>
      <c r="M1704" s="82"/>
      <c r="N1704" s="82"/>
      <c r="O1704" s="82"/>
      <c r="P1704" s="82"/>
      <c r="Q1704" s="82"/>
      <c r="R1704" s="82"/>
      <c r="S1704" s="82"/>
      <c r="T1704" s="82"/>
      <c r="U1704" s="82"/>
      <c r="V1704" s="82"/>
      <c r="W1704" s="82"/>
      <c r="X1704" s="82"/>
      <c r="Y1704" s="82"/>
      <c r="Z1704" s="82"/>
      <c r="AA1704" s="82"/>
      <c r="AB1704" s="82"/>
      <c r="AC1704" s="82"/>
      <c r="AD1704" s="82"/>
      <c r="AE1704" s="82"/>
      <c r="AF1704" s="82"/>
      <c r="AG1704" s="82"/>
      <c r="AH1704" s="82"/>
      <c r="AI1704" s="82"/>
      <c r="AJ1704" s="82"/>
      <c r="AK1704" s="82"/>
      <c r="AL1704" s="82"/>
      <c r="AM1704" s="82"/>
      <c r="AN1704" s="82"/>
      <c r="AO1704" s="93"/>
      <c r="AP1704" s="93"/>
      <c r="AQ1704" s="93"/>
      <c r="AR1704" s="93"/>
      <c r="AS1704" s="93"/>
      <c r="AT1704" s="94"/>
      <c r="AU1704" s="50"/>
      <c r="AV1704" s="50"/>
      <c r="AW1704" s="50"/>
      <c r="AX1704" s="50"/>
      <c r="AY1704" s="50"/>
      <c r="AZ1704" s="50"/>
      <c r="BA1704" s="50"/>
      <c r="BB1704" s="50"/>
      <c r="BC1704" s="50"/>
      <c r="BD1704" s="50"/>
      <c r="BE1704" s="50"/>
      <c r="BF1704" s="50"/>
      <c r="BG1704" s="50"/>
      <c r="BH1704" s="50"/>
      <c r="BI1704" s="50"/>
      <c r="BJ1704" s="50"/>
      <c r="BK1704" s="50"/>
      <c r="BL1704" s="50"/>
      <c r="BM1704" s="50"/>
      <c r="BN1704" s="50"/>
    </row>
    <row r="1705" customFormat="false" ht="22.5" hidden="false" customHeight="true" outlineLevel="0" collapsed="false">
      <c r="A1705" s="147"/>
      <c r="B1705" s="147"/>
      <c r="C1705" s="83"/>
      <c r="D1705" s="90" t="e">
        <f aca="false">CONCATENATE($D$1704,"_DNET","_RDY")</f>
        <v>#VALUE!</v>
      </c>
      <c r="E1705" s="77" t="e">
        <f aca="false">$E$1695</f>
        <v>#VALUE!</v>
      </c>
      <c r="F1705" s="78"/>
      <c r="G1705" s="88" t="s">
        <v>64</v>
      </c>
      <c r="H1705" s="82" t="s">
        <v>981</v>
      </c>
      <c r="I1705" s="77"/>
      <c r="J1705" s="87"/>
      <c r="K1705" s="87"/>
      <c r="L1705" s="93"/>
      <c r="M1705" s="88" t="s">
        <v>1119</v>
      </c>
      <c r="N1705" s="82"/>
      <c r="O1705" s="82"/>
      <c r="P1705" s="82"/>
      <c r="Q1705" s="82"/>
      <c r="R1705" s="82"/>
      <c r="S1705" s="82"/>
      <c r="T1705" s="82"/>
      <c r="U1705" s="82"/>
      <c r="V1705" s="82"/>
      <c r="W1705" s="82"/>
      <c r="X1705" s="82" t="n">
        <v>1</v>
      </c>
      <c r="Y1705" s="82"/>
      <c r="Z1705" s="82"/>
      <c r="AA1705" s="82"/>
      <c r="AB1705" s="82"/>
      <c r="AC1705" s="82"/>
      <c r="AD1705" s="82"/>
      <c r="AE1705" s="82"/>
      <c r="AF1705" s="82"/>
      <c r="AG1705" s="82"/>
      <c r="AH1705" s="82"/>
      <c r="AI1705" s="82"/>
      <c r="AJ1705" s="82"/>
      <c r="AK1705" s="82"/>
      <c r="AL1705" s="82"/>
      <c r="AM1705" s="82"/>
      <c r="AN1705" s="82"/>
      <c r="AO1705" s="93"/>
      <c r="AP1705" s="93"/>
      <c r="AQ1705" s="93"/>
      <c r="AR1705" s="93"/>
      <c r="AS1705" s="93"/>
      <c r="AT1705" s="94"/>
      <c r="AU1705" s="50"/>
      <c r="AV1705" s="50"/>
      <c r="AW1705" s="50"/>
      <c r="AX1705" s="50"/>
      <c r="AY1705" s="50"/>
      <c r="AZ1705" s="50"/>
      <c r="BA1705" s="50"/>
      <c r="BB1705" s="50"/>
      <c r="BC1705" s="50"/>
      <c r="BD1705" s="50"/>
      <c r="BE1705" s="50"/>
      <c r="BF1705" s="50"/>
      <c r="BG1705" s="50"/>
      <c r="BH1705" s="50"/>
      <c r="BI1705" s="50"/>
      <c r="BJ1705" s="50"/>
      <c r="BK1705" s="50"/>
      <c r="BL1705" s="50"/>
      <c r="BM1705" s="50"/>
      <c r="BN1705" s="50"/>
    </row>
    <row r="1706" customFormat="false" ht="22.5" hidden="false" customHeight="true" outlineLevel="0" collapsed="false">
      <c r="A1706" s="147"/>
      <c r="B1706" s="147"/>
      <c r="C1706" s="83"/>
      <c r="D1706" s="90" t="e">
        <f aca="false">CONCATENATE($D$1704,"_DNET","_RUN")</f>
        <v>#VALUE!</v>
      </c>
      <c r="E1706" s="77" t="e">
        <f aca="false">$E$1695</f>
        <v>#VALUE!</v>
      </c>
      <c r="F1706" s="78"/>
      <c r="G1706" s="88" t="s">
        <v>382</v>
      </c>
      <c r="H1706" s="82" t="s">
        <v>981</v>
      </c>
      <c r="I1706" s="77"/>
      <c r="J1706" s="87"/>
      <c r="K1706" s="87"/>
      <c r="L1706" s="93"/>
      <c r="M1706" s="88" t="s">
        <v>1119</v>
      </c>
      <c r="N1706" s="82"/>
      <c r="O1706" s="82"/>
      <c r="P1706" s="82"/>
      <c r="Q1706" s="82"/>
      <c r="R1706" s="82"/>
      <c r="S1706" s="82"/>
      <c r="T1706" s="82"/>
      <c r="U1706" s="82"/>
      <c r="V1706" s="82"/>
      <c r="W1706" s="82"/>
      <c r="X1706" s="82" t="n">
        <v>1</v>
      </c>
      <c r="Y1706" s="82"/>
      <c r="Z1706" s="82"/>
      <c r="AA1706" s="82"/>
      <c r="AB1706" s="82"/>
      <c r="AC1706" s="82"/>
      <c r="AD1706" s="82"/>
      <c r="AE1706" s="82"/>
      <c r="AF1706" s="82"/>
      <c r="AG1706" s="82"/>
      <c r="AH1706" s="82"/>
      <c r="AI1706" s="82"/>
      <c r="AJ1706" s="82"/>
      <c r="AK1706" s="82"/>
      <c r="AL1706" s="82"/>
      <c r="AM1706" s="82"/>
      <c r="AN1706" s="82"/>
      <c r="AO1706" s="93"/>
      <c r="AP1706" s="93"/>
      <c r="AQ1706" s="93"/>
      <c r="AR1706" s="93"/>
      <c r="AS1706" s="93"/>
      <c r="AT1706" s="94"/>
      <c r="AU1706" s="50"/>
      <c r="AV1706" s="50"/>
      <c r="AW1706" s="50"/>
      <c r="AX1706" s="50"/>
      <c r="AY1706" s="50"/>
      <c r="AZ1706" s="50"/>
      <c r="BA1706" s="50"/>
      <c r="BB1706" s="50"/>
      <c r="BC1706" s="50"/>
      <c r="BD1706" s="50"/>
      <c r="BE1706" s="50"/>
      <c r="BF1706" s="50"/>
      <c r="BG1706" s="50"/>
      <c r="BH1706" s="50"/>
      <c r="BI1706" s="50"/>
      <c r="BJ1706" s="50"/>
      <c r="BK1706" s="50"/>
      <c r="BL1706" s="50"/>
      <c r="BM1706" s="50"/>
      <c r="BN1706" s="50"/>
    </row>
    <row r="1707" customFormat="false" ht="22.5" hidden="false" customHeight="true" outlineLevel="0" collapsed="false">
      <c r="A1707" s="147"/>
      <c r="B1707" s="147"/>
      <c r="C1707" s="83"/>
      <c r="D1707" s="90" t="e">
        <f aca="false">CONCATENATE($D$1704,"_DNET","_CMD")</f>
        <v>#VALUE!</v>
      </c>
      <c r="E1707" s="77" t="e">
        <f aca="false">$E$1695</f>
        <v>#VALUE!</v>
      </c>
      <c r="F1707" s="78"/>
      <c r="G1707" s="88" t="s">
        <v>79</v>
      </c>
      <c r="H1707" s="82" t="s">
        <v>981</v>
      </c>
      <c r="I1707" s="77"/>
      <c r="J1707" s="87"/>
      <c r="K1707" s="87"/>
      <c r="L1707" s="93"/>
      <c r="M1707" s="88" t="s">
        <v>1119</v>
      </c>
      <c r="N1707" s="82"/>
      <c r="O1707" s="82"/>
      <c r="P1707" s="82"/>
      <c r="Q1707" s="82"/>
      <c r="R1707" s="82"/>
      <c r="S1707" s="82"/>
      <c r="T1707" s="82"/>
      <c r="U1707" s="82"/>
      <c r="V1707" s="82"/>
      <c r="W1707" s="82"/>
      <c r="X1707" s="82" t="n">
        <v>1</v>
      </c>
      <c r="Y1707" s="82"/>
      <c r="Z1707" s="82"/>
      <c r="AA1707" s="82"/>
      <c r="AB1707" s="82"/>
      <c r="AC1707" s="82"/>
      <c r="AD1707" s="82"/>
      <c r="AE1707" s="82"/>
      <c r="AF1707" s="82"/>
      <c r="AG1707" s="82"/>
      <c r="AH1707" s="82"/>
      <c r="AI1707" s="82"/>
      <c r="AJ1707" s="82"/>
      <c r="AK1707" s="82"/>
      <c r="AL1707" s="82"/>
      <c r="AM1707" s="82"/>
      <c r="AN1707" s="82"/>
      <c r="AO1707" s="93"/>
      <c r="AP1707" s="93"/>
      <c r="AQ1707" s="93"/>
      <c r="AR1707" s="93"/>
      <c r="AS1707" s="93"/>
      <c r="AT1707" s="94"/>
      <c r="AU1707" s="50"/>
      <c r="AV1707" s="50"/>
      <c r="AW1707" s="50"/>
      <c r="AX1707" s="50"/>
      <c r="AY1707" s="50"/>
      <c r="AZ1707" s="50"/>
      <c r="BA1707" s="50"/>
      <c r="BB1707" s="50"/>
      <c r="BC1707" s="50"/>
      <c r="BD1707" s="50"/>
      <c r="BE1707" s="50"/>
      <c r="BF1707" s="50"/>
      <c r="BG1707" s="50"/>
      <c r="BH1707" s="50"/>
      <c r="BI1707" s="50"/>
      <c r="BJ1707" s="50"/>
      <c r="BK1707" s="50"/>
      <c r="BL1707" s="50"/>
      <c r="BM1707" s="50"/>
      <c r="BN1707" s="50"/>
    </row>
    <row r="1708" customFormat="false" ht="22.5" hidden="false" customHeight="true" outlineLevel="0" collapsed="false">
      <c r="A1708" s="147"/>
      <c r="B1708" s="147"/>
      <c r="C1708" s="83"/>
      <c r="D1708" s="90" t="e">
        <f aca="false">CONCATENATE($D$1704,"_DNET","_I")</f>
        <v>#VALUE!</v>
      </c>
      <c r="E1708" s="77" t="e">
        <f aca="false">$E$1695</f>
        <v>#VALUE!</v>
      </c>
      <c r="F1708" s="78"/>
      <c r="G1708" s="77" t="s">
        <v>82</v>
      </c>
      <c r="H1708" s="82" t="s">
        <v>981</v>
      </c>
      <c r="I1708" s="77"/>
      <c r="J1708" s="87"/>
      <c r="K1708" s="87"/>
      <c r="L1708" s="93"/>
      <c r="M1708" s="88" t="s">
        <v>1119</v>
      </c>
      <c r="N1708" s="82"/>
      <c r="O1708" s="82"/>
      <c r="P1708" s="82"/>
      <c r="Q1708" s="82"/>
      <c r="R1708" s="82"/>
      <c r="S1708" s="82"/>
      <c r="T1708" s="82"/>
      <c r="U1708" s="82"/>
      <c r="V1708" s="82"/>
      <c r="W1708" s="82"/>
      <c r="X1708" s="82" t="n">
        <v>1</v>
      </c>
      <c r="Y1708" s="82"/>
      <c r="Z1708" s="82"/>
      <c r="AA1708" s="82"/>
      <c r="AB1708" s="82"/>
      <c r="AC1708" s="82"/>
      <c r="AD1708" s="82"/>
      <c r="AE1708" s="82"/>
      <c r="AF1708" s="82"/>
      <c r="AG1708" s="82"/>
      <c r="AH1708" s="82"/>
      <c r="AI1708" s="82"/>
      <c r="AJ1708" s="82"/>
      <c r="AK1708" s="82"/>
      <c r="AL1708" s="82"/>
      <c r="AM1708" s="82"/>
      <c r="AN1708" s="82"/>
      <c r="AO1708" s="93"/>
      <c r="AP1708" s="93"/>
      <c r="AQ1708" s="93"/>
      <c r="AR1708" s="93"/>
      <c r="AS1708" s="93"/>
      <c r="AT1708" s="94"/>
      <c r="AU1708" s="50"/>
      <c r="AV1708" s="50"/>
      <c r="AW1708" s="50"/>
      <c r="AX1708" s="50"/>
      <c r="AY1708" s="50"/>
      <c r="AZ1708" s="50"/>
      <c r="BA1708" s="50"/>
      <c r="BB1708" s="50"/>
      <c r="BC1708" s="50"/>
      <c r="BD1708" s="50"/>
      <c r="BE1708" s="50"/>
      <c r="BF1708" s="50"/>
      <c r="BG1708" s="50"/>
      <c r="BH1708" s="50"/>
      <c r="BI1708" s="50"/>
      <c r="BJ1708" s="50"/>
      <c r="BK1708" s="50"/>
      <c r="BL1708" s="50"/>
      <c r="BM1708" s="50"/>
      <c r="BN1708" s="50"/>
    </row>
    <row r="1709" customFormat="false" ht="22.5" hidden="false" customHeight="true" outlineLevel="0" collapsed="false">
      <c r="A1709" s="147"/>
      <c r="B1709" s="147"/>
      <c r="C1709" s="83"/>
      <c r="D1709" s="90" t="e">
        <f aca="false">CONCATENATE($D$1704,"_DNET","_FLT")</f>
        <v>#VALUE!</v>
      </c>
      <c r="E1709" s="77" t="e">
        <f aca="false">$E$1695</f>
        <v>#VALUE!</v>
      </c>
      <c r="F1709" s="78"/>
      <c r="G1709" s="77" t="s">
        <v>2002</v>
      </c>
      <c r="H1709" s="82" t="s">
        <v>981</v>
      </c>
      <c r="I1709" s="77"/>
      <c r="J1709" s="87"/>
      <c r="K1709" s="87"/>
      <c r="L1709" s="93"/>
      <c r="M1709" s="88" t="s">
        <v>1119</v>
      </c>
      <c r="N1709" s="82"/>
      <c r="O1709" s="82"/>
      <c r="P1709" s="82"/>
      <c r="Q1709" s="82"/>
      <c r="R1709" s="82"/>
      <c r="S1709" s="82"/>
      <c r="T1709" s="82"/>
      <c r="U1709" s="82"/>
      <c r="V1709" s="82"/>
      <c r="W1709" s="82"/>
      <c r="X1709" s="82" t="n">
        <v>1</v>
      </c>
      <c r="Y1709" s="82"/>
      <c r="Z1709" s="82"/>
      <c r="AA1709" s="82"/>
      <c r="AB1709" s="82"/>
      <c r="AC1709" s="82"/>
      <c r="AD1709" s="82"/>
      <c r="AE1709" s="82"/>
      <c r="AF1709" s="82"/>
      <c r="AG1709" s="82"/>
      <c r="AH1709" s="82"/>
      <c r="AI1709" s="82"/>
      <c r="AJ1709" s="82"/>
      <c r="AK1709" s="82"/>
      <c r="AL1709" s="82"/>
      <c r="AM1709" s="82"/>
      <c r="AN1709" s="82"/>
      <c r="AO1709" s="93"/>
      <c r="AP1709" s="93"/>
      <c r="AQ1709" s="93"/>
      <c r="AR1709" s="93"/>
      <c r="AS1709" s="93"/>
      <c r="AT1709" s="94"/>
      <c r="AU1709" s="50"/>
      <c r="AV1709" s="50"/>
      <c r="AW1709" s="50"/>
      <c r="AX1709" s="50"/>
      <c r="AY1709" s="50"/>
      <c r="AZ1709" s="50"/>
      <c r="BA1709" s="50"/>
      <c r="BB1709" s="50"/>
      <c r="BC1709" s="50"/>
      <c r="BD1709" s="50"/>
      <c r="BE1709" s="50"/>
      <c r="BF1709" s="50"/>
      <c r="BG1709" s="50"/>
      <c r="BH1709" s="50"/>
      <c r="BI1709" s="50"/>
      <c r="BJ1709" s="50"/>
      <c r="BK1709" s="50"/>
      <c r="BL1709" s="50"/>
      <c r="BM1709" s="50"/>
      <c r="BN1709" s="50"/>
    </row>
    <row r="1710" customFormat="false" ht="22.5" hidden="false" customHeight="true" outlineLevel="0" collapsed="false">
      <c r="A1710" s="90"/>
      <c r="B1710" s="90"/>
      <c r="C1710" s="83"/>
      <c r="D1710" s="90"/>
      <c r="E1710" s="77"/>
      <c r="F1710" s="78"/>
      <c r="G1710" s="76"/>
      <c r="H1710" s="82"/>
      <c r="I1710" s="89"/>
      <c r="J1710" s="87"/>
      <c r="K1710" s="79"/>
      <c r="L1710" s="93"/>
      <c r="M1710" s="82"/>
      <c r="N1710" s="82"/>
      <c r="O1710" s="82"/>
      <c r="P1710" s="82"/>
      <c r="Q1710" s="82"/>
      <c r="R1710" s="82"/>
      <c r="S1710" s="82"/>
      <c r="T1710" s="82"/>
      <c r="U1710" s="82"/>
      <c r="V1710" s="82"/>
      <c r="W1710" s="82"/>
      <c r="X1710" s="82"/>
      <c r="Y1710" s="82"/>
      <c r="Z1710" s="82"/>
      <c r="AA1710" s="82"/>
      <c r="AB1710" s="82"/>
      <c r="AC1710" s="82"/>
      <c r="AD1710" s="82"/>
      <c r="AE1710" s="82"/>
      <c r="AF1710" s="82"/>
      <c r="AG1710" s="82"/>
      <c r="AH1710" s="82"/>
      <c r="AI1710" s="82"/>
      <c r="AJ1710" s="82"/>
      <c r="AK1710" s="82"/>
      <c r="AL1710" s="82"/>
      <c r="AM1710" s="82"/>
      <c r="AN1710" s="82"/>
      <c r="AO1710" s="93"/>
      <c r="AP1710" s="93"/>
      <c r="AQ1710" s="93"/>
      <c r="AR1710" s="93"/>
      <c r="AS1710" s="93"/>
      <c r="AT1710" s="94"/>
      <c r="AU1710" s="41"/>
      <c r="AV1710" s="41"/>
      <c r="AW1710" s="41"/>
      <c r="AX1710" s="41"/>
      <c r="AY1710" s="41"/>
      <c r="AZ1710" s="41"/>
      <c r="BA1710" s="41"/>
      <c r="BB1710" s="41"/>
      <c r="BC1710" s="41"/>
      <c r="BD1710" s="41"/>
      <c r="BE1710" s="41"/>
      <c r="BF1710" s="41"/>
      <c r="BG1710" s="41"/>
      <c r="BH1710" s="41"/>
      <c r="BI1710" s="41"/>
      <c r="BJ1710" s="41"/>
      <c r="BK1710" s="41"/>
      <c r="BL1710" s="41"/>
      <c r="BM1710" s="41"/>
      <c r="BN1710" s="41"/>
    </row>
    <row r="1711" customFormat="false" ht="22.5" hidden="false" customHeight="true" outlineLevel="0" collapsed="false">
      <c r="A1711" s="90"/>
      <c r="B1711" s="90"/>
      <c r="C1711" s="83"/>
      <c r="D1711" s="90"/>
      <c r="E1711" s="77"/>
      <c r="F1711" s="78"/>
      <c r="G1711" s="76"/>
      <c r="H1711" s="82"/>
      <c r="I1711" s="89"/>
      <c r="J1711" s="87"/>
      <c r="K1711" s="79"/>
      <c r="L1711" s="93"/>
      <c r="M1711" s="82"/>
      <c r="N1711" s="82"/>
      <c r="O1711" s="82"/>
      <c r="P1711" s="82"/>
      <c r="Q1711" s="82"/>
      <c r="R1711" s="82"/>
      <c r="S1711" s="82"/>
      <c r="T1711" s="82"/>
      <c r="U1711" s="82"/>
      <c r="V1711" s="82"/>
      <c r="W1711" s="82"/>
      <c r="X1711" s="82"/>
      <c r="Y1711" s="82"/>
      <c r="Z1711" s="82"/>
      <c r="AA1711" s="82"/>
      <c r="AB1711" s="82"/>
      <c r="AC1711" s="82"/>
      <c r="AD1711" s="82"/>
      <c r="AE1711" s="82"/>
      <c r="AF1711" s="82"/>
      <c r="AG1711" s="82"/>
      <c r="AH1711" s="82"/>
      <c r="AI1711" s="82"/>
      <c r="AJ1711" s="82"/>
      <c r="AK1711" s="82"/>
      <c r="AL1711" s="82"/>
      <c r="AM1711" s="82"/>
      <c r="AN1711" s="82"/>
      <c r="AO1711" s="93"/>
      <c r="AP1711" s="93"/>
      <c r="AQ1711" s="93"/>
      <c r="AR1711" s="93"/>
      <c r="AS1711" s="93"/>
      <c r="AT1711" s="94"/>
      <c r="AU1711" s="41"/>
      <c r="AV1711" s="41"/>
      <c r="AW1711" s="41"/>
      <c r="AX1711" s="41"/>
      <c r="AY1711" s="41"/>
      <c r="AZ1711" s="41"/>
      <c r="BA1711" s="41"/>
      <c r="BB1711" s="41"/>
      <c r="BC1711" s="41"/>
      <c r="BD1711" s="41"/>
      <c r="BE1711" s="41"/>
      <c r="BF1711" s="41"/>
      <c r="BG1711" s="41"/>
      <c r="BH1711" s="41"/>
      <c r="BI1711" s="41"/>
      <c r="BJ1711" s="41"/>
      <c r="BK1711" s="41"/>
      <c r="BL1711" s="41"/>
      <c r="BM1711" s="41"/>
      <c r="BN1711" s="41"/>
    </row>
    <row r="1712" customFormat="false" ht="22.5" hidden="false" customHeight="true" outlineLevel="0" collapsed="false">
      <c r="A1712" s="90"/>
      <c r="B1712" s="90"/>
      <c r="C1712" s="83"/>
      <c r="D1712" s="90"/>
      <c r="E1712" s="77"/>
      <c r="F1712" s="78"/>
      <c r="G1712" s="76"/>
      <c r="H1712" s="82"/>
      <c r="I1712" s="89"/>
      <c r="J1712" s="87"/>
      <c r="K1712" s="79"/>
      <c r="L1712" s="93"/>
      <c r="M1712" s="82"/>
      <c r="N1712" s="82"/>
      <c r="O1712" s="82"/>
      <c r="P1712" s="82"/>
      <c r="Q1712" s="82"/>
      <c r="R1712" s="82"/>
      <c r="S1712" s="82"/>
      <c r="T1712" s="82"/>
      <c r="U1712" s="82"/>
      <c r="V1712" s="82"/>
      <c r="W1712" s="82"/>
      <c r="X1712" s="82"/>
      <c r="Y1712" s="82"/>
      <c r="Z1712" s="82"/>
      <c r="AA1712" s="82"/>
      <c r="AB1712" s="82"/>
      <c r="AC1712" s="82"/>
      <c r="AD1712" s="82"/>
      <c r="AE1712" s="82"/>
      <c r="AF1712" s="82"/>
      <c r="AG1712" s="82"/>
      <c r="AH1712" s="82"/>
      <c r="AI1712" s="82"/>
      <c r="AJ1712" s="82"/>
      <c r="AK1712" s="82"/>
      <c r="AL1712" s="82"/>
      <c r="AM1712" s="82"/>
      <c r="AN1712" s="82"/>
      <c r="AO1712" s="93"/>
      <c r="AP1712" s="93"/>
      <c r="AQ1712" s="93"/>
      <c r="AR1712" s="93"/>
      <c r="AS1712" s="93"/>
      <c r="AT1712" s="94"/>
      <c r="AU1712" s="41"/>
      <c r="AV1712" s="41"/>
      <c r="AW1712" s="41"/>
      <c r="AX1712" s="41"/>
      <c r="AY1712" s="41"/>
      <c r="AZ1712" s="41"/>
      <c r="BA1712" s="41"/>
      <c r="BB1712" s="41"/>
      <c r="BC1712" s="41"/>
      <c r="BD1712" s="41"/>
      <c r="BE1712" s="41"/>
      <c r="BF1712" s="41"/>
      <c r="BG1712" s="41"/>
      <c r="BH1712" s="41"/>
      <c r="BI1712" s="41"/>
      <c r="BJ1712" s="41"/>
      <c r="BK1712" s="41"/>
      <c r="BL1712" s="41"/>
      <c r="BM1712" s="41"/>
      <c r="BN1712" s="41"/>
    </row>
    <row r="1713" customFormat="false" ht="22.5" hidden="false" customHeight="true" outlineLevel="0" collapsed="false">
      <c r="A1713" s="90"/>
      <c r="B1713" s="90"/>
      <c r="C1713" s="83"/>
      <c r="D1713" s="90"/>
      <c r="E1713" s="77"/>
      <c r="F1713" s="78"/>
      <c r="G1713" s="76"/>
      <c r="H1713" s="82"/>
      <c r="I1713" s="89"/>
      <c r="J1713" s="87"/>
      <c r="K1713" s="79"/>
      <c r="L1713" s="93"/>
      <c r="M1713" s="82"/>
      <c r="N1713" s="82"/>
      <c r="O1713" s="82"/>
      <c r="P1713" s="82"/>
      <c r="Q1713" s="82"/>
      <c r="R1713" s="82"/>
      <c r="S1713" s="82"/>
      <c r="T1713" s="82"/>
      <c r="U1713" s="82"/>
      <c r="V1713" s="82"/>
      <c r="W1713" s="82"/>
      <c r="X1713" s="82"/>
      <c r="Y1713" s="82"/>
      <c r="Z1713" s="82"/>
      <c r="AA1713" s="82"/>
      <c r="AB1713" s="82"/>
      <c r="AC1713" s="82"/>
      <c r="AD1713" s="82"/>
      <c r="AE1713" s="82"/>
      <c r="AF1713" s="82"/>
      <c r="AG1713" s="82"/>
      <c r="AH1713" s="82"/>
      <c r="AI1713" s="82"/>
      <c r="AJ1713" s="82"/>
      <c r="AK1713" s="82"/>
      <c r="AL1713" s="82"/>
      <c r="AM1713" s="82"/>
      <c r="AN1713" s="82"/>
      <c r="AO1713" s="93"/>
      <c r="AP1713" s="93"/>
      <c r="AQ1713" s="93"/>
      <c r="AR1713" s="93"/>
      <c r="AS1713" s="93"/>
      <c r="AT1713" s="94"/>
      <c r="AU1713" s="41"/>
      <c r="AV1713" s="41"/>
      <c r="AW1713" s="41"/>
      <c r="AX1713" s="41"/>
      <c r="AY1713" s="41"/>
      <c r="AZ1713" s="41"/>
      <c r="BA1713" s="41"/>
      <c r="BB1713" s="41"/>
      <c r="BC1713" s="41"/>
      <c r="BD1713" s="41"/>
      <c r="BE1713" s="41"/>
      <c r="BF1713" s="41"/>
      <c r="BG1713" s="41"/>
      <c r="BH1713" s="41"/>
      <c r="BI1713" s="41"/>
      <c r="BJ1713" s="41"/>
      <c r="BK1713" s="41"/>
      <c r="BL1713" s="41"/>
      <c r="BM1713" s="41"/>
      <c r="BN1713" s="41"/>
    </row>
    <row r="1714" customFormat="false" ht="22.5" hidden="false" customHeight="true" outlineLevel="0" collapsed="false">
      <c r="A1714" s="147" t="s">
        <v>229</v>
      </c>
      <c r="B1714" s="147" t="s">
        <v>229</v>
      </c>
      <c r="C1714" s="83"/>
      <c r="D1714" s="95" t="e">
        <f aca="false">'codigos flow sheet' #REF!</f>
        <v>#VALUE!</v>
      </c>
      <c r="E1714" s="97" t="e">
        <f aca="false">'codigos flow sheet' #REF!</f>
        <v>#VALUE!</v>
      </c>
      <c r="F1714" s="78"/>
      <c r="G1714" s="76"/>
      <c r="H1714" s="82"/>
      <c r="I1714" s="76"/>
      <c r="J1714" s="87" t="s">
        <v>88</v>
      </c>
      <c r="K1714" s="87" t="s">
        <v>89</v>
      </c>
      <c r="L1714" s="93" t="s">
        <v>229</v>
      </c>
      <c r="M1714" s="82"/>
      <c r="N1714" s="82" t="s">
        <v>229</v>
      </c>
      <c r="O1714" s="82"/>
      <c r="P1714" s="82"/>
      <c r="Q1714" s="82"/>
      <c r="R1714" s="82"/>
      <c r="S1714" s="82"/>
      <c r="T1714" s="82"/>
      <c r="U1714" s="82"/>
      <c r="V1714" s="82"/>
      <c r="W1714" s="82"/>
      <c r="X1714" s="82"/>
      <c r="Y1714" s="82"/>
      <c r="Z1714" s="82"/>
      <c r="AA1714" s="82"/>
      <c r="AB1714" s="82"/>
      <c r="AC1714" s="82"/>
      <c r="AD1714" s="82"/>
      <c r="AE1714" s="82"/>
      <c r="AF1714" s="82"/>
      <c r="AG1714" s="82"/>
      <c r="AH1714" s="82"/>
      <c r="AI1714" s="82"/>
      <c r="AJ1714" s="82"/>
      <c r="AK1714" s="82"/>
      <c r="AL1714" s="82"/>
      <c r="AM1714" s="82"/>
      <c r="AN1714" s="82"/>
      <c r="AO1714" s="93"/>
      <c r="AP1714" s="93"/>
      <c r="AQ1714" s="93"/>
      <c r="AR1714" s="93"/>
      <c r="AS1714" s="93"/>
      <c r="AT1714" s="94" t="s">
        <v>229</v>
      </c>
      <c r="AU1714" s="50"/>
      <c r="AV1714" s="50"/>
      <c r="AW1714" s="50"/>
      <c r="AX1714" s="50"/>
      <c r="AY1714" s="50"/>
      <c r="AZ1714" s="50"/>
      <c r="BA1714" s="50"/>
      <c r="BB1714" s="50"/>
      <c r="BC1714" s="50"/>
      <c r="BD1714" s="50"/>
      <c r="BE1714" s="50"/>
      <c r="BF1714" s="50"/>
      <c r="BG1714" s="50"/>
      <c r="BH1714" s="50"/>
      <c r="BI1714" s="50"/>
      <c r="BJ1714" s="50"/>
      <c r="BK1714" s="50"/>
      <c r="BL1714" s="50"/>
      <c r="BM1714" s="50"/>
      <c r="BN1714" s="50"/>
    </row>
    <row r="1715" customFormat="false" ht="22.5" hidden="false" customHeight="true" outlineLevel="0" collapsed="false">
      <c r="A1715" s="147" t="s">
        <v>229</v>
      </c>
      <c r="B1715" s="147" t="s">
        <v>229</v>
      </c>
      <c r="C1715" s="83" t="s">
        <v>2047</v>
      </c>
      <c r="D1715" s="90" t="e">
        <f aca="false">CONCATENATE(D1714,"_","HS")</f>
        <v>#VALUE!</v>
      </c>
      <c r="E1715" s="77" t="e">
        <f aca="false">$E$1714</f>
        <v>#VALUE!</v>
      </c>
      <c r="F1715" s="78"/>
      <c r="G1715" s="88" t="s">
        <v>1062</v>
      </c>
      <c r="H1715" s="82" t="str">
        <f aca="false">H1724</f>
        <v>RIO-3307</v>
      </c>
      <c r="I1715" s="76" t="s">
        <v>2048</v>
      </c>
      <c r="J1715" s="87"/>
      <c r="K1715" s="87"/>
      <c r="L1715" s="93" t="s">
        <v>229</v>
      </c>
      <c r="M1715" s="87" t="s">
        <v>62</v>
      </c>
      <c r="N1715" s="82" t="s">
        <v>229</v>
      </c>
      <c r="O1715" s="82"/>
      <c r="P1715" s="82"/>
      <c r="Q1715" s="82" t="n">
        <v>1</v>
      </c>
      <c r="R1715" s="82"/>
      <c r="S1715" s="82"/>
      <c r="T1715" s="82"/>
      <c r="U1715" s="82"/>
      <c r="V1715" s="82"/>
      <c r="W1715" s="82"/>
      <c r="X1715" s="82"/>
      <c r="Y1715" s="82"/>
      <c r="Z1715" s="82"/>
      <c r="AA1715" s="82"/>
      <c r="AB1715" s="82"/>
      <c r="AC1715" s="82"/>
      <c r="AD1715" s="82"/>
      <c r="AE1715" s="82"/>
      <c r="AF1715" s="82"/>
      <c r="AG1715" s="82"/>
      <c r="AH1715" s="82"/>
      <c r="AI1715" s="82"/>
      <c r="AJ1715" s="82"/>
      <c r="AK1715" s="82"/>
      <c r="AL1715" s="82"/>
      <c r="AM1715" s="82"/>
      <c r="AN1715" s="82"/>
      <c r="AO1715" s="93"/>
      <c r="AP1715" s="93"/>
      <c r="AQ1715" s="93"/>
      <c r="AR1715" s="93"/>
      <c r="AS1715" s="93"/>
      <c r="AT1715" s="94" t="s">
        <v>229</v>
      </c>
      <c r="AU1715" s="50"/>
      <c r="AV1715" s="50"/>
      <c r="AW1715" s="50"/>
      <c r="AX1715" s="50"/>
      <c r="AY1715" s="50"/>
      <c r="AZ1715" s="50"/>
      <c r="BA1715" s="50"/>
      <c r="BB1715" s="50"/>
      <c r="BC1715" s="50"/>
      <c r="BD1715" s="50"/>
      <c r="BE1715" s="50"/>
      <c r="BF1715" s="50"/>
      <c r="BG1715" s="50"/>
      <c r="BH1715" s="50"/>
      <c r="BI1715" s="50"/>
      <c r="BJ1715" s="50"/>
      <c r="BK1715" s="50"/>
      <c r="BL1715" s="50"/>
      <c r="BM1715" s="50"/>
      <c r="BN1715" s="50"/>
    </row>
    <row r="1716" customFormat="false" ht="22.5" hidden="false" customHeight="true" outlineLevel="0" collapsed="false">
      <c r="A1716" s="147" t="s">
        <v>229</v>
      </c>
      <c r="B1716" s="147" t="s">
        <v>229</v>
      </c>
      <c r="C1716" s="83" t="s">
        <v>2049</v>
      </c>
      <c r="D1716" s="90" t="e">
        <f aca="false">CONCATENATE(D1714,"_","RDY")</f>
        <v>#VALUE!</v>
      </c>
      <c r="E1716" s="77" t="e">
        <f aca="false">$E$1714</f>
        <v>#VALUE!</v>
      </c>
      <c r="F1716" s="78"/>
      <c r="G1716" s="88" t="s">
        <v>64</v>
      </c>
      <c r="H1716" s="82" t="str">
        <f aca="false">H1725</f>
        <v>RIO-3307</v>
      </c>
      <c r="I1716" s="76" t="s">
        <v>2050</v>
      </c>
      <c r="J1716" s="87"/>
      <c r="K1716" s="87"/>
      <c r="L1716" s="93" t="s">
        <v>229</v>
      </c>
      <c r="M1716" s="87" t="s">
        <v>62</v>
      </c>
      <c r="N1716" s="82" t="s">
        <v>229</v>
      </c>
      <c r="O1716" s="82"/>
      <c r="P1716" s="82"/>
      <c r="Q1716" s="82" t="n">
        <v>1</v>
      </c>
      <c r="R1716" s="82"/>
      <c r="S1716" s="82"/>
      <c r="T1716" s="82"/>
      <c r="U1716" s="82"/>
      <c r="V1716" s="82"/>
      <c r="W1716" s="82"/>
      <c r="X1716" s="82"/>
      <c r="Y1716" s="82"/>
      <c r="Z1716" s="82"/>
      <c r="AA1716" s="82"/>
      <c r="AB1716" s="82"/>
      <c r="AC1716" s="82"/>
      <c r="AD1716" s="82"/>
      <c r="AE1716" s="82"/>
      <c r="AF1716" s="82"/>
      <c r="AG1716" s="82"/>
      <c r="AH1716" s="82"/>
      <c r="AI1716" s="82"/>
      <c r="AJ1716" s="82"/>
      <c r="AK1716" s="82"/>
      <c r="AL1716" s="82"/>
      <c r="AM1716" s="82"/>
      <c r="AN1716" s="82"/>
      <c r="AO1716" s="93"/>
      <c r="AP1716" s="93"/>
      <c r="AQ1716" s="93"/>
      <c r="AR1716" s="93"/>
      <c r="AS1716" s="93"/>
      <c r="AT1716" s="94" t="s">
        <v>229</v>
      </c>
      <c r="AU1716" s="50"/>
      <c r="AV1716" s="50"/>
      <c r="AW1716" s="50"/>
      <c r="AX1716" s="50"/>
      <c r="AY1716" s="50"/>
      <c r="AZ1716" s="50"/>
      <c r="BA1716" s="50"/>
      <c r="BB1716" s="50"/>
      <c r="BC1716" s="50"/>
      <c r="BD1716" s="50"/>
      <c r="BE1716" s="50"/>
      <c r="BF1716" s="50"/>
      <c r="BG1716" s="50"/>
      <c r="BH1716" s="50"/>
      <c r="BI1716" s="50"/>
      <c r="BJ1716" s="50"/>
      <c r="BK1716" s="50"/>
      <c r="BL1716" s="50"/>
      <c r="BM1716" s="50"/>
      <c r="BN1716" s="50"/>
    </row>
    <row r="1717" customFormat="false" ht="22.5" hidden="false" customHeight="true" outlineLevel="0" collapsed="false">
      <c r="A1717" s="147"/>
      <c r="B1717" s="147"/>
      <c r="C1717" s="83" t="s">
        <v>2051</v>
      </c>
      <c r="D1717" s="90" t="e">
        <f aca="false">CONCATENATE(D1714,"_","RUN")</f>
        <v>#VALUE!</v>
      </c>
      <c r="E1717" s="77" t="e">
        <f aca="false">$E$1714</f>
        <v>#VALUE!</v>
      </c>
      <c r="F1717" s="78"/>
      <c r="G1717" s="88" t="s">
        <v>382</v>
      </c>
      <c r="H1717" s="82" t="str">
        <f aca="false">H1726</f>
        <v>RIO-3307</v>
      </c>
      <c r="I1717" s="77" t="s">
        <v>2052</v>
      </c>
      <c r="J1717" s="87"/>
      <c r="K1717" s="87"/>
      <c r="L1717" s="93"/>
      <c r="M1717" s="87" t="s">
        <v>62</v>
      </c>
      <c r="N1717" s="82"/>
      <c r="O1717" s="82"/>
      <c r="P1717" s="82"/>
      <c r="Q1717" s="82" t="n">
        <v>1</v>
      </c>
      <c r="R1717" s="82"/>
      <c r="S1717" s="82"/>
      <c r="T1717" s="82"/>
      <c r="U1717" s="82"/>
      <c r="V1717" s="82"/>
      <c r="W1717" s="82"/>
      <c r="X1717" s="82"/>
      <c r="Y1717" s="82"/>
      <c r="Z1717" s="82"/>
      <c r="AA1717" s="82"/>
      <c r="AB1717" s="82"/>
      <c r="AC1717" s="82"/>
      <c r="AD1717" s="82"/>
      <c r="AE1717" s="82"/>
      <c r="AF1717" s="82"/>
      <c r="AG1717" s="82"/>
      <c r="AH1717" s="82"/>
      <c r="AI1717" s="82"/>
      <c r="AJ1717" s="82"/>
      <c r="AK1717" s="82"/>
      <c r="AL1717" s="82"/>
      <c r="AM1717" s="82"/>
      <c r="AN1717" s="82"/>
      <c r="AO1717" s="93"/>
      <c r="AP1717" s="93"/>
      <c r="AQ1717" s="93"/>
      <c r="AR1717" s="93"/>
      <c r="AS1717" s="93"/>
      <c r="AT1717" s="94"/>
      <c r="AU1717" s="50"/>
      <c r="AV1717" s="50"/>
      <c r="AW1717" s="50"/>
      <c r="AX1717" s="50"/>
      <c r="AY1717" s="50"/>
      <c r="AZ1717" s="50"/>
      <c r="BA1717" s="50"/>
      <c r="BB1717" s="50"/>
      <c r="BC1717" s="50"/>
      <c r="BD1717" s="50"/>
      <c r="BE1717" s="50"/>
      <c r="BF1717" s="50"/>
      <c r="BG1717" s="50"/>
      <c r="BH1717" s="50"/>
      <c r="BI1717" s="50"/>
      <c r="BJ1717" s="50"/>
      <c r="BK1717" s="50"/>
      <c r="BL1717" s="50"/>
      <c r="BM1717" s="50"/>
      <c r="BN1717" s="50"/>
    </row>
    <row r="1718" customFormat="false" ht="22.5" hidden="false" customHeight="true" outlineLevel="0" collapsed="false">
      <c r="A1718" s="147"/>
      <c r="B1718" s="147"/>
      <c r="C1718" s="83" t="s">
        <v>2053</v>
      </c>
      <c r="D1718" s="90" t="e">
        <f aca="false">CONCATENATE(D1714,"_","CMD")</f>
        <v>#VALUE!</v>
      </c>
      <c r="E1718" s="77" t="e">
        <f aca="false">$E$1714</f>
        <v>#VALUE!</v>
      </c>
      <c r="F1718" s="78"/>
      <c r="G1718" s="88" t="s">
        <v>106</v>
      </c>
      <c r="H1718" s="82" t="str">
        <f aca="false">H1728</f>
        <v>RIO-3307</v>
      </c>
      <c r="I1718" s="77" t="s">
        <v>2054</v>
      </c>
      <c r="J1718" s="87"/>
      <c r="K1718" s="87"/>
      <c r="L1718" s="93"/>
      <c r="M1718" s="87" t="s">
        <v>62</v>
      </c>
      <c r="N1718" s="82"/>
      <c r="O1718" s="82"/>
      <c r="P1718" s="82"/>
      <c r="Q1718" s="82"/>
      <c r="R1718" s="82" t="n">
        <v>1</v>
      </c>
      <c r="S1718" s="82"/>
      <c r="T1718" s="82"/>
      <c r="U1718" s="82"/>
      <c r="V1718" s="82"/>
      <c r="W1718" s="82"/>
      <c r="X1718" s="82"/>
      <c r="Y1718" s="82"/>
      <c r="Z1718" s="82"/>
      <c r="AA1718" s="82"/>
      <c r="AB1718" s="82"/>
      <c r="AC1718" s="82"/>
      <c r="AD1718" s="82"/>
      <c r="AE1718" s="82"/>
      <c r="AF1718" s="82"/>
      <c r="AG1718" s="82"/>
      <c r="AH1718" s="82"/>
      <c r="AI1718" s="82"/>
      <c r="AJ1718" s="82"/>
      <c r="AK1718" s="82"/>
      <c r="AL1718" s="82"/>
      <c r="AM1718" s="82"/>
      <c r="AN1718" s="82"/>
      <c r="AO1718" s="93"/>
      <c r="AP1718" s="93"/>
      <c r="AQ1718" s="93"/>
      <c r="AR1718" s="93"/>
      <c r="AS1718" s="93"/>
      <c r="AT1718" s="94"/>
      <c r="AU1718" s="50"/>
      <c r="AV1718" s="50"/>
      <c r="AW1718" s="50"/>
      <c r="AX1718" s="50"/>
      <c r="AY1718" s="50"/>
      <c r="AZ1718" s="50"/>
      <c r="BA1718" s="50"/>
      <c r="BB1718" s="50"/>
      <c r="BC1718" s="50"/>
      <c r="BD1718" s="50"/>
      <c r="BE1718" s="50"/>
      <c r="BF1718" s="50"/>
      <c r="BG1718" s="50"/>
      <c r="BH1718" s="50"/>
      <c r="BI1718" s="50"/>
      <c r="BJ1718" s="50"/>
      <c r="BK1718" s="50"/>
      <c r="BL1718" s="50"/>
      <c r="BM1718" s="50"/>
      <c r="BN1718" s="50"/>
    </row>
    <row r="1719" customFormat="false" ht="22.5" hidden="false" customHeight="true" outlineLevel="0" collapsed="false">
      <c r="A1719" s="90"/>
      <c r="B1719" s="90"/>
      <c r="C1719" s="83"/>
      <c r="D1719" s="90"/>
      <c r="E1719" s="77"/>
      <c r="F1719" s="78"/>
      <c r="G1719" s="76"/>
      <c r="H1719" s="82"/>
      <c r="I1719" s="89"/>
      <c r="J1719" s="87"/>
      <c r="K1719" s="79"/>
      <c r="L1719" s="93"/>
      <c r="M1719" s="82"/>
      <c r="N1719" s="82"/>
      <c r="O1719" s="82"/>
      <c r="P1719" s="82"/>
      <c r="Q1719" s="82"/>
      <c r="R1719" s="82"/>
      <c r="S1719" s="82"/>
      <c r="T1719" s="82"/>
      <c r="U1719" s="82"/>
      <c r="V1719" s="82"/>
      <c r="W1719" s="82"/>
      <c r="X1719" s="82"/>
      <c r="Y1719" s="82"/>
      <c r="Z1719" s="82"/>
      <c r="AA1719" s="82"/>
      <c r="AB1719" s="82"/>
      <c r="AC1719" s="82"/>
      <c r="AD1719" s="82"/>
      <c r="AE1719" s="82"/>
      <c r="AF1719" s="82"/>
      <c r="AG1719" s="82"/>
      <c r="AH1719" s="82"/>
      <c r="AI1719" s="82"/>
      <c r="AJ1719" s="82"/>
      <c r="AK1719" s="82"/>
      <c r="AL1719" s="82"/>
      <c r="AM1719" s="82"/>
      <c r="AN1719" s="82"/>
      <c r="AO1719" s="93"/>
      <c r="AP1719" s="93"/>
      <c r="AQ1719" s="93"/>
      <c r="AR1719" s="93"/>
      <c r="AS1719" s="93"/>
      <c r="AT1719" s="94"/>
      <c r="AU1719" s="41"/>
      <c r="AV1719" s="41"/>
      <c r="AW1719" s="41"/>
      <c r="AX1719" s="41"/>
      <c r="AY1719" s="41"/>
      <c r="AZ1719" s="41"/>
      <c r="BA1719" s="41"/>
      <c r="BB1719" s="41"/>
      <c r="BC1719" s="41"/>
      <c r="BD1719" s="41"/>
      <c r="BE1719" s="41"/>
      <c r="BF1719" s="41"/>
      <c r="BG1719" s="41"/>
      <c r="BH1719" s="41"/>
      <c r="BI1719" s="41"/>
      <c r="BJ1719" s="41"/>
      <c r="BK1719" s="41"/>
      <c r="BL1719" s="41"/>
      <c r="BM1719" s="41"/>
      <c r="BN1719" s="41"/>
    </row>
    <row r="1720" customFormat="false" ht="22.5" hidden="false" customHeight="true" outlineLevel="0" collapsed="false">
      <c r="A1720" s="90"/>
      <c r="B1720" s="90"/>
      <c r="C1720" s="83"/>
      <c r="D1720" s="90"/>
      <c r="E1720" s="77"/>
      <c r="F1720" s="78"/>
      <c r="G1720" s="76"/>
      <c r="H1720" s="82"/>
      <c r="I1720" s="89"/>
      <c r="J1720" s="87"/>
      <c r="K1720" s="79"/>
      <c r="L1720" s="93"/>
      <c r="M1720" s="82"/>
      <c r="N1720" s="82"/>
      <c r="O1720" s="82"/>
      <c r="P1720" s="82"/>
      <c r="Q1720" s="82"/>
      <c r="R1720" s="82"/>
      <c r="S1720" s="82"/>
      <c r="T1720" s="82"/>
      <c r="U1720" s="82"/>
      <c r="V1720" s="82"/>
      <c r="W1720" s="82"/>
      <c r="X1720" s="82"/>
      <c r="Y1720" s="82"/>
      <c r="Z1720" s="82"/>
      <c r="AA1720" s="82"/>
      <c r="AB1720" s="82"/>
      <c r="AC1720" s="82"/>
      <c r="AD1720" s="82"/>
      <c r="AE1720" s="82"/>
      <c r="AF1720" s="82"/>
      <c r="AG1720" s="82"/>
      <c r="AH1720" s="82"/>
      <c r="AI1720" s="82"/>
      <c r="AJ1720" s="82"/>
      <c r="AK1720" s="82"/>
      <c r="AL1720" s="82"/>
      <c r="AM1720" s="82"/>
      <c r="AN1720" s="82"/>
      <c r="AO1720" s="93"/>
      <c r="AP1720" s="93"/>
      <c r="AQ1720" s="93"/>
      <c r="AR1720" s="93"/>
      <c r="AS1720" s="93"/>
      <c r="AT1720" s="94"/>
      <c r="AU1720" s="41"/>
      <c r="AV1720" s="41"/>
      <c r="AW1720" s="41"/>
      <c r="AX1720" s="41"/>
      <c r="AY1720" s="41"/>
      <c r="AZ1720" s="41"/>
      <c r="BA1720" s="41"/>
      <c r="BB1720" s="41"/>
      <c r="BC1720" s="41"/>
      <c r="BD1720" s="41"/>
      <c r="BE1720" s="41"/>
      <c r="BF1720" s="41"/>
      <c r="BG1720" s="41"/>
      <c r="BH1720" s="41"/>
      <c r="BI1720" s="41"/>
      <c r="BJ1720" s="41"/>
      <c r="BK1720" s="41"/>
      <c r="BL1720" s="41"/>
      <c r="BM1720" s="41"/>
      <c r="BN1720" s="41"/>
    </row>
    <row r="1721" customFormat="false" ht="22.5" hidden="false" customHeight="true" outlineLevel="0" collapsed="false">
      <c r="A1721" s="90"/>
      <c r="B1721" s="90"/>
      <c r="C1721" s="83"/>
      <c r="D1721" s="90"/>
      <c r="E1721" s="77"/>
      <c r="F1721" s="78"/>
      <c r="G1721" s="76"/>
      <c r="H1721" s="82"/>
      <c r="I1721" s="89"/>
      <c r="J1721" s="87"/>
      <c r="K1721" s="79"/>
      <c r="L1721" s="93"/>
      <c r="M1721" s="82"/>
      <c r="N1721" s="82"/>
      <c r="O1721" s="82"/>
      <c r="P1721" s="82"/>
      <c r="Q1721" s="82"/>
      <c r="R1721" s="82"/>
      <c r="S1721" s="82"/>
      <c r="T1721" s="82"/>
      <c r="U1721" s="82"/>
      <c r="V1721" s="82"/>
      <c r="W1721" s="82"/>
      <c r="X1721" s="82"/>
      <c r="Y1721" s="82"/>
      <c r="Z1721" s="82"/>
      <c r="AA1721" s="82"/>
      <c r="AB1721" s="82"/>
      <c r="AC1721" s="82"/>
      <c r="AD1721" s="82"/>
      <c r="AE1721" s="82"/>
      <c r="AF1721" s="82"/>
      <c r="AG1721" s="82"/>
      <c r="AH1721" s="82"/>
      <c r="AI1721" s="82"/>
      <c r="AJ1721" s="82"/>
      <c r="AK1721" s="82"/>
      <c r="AL1721" s="82"/>
      <c r="AM1721" s="82"/>
      <c r="AN1721" s="82"/>
      <c r="AO1721" s="93"/>
      <c r="AP1721" s="93"/>
      <c r="AQ1721" s="93"/>
      <c r="AR1721" s="93"/>
      <c r="AS1721" s="93"/>
      <c r="AT1721" s="94"/>
      <c r="AU1721" s="41"/>
      <c r="AV1721" s="41"/>
      <c r="AW1721" s="41"/>
      <c r="AX1721" s="41"/>
      <c r="AY1721" s="41"/>
      <c r="AZ1721" s="41"/>
      <c r="BA1721" s="41"/>
      <c r="BB1721" s="41"/>
      <c r="BC1721" s="41"/>
      <c r="BD1721" s="41"/>
      <c r="BE1721" s="41"/>
      <c r="BF1721" s="41"/>
      <c r="BG1721" s="41"/>
      <c r="BH1721" s="41"/>
      <c r="BI1721" s="41"/>
      <c r="BJ1721" s="41"/>
      <c r="BK1721" s="41"/>
      <c r="BL1721" s="41"/>
      <c r="BM1721" s="41"/>
      <c r="BN1721" s="41"/>
    </row>
    <row r="1722" customFormat="false" ht="22.5" hidden="false" customHeight="true" outlineLevel="0" collapsed="false">
      <c r="A1722" s="90"/>
      <c r="B1722" s="90"/>
      <c r="C1722" s="83"/>
      <c r="D1722" s="90"/>
      <c r="E1722" s="77"/>
      <c r="F1722" s="78"/>
      <c r="G1722" s="76"/>
      <c r="H1722" s="82"/>
      <c r="I1722" s="89"/>
      <c r="J1722" s="87"/>
      <c r="K1722" s="79"/>
      <c r="L1722" s="93"/>
      <c r="M1722" s="82"/>
      <c r="N1722" s="82"/>
      <c r="O1722" s="82"/>
      <c r="P1722" s="82"/>
      <c r="Q1722" s="82"/>
      <c r="R1722" s="82"/>
      <c r="S1722" s="82"/>
      <c r="T1722" s="82"/>
      <c r="U1722" s="82"/>
      <c r="V1722" s="82"/>
      <c r="W1722" s="82"/>
      <c r="X1722" s="82"/>
      <c r="Y1722" s="82"/>
      <c r="Z1722" s="82"/>
      <c r="AA1722" s="82"/>
      <c r="AB1722" s="82"/>
      <c r="AC1722" s="82"/>
      <c r="AD1722" s="82"/>
      <c r="AE1722" s="82"/>
      <c r="AF1722" s="82"/>
      <c r="AG1722" s="82"/>
      <c r="AH1722" s="82"/>
      <c r="AI1722" s="82"/>
      <c r="AJ1722" s="82"/>
      <c r="AK1722" s="82"/>
      <c r="AL1722" s="82"/>
      <c r="AM1722" s="82"/>
      <c r="AN1722" s="82"/>
      <c r="AO1722" s="93"/>
      <c r="AP1722" s="93"/>
      <c r="AQ1722" s="93"/>
      <c r="AR1722" s="93"/>
      <c r="AS1722" s="93"/>
      <c r="AT1722" s="94"/>
      <c r="AU1722" s="41"/>
      <c r="AV1722" s="41"/>
      <c r="AW1722" s="41"/>
      <c r="AX1722" s="41"/>
      <c r="AY1722" s="41"/>
      <c r="AZ1722" s="41"/>
      <c r="BA1722" s="41"/>
      <c r="BB1722" s="41"/>
      <c r="BC1722" s="41"/>
      <c r="BD1722" s="41"/>
      <c r="BE1722" s="41"/>
      <c r="BF1722" s="41"/>
      <c r="BG1722" s="41"/>
      <c r="BH1722" s="41"/>
      <c r="BI1722" s="41"/>
      <c r="BJ1722" s="41"/>
      <c r="BK1722" s="41"/>
      <c r="BL1722" s="41"/>
      <c r="BM1722" s="41"/>
      <c r="BN1722" s="41"/>
    </row>
    <row r="1723" customFormat="false" ht="22.5" hidden="false" customHeight="true" outlineLevel="0" collapsed="false">
      <c r="A1723" s="147" t="s">
        <v>229</v>
      </c>
      <c r="B1723" s="147" t="s">
        <v>229</v>
      </c>
      <c r="C1723" s="83"/>
      <c r="D1723" s="95" t="e">
        <f aca="false">'codigos flow sheet' #REF!</f>
        <v>#VALUE!</v>
      </c>
      <c r="E1723" s="97" t="e">
        <f aca="false">'codigos flow sheet' #REF!</f>
        <v>#VALUE!</v>
      </c>
      <c r="F1723" s="78"/>
      <c r="G1723" s="76"/>
      <c r="H1723" s="82"/>
      <c r="I1723" s="76"/>
      <c r="J1723" s="87" t="s">
        <v>57</v>
      </c>
      <c r="K1723" s="87" t="s">
        <v>57</v>
      </c>
      <c r="L1723" s="93" t="s">
        <v>229</v>
      </c>
      <c r="M1723" s="87" t="s">
        <v>229</v>
      </c>
      <c r="N1723" s="82" t="s">
        <v>229</v>
      </c>
      <c r="O1723" s="82"/>
      <c r="P1723" s="82"/>
      <c r="Q1723" s="82"/>
      <c r="R1723" s="82"/>
      <c r="S1723" s="82"/>
      <c r="T1723" s="82"/>
      <c r="U1723" s="82"/>
      <c r="V1723" s="82"/>
      <c r="W1723" s="82"/>
      <c r="X1723" s="82"/>
      <c r="Y1723" s="82"/>
      <c r="Z1723" s="82"/>
      <c r="AA1723" s="82"/>
      <c r="AB1723" s="82"/>
      <c r="AC1723" s="82"/>
      <c r="AD1723" s="82"/>
      <c r="AE1723" s="82"/>
      <c r="AF1723" s="82"/>
      <c r="AG1723" s="82"/>
      <c r="AH1723" s="82"/>
      <c r="AI1723" s="82"/>
      <c r="AJ1723" s="82"/>
      <c r="AK1723" s="82"/>
      <c r="AL1723" s="82"/>
      <c r="AM1723" s="82"/>
      <c r="AN1723" s="82"/>
      <c r="AO1723" s="93"/>
      <c r="AP1723" s="93"/>
      <c r="AQ1723" s="93"/>
      <c r="AR1723" s="93"/>
      <c r="AS1723" s="93"/>
      <c r="AT1723" s="94" t="s">
        <v>229</v>
      </c>
      <c r="AU1723" s="50"/>
      <c r="AV1723" s="50"/>
      <c r="AW1723" s="50"/>
      <c r="AX1723" s="50"/>
      <c r="AY1723" s="50"/>
      <c r="AZ1723" s="50"/>
      <c r="BA1723" s="50"/>
      <c r="BB1723" s="50"/>
      <c r="BC1723" s="50"/>
      <c r="BD1723" s="50"/>
      <c r="BE1723" s="50"/>
      <c r="BF1723" s="50"/>
      <c r="BG1723" s="50"/>
      <c r="BH1723" s="50"/>
      <c r="BI1723" s="50"/>
      <c r="BJ1723" s="50"/>
      <c r="BK1723" s="50"/>
      <c r="BL1723" s="50"/>
      <c r="BM1723" s="50"/>
      <c r="BN1723" s="50"/>
    </row>
    <row r="1724" customFormat="false" ht="22.5" hidden="false" customHeight="true" outlineLevel="0" collapsed="false">
      <c r="A1724" s="147" t="s">
        <v>229</v>
      </c>
      <c r="B1724" s="147" t="s">
        <v>229</v>
      </c>
      <c r="C1724" s="83" t="s">
        <v>2055</v>
      </c>
      <c r="D1724" s="90" t="e">
        <f aca="false">CONCATENATE($D$1723,"_","HS")</f>
        <v>#VALUE!</v>
      </c>
      <c r="E1724" s="77" t="e">
        <f aca="false">$E$1723</f>
        <v>#VALUE!</v>
      </c>
      <c r="F1724" s="78"/>
      <c r="G1724" s="88" t="s">
        <v>1062</v>
      </c>
      <c r="H1724" s="82" t="str">
        <f aca="false">H1749</f>
        <v>RIO-3307</v>
      </c>
      <c r="I1724" s="77" t="s">
        <v>2056</v>
      </c>
      <c r="J1724" s="87"/>
      <c r="K1724" s="87"/>
      <c r="L1724" s="93" t="s">
        <v>229</v>
      </c>
      <c r="M1724" s="87" t="s">
        <v>62</v>
      </c>
      <c r="N1724" s="82" t="s">
        <v>229</v>
      </c>
      <c r="O1724" s="82"/>
      <c r="P1724" s="82"/>
      <c r="Q1724" s="82" t="n">
        <v>1</v>
      </c>
      <c r="R1724" s="82"/>
      <c r="S1724" s="82"/>
      <c r="T1724" s="82"/>
      <c r="U1724" s="82"/>
      <c r="V1724" s="82"/>
      <c r="W1724" s="82"/>
      <c r="X1724" s="82"/>
      <c r="Y1724" s="82"/>
      <c r="Z1724" s="82"/>
      <c r="AA1724" s="82"/>
      <c r="AB1724" s="82"/>
      <c r="AC1724" s="82"/>
      <c r="AD1724" s="82"/>
      <c r="AE1724" s="82"/>
      <c r="AF1724" s="82"/>
      <c r="AG1724" s="82"/>
      <c r="AH1724" s="82"/>
      <c r="AI1724" s="82"/>
      <c r="AJ1724" s="82"/>
      <c r="AK1724" s="82"/>
      <c r="AL1724" s="82"/>
      <c r="AM1724" s="82"/>
      <c r="AN1724" s="82"/>
      <c r="AO1724" s="93"/>
      <c r="AP1724" s="93"/>
      <c r="AQ1724" s="93"/>
      <c r="AR1724" s="93"/>
      <c r="AS1724" s="93"/>
      <c r="AT1724" s="94" t="s">
        <v>229</v>
      </c>
      <c r="AU1724" s="50"/>
      <c r="AV1724" s="50"/>
      <c r="AW1724" s="50"/>
      <c r="AX1724" s="50"/>
      <c r="AY1724" s="50"/>
      <c r="AZ1724" s="50"/>
      <c r="BA1724" s="50"/>
      <c r="BB1724" s="50"/>
      <c r="BC1724" s="50"/>
      <c r="BD1724" s="50"/>
      <c r="BE1724" s="50"/>
      <c r="BF1724" s="50"/>
      <c r="BG1724" s="50"/>
      <c r="BH1724" s="50"/>
      <c r="BI1724" s="50"/>
      <c r="BJ1724" s="50"/>
      <c r="BK1724" s="50"/>
      <c r="BL1724" s="50"/>
      <c r="BM1724" s="50"/>
      <c r="BN1724" s="50"/>
    </row>
    <row r="1725" customFormat="false" ht="22.5" hidden="false" customHeight="true" outlineLevel="0" collapsed="false">
      <c r="A1725" s="147" t="s">
        <v>229</v>
      </c>
      <c r="B1725" s="147" t="s">
        <v>229</v>
      </c>
      <c r="C1725" s="83" t="s">
        <v>2057</v>
      </c>
      <c r="D1725" s="90" t="e">
        <f aca="false">CONCATENATE($D$1723,"_","RDY")</f>
        <v>#VALUE!</v>
      </c>
      <c r="E1725" s="77" t="e">
        <f aca="false">$E$1723</f>
        <v>#VALUE!</v>
      </c>
      <c r="F1725" s="78"/>
      <c r="G1725" s="88" t="s">
        <v>64</v>
      </c>
      <c r="H1725" s="82" t="str">
        <f aca="false">H1750</f>
        <v>RIO-3307</v>
      </c>
      <c r="I1725" s="77" t="s">
        <v>2058</v>
      </c>
      <c r="J1725" s="87"/>
      <c r="K1725" s="87"/>
      <c r="L1725" s="93" t="s">
        <v>229</v>
      </c>
      <c r="M1725" s="87" t="s">
        <v>62</v>
      </c>
      <c r="N1725" s="82" t="s">
        <v>229</v>
      </c>
      <c r="O1725" s="82"/>
      <c r="P1725" s="82"/>
      <c r="Q1725" s="82" t="n">
        <v>1</v>
      </c>
      <c r="R1725" s="82"/>
      <c r="S1725" s="82"/>
      <c r="T1725" s="82"/>
      <c r="U1725" s="82"/>
      <c r="V1725" s="82"/>
      <c r="W1725" s="82"/>
      <c r="X1725" s="82"/>
      <c r="Y1725" s="82"/>
      <c r="Z1725" s="82"/>
      <c r="AA1725" s="82"/>
      <c r="AB1725" s="82"/>
      <c r="AC1725" s="82"/>
      <c r="AD1725" s="82"/>
      <c r="AE1725" s="82"/>
      <c r="AF1725" s="82"/>
      <c r="AG1725" s="82"/>
      <c r="AH1725" s="82"/>
      <c r="AI1725" s="82"/>
      <c r="AJ1725" s="82"/>
      <c r="AK1725" s="82"/>
      <c r="AL1725" s="82"/>
      <c r="AM1725" s="82"/>
      <c r="AN1725" s="82"/>
      <c r="AO1725" s="93"/>
      <c r="AP1725" s="93"/>
      <c r="AQ1725" s="93"/>
      <c r="AR1725" s="93"/>
      <c r="AS1725" s="93"/>
      <c r="AT1725" s="94" t="s">
        <v>229</v>
      </c>
      <c r="AU1725" s="50"/>
      <c r="AV1725" s="50"/>
      <c r="AW1725" s="50"/>
      <c r="AX1725" s="50"/>
      <c r="AY1725" s="50"/>
      <c r="AZ1725" s="50"/>
      <c r="BA1725" s="50"/>
      <c r="BB1725" s="50"/>
      <c r="BC1725" s="50"/>
      <c r="BD1725" s="50"/>
      <c r="BE1725" s="50"/>
      <c r="BF1725" s="50"/>
      <c r="BG1725" s="50"/>
      <c r="BH1725" s="50"/>
      <c r="BI1725" s="50"/>
      <c r="BJ1725" s="50"/>
      <c r="BK1725" s="50"/>
      <c r="BL1725" s="50"/>
      <c r="BM1725" s="50"/>
      <c r="BN1725" s="50"/>
    </row>
    <row r="1726" customFormat="false" ht="22.5" hidden="false" customHeight="true" outlineLevel="0" collapsed="false">
      <c r="A1726" s="147" t="s">
        <v>229</v>
      </c>
      <c r="B1726" s="147" t="s">
        <v>229</v>
      </c>
      <c r="C1726" s="83" t="s">
        <v>2059</v>
      </c>
      <c r="D1726" s="90" t="e">
        <f aca="false">CONCATENATE($D$1723,"_","RUN")</f>
        <v>#VALUE!</v>
      </c>
      <c r="E1726" s="77" t="e">
        <f aca="false">$E$1723</f>
        <v>#VALUE!</v>
      </c>
      <c r="F1726" s="78"/>
      <c r="G1726" s="88" t="s">
        <v>382</v>
      </c>
      <c r="H1726" s="82" t="str">
        <f aca="false">H1753</f>
        <v>RIO-3307</v>
      </c>
      <c r="I1726" s="77" t="s">
        <v>2060</v>
      </c>
      <c r="J1726" s="87"/>
      <c r="K1726" s="87"/>
      <c r="L1726" s="93" t="s">
        <v>229</v>
      </c>
      <c r="M1726" s="87" t="s">
        <v>62</v>
      </c>
      <c r="N1726" s="82" t="s">
        <v>229</v>
      </c>
      <c r="O1726" s="82"/>
      <c r="P1726" s="82"/>
      <c r="Q1726" s="82" t="n">
        <v>1</v>
      </c>
      <c r="R1726" s="82"/>
      <c r="S1726" s="82"/>
      <c r="T1726" s="82"/>
      <c r="U1726" s="82"/>
      <c r="V1726" s="82"/>
      <c r="W1726" s="82"/>
      <c r="X1726" s="82"/>
      <c r="Y1726" s="82"/>
      <c r="Z1726" s="82"/>
      <c r="AA1726" s="82"/>
      <c r="AB1726" s="82"/>
      <c r="AC1726" s="82"/>
      <c r="AD1726" s="82"/>
      <c r="AE1726" s="82"/>
      <c r="AF1726" s="82"/>
      <c r="AG1726" s="82"/>
      <c r="AH1726" s="82"/>
      <c r="AI1726" s="82"/>
      <c r="AJ1726" s="82"/>
      <c r="AK1726" s="82"/>
      <c r="AL1726" s="82"/>
      <c r="AM1726" s="82"/>
      <c r="AN1726" s="82"/>
      <c r="AO1726" s="93"/>
      <c r="AP1726" s="93"/>
      <c r="AQ1726" s="93"/>
      <c r="AR1726" s="93"/>
      <c r="AS1726" s="93"/>
      <c r="AT1726" s="94" t="s">
        <v>229</v>
      </c>
      <c r="AU1726" s="50"/>
      <c r="AV1726" s="50"/>
      <c r="AW1726" s="50"/>
      <c r="AX1726" s="50"/>
      <c r="AY1726" s="50"/>
      <c r="AZ1726" s="50"/>
      <c r="BA1726" s="50"/>
      <c r="BB1726" s="50"/>
      <c r="BC1726" s="50"/>
      <c r="BD1726" s="50"/>
      <c r="BE1726" s="50"/>
      <c r="BF1726" s="50"/>
      <c r="BG1726" s="50"/>
      <c r="BH1726" s="50"/>
      <c r="BI1726" s="50"/>
      <c r="BJ1726" s="50"/>
      <c r="BK1726" s="50"/>
      <c r="BL1726" s="50"/>
      <c r="BM1726" s="50"/>
      <c r="BN1726" s="50"/>
    </row>
    <row r="1727" customFormat="false" ht="22.5" hidden="false" customHeight="true" outlineLevel="0" collapsed="false">
      <c r="A1727" s="147"/>
      <c r="B1727" s="147"/>
      <c r="C1727" s="83" t="s">
        <v>2061</v>
      </c>
      <c r="D1727" s="90" t="e">
        <f aca="false">CONCATENATE($D$1723,"_","FLT")</f>
        <v>#VALUE!</v>
      </c>
      <c r="E1727" s="77" t="e">
        <f aca="false">$E$1723</f>
        <v>#VALUE!</v>
      </c>
      <c r="F1727" s="78"/>
      <c r="G1727" s="88" t="s">
        <v>2002</v>
      </c>
      <c r="H1727" s="82" t="str">
        <f aca="false">H1754</f>
        <v>RIO-3307</v>
      </c>
      <c r="I1727" s="77" t="s">
        <v>2062</v>
      </c>
      <c r="J1727" s="87"/>
      <c r="K1727" s="87"/>
      <c r="L1727" s="93"/>
      <c r="M1727" s="87" t="s">
        <v>62</v>
      </c>
      <c r="N1727" s="82"/>
      <c r="O1727" s="82"/>
      <c r="P1727" s="82"/>
      <c r="Q1727" s="82" t="n">
        <v>1</v>
      </c>
      <c r="R1727" s="82"/>
      <c r="S1727" s="82"/>
      <c r="T1727" s="82"/>
      <c r="U1727" s="82"/>
      <c r="V1727" s="82"/>
      <c r="W1727" s="82"/>
      <c r="X1727" s="82"/>
      <c r="Y1727" s="82"/>
      <c r="Z1727" s="82"/>
      <c r="AA1727" s="82"/>
      <c r="AB1727" s="82"/>
      <c r="AC1727" s="82"/>
      <c r="AD1727" s="82"/>
      <c r="AE1727" s="82"/>
      <c r="AF1727" s="82"/>
      <c r="AG1727" s="82"/>
      <c r="AH1727" s="82"/>
      <c r="AI1727" s="82"/>
      <c r="AJ1727" s="82"/>
      <c r="AK1727" s="82"/>
      <c r="AL1727" s="82"/>
      <c r="AM1727" s="82"/>
      <c r="AN1727" s="82"/>
      <c r="AO1727" s="93"/>
      <c r="AP1727" s="93"/>
      <c r="AQ1727" s="93"/>
      <c r="AR1727" s="93"/>
      <c r="AS1727" s="93"/>
      <c r="AT1727" s="94"/>
      <c r="AU1727" s="50"/>
      <c r="AV1727" s="50"/>
      <c r="AW1727" s="50"/>
      <c r="AX1727" s="50"/>
      <c r="AY1727" s="50"/>
      <c r="AZ1727" s="50"/>
      <c r="BA1727" s="50"/>
      <c r="BB1727" s="50"/>
      <c r="BC1727" s="50"/>
      <c r="BD1727" s="50"/>
      <c r="BE1727" s="50"/>
      <c r="BF1727" s="50"/>
      <c r="BG1727" s="50"/>
      <c r="BH1727" s="50"/>
      <c r="BI1727" s="50"/>
      <c r="BJ1727" s="50"/>
      <c r="BK1727" s="50"/>
      <c r="BL1727" s="50"/>
      <c r="BM1727" s="50"/>
      <c r="BN1727" s="50"/>
    </row>
    <row r="1728" customFormat="false" ht="22.5" hidden="false" customHeight="true" outlineLevel="0" collapsed="false">
      <c r="A1728" s="147"/>
      <c r="B1728" s="147"/>
      <c r="C1728" s="83" t="s">
        <v>2063</v>
      </c>
      <c r="D1728" s="90" t="e">
        <f aca="false">CONCATENATE($D$1723,"_","MD")</f>
        <v>#VALUE!</v>
      </c>
      <c r="E1728" s="77" t="e">
        <f aca="false">$E$1723</f>
        <v>#VALUE!</v>
      </c>
      <c r="F1728" s="78"/>
      <c r="G1728" s="88" t="s">
        <v>1557</v>
      </c>
      <c r="H1728" s="82" t="str">
        <f aca="false">H1754</f>
        <v>RIO-3307</v>
      </c>
      <c r="I1728" s="77" t="s">
        <v>2064</v>
      </c>
      <c r="J1728" s="87"/>
      <c r="K1728" s="87"/>
      <c r="L1728" s="93"/>
      <c r="M1728" s="87" t="s">
        <v>62</v>
      </c>
      <c r="N1728" s="82"/>
      <c r="O1728" s="82"/>
      <c r="P1728" s="82"/>
      <c r="Q1728" s="82" t="n">
        <v>1</v>
      </c>
      <c r="R1728" s="82"/>
      <c r="S1728" s="82"/>
      <c r="T1728" s="82"/>
      <c r="U1728" s="82"/>
      <c r="V1728" s="82"/>
      <c r="W1728" s="82"/>
      <c r="X1728" s="82"/>
      <c r="Y1728" s="82"/>
      <c r="Z1728" s="82"/>
      <c r="AA1728" s="82"/>
      <c r="AB1728" s="82"/>
      <c r="AC1728" s="82"/>
      <c r="AD1728" s="82"/>
      <c r="AE1728" s="82"/>
      <c r="AF1728" s="82"/>
      <c r="AG1728" s="82"/>
      <c r="AH1728" s="82"/>
      <c r="AI1728" s="82"/>
      <c r="AJ1728" s="82"/>
      <c r="AK1728" s="82"/>
      <c r="AL1728" s="82"/>
      <c r="AM1728" s="82"/>
      <c r="AN1728" s="82"/>
      <c r="AO1728" s="93"/>
      <c r="AP1728" s="93"/>
      <c r="AQ1728" s="93"/>
      <c r="AR1728" s="93"/>
      <c r="AS1728" s="93"/>
      <c r="AT1728" s="94"/>
      <c r="AU1728" s="50"/>
      <c r="AV1728" s="50"/>
      <c r="AW1728" s="50"/>
      <c r="AX1728" s="50"/>
      <c r="AY1728" s="50"/>
      <c r="AZ1728" s="50"/>
      <c r="BA1728" s="50"/>
      <c r="BB1728" s="50"/>
      <c r="BC1728" s="50"/>
      <c r="BD1728" s="50"/>
      <c r="BE1728" s="50"/>
      <c r="BF1728" s="50"/>
      <c r="BG1728" s="50"/>
      <c r="BH1728" s="50"/>
      <c r="BI1728" s="50"/>
      <c r="BJ1728" s="50"/>
      <c r="BK1728" s="50"/>
      <c r="BL1728" s="50"/>
      <c r="BM1728" s="50"/>
      <c r="BN1728" s="50"/>
    </row>
    <row r="1729" customFormat="false" ht="22.5" hidden="false" customHeight="true" outlineLevel="0" collapsed="false">
      <c r="A1729" s="147"/>
      <c r="B1729" s="147"/>
      <c r="C1729" s="83" t="s">
        <v>2065</v>
      </c>
      <c r="D1729" s="90" t="e">
        <f aca="false">CONCATENATE($D$1723,"_","ZS")</f>
        <v>#VALUE!</v>
      </c>
      <c r="E1729" s="77" t="e">
        <f aca="false">$E$1723</f>
        <v>#VALUE!</v>
      </c>
      <c r="F1729" s="78"/>
      <c r="G1729" s="88" t="s">
        <v>2066</v>
      </c>
      <c r="H1729" s="82" t="s">
        <v>981</v>
      </c>
      <c r="I1729" s="77" t="s">
        <v>2067</v>
      </c>
      <c r="J1729" s="87"/>
      <c r="K1729" s="87"/>
      <c r="L1729" s="93"/>
      <c r="M1729" s="87" t="s">
        <v>62</v>
      </c>
      <c r="N1729" s="82"/>
      <c r="O1729" s="82"/>
      <c r="P1729" s="82"/>
      <c r="Q1729" s="82" t="n">
        <v>1</v>
      </c>
      <c r="R1729" s="82"/>
      <c r="S1729" s="82"/>
      <c r="T1729" s="82"/>
      <c r="U1729" s="82"/>
      <c r="V1729" s="82"/>
      <c r="W1729" s="82"/>
      <c r="X1729" s="82"/>
      <c r="Y1729" s="82"/>
      <c r="Z1729" s="82"/>
      <c r="AA1729" s="82"/>
      <c r="AB1729" s="82"/>
      <c r="AC1729" s="82"/>
      <c r="AD1729" s="82"/>
      <c r="AE1729" s="82"/>
      <c r="AF1729" s="82"/>
      <c r="AG1729" s="82"/>
      <c r="AH1729" s="82"/>
      <c r="AI1729" s="82"/>
      <c r="AJ1729" s="82"/>
      <c r="AK1729" s="82"/>
      <c r="AL1729" s="82"/>
      <c r="AM1729" s="82"/>
      <c r="AN1729" s="82"/>
      <c r="AO1729" s="93"/>
      <c r="AP1729" s="93"/>
      <c r="AQ1729" s="93"/>
      <c r="AR1729" s="93"/>
      <c r="AS1729" s="93"/>
      <c r="AT1729" s="94"/>
      <c r="AU1729" s="50"/>
      <c r="AV1729" s="50"/>
      <c r="AW1729" s="50"/>
      <c r="AX1729" s="50"/>
      <c r="AY1729" s="50"/>
      <c r="AZ1729" s="50"/>
      <c r="BA1729" s="50"/>
      <c r="BB1729" s="50"/>
      <c r="BC1729" s="50"/>
      <c r="BD1729" s="50"/>
      <c r="BE1729" s="50"/>
      <c r="BF1729" s="50"/>
      <c r="BG1729" s="50"/>
      <c r="BH1729" s="50"/>
      <c r="BI1729" s="50"/>
      <c r="BJ1729" s="50"/>
      <c r="BK1729" s="50"/>
      <c r="BL1729" s="50"/>
      <c r="BM1729" s="50"/>
      <c r="BN1729" s="50"/>
    </row>
    <row r="1730" customFormat="false" ht="22.5" hidden="false" customHeight="true" outlineLevel="0" collapsed="false">
      <c r="A1730" s="147"/>
      <c r="B1730" s="147"/>
      <c r="C1730" s="83" t="s">
        <v>2068</v>
      </c>
      <c r="D1730" s="90" t="e">
        <f aca="false">CONCATENATE($D$1723,"_","CMD2")</f>
        <v>#VALUE!</v>
      </c>
      <c r="E1730" s="77" t="e">
        <f aca="false">$E$1723</f>
        <v>#VALUE!</v>
      </c>
      <c r="F1730" s="78"/>
      <c r="G1730" s="88" t="s">
        <v>2069</v>
      </c>
      <c r="H1730" s="82" t="s">
        <v>981</v>
      </c>
      <c r="I1730" s="77" t="s">
        <v>2070</v>
      </c>
      <c r="J1730" s="87"/>
      <c r="K1730" s="87"/>
      <c r="L1730" s="93"/>
      <c r="M1730" s="87" t="s">
        <v>62</v>
      </c>
      <c r="N1730" s="82"/>
      <c r="O1730" s="82"/>
      <c r="P1730" s="82"/>
      <c r="Q1730" s="82"/>
      <c r="R1730" s="82" t="n">
        <v>1</v>
      </c>
      <c r="S1730" s="82"/>
      <c r="T1730" s="82"/>
      <c r="U1730" s="82"/>
      <c r="V1730" s="82"/>
      <c r="W1730" s="82"/>
      <c r="X1730" s="82"/>
      <c r="Y1730" s="82"/>
      <c r="Z1730" s="82"/>
      <c r="AA1730" s="82"/>
      <c r="AB1730" s="82"/>
      <c r="AC1730" s="82"/>
      <c r="AD1730" s="82"/>
      <c r="AE1730" s="82"/>
      <c r="AF1730" s="82"/>
      <c r="AG1730" s="82"/>
      <c r="AH1730" s="82"/>
      <c r="AI1730" s="82"/>
      <c r="AJ1730" s="82"/>
      <c r="AK1730" s="82"/>
      <c r="AL1730" s="82"/>
      <c r="AM1730" s="82"/>
      <c r="AN1730" s="82"/>
      <c r="AO1730" s="93"/>
      <c r="AP1730" s="93"/>
      <c r="AQ1730" s="93"/>
      <c r="AR1730" s="93"/>
      <c r="AS1730" s="93"/>
      <c r="AT1730" s="94"/>
      <c r="AU1730" s="50"/>
      <c r="AV1730" s="50"/>
      <c r="AW1730" s="50"/>
      <c r="AX1730" s="50"/>
      <c r="AY1730" s="50"/>
      <c r="AZ1730" s="50"/>
      <c r="BA1730" s="50"/>
      <c r="BB1730" s="50"/>
      <c r="BC1730" s="50"/>
      <c r="BD1730" s="50"/>
      <c r="BE1730" s="50"/>
      <c r="BF1730" s="50"/>
      <c r="BG1730" s="50"/>
      <c r="BH1730" s="50"/>
      <c r="BI1730" s="50"/>
      <c r="BJ1730" s="50"/>
      <c r="BK1730" s="50"/>
      <c r="BL1730" s="50"/>
      <c r="BM1730" s="50"/>
      <c r="BN1730" s="50"/>
    </row>
    <row r="1731" customFormat="false" ht="22.5" hidden="false" customHeight="true" outlineLevel="0" collapsed="false">
      <c r="A1731" s="147" t="s">
        <v>229</v>
      </c>
      <c r="B1731" s="147" t="s">
        <v>229</v>
      </c>
      <c r="C1731" s="83" t="s">
        <v>2071</v>
      </c>
      <c r="D1731" s="90" t="e">
        <f aca="false">CONCATENATE($D$1723,"_","CMD1")</f>
        <v>#VALUE!</v>
      </c>
      <c r="E1731" s="77" t="e">
        <f aca="false">$E$1723</f>
        <v>#VALUE!</v>
      </c>
      <c r="F1731" s="78"/>
      <c r="G1731" s="88" t="s">
        <v>1861</v>
      </c>
      <c r="H1731" s="82" t="str">
        <f aca="false">H1754</f>
        <v>RIO-3307</v>
      </c>
      <c r="I1731" s="77" t="s">
        <v>2072</v>
      </c>
      <c r="J1731" s="87"/>
      <c r="K1731" s="87"/>
      <c r="L1731" s="93" t="s">
        <v>229</v>
      </c>
      <c r="M1731" s="87" t="s">
        <v>62</v>
      </c>
      <c r="N1731" s="82" t="s">
        <v>229</v>
      </c>
      <c r="O1731" s="82"/>
      <c r="P1731" s="82"/>
      <c r="Q1731" s="82"/>
      <c r="R1731" s="82" t="n">
        <v>1</v>
      </c>
      <c r="S1731" s="82"/>
      <c r="T1731" s="82"/>
      <c r="U1731" s="82"/>
      <c r="V1731" s="82"/>
      <c r="W1731" s="82"/>
      <c r="X1731" s="82"/>
      <c r="Y1731" s="82"/>
      <c r="Z1731" s="82"/>
      <c r="AA1731" s="82"/>
      <c r="AB1731" s="82"/>
      <c r="AC1731" s="82"/>
      <c r="AD1731" s="82"/>
      <c r="AE1731" s="82"/>
      <c r="AF1731" s="82"/>
      <c r="AG1731" s="82"/>
      <c r="AH1731" s="82"/>
      <c r="AI1731" s="82"/>
      <c r="AJ1731" s="82"/>
      <c r="AK1731" s="82"/>
      <c r="AL1731" s="82"/>
      <c r="AM1731" s="82"/>
      <c r="AN1731" s="82"/>
      <c r="AO1731" s="93"/>
      <c r="AP1731" s="93"/>
      <c r="AQ1731" s="93"/>
      <c r="AR1731" s="93"/>
      <c r="AS1731" s="93"/>
      <c r="AT1731" s="94" t="s">
        <v>229</v>
      </c>
      <c r="AU1731" s="50"/>
      <c r="AV1731" s="50"/>
      <c r="AW1731" s="50"/>
      <c r="AX1731" s="50"/>
      <c r="AY1731" s="50"/>
      <c r="AZ1731" s="50"/>
      <c r="BA1731" s="50"/>
      <c r="BB1731" s="50"/>
      <c r="BC1731" s="50"/>
      <c r="BD1731" s="50"/>
      <c r="BE1731" s="50"/>
      <c r="BF1731" s="50"/>
      <c r="BG1731" s="50"/>
      <c r="BH1731" s="50"/>
      <c r="BI1731" s="50"/>
      <c r="BJ1731" s="50"/>
      <c r="BK1731" s="50"/>
      <c r="BL1731" s="50"/>
      <c r="BM1731" s="50"/>
      <c r="BN1731" s="50"/>
    </row>
    <row r="1732" customFormat="false" ht="22.5" hidden="false" customHeight="true" outlineLevel="0" collapsed="false">
      <c r="A1732" s="147"/>
      <c r="B1732" s="147"/>
      <c r="C1732" s="83" t="s">
        <v>2073</v>
      </c>
      <c r="D1732" s="76" t="e">
        <f aca="false">CONCATENATE($D$1723,"_","IT")</f>
        <v>#VALUE!</v>
      </c>
      <c r="E1732" s="77" t="e">
        <f aca="false">$E$1723</f>
        <v>#VALUE!</v>
      </c>
      <c r="F1732" s="78"/>
      <c r="G1732" s="88" t="s">
        <v>82</v>
      </c>
      <c r="H1732" s="82" t="str">
        <f aca="false">H1751</f>
        <v>RIO-3307</v>
      </c>
      <c r="I1732" s="77" t="s">
        <v>2074</v>
      </c>
      <c r="J1732" s="87"/>
      <c r="K1732" s="87"/>
      <c r="L1732" s="93"/>
      <c r="M1732" s="87" t="s">
        <v>85</v>
      </c>
      <c r="N1732" s="82" t="s">
        <v>1308</v>
      </c>
      <c r="O1732" s="82"/>
      <c r="P1732" s="82"/>
      <c r="Q1732" s="82"/>
      <c r="R1732" s="82"/>
      <c r="S1732" s="82" t="n">
        <v>1</v>
      </c>
      <c r="T1732" s="82"/>
      <c r="U1732" s="82"/>
      <c r="V1732" s="82"/>
      <c r="W1732" s="82"/>
      <c r="X1732" s="82"/>
      <c r="Y1732" s="82"/>
      <c r="Z1732" s="82"/>
      <c r="AA1732" s="82"/>
      <c r="AB1732" s="82"/>
      <c r="AC1732" s="82"/>
      <c r="AD1732" s="82"/>
      <c r="AE1732" s="82"/>
      <c r="AF1732" s="82"/>
      <c r="AG1732" s="82"/>
      <c r="AH1732" s="82"/>
      <c r="AI1732" s="82"/>
      <c r="AJ1732" s="82"/>
      <c r="AK1732" s="82"/>
      <c r="AL1732" s="82"/>
      <c r="AM1732" s="82"/>
      <c r="AN1732" s="82"/>
      <c r="AO1732" s="93"/>
      <c r="AP1732" s="93"/>
      <c r="AQ1732" s="93"/>
      <c r="AR1732" s="93"/>
      <c r="AS1732" s="93"/>
      <c r="AT1732" s="94"/>
      <c r="AU1732" s="50"/>
      <c r="AV1732" s="50"/>
      <c r="AW1732" s="50"/>
      <c r="AX1732" s="50"/>
      <c r="AY1732" s="50"/>
      <c r="AZ1732" s="50"/>
      <c r="BA1732" s="50"/>
      <c r="BB1732" s="50"/>
      <c r="BC1732" s="50"/>
      <c r="BD1732" s="50"/>
      <c r="BE1732" s="50"/>
      <c r="BF1732" s="50"/>
      <c r="BG1732" s="50"/>
      <c r="BH1732" s="50"/>
      <c r="BI1732" s="50"/>
      <c r="BJ1732" s="50"/>
      <c r="BK1732" s="50"/>
      <c r="BL1732" s="50"/>
      <c r="BM1732" s="50"/>
      <c r="BN1732" s="50"/>
    </row>
    <row r="1733" customFormat="false" ht="22.5" hidden="false" customHeight="true" outlineLevel="0" collapsed="false">
      <c r="A1733" s="147"/>
      <c r="B1733" s="147"/>
      <c r="C1733" s="83" t="s">
        <v>2075</v>
      </c>
      <c r="D1733" s="90" t="e">
        <f aca="false">CONCATENATE($D$1723,"_","TT")</f>
        <v>#VALUE!</v>
      </c>
      <c r="E1733" s="77" t="e">
        <f aca="false">$E$1723</f>
        <v>#VALUE!</v>
      </c>
      <c r="F1733" s="78"/>
      <c r="G1733" s="88" t="s">
        <v>332</v>
      </c>
      <c r="H1733" s="82" t="str">
        <f aca="false">H1752</f>
        <v>RIO-3307</v>
      </c>
      <c r="I1733" s="77" t="s">
        <v>2076</v>
      </c>
      <c r="J1733" s="87"/>
      <c r="K1733" s="87"/>
      <c r="L1733" s="93"/>
      <c r="M1733" s="87" t="s">
        <v>85</v>
      </c>
      <c r="N1733" s="82" t="s">
        <v>2077</v>
      </c>
      <c r="O1733" s="82"/>
      <c r="P1733" s="82"/>
      <c r="Q1733" s="82"/>
      <c r="R1733" s="82"/>
      <c r="S1733" s="82" t="n">
        <v>1</v>
      </c>
      <c r="T1733" s="82"/>
      <c r="U1733" s="82"/>
      <c r="V1733" s="82"/>
      <c r="W1733" s="82"/>
      <c r="X1733" s="82"/>
      <c r="Y1733" s="82"/>
      <c r="Z1733" s="82"/>
      <c r="AA1733" s="82"/>
      <c r="AB1733" s="82"/>
      <c r="AC1733" s="82"/>
      <c r="AD1733" s="82"/>
      <c r="AE1733" s="82"/>
      <c r="AF1733" s="82"/>
      <c r="AG1733" s="82"/>
      <c r="AH1733" s="82"/>
      <c r="AI1733" s="82"/>
      <c r="AJ1733" s="82"/>
      <c r="AK1733" s="82"/>
      <c r="AL1733" s="82"/>
      <c r="AM1733" s="82"/>
      <c r="AN1733" s="82"/>
      <c r="AO1733" s="93"/>
      <c r="AP1733" s="93"/>
      <c r="AQ1733" s="93"/>
      <c r="AR1733" s="93"/>
      <c r="AS1733" s="93"/>
      <c r="AT1733" s="94"/>
      <c r="AU1733" s="50"/>
      <c r="AV1733" s="50"/>
      <c r="AW1733" s="50"/>
      <c r="AX1733" s="50"/>
      <c r="AY1733" s="50"/>
      <c r="AZ1733" s="50"/>
      <c r="BA1733" s="50"/>
      <c r="BB1733" s="50"/>
      <c r="BC1733" s="50"/>
      <c r="BD1733" s="50"/>
      <c r="BE1733" s="50"/>
      <c r="BF1733" s="50"/>
      <c r="BG1733" s="50"/>
      <c r="BH1733" s="50"/>
      <c r="BI1733" s="50"/>
      <c r="BJ1733" s="50"/>
      <c r="BK1733" s="50"/>
      <c r="BL1733" s="50"/>
      <c r="BM1733" s="50"/>
      <c r="BN1733" s="50"/>
    </row>
    <row r="1734" customFormat="false" ht="22.5" hidden="false" customHeight="true" outlineLevel="0" collapsed="false">
      <c r="A1734" s="147"/>
      <c r="B1734" s="147"/>
      <c r="C1734" s="83"/>
      <c r="D1734" s="90"/>
      <c r="E1734" s="77"/>
      <c r="F1734" s="78"/>
      <c r="G1734" s="76"/>
      <c r="H1734" s="82"/>
      <c r="I1734" s="77"/>
      <c r="J1734" s="87"/>
      <c r="K1734" s="93"/>
      <c r="L1734" s="93"/>
      <c r="M1734" s="82"/>
      <c r="N1734" s="82"/>
      <c r="O1734" s="82"/>
      <c r="P1734" s="82"/>
      <c r="Q1734" s="82"/>
      <c r="R1734" s="82"/>
      <c r="S1734" s="82"/>
      <c r="T1734" s="82"/>
      <c r="U1734" s="82"/>
      <c r="V1734" s="82"/>
      <c r="W1734" s="82"/>
      <c r="X1734" s="82"/>
      <c r="Y1734" s="82"/>
      <c r="Z1734" s="82"/>
      <c r="AA1734" s="82"/>
      <c r="AB1734" s="82"/>
      <c r="AC1734" s="82"/>
      <c r="AD1734" s="82"/>
      <c r="AE1734" s="82"/>
      <c r="AF1734" s="82"/>
      <c r="AG1734" s="82"/>
      <c r="AH1734" s="82"/>
      <c r="AI1734" s="82"/>
      <c r="AJ1734" s="82"/>
      <c r="AK1734" s="82"/>
      <c r="AL1734" s="82"/>
      <c r="AM1734" s="82"/>
      <c r="AN1734" s="82"/>
      <c r="AO1734" s="93"/>
      <c r="AP1734" s="93"/>
      <c r="AQ1734" s="93"/>
      <c r="AR1734" s="93"/>
      <c r="AS1734" s="93"/>
      <c r="AT1734" s="94"/>
      <c r="AU1734" s="50"/>
      <c r="AV1734" s="50"/>
      <c r="AW1734" s="50"/>
      <c r="AX1734" s="50"/>
      <c r="AY1734" s="50"/>
      <c r="AZ1734" s="50"/>
      <c r="BA1734" s="50"/>
      <c r="BB1734" s="50"/>
      <c r="BC1734" s="50"/>
      <c r="BD1734" s="50"/>
      <c r="BE1734" s="50"/>
      <c r="BF1734" s="50"/>
      <c r="BG1734" s="50"/>
      <c r="BH1734" s="50"/>
      <c r="BI1734" s="50"/>
      <c r="BJ1734" s="50"/>
      <c r="BK1734" s="50"/>
      <c r="BL1734" s="50"/>
      <c r="BM1734" s="50"/>
      <c r="BN1734" s="50"/>
    </row>
    <row r="1735" customFormat="false" ht="22.5" hidden="false" customHeight="true" outlineLevel="0" collapsed="false">
      <c r="A1735" s="147"/>
      <c r="B1735" s="147"/>
      <c r="C1735" s="83"/>
      <c r="D1735" s="90"/>
      <c r="E1735" s="77"/>
      <c r="F1735" s="78"/>
      <c r="G1735" s="76"/>
      <c r="H1735" s="82"/>
      <c r="I1735" s="77"/>
      <c r="J1735" s="87"/>
      <c r="K1735" s="93"/>
      <c r="L1735" s="93"/>
      <c r="M1735" s="82"/>
      <c r="N1735" s="82"/>
      <c r="O1735" s="82"/>
      <c r="P1735" s="82"/>
      <c r="Q1735" s="82"/>
      <c r="R1735" s="82"/>
      <c r="S1735" s="82"/>
      <c r="T1735" s="82"/>
      <c r="U1735" s="82"/>
      <c r="V1735" s="82"/>
      <c r="W1735" s="82"/>
      <c r="X1735" s="82"/>
      <c r="Y1735" s="82"/>
      <c r="Z1735" s="82"/>
      <c r="AA1735" s="82"/>
      <c r="AB1735" s="82"/>
      <c r="AC1735" s="82"/>
      <c r="AD1735" s="82"/>
      <c r="AE1735" s="82"/>
      <c r="AF1735" s="82"/>
      <c r="AG1735" s="82"/>
      <c r="AH1735" s="82"/>
      <c r="AI1735" s="82"/>
      <c r="AJ1735" s="82"/>
      <c r="AK1735" s="82"/>
      <c r="AL1735" s="82"/>
      <c r="AM1735" s="82"/>
      <c r="AN1735" s="82"/>
      <c r="AO1735" s="93"/>
      <c r="AP1735" s="93"/>
      <c r="AQ1735" s="93"/>
      <c r="AR1735" s="93"/>
      <c r="AS1735" s="93"/>
      <c r="AT1735" s="94"/>
      <c r="AU1735" s="50"/>
      <c r="AV1735" s="50"/>
      <c r="AW1735" s="50"/>
      <c r="AX1735" s="50"/>
      <c r="AY1735" s="50"/>
      <c r="AZ1735" s="50"/>
      <c r="BA1735" s="50"/>
      <c r="BB1735" s="50"/>
      <c r="BC1735" s="50"/>
      <c r="BD1735" s="50"/>
      <c r="BE1735" s="50"/>
      <c r="BF1735" s="50"/>
      <c r="BG1735" s="50"/>
      <c r="BH1735" s="50"/>
      <c r="BI1735" s="50"/>
      <c r="BJ1735" s="50"/>
      <c r="BK1735" s="50"/>
      <c r="BL1735" s="50"/>
      <c r="BM1735" s="50"/>
      <c r="BN1735" s="50"/>
    </row>
    <row r="1736" customFormat="false" ht="22.5" hidden="false" customHeight="true" outlineLevel="0" collapsed="false">
      <c r="A1736" s="147"/>
      <c r="B1736" s="147"/>
      <c r="C1736" s="83"/>
      <c r="D1736" s="90"/>
      <c r="E1736" s="77"/>
      <c r="F1736" s="78"/>
      <c r="G1736" s="76"/>
      <c r="H1736" s="82"/>
      <c r="I1736" s="77"/>
      <c r="J1736" s="87"/>
      <c r="K1736" s="93"/>
      <c r="L1736" s="93"/>
      <c r="M1736" s="82"/>
      <c r="N1736" s="82"/>
      <c r="O1736" s="82"/>
      <c r="P1736" s="82"/>
      <c r="Q1736" s="82"/>
      <c r="R1736" s="82"/>
      <c r="S1736" s="82"/>
      <c r="T1736" s="82"/>
      <c r="U1736" s="82"/>
      <c r="V1736" s="82"/>
      <c r="W1736" s="82"/>
      <c r="X1736" s="82"/>
      <c r="Y1736" s="82"/>
      <c r="Z1736" s="82"/>
      <c r="AA1736" s="82"/>
      <c r="AB1736" s="82"/>
      <c r="AC1736" s="82"/>
      <c r="AD1736" s="82"/>
      <c r="AE1736" s="82"/>
      <c r="AF1736" s="82"/>
      <c r="AG1736" s="82"/>
      <c r="AH1736" s="82"/>
      <c r="AI1736" s="82"/>
      <c r="AJ1736" s="82"/>
      <c r="AK1736" s="82"/>
      <c r="AL1736" s="82"/>
      <c r="AM1736" s="82"/>
      <c r="AN1736" s="82"/>
      <c r="AO1736" s="93"/>
      <c r="AP1736" s="93"/>
      <c r="AQ1736" s="93"/>
      <c r="AR1736" s="93"/>
      <c r="AS1736" s="93"/>
      <c r="AT1736" s="94"/>
      <c r="AU1736" s="50"/>
      <c r="AV1736" s="50"/>
      <c r="AW1736" s="50"/>
      <c r="AX1736" s="50"/>
      <c r="AY1736" s="50"/>
      <c r="AZ1736" s="50"/>
      <c r="BA1736" s="50"/>
      <c r="BB1736" s="50"/>
      <c r="BC1736" s="50"/>
      <c r="BD1736" s="50"/>
      <c r="BE1736" s="50"/>
      <c r="BF1736" s="50"/>
      <c r="BG1736" s="50"/>
      <c r="BH1736" s="50"/>
      <c r="BI1736" s="50"/>
      <c r="BJ1736" s="50"/>
      <c r="BK1736" s="50"/>
      <c r="BL1736" s="50"/>
      <c r="BM1736" s="50"/>
      <c r="BN1736" s="50"/>
    </row>
    <row r="1737" customFormat="false" ht="22.5" hidden="false" customHeight="true" outlineLevel="0" collapsed="false">
      <c r="A1737" s="147"/>
      <c r="B1737" s="147"/>
      <c r="C1737" s="83"/>
      <c r="D1737" s="90"/>
      <c r="E1737" s="77"/>
      <c r="F1737" s="78"/>
      <c r="G1737" s="76"/>
      <c r="H1737" s="82"/>
      <c r="I1737" s="77"/>
      <c r="J1737" s="87"/>
      <c r="K1737" s="93"/>
      <c r="L1737" s="93"/>
      <c r="M1737" s="82"/>
      <c r="N1737" s="82"/>
      <c r="O1737" s="82"/>
      <c r="P1737" s="82"/>
      <c r="Q1737" s="82"/>
      <c r="R1737" s="82"/>
      <c r="S1737" s="82"/>
      <c r="T1737" s="82"/>
      <c r="U1737" s="82"/>
      <c r="V1737" s="82"/>
      <c r="W1737" s="82"/>
      <c r="X1737" s="82"/>
      <c r="Y1737" s="82"/>
      <c r="Z1737" s="82"/>
      <c r="AA1737" s="82"/>
      <c r="AB1737" s="82"/>
      <c r="AC1737" s="82"/>
      <c r="AD1737" s="82"/>
      <c r="AE1737" s="82"/>
      <c r="AF1737" s="82"/>
      <c r="AG1737" s="82"/>
      <c r="AH1737" s="82"/>
      <c r="AI1737" s="82"/>
      <c r="AJ1737" s="82"/>
      <c r="AK1737" s="82"/>
      <c r="AL1737" s="82"/>
      <c r="AM1737" s="82"/>
      <c r="AN1737" s="82"/>
      <c r="AO1737" s="93"/>
      <c r="AP1737" s="93"/>
      <c r="AQ1737" s="93"/>
      <c r="AR1737" s="93"/>
      <c r="AS1737" s="93"/>
      <c r="AT1737" s="94"/>
      <c r="AU1737" s="50"/>
      <c r="AV1737" s="50"/>
      <c r="AW1737" s="50"/>
      <c r="AX1737" s="50"/>
      <c r="AY1737" s="50"/>
      <c r="AZ1737" s="50"/>
      <c r="BA1737" s="50"/>
      <c r="BB1737" s="50"/>
      <c r="BC1737" s="50"/>
      <c r="BD1737" s="50"/>
      <c r="BE1737" s="50"/>
      <c r="BF1737" s="50"/>
      <c r="BG1737" s="50"/>
      <c r="BH1737" s="50"/>
      <c r="BI1737" s="50"/>
      <c r="BJ1737" s="50"/>
      <c r="BK1737" s="50"/>
      <c r="BL1737" s="50"/>
      <c r="BM1737" s="50"/>
      <c r="BN1737" s="50"/>
    </row>
    <row r="1738" customFormat="false" ht="22.5" hidden="false" customHeight="true" outlineLevel="0" collapsed="false">
      <c r="A1738" s="147"/>
      <c r="B1738" s="147"/>
      <c r="C1738" s="83"/>
      <c r="D1738" s="95" t="e">
        <f aca="false">D1723</f>
        <v>#VALUE!</v>
      </c>
      <c r="E1738" s="95" t="e">
        <f aca="false">E1723</f>
        <v>#VALUE!</v>
      </c>
      <c r="F1738" s="90"/>
      <c r="G1738" s="76"/>
      <c r="H1738" s="90"/>
      <c r="I1738" s="90"/>
      <c r="J1738" s="93" t="str">
        <f aca="false">J1723</f>
        <v>Softstart</v>
      </c>
      <c r="K1738" s="87" t="s">
        <v>89</v>
      </c>
      <c r="L1738" s="90" t="str">
        <f aca="false">L1723</f>
        <v> </v>
      </c>
      <c r="M1738" s="88"/>
      <c r="N1738" s="90" t="str">
        <f aca="false">N1723</f>
        <v> </v>
      </c>
      <c r="O1738" s="90"/>
      <c r="P1738" s="90"/>
      <c r="Q1738" s="90"/>
      <c r="R1738" s="90"/>
      <c r="S1738" s="90"/>
      <c r="T1738" s="90"/>
      <c r="U1738" s="90"/>
      <c r="V1738" s="90"/>
      <c r="W1738" s="90"/>
      <c r="X1738" s="90"/>
      <c r="Y1738" s="90"/>
      <c r="Z1738" s="90"/>
      <c r="AA1738" s="90"/>
      <c r="AB1738" s="90"/>
      <c r="AC1738" s="90"/>
      <c r="AD1738" s="90"/>
      <c r="AE1738" s="90"/>
      <c r="AF1738" s="90"/>
      <c r="AG1738" s="90"/>
      <c r="AH1738" s="90"/>
      <c r="AI1738" s="90"/>
      <c r="AJ1738" s="90"/>
      <c r="AK1738" s="90"/>
      <c r="AL1738" s="90"/>
      <c r="AM1738" s="90"/>
      <c r="AN1738" s="90"/>
      <c r="AO1738" s="90"/>
      <c r="AP1738" s="90"/>
      <c r="AQ1738" s="90"/>
      <c r="AR1738" s="90"/>
      <c r="AS1738" s="90"/>
      <c r="AT1738" s="90"/>
      <c r="AU1738" s="50"/>
      <c r="AV1738" s="50"/>
      <c r="AW1738" s="50"/>
      <c r="AX1738" s="50"/>
      <c r="AY1738" s="50"/>
      <c r="AZ1738" s="50"/>
      <c r="BA1738" s="50"/>
      <c r="BB1738" s="50"/>
      <c r="BC1738" s="50"/>
      <c r="BD1738" s="50"/>
      <c r="BE1738" s="50"/>
      <c r="BF1738" s="50"/>
      <c r="BG1738" s="50"/>
      <c r="BH1738" s="50"/>
      <c r="BI1738" s="50"/>
      <c r="BJ1738" s="50"/>
      <c r="BK1738" s="50"/>
      <c r="BL1738" s="50"/>
      <c r="BM1738" s="50"/>
      <c r="BN1738" s="50"/>
    </row>
    <row r="1739" customFormat="false" ht="22.5" hidden="false" customHeight="true" outlineLevel="0" collapsed="false">
      <c r="A1739" s="147"/>
      <c r="B1739" s="147"/>
      <c r="C1739" s="83"/>
      <c r="D1739" s="90" t="e">
        <f aca="false">CONCATENATE($D$1738,"_DNET","_RDY")</f>
        <v>#VALUE!</v>
      </c>
      <c r="E1739" s="90" t="e">
        <f aca="false">$E$1738</f>
        <v>#VALUE!</v>
      </c>
      <c r="F1739" s="90"/>
      <c r="G1739" s="90" t="str">
        <f aca="false">G1725</f>
        <v>Listo</v>
      </c>
      <c r="H1739" s="90" t="str">
        <f aca="false">H1725</f>
        <v>RIO-3307</v>
      </c>
      <c r="I1739" s="90"/>
      <c r="J1739" s="90"/>
      <c r="K1739" s="87"/>
      <c r="L1739" s="90" t="str">
        <f aca="false">L1725</f>
        <v> </v>
      </c>
      <c r="M1739" s="88" t="s">
        <v>1119</v>
      </c>
      <c r="N1739" s="90" t="str">
        <f aca="false">N1725</f>
        <v> </v>
      </c>
      <c r="O1739" s="90"/>
      <c r="P1739" s="90"/>
      <c r="Q1739" s="90"/>
      <c r="R1739" s="90"/>
      <c r="S1739" s="90"/>
      <c r="T1739" s="90"/>
      <c r="U1739" s="90"/>
      <c r="V1739" s="90"/>
      <c r="W1739" s="90"/>
      <c r="X1739" s="90" t="n">
        <v>1</v>
      </c>
      <c r="Y1739" s="90"/>
      <c r="Z1739" s="90"/>
      <c r="AA1739" s="90"/>
      <c r="AB1739" s="90"/>
      <c r="AC1739" s="90"/>
      <c r="AD1739" s="90"/>
      <c r="AE1739" s="90"/>
      <c r="AF1739" s="90"/>
      <c r="AG1739" s="90"/>
      <c r="AH1739" s="90"/>
      <c r="AI1739" s="90"/>
      <c r="AJ1739" s="90"/>
      <c r="AK1739" s="90"/>
      <c r="AL1739" s="90"/>
      <c r="AM1739" s="90"/>
      <c r="AN1739" s="90"/>
      <c r="AO1739" s="90"/>
      <c r="AP1739" s="90"/>
      <c r="AQ1739" s="90"/>
      <c r="AR1739" s="90"/>
      <c r="AS1739" s="90"/>
      <c r="AT1739" s="90"/>
      <c r="AU1739" s="50"/>
      <c r="AV1739" s="50"/>
      <c r="AW1739" s="50"/>
      <c r="AX1739" s="50"/>
      <c r="AY1739" s="50"/>
      <c r="AZ1739" s="50"/>
      <c r="BA1739" s="50"/>
      <c r="BB1739" s="50"/>
      <c r="BC1739" s="50"/>
      <c r="BD1739" s="50"/>
      <c r="BE1739" s="50"/>
      <c r="BF1739" s="50"/>
      <c r="BG1739" s="50"/>
      <c r="BH1739" s="50"/>
      <c r="BI1739" s="50"/>
      <c r="BJ1739" s="50"/>
      <c r="BK1739" s="50"/>
      <c r="BL1739" s="50"/>
      <c r="BM1739" s="50"/>
      <c r="BN1739" s="50"/>
    </row>
    <row r="1740" customFormat="false" ht="22.5" hidden="false" customHeight="true" outlineLevel="0" collapsed="false">
      <c r="A1740" s="147"/>
      <c r="B1740" s="147"/>
      <c r="C1740" s="83"/>
      <c r="D1740" s="90" t="e">
        <f aca="false">CONCATENATE($D$1738,"_DNET","_RUN")</f>
        <v>#VALUE!</v>
      </c>
      <c r="E1740" s="90" t="e">
        <f aca="false">$E$1738</f>
        <v>#VALUE!</v>
      </c>
      <c r="F1740" s="90"/>
      <c r="G1740" s="90" t="str">
        <f aca="false">G1726</f>
        <v>Dentro Contactor</v>
      </c>
      <c r="H1740" s="90" t="str">
        <f aca="false">H1726</f>
        <v>RIO-3307</v>
      </c>
      <c r="I1740" s="90"/>
      <c r="J1740" s="90"/>
      <c r="K1740" s="87"/>
      <c r="L1740" s="90" t="str">
        <f aca="false">L1726</f>
        <v> </v>
      </c>
      <c r="M1740" s="88" t="s">
        <v>1119</v>
      </c>
      <c r="N1740" s="90" t="str">
        <f aca="false">N1726</f>
        <v> </v>
      </c>
      <c r="O1740" s="90"/>
      <c r="P1740" s="90"/>
      <c r="Q1740" s="90"/>
      <c r="R1740" s="90"/>
      <c r="S1740" s="90"/>
      <c r="T1740" s="90"/>
      <c r="U1740" s="90"/>
      <c r="V1740" s="90"/>
      <c r="W1740" s="90"/>
      <c r="X1740" s="90" t="n">
        <v>1</v>
      </c>
      <c r="Y1740" s="90"/>
      <c r="Z1740" s="90"/>
      <c r="AA1740" s="90"/>
      <c r="AB1740" s="90"/>
      <c r="AC1740" s="90"/>
      <c r="AD1740" s="90"/>
      <c r="AE1740" s="90"/>
      <c r="AF1740" s="90"/>
      <c r="AG1740" s="90"/>
      <c r="AH1740" s="90"/>
      <c r="AI1740" s="90"/>
      <c r="AJ1740" s="90"/>
      <c r="AK1740" s="90"/>
      <c r="AL1740" s="90"/>
      <c r="AM1740" s="90"/>
      <c r="AN1740" s="90"/>
      <c r="AO1740" s="90"/>
      <c r="AP1740" s="90"/>
      <c r="AQ1740" s="90"/>
      <c r="AR1740" s="90"/>
      <c r="AS1740" s="90"/>
      <c r="AT1740" s="90"/>
      <c r="AU1740" s="50"/>
      <c r="AV1740" s="50"/>
      <c r="AW1740" s="50"/>
      <c r="AX1740" s="50"/>
      <c r="AY1740" s="50"/>
      <c r="AZ1740" s="50"/>
      <c r="BA1740" s="50"/>
      <c r="BB1740" s="50"/>
      <c r="BC1740" s="50"/>
      <c r="BD1740" s="50"/>
      <c r="BE1740" s="50"/>
      <c r="BF1740" s="50"/>
      <c r="BG1740" s="50"/>
      <c r="BH1740" s="50"/>
      <c r="BI1740" s="50"/>
      <c r="BJ1740" s="50"/>
      <c r="BK1740" s="50"/>
      <c r="BL1740" s="50"/>
      <c r="BM1740" s="50"/>
      <c r="BN1740" s="50"/>
    </row>
    <row r="1741" customFormat="false" ht="22.5" hidden="false" customHeight="true" outlineLevel="0" collapsed="false">
      <c r="A1741" s="147"/>
      <c r="B1741" s="147"/>
      <c r="C1741" s="83"/>
      <c r="D1741" s="90" t="e">
        <f aca="false">CONCATENATE($D$1738,"_DNET","_FLT")</f>
        <v>#VALUE!</v>
      </c>
      <c r="E1741" s="90" t="e">
        <f aca="false">$E$1738</f>
        <v>#VALUE!</v>
      </c>
      <c r="F1741" s="90"/>
      <c r="G1741" s="90" t="str">
        <f aca="false">G1727</f>
        <v>Sofstart Falla</v>
      </c>
      <c r="H1741" s="90" t="str">
        <f aca="false">H1727</f>
        <v>RIO-3307</v>
      </c>
      <c r="I1741" s="90"/>
      <c r="J1741" s="90"/>
      <c r="K1741" s="87"/>
      <c r="L1741" s="90"/>
      <c r="M1741" s="88" t="s">
        <v>1119</v>
      </c>
      <c r="N1741" s="90"/>
      <c r="O1741" s="90"/>
      <c r="P1741" s="90"/>
      <c r="Q1741" s="90"/>
      <c r="R1741" s="90"/>
      <c r="S1741" s="90"/>
      <c r="T1741" s="90"/>
      <c r="U1741" s="90"/>
      <c r="V1741" s="90"/>
      <c r="W1741" s="90"/>
      <c r="X1741" s="90" t="n">
        <v>1</v>
      </c>
      <c r="Y1741" s="90"/>
      <c r="Z1741" s="90"/>
      <c r="AA1741" s="90"/>
      <c r="AB1741" s="90"/>
      <c r="AC1741" s="90"/>
      <c r="AD1741" s="90"/>
      <c r="AE1741" s="90"/>
      <c r="AF1741" s="90"/>
      <c r="AG1741" s="90"/>
      <c r="AH1741" s="90"/>
      <c r="AI1741" s="90"/>
      <c r="AJ1741" s="90"/>
      <c r="AK1741" s="90"/>
      <c r="AL1741" s="90"/>
      <c r="AM1741" s="90"/>
      <c r="AN1741" s="90"/>
      <c r="AO1741" s="90"/>
      <c r="AP1741" s="90"/>
      <c r="AQ1741" s="90"/>
      <c r="AR1741" s="90"/>
      <c r="AS1741" s="90"/>
      <c r="AT1741" s="90"/>
      <c r="AU1741" s="50"/>
      <c r="AV1741" s="50"/>
      <c r="AW1741" s="50"/>
      <c r="AX1741" s="50"/>
      <c r="AY1741" s="50"/>
      <c r="AZ1741" s="50"/>
      <c r="BA1741" s="50"/>
      <c r="BB1741" s="50"/>
      <c r="BC1741" s="50"/>
      <c r="BD1741" s="50"/>
      <c r="BE1741" s="50"/>
      <c r="BF1741" s="50"/>
      <c r="BG1741" s="50"/>
      <c r="BH1741" s="50"/>
      <c r="BI1741" s="50"/>
      <c r="BJ1741" s="50"/>
      <c r="BK1741" s="50"/>
      <c r="BL1741" s="50"/>
      <c r="BM1741" s="50"/>
      <c r="BN1741" s="50"/>
    </row>
    <row r="1742" customFormat="false" ht="22.5" hidden="false" customHeight="true" outlineLevel="0" collapsed="false">
      <c r="A1742" s="147"/>
      <c r="B1742" s="147"/>
      <c r="C1742" s="83"/>
      <c r="D1742" s="90" t="e">
        <f aca="false">CONCATENATE($D$1738,"_DNET","_CMD1")</f>
        <v>#VALUE!</v>
      </c>
      <c r="E1742" s="90" t="e">
        <f aca="false">$E$1738</f>
        <v>#VALUE!</v>
      </c>
      <c r="F1742" s="90"/>
      <c r="G1742" s="90" t="str">
        <f aca="false">G1731</f>
        <v>Comando contactor #1</v>
      </c>
      <c r="H1742" s="90" t="str">
        <f aca="false">H1731</f>
        <v>RIO-3307</v>
      </c>
      <c r="I1742" s="90"/>
      <c r="J1742" s="90"/>
      <c r="K1742" s="87"/>
      <c r="L1742" s="90" t="str">
        <f aca="false">L1731</f>
        <v> </v>
      </c>
      <c r="M1742" s="88" t="s">
        <v>1119</v>
      </c>
      <c r="N1742" s="90" t="str">
        <f aca="false">N1731</f>
        <v> </v>
      </c>
      <c r="O1742" s="90"/>
      <c r="P1742" s="90"/>
      <c r="Q1742" s="90"/>
      <c r="R1742" s="90"/>
      <c r="S1742" s="90"/>
      <c r="T1742" s="90"/>
      <c r="U1742" s="90"/>
      <c r="V1742" s="90"/>
      <c r="W1742" s="90"/>
      <c r="X1742" s="90" t="n">
        <v>1</v>
      </c>
      <c r="Y1742" s="90"/>
      <c r="Z1742" s="90"/>
      <c r="AA1742" s="90"/>
      <c r="AB1742" s="90"/>
      <c r="AC1742" s="90"/>
      <c r="AD1742" s="90"/>
      <c r="AE1742" s="90"/>
      <c r="AF1742" s="90"/>
      <c r="AG1742" s="90"/>
      <c r="AH1742" s="90"/>
      <c r="AI1742" s="90"/>
      <c r="AJ1742" s="90"/>
      <c r="AK1742" s="90"/>
      <c r="AL1742" s="90"/>
      <c r="AM1742" s="90"/>
      <c r="AN1742" s="90"/>
      <c r="AO1742" s="90"/>
      <c r="AP1742" s="90"/>
      <c r="AQ1742" s="90"/>
      <c r="AR1742" s="90"/>
      <c r="AS1742" s="90"/>
      <c r="AT1742" s="90"/>
      <c r="AU1742" s="50"/>
      <c r="AV1742" s="50"/>
      <c r="AW1742" s="50"/>
      <c r="AX1742" s="50"/>
      <c r="AY1742" s="50"/>
      <c r="AZ1742" s="50"/>
      <c r="BA1742" s="50"/>
      <c r="BB1742" s="50"/>
      <c r="BC1742" s="50"/>
      <c r="BD1742" s="50"/>
      <c r="BE1742" s="50"/>
      <c r="BF1742" s="50"/>
      <c r="BG1742" s="50"/>
      <c r="BH1742" s="50"/>
      <c r="BI1742" s="50"/>
      <c r="BJ1742" s="50"/>
      <c r="BK1742" s="50"/>
      <c r="BL1742" s="50"/>
      <c r="BM1742" s="50"/>
      <c r="BN1742" s="50"/>
    </row>
    <row r="1743" customFormat="false" ht="22.5" hidden="false" customHeight="true" outlineLevel="0" collapsed="false">
      <c r="A1743" s="147"/>
      <c r="B1743" s="147"/>
      <c r="C1743" s="83"/>
      <c r="D1743" s="90" t="e">
        <f aca="false">CONCATENATE($D$1738,"_DNET","_I")</f>
        <v>#VALUE!</v>
      </c>
      <c r="E1743" s="90" t="e">
        <f aca="false">$E$1738</f>
        <v>#VALUE!</v>
      </c>
      <c r="F1743" s="90"/>
      <c r="G1743" s="90" t="str">
        <f aca="false">G1732</f>
        <v>Corriente</v>
      </c>
      <c r="H1743" s="90" t="str">
        <f aca="false">H1732</f>
        <v>RIO-3307</v>
      </c>
      <c r="I1743" s="90"/>
      <c r="J1743" s="90"/>
      <c r="K1743" s="87"/>
      <c r="L1743" s="90"/>
      <c r="M1743" s="88" t="s">
        <v>1119</v>
      </c>
      <c r="N1743" s="90"/>
      <c r="O1743" s="90"/>
      <c r="P1743" s="90"/>
      <c r="Q1743" s="90"/>
      <c r="R1743" s="90"/>
      <c r="S1743" s="90"/>
      <c r="T1743" s="90"/>
      <c r="U1743" s="90"/>
      <c r="V1743" s="90"/>
      <c r="W1743" s="90"/>
      <c r="X1743" s="90" t="n">
        <v>1</v>
      </c>
      <c r="Y1743" s="90"/>
      <c r="Z1743" s="90"/>
      <c r="AA1743" s="90"/>
      <c r="AB1743" s="90"/>
      <c r="AC1743" s="90"/>
      <c r="AD1743" s="90"/>
      <c r="AE1743" s="90"/>
      <c r="AF1743" s="90"/>
      <c r="AG1743" s="90"/>
      <c r="AH1743" s="90"/>
      <c r="AI1743" s="90"/>
      <c r="AJ1743" s="90"/>
      <c r="AK1743" s="90"/>
      <c r="AL1743" s="90"/>
      <c r="AM1743" s="90"/>
      <c r="AN1743" s="90"/>
      <c r="AO1743" s="90"/>
      <c r="AP1743" s="90"/>
      <c r="AQ1743" s="90"/>
      <c r="AR1743" s="90"/>
      <c r="AS1743" s="90"/>
      <c r="AT1743" s="90"/>
      <c r="AU1743" s="50"/>
      <c r="AV1743" s="50"/>
      <c r="AW1743" s="50"/>
      <c r="AX1743" s="50"/>
      <c r="AY1743" s="50"/>
      <c r="AZ1743" s="50"/>
      <c r="BA1743" s="50"/>
      <c r="BB1743" s="50"/>
      <c r="BC1743" s="50"/>
      <c r="BD1743" s="50"/>
      <c r="BE1743" s="50"/>
      <c r="BF1743" s="50"/>
      <c r="BG1743" s="50"/>
      <c r="BH1743" s="50"/>
      <c r="BI1743" s="50"/>
      <c r="BJ1743" s="50"/>
      <c r="BK1743" s="50"/>
      <c r="BL1743" s="50"/>
      <c r="BM1743" s="50"/>
      <c r="BN1743" s="50"/>
    </row>
    <row r="1744" customFormat="false" ht="22.5" hidden="false" customHeight="true" outlineLevel="0" collapsed="false">
      <c r="A1744" s="90"/>
      <c r="B1744" s="90"/>
      <c r="C1744" s="83"/>
      <c r="D1744" s="90"/>
      <c r="E1744" s="77"/>
      <c r="F1744" s="78"/>
      <c r="G1744" s="76"/>
      <c r="H1744" s="82"/>
      <c r="I1744" s="89"/>
      <c r="J1744" s="87"/>
      <c r="K1744" s="79"/>
      <c r="L1744" s="93"/>
      <c r="M1744" s="82"/>
      <c r="N1744" s="82"/>
      <c r="O1744" s="82"/>
      <c r="P1744" s="82"/>
      <c r="Q1744" s="82"/>
      <c r="R1744" s="82"/>
      <c r="S1744" s="82"/>
      <c r="T1744" s="82"/>
      <c r="U1744" s="82"/>
      <c r="V1744" s="82"/>
      <c r="W1744" s="82"/>
      <c r="X1744" s="82"/>
      <c r="Y1744" s="82"/>
      <c r="Z1744" s="82"/>
      <c r="AA1744" s="82"/>
      <c r="AB1744" s="82"/>
      <c r="AC1744" s="82"/>
      <c r="AD1744" s="82"/>
      <c r="AE1744" s="82"/>
      <c r="AF1744" s="82"/>
      <c r="AG1744" s="82"/>
      <c r="AH1744" s="82"/>
      <c r="AI1744" s="82"/>
      <c r="AJ1744" s="82"/>
      <c r="AK1744" s="82"/>
      <c r="AL1744" s="82"/>
      <c r="AM1744" s="82"/>
      <c r="AN1744" s="82"/>
      <c r="AO1744" s="93"/>
      <c r="AP1744" s="93"/>
      <c r="AQ1744" s="93"/>
      <c r="AR1744" s="93"/>
      <c r="AS1744" s="93"/>
      <c r="AT1744" s="94"/>
      <c r="AU1744" s="41"/>
      <c r="AV1744" s="41"/>
      <c r="AW1744" s="41"/>
      <c r="AX1744" s="41"/>
      <c r="AY1744" s="41"/>
      <c r="AZ1744" s="41"/>
      <c r="BA1744" s="41"/>
      <c r="BB1744" s="41"/>
      <c r="BC1744" s="41"/>
      <c r="BD1744" s="41"/>
      <c r="BE1744" s="41"/>
      <c r="BF1744" s="41"/>
      <c r="BG1744" s="41"/>
      <c r="BH1744" s="41"/>
      <c r="BI1744" s="41"/>
      <c r="BJ1744" s="41"/>
      <c r="BK1744" s="41"/>
      <c r="BL1744" s="41"/>
      <c r="BM1744" s="41"/>
      <c r="BN1744" s="41"/>
    </row>
    <row r="1745" customFormat="false" ht="22.5" hidden="false" customHeight="true" outlineLevel="0" collapsed="false">
      <c r="A1745" s="90"/>
      <c r="B1745" s="90"/>
      <c r="C1745" s="83"/>
      <c r="D1745" s="90"/>
      <c r="E1745" s="77"/>
      <c r="F1745" s="78"/>
      <c r="G1745" s="76"/>
      <c r="H1745" s="82"/>
      <c r="I1745" s="89"/>
      <c r="J1745" s="87"/>
      <c r="K1745" s="79"/>
      <c r="L1745" s="93"/>
      <c r="M1745" s="82"/>
      <c r="N1745" s="82"/>
      <c r="O1745" s="82"/>
      <c r="P1745" s="82"/>
      <c r="Q1745" s="82"/>
      <c r="R1745" s="82"/>
      <c r="S1745" s="82"/>
      <c r="T1745" s="82"/>
      <c r="U1745" s="82"/>
      <c r="V1745" s="82"/>
      <c r="W1745" s="82"/>
      <c r="X1745" s="82"/>
      <c r="Y1745" s="82"/>
      <c r="Z1745" s="82"/>
      <c r="AA1745" s="82"/>
      <c r="AB1745" s="82"/>
      <c r="AC1745" s="82"/>
      <c r="AD1745" s="82"/>
      <c r="AE1745" s="82"/>
      <c r="AF1745" s="82"/>
      <c r="AG1745" s="82"/>
      <c r="AH1745" s="82"/>
      <c r="AI1745" s="82"/>
      <c r="AJ1745" s="82"/>
      <c r="AK1745" s="82"/>
      <c r="AL1745" s="82"/>
      <c r="AM1745" s="82"/>
      <c r="AN1745" s="82"/>
      <c r="AO1745" s="93"/>
      <c r="AP1745" s="93"/>
      <c r="AQ1745" s="93"/>
      <c r="AR1745" s="93"/>
      <c r="AS1745" s="93"/>
      <c r="AT1745" s="94"/>
      <c r="AU1745" s="41"/>
      <c r="AV1745" s="41"/>
      <c r="AW1745" s="41"/>
      <c r="AX1745" s="41"/>
      <c r="AY1745" s="41"/>
      <c r="AZ1745" s="41"/>
      <c r="BA1745" s="41"/>
      <c r="BB1745" s="41"/>
      <c r="BC1745" s="41"/>
      <c r="BD1745" s="41"/>
      <c r="BE1745" s="41"/>
      <c r="BF1745" s="41"/>
      <c r="BG1745" s="41"/>
      <c r="BH1745" s="41"/>
      <c r="BI1745" s="41"/>
      <c r="BJ1745" s="41"/>
      <c r="BK1745" s="41"/>
      <c r="BL1745" s="41"/>
      <c r="BM1745" s="41"/>
      <c r="BN1745" s="41"/>
    </row>
    <row r="1746" customFormat="false" ht="22.5" hidden="false" customHeight="true" outlineLevel="0" collapsed="false">
      <c r="A1746" s="90"/>
      <c r="B1746" s="90"/>
      <c r="C1746" s="83"/>
      <c r="D1746" s="90"/>
      <c r="E1746" s="77"/>
      <c r="F1746" s="78"/>
      <c r="G1746" s="76"/>
      <c r="H1746" s="82"/>
      <c r="I1746" s="89"/>
      <c r="J1746" s="87"/>
      <c r="K1746" s="79"/>
      <c r="L1746" s="93"/>
      <c r="M1746" s="82"/>
      <c r="N1746" s="82"/>
      <c r="O1746" s="82"/>
      <c r="P1746" s="82"/>
      <c r="Q1746" s="82"/>
      <c r="R1746" s="82"/>
      <c r="S1746" s="82"/>
      <c r="T1746" s="82"/>
      <c r="U1746" s="82"/>
      <c r="V1746" s="82"/>
      <c r="W1746" s="82"/>
      <c r="X1746" s="82"/>
      <c r="Y1746" s="82"/>
      <c r="Z1746" s="82"/>
      <c r="AA1746" s="82"/>
      <c r="AB1746" s="82"/>
      <c r="AC1746" s="82"/>
      <c r="AD1746" s="82"/>
      <c r="AE1746" s="82"/>
      <c r="AF1746" s="82"/>
      <c r="AG1746" s="82"/>
      <c r="AH1746" s="82"/>
      <c r="AI1746" s="82"/>
      <c r="AJ1746" s="82"/>
      <c r="AK1746" s="82"/>
      <c r="AL1746" s="82"/>
      <c r="AM1746" s="82"/>
      <c r="AN1746" s="82"/>
      <c r="AO1746" s="93"/>
      <c r="AP1746" s="93"/>
      <c r="AQ1746" s="93"/>
      <c r="AR1746" s="93"/>
      <c r="AS1746" s="93"/>
      <c r="AT1746" s="94"/>
      <c r="AU1746" s="41"/>
      <c r="AV1746" s="41"/>
      <c r="AW1746" s="41"/>
      <c r="AX1746" s="41"/>
      <c r="AY1746" s="41"/>
      <c r="AZ1746" s="41"/>
      <c r="BA1746" s="41"/>
      <c r="BB1746" s="41"/>
      <c r="BC1746" s="41"/>
      <c r="BD1746" s="41"/>
      <c r="BE1746" s="41"/>
      <c r="BF1746" s="41"/>
      <c r="BG1746" s="41"/>
      <c r="BH1746" s="41"/>
      <c r="BI1746" s="41"/>
      <c r="BJ1746" s="41"/>
      <c r="BK1746" s="41"/>
      <c r="BL1746" s="41"/>
      <c r="BM1746" s="41"/>
      <c r="BN1746" s="41"/>
    </row>
    <row r="1747" customFormat="false" ht="22.5" hidden="false" customHeight="true" outlineLevel="0" collapsed="false">
      <c r="A1747" s="90"/>
      <c r="B1747" s="90"/>
      <c r="C1747" s="83"/>
      <c r="D1747" s="90"/>
      <c r="E1747" s="77"/>
      <c r="F1747" s="78"/>
      <c r="G1747" s="76"/>
      <c r="H1747" s="82"/>
      <c r="I1747" s="89"/>
      <c r="J1747" s="87"/>
      <c r="K1747" s="79"/>
      <c r="L1747" s="93"/>
      <c r="M1747" s="82"/>
      <c r="N1747" s="82"/>
      <c r="O1747" s="82"/>
      <c r="P1747" s="82"/>
      <c r="Q1747" s="82"/>
      <c r="R1747" s="82"/>
      <c r="S1747" s="82"/>
      <c r="T1747" s="82"/>
      <c r="U1747" s="82"/>
      <c r="V1747" s="82"/>
      <c r="W1747" s="82"/>
      <c r="X1747" s="82"/>
      <c r="Y1747" s="82"/>
      <c r="Z1747" s="82"/>
      <c r="AA1747" s="82"/>
      <c r="AB1747" s="82"/>
      <c r="AC1747" s="82"/>
      <c r="AD1747" s="82"/>
      <c r="AE1747" s="82"/>
      <c r="AF1747" s="82"/>
      <c r="AG1747" s="82"/>
      <c r="AH1747" s="82"/>
      <c r="AI1747" s="82"/>
      <c r="AJ1747" s="82"/>
      <c r="AK1747" s="82"/>
      <c r="AL1747" s="82"/>
      <c r="AM1747" s="82"/>
      <c r="AN1747" s="82"/>
      <c r="AO1747" s="93"/>
      <c r="AP1747" s="93"/>
      <c r="AQ1747" s="93"/>
      <c r="AR1747" s="93"/>
      <c r="AS1747" s="93"/>
      <c r="AT1747" s="94"/>
      <c r="AU1747" s="41"/>
      <c r="AV1747" s="41"/>
      <c r="AW1747" s="41"/>
      <c r="AX1747" s="41"/>
      <c r="AY1747" s="41"/>
      <c r="AZ1747" s="41"/>
      <c r="BA1747" s="41"/>
      <c r="BB1747" s="41"/>
      <c r="BC1747" s="41"/>
      <c r="BD1747" s="41"/>
      <c r="BE1747" s="41"/>
      <c r="BF1747" s="41"/>
      <c r="BG1747" s="41"/>
      <c r="BH1747" s="41"/>
      <c r="BI1747" s="41"/>
      <c r="BJ1747" s="41"/>
      <c r="BK1747" s="41"/>
      <c r="BL1747" s="41"/>
      <c r="BM1747" s="41"/>
      <c r="BN1747" s="41"/>
    </row>
    <row r="1748" customFormat="false" ht="22.5" hidden="false" customHeight="true" outlineLevel="0" collapsed="false">
      <c r="A1748" s="147" t="s">
        <v>229</v>
      </c>
      <c r="B1748" s="147" t="s">
        <v>229</v>
      </c>
      <c r="C1748" s="83"/>
      <c r="D1748" s="95" t="e">
        <f aca="false">'codigos flow sheet' #REF!</f>
        <v>#VALUE!</v>
      </c>
      <c r="E1748" s="97" t="e">
        <f aca="false">'codigos flow sheet' #REF!</f>
        <v>#VALUE!</v>
      </c>
      <c r="F1748" s="78"/>
      <c r="G1748" s="76"/>
      <c r="H1748" s="82"/>
      <c r="I1748" s="76"/>
      <c r="J1748" s="87" t="s">
        <v>88</v>
      </c>
      <c r="K1748" s="87" t="s">
        <v>89</v>
      </c>
      <c r="L1748" s="93" t="s">
        <v>229</v>
      </c>
      <c r="M1748" s="87" t="s">
        <v>229</v>
      </c>
      <c r="N1748" s="82" t="s">
        <v>229</v>
      </c>
      <c r="O1748" s="82"/>
      <c r="P1748" s="82"/>
      <c r="Q1748" s="82"/>
      <c r="R1748" s="82"/>
      <c r="S1748" s="82"/>
      <c r="T1748" s="82"/>
      <c r="U1748" s="82"/>
      <c r="V1748" s="82"/>
      <c r="W1748" s="82"/>
      <c r="X1748" s="82"/>
      <c r="Y1748" s="82"/>
      <c r="Z1748" s="82"/>
      <c r="AA1748" s="82"/>
      <c r="AB1748" s="82"/>
      <c r="AC1748" s="82"/>
      <c r="AD1748" s="82"/>
      <c r="AE1748" s="82"/>
      <c r="AF1748" s="82"/>
      <c r="AG1748" s="82"/>
      <c r="AH1748" s="82"/>
      <c r="AI1748" s="82"/>
      <c r="AJ1748" s="82"/>
      <c r="AK1748" s="82"/>
      <c r="AL1748" s="82"/>
      <c r="AM1748" s="82"/>
      <c r="AN1748" s="82"/>
      <c r="AO1748" s="93"/>
      <c r="AP1748" s="93"/>
      <c r="AQ1748" s="93"/>
      <c r="AR1748" s="93"/>
      <c r="AS1748" s="93"/>
      <c r="AT1748" s="94" t="s">
        <v>229</v>
      </c>
      <c r="AU1748" s="50"/>
      <c r="AV1748" s="50"/>
      <c r="AW1748" s="50"/>
      <c r="AX1748" s="50"/>
      <c r="AY1748" s="50"/>
      <c r="AZ1748" s="50"/>
      <c r="BA1748" s="50"/>
      <c r="BB1748" s="50"/>
      <c r="BC1748" s="50"/>
      <c r="BD1748" s="50"/>
      <c r="BE1748" s="50"/>
      <c r="BF1748" s="50"/>
      <c r="BG1748" s="50"/>
      <c r="BH1748" s="50"/>
      <c r="BI1748" s="50"/>
      <c r="BJ1748" s="50"/>
      <c r="BK1748" s="50"/>
      <c r="BL1748" s="50"/>
      <c r="BM1748" s="50"/>
      <c r="BN1748" s="50"/>
    </row>
    <row r="1749" customFormat="false" ht="22.5" hidden="false" customHeight="true" outlineLevel="0" collapsed="false">
      <c r="A1749" s="147" t="s">
        <v>229</v>
      </c>
      <c r="B1749" s="147" t="s">
        <v>229</v>
      </c>
      <c r="C1749" s="83" t="s">
        <v>2078</v>
      </c>
      <c r="D1749" s="90" t="e">
        <f aca="false">CONCATENATE(D1748,"_","HS")</f>
        <v>#VALUE!</v>
      </c>
      <c r="E1749" s="77" t="e">
        <f aca="false">$E$1748</f>
        <v>#VALUE!</v>
      </c>
      <c r="F1749" s="78"/>
      <c r="G1749" s="88" t="s">
        <v>1062</v>
      </c>
      <c r="H1749" s="82" t="str">
        <f aca="false">H1599</f>
        <v>RIO-3307</v>
      </c>
      <c r="I1749" s="77" t="s">
        <v>2079</v>
      </c>
      <c r="J1749" s="87"/>
      <c r="K1749" s="87"/>
      <c r="L1749" s="93" t="s">
        <v>229</v>
      </c>
      <c r="M1749" s="87" t="s">
        <v>62</v>
      </c>
      <c r="N1749" s="82" t="s">
        <v>229</v>
      </c>
      <c r="O1749" s="82"/>
      <c r="P1749" s="82"/>
      <c r="Q1749" s="82" t="n">
        <v>1</v>
      </c>
      <c r="R1749" s="82"/>
      <c r="S1749" s="82"/>
      <c r="T1749" s="82"/>
      <c r="U1749" s="82"/>
      <c r="V1749" s="82"/>
      <c r="W1749" s="82"/>
      <c r="X1749" s="82"/>
      <c r="Y1749" s="82"/>
      <c r="Z1749" s="82"/>
      <c r="AA1749" s="82"/>
      <c r="AB1749" s="82"/>
      <c r="AC1749" s="82"/>
      <c r="AD1749" s="82"/>
      <c r="AE1749" s="82"/>
      <c r="AF1749" s="82"/>
      <c r="AG1749" s="82"/>
      <c r="AH1749" s="82"/>
      <c r="AI1749" s="82"/>
      <c r="AJ1749" s="82"/>
      <c r="AK1749" s="82"/>
      <c r="AL1749" s="82"/>
      <c r="AM1749" s="82"/>
      <c r="AN1749" s="82"/>
      <c r="AO1749" s="93"/>
      <c r="AP1749" s="93"/>
      <c r="AQ1749" s="93"/>
      <c r="AR1749" s="93"/>
      <c r="AS1749" s="93"/>
      <c r="AT1749" s="94" t="s">
        <v>229</v>
      </c>
      <c r="AU1749" s="50"/>
      <c r="AV1749" s="50"/>
      <c r="AW1749" s="50"/>
      <c r="AX1749" s="50"/>
      <c r="AY1749" s="50"/>
      <c r="AZ1749" s="50"/>
      <c r="BA1749" s="50"/>
      <c r="BB1749" s="50"/>
      <c r="BC1749" s="50"/>
      <c r="BD1749" s="50"/>
      <c r="BE1749" s="50"/>
      <c r="BF1749" s="50"/>
      <c r="BG1749" s="50"/>
      <c r="BH1749" s="50"/>
      <c r="BI1749" s="50"/>
      <c r="BJ1749" s="50"/>
      <c r="BK1749" s="50"/>
      <c r="BL1749" s="50"/>
      <c r="BM1749" s="50"/>
      <c r="BN1749" s="50"/>
    </row>
    <row r="1750" customFormat="false" ht="22.5" hidden="false" customHeight="true" outlineLevel="0" collapsed="false">
      <c r="A1750" s="147" t="s">
        <v>229</v>
      </c>
      <c r="B1750" s="147" t="s">
        <v>229</v>
      </c>
      <c r="C1750" s="83" t="s">
        <v>2080</v>
      </c>
      <c r="D1750" s="90" t="e">
        <f aca="false">CONCATENATE(D1748,"_","RDY")</f>
        <v>#VALUE!</v>
      </c>
      <c r="E1750" s="77" t="e">
        <f aca="false">$E$1748</f>
        <v>#VALUE!</v>
      </c>
      <c r="F1750" s="151"/>
      <c r="G1750" s="88" t="s">
        <v>64</v>
      </c>
      <c r="H1750" s="82" t="str">
        <f aca="false">H1600</f>
        <v>RIO-3307</v>
      </c>
      <c r="I1750" s="77" t="s">
        <v>2081</v>
      </c>
      <c r="J1750" s="87"/>
      <c r="K1750" s="87"/>
      <c r="L1750" s="93" t="s">
        <v>229</v>
      </c>
      <c r="M1750" s="87" t="s">
        <v>62</v>
      </c>
      <c r="N1750" s="82" t="s">
        <v>229</v>
      </c>
      <c r="O1750" s="82"/>
      <c r="P1750" s="82"/>
      <c r="Q1750" s="82" t="n">
        <v>1</v>
      </c>
      <c r="R1750" s="82"/>
      <c r="S1750" s="82"/>
      <c r="T1750" s="82"/>
      <c r="U1750" s="82"/>
      <c r="V1750" s="82"/>
      <c r="W1750" s="82"/>
      <c r="X1750" s="82"/>
      <c r="Y1750" s="82"/>
      <c r="Z1750" s="82"/>
      <c r="AA1750" s="82"/>
      <c r="AB1750" s="82"/>
      <c r="AC1750" s="82"/>
      <c r="AD1750" s="82"/>
      <c r="AE1750" s="82"/>
      <c r="AF1750" s="82"/>
      <c r="AG1750" s="82"/>
      <c r="AH1750" s="82"/>
      <c r="AI1750" s="82"/>
      <c r="AJ1750" s="82"/>
      <c r="AK1750" s="82"/>
      <c r="AL1750" s="82"/>
      <c r="AM1750" s="82"/>
      <c r="AN1750" s="82"/>
      <c r="AO1750" s="93"/>
      <c r="AP1750" s="93"/>
      <c r="AQ1750" s="93"/>
      <c r="AR1750" s="93"/>
      <c r="AS1750" s="93"/>
      <c r="AT1750" s="94" t="s">
        <v>229</v>
      </c>
      <c r="AU1750" s="50"/>
      <c r="AV1750" s="50"/>
      <c r="AW1750" s="50"/>
      <c r="AX1750" s="50"/>
      <c r="AY1750" s="50"/>
      <c r="AZ1750" s="50"/>
      <c r="BA1750" s="50"/>
      <c r="BB1750" s="50"/>
      <c r="BC1750" s="50"/>
      <c r="BD1750" s="50"/>
      <c r="BE1750" s="50"/>
      <c r="BF1750" s="50"/>
      <c r="BG1750" s="50"/>
      <c r="BH1750" s="50"/>
      <c r="BI1750" s="50"/>
      <c r="BJ1750" s="50"/>
      <c r="BK1750" s="50"/>
      <c r="BL1750" s="50"/>
      <c r="BM1750" s="50"/>
      <c r="BN1750" s="50"/>
    </row>
    <row r="1751" customFormat="false" ht="22.5" hidden="false" customHeight="true" outlineLevel="0" collapsed="false">
      <c r="A1751" s="147"/>
      <c r="B1751" s="147"/>
      <c r="C1751" s="83" t="s">
        <v>2082</v>
      </c>
      <c r="D1751" s="90" t="e">
        <f aca="false">CONCATENATE(D1748,"_","POS1")</f>
        <v>#VALUE!</v>
      </c>
      <c r="E1751" s="77" t="e">
        <f aca="false">$E$1748</f>
        <v>#VALUE!</v>
      </c>
      <c r="F1751" s="78"/>
      <c r="G1751" s="88" t="s">
        <v>1957</v>
      </c>
      <c r="H1751" s="82" t="str">
        <f aca="false">H1602</f>
        <v>RIO-3307</v>
      </c>
      <c r="I1751" s="77" t="s">
        <v>2083</v>
      </c>
      <c r="J1751" s="87"/>
      <c r="K1751" s="87"/>
      <c r="L1751" s="93"/>
      <c r="M1751" s="87" t="s">
        <v>62</v>
      </c>
      <c r="N1751" s="82"/>
      <c r="O1751" s="82"/>
      <c r="P1751" s="82"/>
      <c r="Q1751" s="82" t="n">
        <v>1</v>
      </c>
      <c r="R1751" s="82"/>
      <c r="S1751" s="82"/>
      <c r="T1751" s="82"/>
      <c r="U1751" s="82"/>
      <c r="V1751" s="82"/>
      <c r="W1751" s="82"/>
      <c r="X1751" s="82"/>
      <c r="Y1751" s="82"/>
      <c r="Z1751" s="82"/>
      <c r="AA1751" s="82"/>
      <c r="AB1751" s="82"/>
      <c r="AC1751" s="82"/>
      <c r="AD1751" s="82"/>
      <c r="AE1751" s="82"/>
      <c r="AF1751" s="82"/>
      <c r="AG1751" s="82"/>
      <c r="AH1751" s="82"/>
      <c r="AI1751" s="82"/>
      <c r="AJ1751" s="82"/>
      <c r="AK1751" s="82"/>
      <c r="AL1751" s="82"/>
      <c r="AM1751" s="82"/>
      <c r="AN1751" s="82"/>
      <c r="AO1751" s="93"/>
      <c r="AP1751" s="93"/>
      <c r="AQ1751" s="93"/>
      <c r="AR1751" s="93"/>
      <c r="AS1751" s="93"/>
      <c r="AT1751" s="94"/>
      <c r="AU1751" s="50"/>
      <c r="AV1751" s="50"/>
      <c r="AW1751" s="50"/>
      <c r="AX1751" s="50"/>
      <c r="AY1751" s="50"/>
      <c r="AZ1751" s="50"/>
      <c r="BA1751" s="50"/>
      <c r="BB1751" s="50"/>
      <c r="BC1751" s="50"/>
      <c r="BD1751" s="50"/>
      <c r="BE1751" s="50"/>
      <c r="BF1751" s="50"/>
      <c r="BG1751" s="50"/>
      <c r="BH1751" s="50"/>
      <c r="BI1751" s="50"/>
      <c r="BJ1751" s="50"/>
      <c r="BK1751" s="50"/>
      <c r="BL1751" s="50"/>
      <c r="BM1751" s="50"/>
      <c r="BN1751" s="50"/>
    </row>
    <row r="1752" customFormat="false" ht="22.5" hidden="false" customHeight="true" outlineLevel="0" collapsed="false">
      <c r="A1752" s="147"/>
      <c r="B1752" s="147"/>
      <c r="C1752" s="83" t="s">
        <v>2084</v>
      </c>
      <c r="D1752" s="90" t="e">
        <f aca="false">CONCATENATE(D1748,"_","POS2")</f>
        <v>#VALUE!</v>
      </c>
      <c r="E1752" s="77" t="e">
        <f aca="false">$E$1748</f>
        <v>#VALUE!</v>
      </c>
      <c r="F1752" s="78"/>
      <c r="G1752" s="88" t="s">
        <v>1960</v>
      </c>
      <c r="H1752" s="82" t="str">
        <f aca="false">H1603</f>
        <v>RIO-3307</v>
      </c>
      <c r="I1752" s="77" t="s">
        <v>2085</v>
      </c>
      <c r="J1752" s="87"/>
      <c r="K1752" s="87"/>
      <c r="L1752" s="93"/>
      <c r="M1752" s="87" t="s">
        <v>62</v>
      </c>
      <c r="N1752" s="82"/>
      <c r="O1752" s="82"/>
      <c r="P1752" s="82"/>
      <c r="Q1752" s="82" t="n">
        <v>1</v>
      </c>
      <c r="R1752" s="82"/>
      <c r="S1752" s="82"/>
      <c r="T1752" s="82"/>
      <c r="U1752" s="82"/>
      <c r="V1752" s="82"/>
      <c r="W1752" s="82"/>
      <c r="X1752" s="82"/>
      <c r="Y1752" s="82"/>
      <c r="Z1752" s="82"/>
      <c r="AA1752" s="82"/>
      <c r="AB1752" s="82"/>
      <c r="AC1752" s="82"/>
      <c r="AD1752" s="82"/>
      <c r="AE1752" s="82"/>
      <c r="AF1752" s="82"/>
      <c r="AG1752" s="82"/>
      <c r="AH1752" s="82"/>
      <c r="AI1752" s="82"/>
      <c r="AJ1752" s="82"/>
      <c r="AK1752" s="82"/>
      <c r="AL1752" s="82"/>
      <c r="AM1752" s="82"/>
      <c r="AN1752" s="82"/>
      <c r="AO1752" s="93"/>
      <c r="AP1752" s="93"/>
      <c r="AQ1752" s="93"/>
      <c r="AR1752" s="93"/>
      <c r="AS1752" s="93"/>
      <c r="AT1752" s="94"/>
      <c r="AU1752" s="50"/>
      <c r="AV1752" s="50"/>
      <c r="AW1752" s="50"/>
      <c r="AX1752" s="50"/>
      <c r="AY1752" s="50"/>
      <c r="AZ1752" s="50"/>
      <c r="BA1752" s="50"/>
      <c r="BB1752" s="50"/>
      <c r="BC1752" s="50"/>
      <c r="BD1752" s="50"/>
      <c r="BE1752" s="50"/>
      <c r="BF1752" s="50"/>
      <c r="BG1752" s="50"/>
      <c r="BH1752" s="50"/>
      <c r="BI1752" s="50"/>
      <c r="BJ1752" s="50"/>
      <c r="BK1752" s="50"/>
      <c r="BL1752" s="50"/>
      <c r="BM1752" s="50"/>
      <c r="BN1752" s="50"/>
    </row>
    <row r="1753" customFormat="false" ht="22.5" hidden="false" customHeight="true" outlineLevel="0" collapsed="false">
      <c r="A1753" s="147" t="s">
        <v>229</v>
      </c>
      <c r="B1753" s="147" t="s">
        <v>229</v>
      </c>
      <c r="C1753" s="83" t="s">
        <v>2086</v>
      </c>
      <c r="D1753" s="90" t="e">
        <f aca="false">CONCATENATE(D1748,"_","CMD1")</f>
        <v>#VALUE!</v>
      </c>
      <c r="E1753" s="77" t="e">
        <f aca="false">$E$1748</f>
        <v>#VALUE!</v>
      </c>
      <c r="F1753" s="78"/>
      <c r="G1753" s="88" t="s">
        <v>498</v>
      </c>
      <c r="H1753" s="93" t="str">
        <f aca="false">H1601</f>
        <v>RIO-3307</v>
      </c>
      <c r="I1753" s="77" t="s">
        <v>2087</v>
      </c>
      <c r="J1753" s="87"/>
      <c r="K1753" s="87"/>
      <c r="L1753" s="93" t="s">
        <v>229</v>
      </c>
      <c r="M1753" s="87" t="s">
        <v>62</v>
      </c>
      <c r="N1753" s="82" t="s">
        <v>229</v>
      </c>
      <c r="O1753" s="82"/>
      <c r="P1753" s="82"/>
      <c r="Q1753" s="82"/>
      <c r="R1753" s="82" t="n">
        <v>1</v>
      </c>
      <c r="S1753" s="82"/>
      <c r="T1753" s="82"/>
      <c r="U1753" s="82"/>
      <c r="V1753" s="82"/>
      <c r="W1753" s="82"/>
      <c r="X1753" s="82"/>
      <c r="Y1753" s="82"/>
      <c r="Z1753" s="82"/>
      <c r="AA1753" s="82"/>
      <c r="AB1753" s="82"/>
      <c r="AC1753" s="82"/>
      <c r="AD1753" s="82"/>
      <c r="AE1753" s="82"/>
      <c r="AF1753" s="82"/>
      <c r="AG1753" s="82"/>
      <c r="AH1753" s="82"/>
      <c r="AI1753" s="82"/>
      <c r="AJ1753" s="82"/>
      <c r="AK1753" s="82"/>
      <c r="AL1753" s="82"/>
      <c r="AM1753" s="82"/>
      <c r="AN1753" s="82"/>
      <c r="AO1753" s="93"/>
      <c r="AP1753" s="93"/>
      <c r="AQ1753" s="93"/>
      <c r="AR1753" s="93"/>
      <c r="AS1753" s="93"/>
      <c r="AT1753" s="94" t="s">
        <v>229</v>
      </c>
      <c r="AU1753" s="50"/>
      <c r="AV1753" s="50"/>
      <c r="AW1753" s="50"/>
      <c r="AX1753" s="50"/>
      <c r="AY1753" s="50"/>
      <c r="AZ1753" s="50"/>
      <c r="BA1753" s="50"/>
      <c r="BB1753" s="50"/>
      <c r="BC1753" s="50"/>
      <c r="BD1753" s="50"/>
      <c r="BE1753" s="50"/>
      <c r="BF1753" s="50"/>
      <c r="BG1753" s="50"/>
      <c r="BH1753" s="50"/>
      <c r="BI1753" s="50"/>
      <c r="BJ1753" s="50"/>
      <c r="BK1753" s="50"/>
      <c r="BL1753" s="50"/>
      <c r="BM1753" s="50"/>
      <c r="BN1753" s="50"/>
    </row>
    <row r="1754" customFormat="false" ht="22.5" hidden="false" customHeight="true" outlineLevel="0" collapsed="false">
      <c r="A1754" s="147" t="s">
        <v>229</v>
      </c>
      <c r="B1754" s="147" t="s">
        <v>229</v>
      </c>
      <c r="C1754" s="83" t="s">
        <v>2088</v>
      </c>
      <c r="D1754" s="90" t="e">
        <f aca="false">CONCATENATE(D1748,"_","CMD2")</f>
        <v>#VALUE!</v>
      </c>
      <c r="E1754" s="77" t="e">
        <f aca="false">$E$1748</f>
        <v>#VALUE!</v>
      </c>
      <c r="F1754" s="78"/>
      <c r="G1754" s="88" t="s">
        <v>501</v>
      </c>
      <c r="H1754" s="93" t="str">
        <f aca="false">H1604</f>
        <v>RIO-3307</v>
      </c>
      <c r="I1754" s="77" t="s">
        <v>2089</v>
      </c>
      <c r="J1754" s="87"/>
      <c r="K1754" s="87"/>
      <c r="L1754" s="93" t="s">
        <v>229</v>
      </c>
      <c r="M1754" s="87" t="s">
        <v>62</v>
      </c>
      <c r="N1754" s="82" t="s">
        <v>229</v>
      </c>
      <c r="O1754" s="82"/>
      <c r="P1754" s="82"/>
      <c r="Q1754" s="82"/>
      <c r="R1754" s="82" t="n">
        <v>1</v>
      </c>
      <c r="S1754" s="82"/>
      <c r="T1754" s="82"/>
      <c r="U1754" s="82"/>
      <c r="V1754" s="82"/>
      <c r="W1754" s="82"/>
      <c r="X1754" s="82"/>
      <c r="Y1754" s="82"/>
      <c r="Z1754" s="82"/>
      <c r="AA1754" s="82"/>
      <c r="AB1754" s="82"/>
      <c r="AC1754" s="82"/>
      <c r="AD1754" s="82"/>
      <c r="AE1754" s="82"/>
      <c r="AF1754" s="82"/>
      <c r="AG1754" s="82"/>
      <c r="AH1754" s="82"/>
      <c r="AI1754" s="82"/>
      <c r="AJ1754" s="82"/>
      <c r="AK1754" s="82"/>
      <c r="AL1754" s="82"/>
      <c r="AM1754" s="82"/>
      <c r="AN1754" s="82"/>
      <c r="AO1754" s="93"/>
      <c r="AP1754" s="93"/>
      <c r="AQ1754" s="93"/>
      <c r="AR1754" s="93"/>
      <c r="AS1754" s="93"/>
      <c r="AT1754" s="94" t="s">
        <v>229</v>
      </c>
      <c r="AU1754" s="50"/>
      <c r="AV1754" s="50"/>
      <c r="AW1754" s="50"/>
      <c r="AX1754" s="50"/>
      <c r="AY1754" s="50"/>
      <c r="AZ1754" s="50"/>
      <c r="BA1754" s="50"/>
      <c r="BB1754" s="50"/>
      <c r="BC1754" s="50"/>
      <c r="BD1754" s="50"/>
      <c r="BE1754" s="50"/>
      <c r="BF1754" s="50"/>
      <c r="BG1754" s="50"/>
      <c r="BH1754" s="50"/>
      <c r="BI1754" s="50"/>
      <c r="BJ1754" s="50"/>
      <c r="BK1754" s="50"/>
      <c r="BL1754" s="50"/>
      <c r="BM1754" s="50"/>
      <c r="BN1754" s="50"/>
    </row>
    <row r="1755" customFormat="false" ht="22.5" hidden="false" customHeight="true" outlineLevel="0" collapsed="false">
      <c r="A1755" s="147"/>
      <c r="B1755" s="147"/>
      <c r="C1755" s="83"/>
      <c r="D1755" s="90"/>
      <c r="E1755" s="77"/>
      <c r="F1755" s="78"/>
      <c r="G1755" s="76"/>
      <c r="H1755" s="82"/>
      <c r="I1755" s="89"/>
      <c r="J1755" s="87"/>
      <c r="K1755" s="87"/>
      <c r="L1755" s="93"/>
      <c r="M1755" s="82"/>
      <c r="N1755" s="82"/>
      <c r="O1755" s="82"/>
      <c r="P1755" s="82"/>
      <c r="Q1755" s="82"/>
      <c r="R1755" s="82"/>
      <c r="S1755" s="82"/>
      <c r="T1755" s="82"/>
      <c r="U1755" s="82"/>
      <c r="V1755" s="82"/>
      <c r="W1755" s="82"/>
      <c r="X1755" s="82"/>
      <c r="Y1755" s="82"/>
      <c r="Z1755" s="82"/>
      <c r="AA1755" s="82"/>
      <c r="AB1755" s="82"/>
      <c r="AC1755" s="82"/>
      <c r="AD1755" s="82"/>
      <c r="AE1755" s="82"/>
      <c r="AF1755" s="82"/>
      <c r="AG1755" s="82"/>
      <c r="AH1755" s="82"/>
      <c r="AI1755" s="82"/>
      <c r="AJ1755" s="82"/>
      <c r="AK1755" s="82"/>
      <c r="AL1755" s="82"/>
      <c r="AM1755" s="82"/>
      <c r="AN1755" s="82"/>
      <c r="AO1755" s="93"/>
      <c r="AP1755" s="93"/>
      <c r="AQ1755" s="93"/>
      <c r="AR1755" s="93"/>
      <c r="AS1755" s="93"/>
      <c r="AT1755" s="94"/>
      <c r="AU1755" s="50"/>
      <c r="AV1755" s="50"/>
      <c r="AW1755" s="50"/>
      <c r="AX1755" s="50"/>
      <c r="AY1755" s="50"/>
      <c r="AZ1755" s="50"/>
      <c r="BA1755" s="50"/>
      <c r="BB1755" s="50"/>
      <c r="BC1755" s="50"/>
      <c r="BD1755" s="50"/>
      <c r="BE1755" s="50"/>
      <c r="BF1755" s="50"/>
      <c r="BG1755" s="50"/>
      <c r="BH1755" s="50"/>
      <c r="BI1755" s="50"/>
      <c r="BJ1755" s="50"/>
      <c r="BK1755" s="50"/>
      <c r="BL1755" s="50"/>
      <c r="BM1755" s="50"/>
      <c r="BN1755" s="50"/>
    </row>
    <row r="1756" customFormat="false" ht="22.5" hidden="false" customHeight="true" outlineLevel="0" collapsed="false">
      <c r="A1756" s="90"/>
      <c r="B1756" s="90"/>
      <c r="C1756" s="83"/>
      <c r="D1756" s="90"/>
      <c r="E1756" s="77"/>
      <c r="F1756" s="78"/>
      <c r="G1756" s="76"/>
      <c r="H1756" s="82"/>
      <c r="I1756" s="89"/>
      <c r="J1756" s="87"/>
      <c r="K1756" s="79"/>
      <c r="L1756" s="93"/>
      <c r="M1756" s="82"/>
      <c r="N1756" s="82"/>
      <c r="O1756" s="82"/>
      <c r="P1756" s="82"/>
      <c r="Q1756" s="82"/>
      <c r="R1756" s="82"/>
      <c r="S1756" s="82"/>
      <c r="T1756" s="82"/>
      <c r="U1756" s="82"/>
      <c r="V1756" s="82"/>
      <c r="W1756" s="82"/>
      <c r="X1756" s="82"/>
      <c r="Y1756" s="82"/>
      <c r="Z1756" s="82"/>
      <c r="AA1756" s="82"/>
      <c r="AB1756" s="82"/>
      <c r="AC1756" s="82"/>
      <c r="AD1756" s="82"/>
      <c r="AE1756" s="82"/>
      <c r="AF1756" s="82"/>
      <c r="AG1756" s="82"/>
      <c r="AH1756" s="82"/>
      <c r="AI1756" s="82"/>
      <c r="AJ1756" s="82"/>
      <c r="AK1756" s="82"/>
      <c r="AL1756" s="82"/>
      <c r="AM1756" s="82"/>
      <c r="AN1756" s="82"/>
      <c r="AO1756" s="93"/>
      <c r="AP1756" s="93"/>
      <c r="AQ1756" s="93"/>
      <c r="AR1756" s="93"/>
      <c r="AS1756" s="93"/>
      <c r="AT1756" s="94"/>
      <c r="AU1756" s="41"/>
      <c r="AV1756" s="41"/>
      <c r="AW1756" s="41"/>
      <c r="AX1756" s="41"/>
      <c r="AY1756" s="41"/>
      <c r="AZ1756" s="41"/>
      <c r="BA1756" s="41"/>
      <c r="BB1756" s="41"/>
      <c r="BC1756" s="41"/>
      <c r="BD1756" s="41"/>
      <c r="BE1756" s="41"/>
      <c r="BF1756" s="41"/>
      <c r="BG1756" s="41"/>
      <c r="BH1756" s="41"/>
      <c r="BI1756" s="41"/>
      <c r="BJ1756" s="41"/>
      <c r="BK1756" s="41"/>
      <c r="BL1756" s="41"/>
      <c r="BM1756" s="41"/>
      <c r="BN1756" s="41"/>
    </row>
    <row r="1757" customFormat="false" ht="22.5" hidden="false" customHeight="true" outlineLevel="0" collapsed="false">
      <c r="A1757" s="90"/>
      <c r="B1757" s="90"/>
      <c r="C1757" s="83"/>
      <c r="D1757" s="90"/>
      <c r="E1757" s="77"/>
      <c r="F1757" s="78"/>
      <c r="G1757" s="76"/>
      <c r="H1757" s="82"/>
      <c r="I1757" s="89"/>
      <c r="J1757" s="87"/>
      <c r="K1757" s="79"/>
      <c r="L1757" s="93"/>
      <c r="M1757" s="82"/>
      <c r="N1757" s="82"/>
      <c r="O1757" s="82"/>
      <c r="P1757" s="82"/>
      <c r="Q1757" s="82"/>
      <c r="R1757" s="82"/>
      <c r="S1757" s="82"/>
      <c r="T1757" s="82"/>
      <c r="U1757" s="82"/>
      <c r="V1757" s="82"/>
      <c r="W1757" s="82"/>
      <c r="X1757" s="82"/>
      <c r="Y1757" s="82"/>
      <c r="Z1757" s="82"/>
      <c r="AA1757" s="82"/>
      <c r="AB1757" s="82"/>
      <c r="AC1757" s="82"/>
      <c r="AD1757" s="82"/>
      <c r="AE1757" s="82"/>
      <c r="AF1757" s="82"/>
      <c r="AG1757" s="82"/>
      <c r="AH1757" s="82"/>
      <c r="AI1757" s="82"/>
      <c r="AJ1757" s="82"/>
      <c r="AK1757" s="82"/>
      <c r="AL1757" s="82"/>
      <c r="AM1757" s="82"/>
      <c r="AN1757" s="82"/>
      <c r="AO1757" s="93"/>
      <c r="AP1757" s="93"/>
      <c r="AQ1757" s="93"/>
      <c r="AR1757" s="93"/>
      <c r="AS1757" s="93"/>
      <c r="AT1757" s="94"/>
      <c r="AU1757" s="41"/>
      <c r="AV1757" s="41"/>
      <c r="AW1757" s="41"/>
      <c r="AX1757" s="41"/>
      <c r="AY1757" s="41"/>
      <c r="AZ1757" s="41"/>
      <c r="BA1757" s="41"/>
      <c r="BB1757" s="41"/>
      <c r="BC1757" s="41"/>
      <c r="BD1757" s="41"/>
      <c r="BE1757" s="41"/>
      <c r="BF1757" s="41"/>
      <c r="BG1757" s="41"/>
      <c r="BH1757" s="41"/>
      <c r="BI1757" s="41"/>
      <c r="BJ1757" s="41"/>
      <c r="BK1757" s="41"/>
      <c r="BL1757" s="41"/>
      <c r="BM1757" s="41"/>
      <c r="BN1757" s="41"/>
    </row>
    <row r="1758" customFormat="false" ht="22.5" hidden="false" customHeight="true" outlineLevel="0" collapsed="false">
      <c r="A1758" s="90"/>
      <c r="B1758" s="90"/>
      <c r="C1758" s="83"/>
      <c r="D1758" s="90"/>
      <c r="E1758" s="77"/>
      <c r="F1758" s="78"/>
      <c r="G1758" s="76"/>
      <c r="H1758" s="82"/>
      <c r="I1758" s="89"/>
      <c r="J1758" s="87"/>
      <c r="K1758" s="79"/>
      <c r="L1758" s="93"/>
      <c r="M1758" s="82"/>
      <c r="N1758" s="82"/>
      <c r="O1758" s="82"/>
      <c r="P1758" s="82"/>
      <c r="Q1758" s="82"/>
      <c r="R1758" s="82"/>
      <c r="S1758" s="82"/>
      <c r="T1758" s="82"/>
      <c r="U1758" s="82"/>
      <c r="V1758" s="82"/>
      <c r="W1758" s="82"/>
      <c r="X1758" s="82"/>
      <c r="Y1758" s="82"/>
      <c r="Z1758" s="82"/>
      <c r="AA1758" s="82"/>
      <c r="AB1758" s="82"/>
      <c r="AC1758" s="82"/>
      <c r="AD1758" s="82"/>
      <c r="AE1758" s="82"/>
      <c r="AF1758" s="82"/>
      <c r="AG1758" s="82"/>
      <c r="AH1758" s="82"/>
      <c r="AI1758" s="82"/>
      <c r="AJ1758" s="82"/>
      <c r="AK1758" s="82"/>
      <c r="AL1758" s="82"/>
      <c r="AM1758" s="82"/>
      <c r="AN1758" s="82"/>
      <c r="AO1758" s="93"/>
      <c r="AP1758" s="93"/>
      <c r="AQ1758" s="93"/>
      <c r="AR1758" s="93"/>
      <c r="AS1758" s="93"/>
      <c r="AT1758" s="94"/>
      <c r="AU1758" s="41"/>
      <c r="AV1758" s="41"/>
      <c r="AW1758" s="41"/>
      <c r="AX1758" s="41"/>
      <c r="AY1758" s="41"/>
      <c r="AZ1758" s="41"/>
      <c r="BA1758" s="41"/>
      <c r="BB1758" s="41"/>
      <c r="BC1758" s="41"/>
      <c r="BD1758" s="41"/>
      <c r="BE1758" s="41"/>
      <c r="BF1758" s="41"/>
      <c r="BG1758" s="41"/>
      <c r="BH1758" s="41"/>
      <c r="BI1758" s="41"/>
      <c r="BJ1758" s="41"/>
      <c r="BK1758" s="41"/>
      <c r="BL1758" s="41"/>
      <c r="BM1758" s="41"/>
      <c r="BN1758" s="41"/>
    </row>
    <row r="1759" customFormat="false" ht="22.5" hidden="false" customHeight="true" outlineLevel="0" collapsed="false">
      <c r="A1759" s="90" t="s">
        <v>229</v>
      </c>
      <c r="B1759" s="90" t="s">
        <v>229</v>
      </c>
      <c r="C1759" s="83"/>
      <c r="D1759" s="113" t="e">
        <f aca="false">'codigos flow sheet' #REF!</f>
        <v>#VALUE!</v>
      </c>
      <c r="E1759" s="97" t="e">
        <f aca="false">'codigos flow sheet' #REF!</f>
        <v>#VALUE!</v>
      </c>
      <c r="F1759" s="78"/>
      <c r="G1759" s="76"/>
      <c r="H1759" s="82" t="s">
        <v>2090</v>
      </c>
      <c r="I1759" s="76"/>
      <c r="J1759" s="87" t="s">
        <v>118</v>
      </c>
      <c r="K1759" s="79"/>
      <c r="L1759" s="93"/>
      <c r="M1759" s="82"/>
      <c r="N1759" s="82"/>
      <c r="O1759" s="82"/>
      <c r="P1759" s="82"/>
      <c r="Q1759" s="82"/>
      <c r="R1759" s="82"/>
      <c r="S1759" s="82"/>
      <c r="T1759" s="82"/>
      <c r="U1759" s="82"/>
      <c r="V1759" s="82"/>
      <c r="W1759" s="82"/>
      <c r="X1759" s="82"/>
      <c r="Y1759" s="82"/>
      <c r="Z1759" s="82"/>
      <c r="AA1759" s="82"/>
      <c r="AB1759" s="82"/>
      <c r="AC1759" s="82"/>
      <c r="AD1759" s="82"/>
      <c r="AE1759" s="82"/>
      <c r="AF1759" s="82"/>
      <c r="AG1759" s="82"/>
      <c r="AH1759" s="82"/>
      <c r="AI1759" s="82"/>
      <c r="AJ1759" s="82"/>
      <c r="AK1759" s="82"/>
      <c r="AL1759" s="82"/>
      <c r="AM1759" s="82"/>
      <c r="AN1759" s="82"/>
      <c r="AO1759" s="93"/>
      <c r="AP1759" s="93"/>
      <c r="AQ1759" s="93"/>
      <c r="AR1759" s="93"/>
      <c r="AS1759" s="93"/>
      <c r="AT1759" s="94"/>
      <c r="AU1759" s="41"/>
      <c r="AV1759" s="41"/>
      <c r="AW1759" s="41"/>
      <c r="AX1759" s="41"/>
      <c r="AY1759" s="41"/>
      <c r="AZ1759" s="41"/>
      <c r="BA1759" s="41"/>
      <c r="BB1759" s="41"/>
      <c r="BC1759" s="41"/>
      <c r="BD1759" s="41"/>
      <c r="BE1759" s="41"/>
      <c r="BF1759" s="41"/>
      <c r="BG1759" s="41"/>
      <c r="BH1759" s="41"/>
      <c r="BI1759" s="41"/>
      <c r="BJ1759" s="41"/>
      <c r="BK1759" s="41"/>
      <c r="BL1759" s="41"/>
      <c r="BM1759" s="41"/>
      <c r="BN1759" s="41"/>
    </row>
    <row r="1760" customFormat="false" ht="22.5" hidden="false" customHeight="true" outlineLevel="0" collapsed="false">
      <c r="A1760" s="90" t="s">
        <v>229</v>
      </c>
      <c r="B1760" s="90" t="s">
        <v>229</v>
      </c>
      <c r="C1760" s="83" t="s">
        <v>2091</v>
      </c>
      <c r="D1760" s="90" t="e">
        <f aca="false">CONCATENATE($D$1759,"_","HS")</f>
        <v>#VALUE!</v>
      </c>
      <c r="E1760" s="77" t="e">
        <f aca="false">$E$1759</f>
        <v>#VALUE!</v>
      </c>
      <c r="F1760" s="78"/>
      <c r="G1760" s="88" t="s">
        <v>1062</v>
      </c>
      <c r="H1760" s="82" t="s">
        <v>981</v>
      </c>
      <c r="I1760" s="77" t="s">
        <v>2092</v>
      </c>
      <c r="J1760" s="87"/>
      <c r="K1760" s="79"/>
      <c r="L1760" s="93"/>
      <c r="M1760" s="87" t="s">
        <v>62</v>
      </c>
      <c r="N1760" s="82"/>
      <c r="O1760" s="82"/>
      <c r="P1760" s="82"/>
      <c r="Q1760" s="82" t="n">
        <v>1</v>
      </c>
      <c r="R1760" s="82"/>
      <c r="S1760" s="82"/>
      <c r="T1760" s="82"/>
      <c r="U1760" s="82"/>
      <c r="V1760" s="82"/>
      <c r="W1760" s="82"/>
      <c r="X1760" s="82"/>
      <c r="Y1760" s="82"/>
      <c r="Z1760" s="82"/>
      <c r="AA1760" s="82"/>
      <c r="AB1760" s="82"/>
      <c r="AC1760" s="82"/>
      <c r="AD1760" s="82"/>
      <c r="AE1760" s="82"/>
      <c r="AF1760" s="82"/>
      <c r="AG1760" s="82"/>
      <c r="AH1760" s="82"/>
      <c r="AI1760" s="82"/>
      <c r="AJ1760" s="82"/>
      <c r="AK1760" s="82"/>
      <c r="AL1760" s="82"/>
      <c r="AM1760" s="82"/>
      <c r="AN1760" s="82"/>
      <c r="AO1760" s="93"/>
      <c r="AP1760" s="93"/>
      <c r="AQ1760" s="93"/>
      <c r="AR1760" s="93"/>
      <c r="AS1760" s="93"/>
      <c r="AT1760" s="94"/>
      <c r="AU1760" s="41"/>
      <c r="AV1760" s="41"/>
      <c r="AW1760" s="41"/>
      <c r="AX1760" s="41"/>
      <c r="AY1760" s="41"/>
      <c r="AZ1760" s="41"/>
      <c r="BA1760" s="41"/>
      <c r="BB1760" s="41"/>
      <c r="BC1760" s="41"/>
      <c r="BD1760" s="41"/>
      <c r="BE1760" s="41"/>
      <c r="BF1760" s="41"/>
      <c r="BG1760" s="41"/>
      <c r="BH1760" s="41"/>
      <c r="BI1760" s="41"/>
      <c r="BJ1760" s="41"/>
      <c r="BK1760" s="41"/>
      <c r="BL1760" s="41"/>
      <c r="BM1760" s="41"/>
      <c r="BN1760" s="41"/>
    </row>
    <row r="1761" customFormat="false" ht="22.5" hidden="false" customHeight="true" outlineLevel="0" collapsed="false">
      <c r="A1761" s="90" t="s">
        <v>229</v>
      </c>
      <c r="B1761" s="90" t="s">
        <v>229</v>
      </c>
      <c r="C1761" s="83" t="s">
        <v>2093</v>
      </c>
      <c r="D1761" s="90" t="e">
        <f aca="false">CONCATENATE($D$1759,"_","OL")</f>
        <v>#VALUE!</v>
      </c>
      <c r="E1761" s="77" t="e">
        <f aca="false">$E$1759</f>
        <v>#VALUE!</v>
      </c>
      <c r="F1761" s="78"/>
      <c r="G1761" s="88" t="s">
        <v>2018</v>
      </c>
      <c r="H1761" s="82" t="s">
        <v>981</v>
      </c>
      <c r="I1761" s="77" t="s">
        <v>2094</v>
      </c>
      <c r="J1761" s="87"/>
      <c r="K1761" s="79"/>
      <c r="L1761" s="93"/>
      <c r="M1761" s="87" t="s">
        <v>62</v>
      </c>
      <c r="N1761" s="82"/>
      <c r="O1761" s="82"/>
      <c r="P1761" s="82"/>
      <c r="Q1761" s="82" t="n">
        <v>1</v>
      </c>
      <c r="R1761" s="82"/>
      <c r="S1761" s="82"/>
      <c r="T1761" s="82"/>
      <c r="U1761" s="82"/>
      <c r="V1761" s="82"/>
      <c r="W1761" s="82"/>
      <c r="X1761" s="82"/>
      <c r="Y1761" s="82"/>
      <c r="Z1761" s="82"/>
      <c r="AA1761" s="82"/>
      <c r="AB1761" s="82"/>
      <c r="AC1761" s="82"/>
      <c r="AD1761" s="82"/>
      <c r="AE1761" s="82"/>
      <c r="AF1761" s="82"/>
      <c r="AG1761" s="82"/>
      <c r="AH1761" s="82"/>
      <c r="AI1761" s="82"/>
      <c r="AJ1761" s="82"/>
      <c r="AK1761" s="82"/>
      <c r="AL1761" s="82"/>
      <c r="AM1761" s="82"/>
      <c r="AN1761" s="82"/>
      <c r="AO1761" s="93"/>
      <c r="AP1761" s="93"/>
      <c r="AQ1761" s="93"/>
      <c r="AR1761" s="93"/>
      <c r="AS1761" s="93"/>
      <c r="AT1761" s="94"/>
      <c r="AU1761" s="41"/>
      <c r="AV1761" s="41"/>
      <c r="AW1761" s="41"/>
      <c r="AX1761" s="41"/>
      <c r="AY1761" s="41"/>
      <c r="AZ1761" s="41"/>
      <c r="BA1761" s="41"/>
      <c r="BB1761" s="41"/>
      <c r="BC1761" s="41"/>
      <c r="BD1761" s="41"/>
      <c r="BE1761" s="41"/>
      <c r="BF1761" s="41"/>
      <c r="BG1761" s="41"/>
      <c r="BH1761" s="41"/>
      <c r="BI1761" s="41"/>
      <c r="BJ1761" s="41"/>
      <c r="BK1761" s="41"/>
      <c r="BL1761" s="41"/>
      <c r="BM1761" s="41"/>
      <c r="BN1761" s="41"/>
    </row>
    <row r="1762" customFormat="false" ht="22.5" hidden="false" customHeight="true" outlineLevel="0" collapsed="false">
      <c r="A1762" s="90" t="s">
        <v>229</v>
      </c>
      <c r="B1762" s="90" t="s">
        <v>229</v>
      </c>
      <c r="C1762" s="83" t="s">
        <v>2095</v>
      </c>
      <c r="D1762" s="90" t="e">
        <f aca="false">CONCATENATE($D$1759,"_","POS1")</f>
        <v>#VALUE!</v>
      </c>
      <c r="E1762" s="77" t="e">
        <f aca="false">$E$1759</f>
        <v>#VALUE!</v>
      </c>
      <c r="F1762" s="78"/>
      <c r="G1762" s="88" t="s">
        <v>261</v>
      </c>
      <c r="H1762" s="82" t="s">
        <v>981</v>
      </c>
      <c r="I1762" s="77" t="s">
        <v>2096</v>
      </c>
      <c r="J1762" s="87"/>
      <c r="K1762" s="79"/>
      <c r="L1762" s="93"/>
      <c r="M1762" s="87" t="s">
        <v>62</v>
      </c>
      <c r="N1762" s="82"/>
      <c r="O1762" s="82"/>
      <c r="P1762" s="82"/>
      <c r="Q1762" s="82" t="n">
        <v>1</v>
      </c>
      <c r="R1762" s="82"/>
      <c r="S1762" s="82"/>
      <c r="T1762" s="82"/>
      <c r="U1762" s="82"/>
      <c r="V1762" s="82"/>
      <c r="W1762" s="82"/>
      <c r="X1762" s="82"/>
      <c r="Y1762" s="82"/>
      <c r="Z1762" s="82"/>
      <c r="AA1762" s="82"/>
      <c r="AB1762" s="82"/>
      <c r="AC1762" s="82"/>
      <c r="AD1762" s="82"/>
      <c r="AE1762" s="82"/>
      <c r="AF1762" s="82"/>
      <c r="AG1762" s="82"/>
      <c r="AH1762" s="82"/>
      <c r="AI1762" s="82"/>
      <c r="AJ1762" s="82"/>
      <c r="AK1762" s="82"/>
      <c r="AL1762" s="82"/>
      <c r="AM1762" s="82"/>
      <c r="AN1762" s="82"/>
      <c r="AO1762" s="93"/>
      <c r="AP1762" s="93"/>
      <c r="AQ1762" s="93"/>
      <c r="AR1762" s="93"/>
      <c r="AS1762" s="93"/>
      <c r="AT1762" s="94"/>
      <c r="AU1762" s="41"/>
      <c r="AV1762" s="41"/>
      <c r="AW1762" s="41"/>
      <c r="AX1762" s="41"/>
      <c r="AY1762" s="41"/>
      <c r="AZ1762" s="41"/>
      <c r="BA1762" s="41"/>
      <c r="BB1762" s="41"/>
      <c r="BC1762" s="41"/>
      <c r="BD1762" s="41"/>
      <c r="BE1762" s="41"/>
      <c r="BF1762" s="41"/>
      <c r="BG1762" s="41"/>
      <c r="BH1762" s="41"/>
      <c r="BI1762" s="41"/>
      <c r="BJ1762" s="41"/>
      <c r="BK1762" s="41"/>
      <c r="BL1762" s="41"/>
      <c r="BM1762" s="41"/>
      <c r="BN1762" s="41"/>
    </row>
    <row r="1763" customFormat="false" ht="22.5" hidden="false" customHeight="true" outlineLevel="0" collapsed="false">
      <c r="A1763" s="90" t="s">
        <v>229</v>
      </c>
      <c r="B1763" s="90" t="s">
        <v>229</v>
      </c>
      <c r="C1763" s="83" t="s">
        <v>2097</v>
      </c>
      <c r="D1763" s="90" t="e">
        <f aca="false">CONCATENATE($D$1759,"_","POS2")</f>
        <v>#VALUE!</v>
      </c>
      <c r="E1763" s="77" t="e">
        <f aca="false">$E$1759</f>
        <v>#VALUE!</v>
      </c>
      <c r="F1763" s="78"/>
      <c r="G1763" s="88" t="s">
        <v>258</v>
      </c>
      <c r="H1763" s="82" t="s">
        <v>981</v>
      </c>
      <c r="I1763" s="77" t="s">
        <v>2098</v>
      </c>
      <c r="J1763" s="87"/>
      <c r="K1763" s="79"/>
      <c r="L1763" s="93"/>
      <c r="M1763" s="87" t="s">
        <v>62</v>
      </c>
      <c r="N1763" s="82"/>
      <c r="O1763" s="82"/>
      <c r="P1763" s="82"/>
      <c r="Q1763" s="82" t="n">
        <v>1</v>
      </c>
      <c r="R1763" s="82"/>
      <c r="S1763" s="82"/>
      <c r="T1763" s="82"/>
      <c r="U1763" s="82"/>
      <c r="V1763" s="82"/>
      <c r="W1763" s="82"/>
      <c r="X1763" s="82"/>
      <c r="Y1763" s="82"/>
      <c r="Z1763" s="82"/>
      <c r="AA1763" s="82"/>
      <c r="AB1763" s="82"/>
      <c r="AC1763" s="82"/>
      <c r="AD1763" s="82"/>
      <c r="AE1763" s="82"/>
      <c r="AF1763" s="82"/>
      <c r="AG1763" s="82"/>
      <c r="AH1763" s="82"/>
      <c r="AI1763" s="82"/>
      <c r="AJ1763" s="82"/>
      <c r="AK1763" s="82"/>
      <c r="AL1763" s="82"/>
      <c r="AM1763" s="82"/>
      <c r="AN1763" s="82"/>
      <c r="AO1763" s="93"/>
      <c r="AP1763" s="93"/>
      <c r="AQ1763" s="93"/>
      <c r="AR1763" s="93"/>
      <c r="AS1763" s="93"/>
      <c r="AT1763" s="94"/>
      <c r="AU1763" s="41"/>
      <c r="AV1763" s="41"/>
      <c r="AW1763" s="41"/>
      <c r="AX1763" s="41"/>
      <c r="AY1763" s="41"/>
      <c r="AZ1763" s="41"/>
      <c r="BA1763" s="41"/>
      <c r="BB1763" s="41"/>
      <c r="BC1763" s="41"/>
      <c r="BD1763" s="41"/>
      <c r="BE1763" s="41"/>
      <c r="BF1763" s="41"/>
      <c r="BG1763" s="41"/>
      <c r="BH1763" s="41"/>
      <c r="BI1763" s="41"/>
      <c r="BJ1763" s="41"/>
      <c r="BK1763" s="41"/>
      <c r="BL1763" s="41"/>
      <c r="BM1763" s="41"/>
      <c r="BN1763" s="41"/>
    </row>
    <row r="1764" customFormat="false" ht="22.5" hidden="false" customHeight="true" outlineLevel="0" collapsed="false">
      <c r="A1764" s="76" t="s">
        <v>229</v>
      </c>
      <c r="B1764" s="90" t="s">
        <v>229</v>
      </c>
      <c r="C1764" s="83" t="s">
        <v>2099</v>
      </c>
      <c r="D1764" s="90" t="e">
        <f aca="false">CONCATENATE($D$1759,"_","TRQ")</f>
        <v>#VALUE!</v>
      </c>
      <c r="E1764" s="77" t="e">
        <f aca="false">$E$1759</f>
        <v>#VALUE!</v>
      </c>
      <c r="F1764" s="78"/>
      <c r="G1764" s="88" t="s">
        <v>2100</v>
      </c>
      <c r="H1764" s="82" t="s">
        <v>981</v>
      </c>
      <c r="I1764" s="77" t="s">
        <v>2101</v>
      </c>
      <c r="J1764" s="87"/>
      <c r="K1764" s="79"/>
      <c r="L1764" s="93"/>
      <c r="M1764" s="87" t="s">
        <v>62</v>
      </c>
      <c r="N1764" s="82"/>
      <c r="O1764" s="82"/>
      <c r="P1764" s="82"/>
      <c r="Q1764" s="82" t="n">
        <v>1</v>
      </c>
      <c r="R1764" s="82"/>
      <c r="S1764" s="82"/>
      <c r="T1764" s="82"/>
      <c r="U1764" s="82"/>
      <c r="V1764" s="82"/>
      <c r="W1764" s="82"/>
      <c r="X1764" s="82"/>
      <c r="Y1764" s="82"/>
      <c r="Z1764" s="82"/>
      <c r="AA1764" s="82"/>
      <c r="AB1764" s="82"/>
      <c r="AC1764" s="82"/>
      <c r="AD1764" s="82"/>
      <c r="AE1764" s="82"/>
      <c r="AF1764" s="82"/>
      <c r="AG1764" s="82"/>
      <c r="AH1764" s="82"/>
      <c r="AI1764" s="82"/>
      <c r="AJ1764" s="82"/>
      <c r="AK1764" s="82"/>
      <c r="AL1764" s="82"/>
      <c r="AM1764" s="82"/>
      <c r="AN1764" s="82"/>
      <c r="AO1764" s="93"/>
      <c r="AP1764" s="93"/>
      <c r="AQ1764" s="93"/>
      <c r="AR1764" s="93"/>
      <c r="AS1764" s="93"/>
      <c r="AT1764" s="94"/>
      <c r="AU1764" s="50"/>
      <c r="AV1764" s="50"/>
      <c r="AW1764" s="50"/>
      <c r="AX1764" s="50"/>
      <c r="AY1764" s="50"/>
      <c r="AZ1764" s="50"/>
      <c r="BA1764" s="50"/>
      <c r="BB1764" s="50"/>
      <c r="BC1764" s="50"/>
      <c r="BD1764" s="50"/>
      <c r="BE1764" s="50"/>
      <c r="BF1764" s="50"/>
      <c r="BG1764" s="50"/>
      <c r="BH1764" s="50"/>
      <c r="BI1764" s="50"/>
      <c r="BJ1764" s="50"/>
      <c r="BK1764" s="50"/>
      <c r="BL1764" s="50"/>
      <c r="BM1764" s="50"/>
      <c r="BN1764" s="50"/>
    </row>
    <row r="1765" customFormat="false" ht="22.5" hidden="false" customHeight="true" outlineLevel="0" collapsed="false">
      <c r="A1765" s="76" t="s">
        <v>229</v>
      </c>
      <c r="B1765" s="90" t="s">
        <v>229</v>
      </c>
      <c r="C1765" s="83" t="s">
        <v>2102</v>
      </c>
      <c r="D1765" s="90" t="e">
        <f aca="false">CONCATENATE($D$1759,"_","ZT")</f>
        <v>#VALUE!</v>
      </c>
      <c r="E1765" s="77" t="e">
        <f aca="false">$E$1759</f>
        <v>#VALUE!</v>
      </c>
      <c r="F1765" s="78"/>
      <c r="G1765" s="88" t="s">
        <v>267</v>
      </c>
      <c r="H1765" s="82" t="s">
        <v>981</v>
      </c>
      <c r="I1765" s="77" t="s">
        <v>2103</v>
      </c>
      <c r="J1765" s="87"/>
      <c r="K1765" s="87"/>
      <c r="L1765" s="93"/>
      <c r="M1765" s="87" t="s">
        <v>85</v>
      </c>
      <c r="N1765" s="82" t="s">
        <v>224</v>
      </c>
      <c r="O1765" s="82"/>
      <c r="P1765" s="82"/>
      <c r="Q1765" s="82"/>
      <c r="R1765" s="82"/>
      <c r="S1765" s="82" t="n">
        <v>1</v>
      </c>
      <c r="T1765" s="82"/>
      <c r="U1765" s="82"/>
      <c r="V1765" s="82"/>
      <c r="W1765" s="82"/>
      <c r="X1765" s="82"/>
      <c r="Y1765" s="82"/>
      <c r="Z1765" s="82"/>
      <c r="AA1765" s="82"/>
      <c r="AB1765" s="82"/>
      <c r="AC1765" s="82"/>
      <c r="AD1765" s="82"/>
      <c r="AE1765" s="82"/>
      <c r="AF1765" s="82"/>
      <c r="AG1765" s="82"/>
      <c r="AH1765" s="82"/>
      <c r="AI1765" s="82"/>
      <c r="AJ1765" s="82"/>
      <c r="AK1765" s="82"/>
      <c r="AL1765" s="82"/>
      <c r="AM1765" s="82"/>
      <c r="AN1765" s="82"/>
      <c r="AO1765" s="93"/>
      <c r="AP1765" s="93"/>
      <c r="AQ1765" s="93"/>
      <c r="AR1765" s="93"/>
      <c r="AS1765" s="93"/>
      <c r="AT1765" s="94"/>
      <c r="AU1765" s="50"/>
      <c r="AV1765" s="50"/>
      <c r="AW1765" s="50"/>
      <c r="AX1765" s="50"/>
      <c r="AY1765" s="50"/>
      <c r="AZ1765" s="50"/>
      <c r="BA1765" s="50"/>
      <c r="BB1765" s="50"/>
      <c r="BC1765" s="50"/>
      <c r="BD1765" s="50"/>
      <c r="BE1765" s="50"/>
      <c r="BF1765" s="50"/>
      <c r="BG1765" s="50"/>
      <c r="BH1765" s="50"/>
      <c r="BI1765" s="50"/>
      <c r="BJ1765" s="50"/>
      <c r="BK1765" s="50"/>
      <c r="BL1765" s="50"/>
      <c r="BM1765" s="50"/>
      <c r="BN1765" s="50"/>
    </row>
    <row r="1766" customFormat="false" ht="22.5" hidden="false" customHeight="true" outlineLevel="0" collapsed="false">
      <c r="A1766" s="76"/>
      <c r="B1766" s="90"/>
      <c r="C1766" s="83" t="s">
        <v>2104</v>
      </c>
      <c r="D1766" s="90" t="e">
        <f aca="false">CONCATENATE($D$1759,"_","SP")</f>
        <v>#VALUE!</v>
      </c>
      <c r="E1766" s="77" t="e">
        <f aca="false">$E$1759</f>
        <v>#VALUE!</v>
      </c>
      <c r="F1766" s="78"/>
      <c r="G1766" s="88" t="s">
        <v>270</v>
      </c>
      <c r="H1766" s="82" t="s">
        <v>981</v>
      </c>
      <c r="I1766" s="77" t="s">
        <v>2105</v>
      </c>
      <c r="J1766" s="87"/>
      <c r="K1766" s="87"/>
      <c r="L1766" s="93"/>
      <c r="M1766" s="87" t="s">
        <v>85</v>
      </c>
      <c r="N1766" s="82"/>
      <c r="O1766" s="82"/>
      <c r="P1766" s="82"/>
      <c r="Q1766" s="82"/>
      <c r="R1766" s="82"/>
      <c r="S1766" s="82"/>
      <c r="T1766" s="82"/>
      <c r="U1766" s="82" t="n">
        <v>1</v>
      </c>
      <c r="V1766" s="82"/>
      <c r="W1766" s="82"/>
      <c r="X1766" s="82"/>
      <c r="Y1766" s="82"/>
      <c r="Z1766" s="82"/>
      <c r="AA1766" s="82"/>
      <c r="AB1766" s="82"/>
      <c r="AC1766" s="82"/>
      <c r="AD1766" s="82"/>
      <c r="AE1766" s="82"/>
      <c r="AF1766" s="82"/>
      <c r="AG1766" s="82"/>
      <c r="AH1766" s="82"/>
      <c r="AI1766" s="82"/>
      <c r="AJ1766" s="82"/>
      <c r="AK1766" s="82"/>
      <c r="AL1766" s="82"/>
      <c r="AM1766" s="82"/>
      <c r="AN1766" s="82"/>
      <c r="AO1766" s="93"/>
      <c r="AP1766" s="93"/>
      <c r="AQ1766" s="93"/>
      <c r="AR1766" s="93"/>
      <c r="AS1766" s="93"/>
      <c r="AT1766" s="94"/>
      <c r="AU1766" s="50"/>
      <c r="AV1766" s="50"/>
      <c r="AW1766" s="50"/>
      <c r="AX1766" s="50"/>
      <c r="AY1766" s="50"/>
      <c r="AZ1766" s="50"/>
      <c r="BA1766" s="50"/>
      <c r="BB1766" s="50"/>
      <c r="BC1766" s="50"/>
      <c r="BD1766" s="50"/>
      <c r="BE1766" s="50"/>
      <c r="BF1766" s="50"/>
      <c r="BG1766" s="50"/>
      <c r="BH1766" s="50"/>
      <c r="BI1766" s="50"/>
      <c r="BJ1766" s="50"/>
      <c r="BK1766" s="50"/>
      <c r="BL1766" s="50"/>
      <c r="BM1766" s="50"/>
      <c r="BN1766" s="50"/>
    </row>
    <row r="1767" customFormat="false" ht="22.5" hidden="false" customHeight="true" outlineLevel="0" collapsed="false">
      <c r="A1767" s="83"/>
      <c r="B1767" s="83"/>
      <c r="C1767" s="83"/>
      <c r="D1767" s="76"/>
      <c r="E1767" s="77"/>
      <c r="F1767" s="78"/>
      <c r="G1767" s="76"/>
      <c r="H1767" s="82"/>
      <c r="I1767" s="76"/>
      <c r="J1767" s="87"/>
      <c r="K1767" s="82"/>
      <c r="L1767" s="82"/>
      <c r="M1767" s="82"/>
      <c r="N1767" s="82"/>
      <c r="O1767" s="82"/>
      <c r="P1767" s="82"/>
      <c r="Q1767" s="82"/>
      <c r="R1767" s="82"/>
      <c r="S1767" s="82"/>
      <c r="T1767" s="82"/>
      <c r="U1767" s="82"/>
      <c r="V1767" s="82"/>
      <c r="W1767" s="82"/>
      <c r="X1767" s="82"/>
      <c r="Y1767" s="82"/>
      <c r="Z1767" s="82"/>
      <c r="AA1767" s="82"/>
      <c r="AB1767" s="82"/>
      <c r="AC1767" s="82"/>
      <c r="AD1767" s="82"/>
      <c r="AE1767" s="82"/>
      <c r="AF1767" s="82"/>
      <c r="AG1767" s="82"/>
      <c r="AH1767" s="82"/>
      <c r="AI1767" s="82"/>
      <c r="AJ1767" s="82"/>
      <c r="AK1767" s="82"/>
      <c r="AL1767" s="82"/>
      <c r="AM1767" s="82"/>
      <c r="AN1767" s="82"/>
      <c r="AO1767" s="82"/>
      <c r="AP1767" s="82"/>
      <c r="AQ1767" s="82"/>
      <c r="AR1767" s="82"/>
      <c r="AS1767" s="82"/>
      <c r="AT1767" s="77"/>
      <c r="AU1767" s="41"/>
      <c r="AV1767" s="41"/>
      <c r="AW1767" s="41"/>
      <c r="AX1767" s="41"/>
      <c r="AY1767" s="41"/>
      <c r="AZ1767" s="41"/>
      <c r="BA1767" s="41"/>
      <c r="BB1767" s="41"/>
      <c r="BC1767" s="41"/>
      <c r="BD1767" s="41"/>
      <c r="BE1767" s="41"/>
      <c r="BF1767" s="41"/>
      <c r="BG1767" s="41"/>
      <c r="BH1767" s="41"/>
      <c r="BI1767" s="41"/>
      <c r="BJ1767" s="41"/>
      <c r="BK1767" s="41"/>
      <c r="BL1767" s="41"/>
      <c r="BM1767" s="41"/>
      <c r="BN1767" s="41"/>
    </row>
    <row r="1768" customFormat="false" ht="22.5" hidden="false" customHeight="true" outlineLevel="0" collapsed="false">
      <c r="A1768" s="83"/>
      <c r="B1768" s="83"/>
      <c r="C1768" s="83"/>
      <c r="D1768" s="76"/>
      <c r="E1768" s="77"/>
      <c r="F1768" s="78"/>
      <c r="G1768" s="76"/>
      <c r="H1768" s="82"/>
      <c r="I1768" s="76"/>
      <c r="J1768" s="87"/>
      <c r="K1768" s="82"/>
      <c r="L1768" s="82"/>
      <c r="M1768" s="82"/>
      <c r="N1768" s="82"/>
      <c r="O1768" s="82"/>
      <c r="P1768" s="82"/>
      <c r="Q1768" s="82"/>
      <c r="R1768" s="82"/>
      <c r="S1768" s="82"/>
      <c r="T1768" s="82"/>
      <c r="U1768" s="82"/>
      <c r="V1768" s="82"/>
      <c r="W1768" s="82"/>
      <c r="X1768" s="82"/>
      <c r="Y1768" s="82"/>
      <c r="Z1768" s="82"/>
      <c r="AA1768" s="82"/>
      <c r="AB1768" s="82"/>
      <c r="AC1768" s="82"/>
      <c r="AD1768" s="82"/>
      <c r="AE1768" s="82"/>
      <c r="AF1768" s="82"/>
      <c r="AG1768" s="82"/>
      <c r="AH1768" s="82"/>
      <c r="AI1768" s="82"/>
      <c r="AJ1768" s="82"/>
      <c r="AK1768" s="82"/>
      <c r="AL1768" s="82"/>
      <c r="AM1768" s="82"/>
      <c r="AN1768" s="82"/>
      <c r="AO1768" s="82"/>
      <c r="AP1768" s="82"/>
      <c r="AQ1768" s="82"/>
      <c r="AR1768" s="82"/>
      <c r="AS1768" s="82"/>
      <c r="AT1768" s="77"/>
      <c r="AU1768" s="41"/>
      <c r="AV1768" s="41"/>
      <c r="AW1768" s="41"/>
      <c r="AX1768" s="41"/>
      <c r="AY1768" s="41"/>
      <c r="AZ1768" s="41"/>
      <c r="BA1768" s="41"/>
      <c r="BB1768" s="41"/>
      <c r="BC1768" s="41"/>
      <c r="BD1768" s="41"/>
      <c r="BE1768" s="41"/>
      <c r="BF1768" s="41"/>
      <c r="BG1768" s="41"/>
      <c r="BH1768" s="41"/>
      <c r="BI1768" s="41"/>
      <c r="BJ1768" s="41"/>
      <c r="BK1768" s="41"/>
      <c r="BL1768" s="41"/>
      <c r="BM1768" s="41"/>
      <c r="BN1768" s="41"/>
    </row>
    <row r="1769" customFormat="false" ht="22.5" hidden="false" customHeight="true" outlineLevel="0" collapsed="false">
      <c r="A1769" s="76"/>
      <c r="B1769" s="90"/>
      <c r="C1769" s="83"/>
      <c r="D1769" s="113" t="e">
        <f aca="false">'codigos flow sheet' #REF!</f>
        <v>#VALUE!</v>
      </c>
      <c r="E1769" s="97" t="e">
        <f aca="false">'codigos flow sheet' #REF!</f>
        <v>#VALUE!</v>
      </c>
      <c r="F1769" s="78"/>
      <c r="G1769" s="76"/>
      <c r="H1769" s="82" t="s">
        <v>2090</v>
      </c>
      <c r="I1769" s="76"/>
      <c r="J1769" s="87" t="s">
        <v>118</v>
      </c>
      <c r="K1769" s="79"/>
      <c r="L1769" s="93"/>
      <c r="M1769" s="82"/>
      <c r="N1769" s="82"/>
      <c r="O1769" s="82"/>
      <c r="P1769" s="82"/>
      <c r="Q1769" s="82"/>
      <c r="R1769" s="82"/>
      <c r="S1769" s="82"/>
      <c r="T1769" s="82"/>
      <c r="U1769" s="82"/>
      <c r="V1769" s="82"/>
      <c r="W1769" s="82"/>
      <c r="X1769" s="82"/>
      <c r="Y1769" s="82"/>
      <c r="Z1769" s="82"/>
      <c r="AA1769" s="82"/>
      <c r="AB1769" s="82"/>
      <c r="AC1769" s="82"/>
      <c r="AD1769" s="82"/>
      <c r="AE1769" s="82"/>
      <c r="AF1769" s="82"/>
      <c r="AG1769" s="82"/>
      <c r="AH1769" s="82"/>
      <c r="AI1769" s="82"/>
      <c r="AJ1769" s="82"/>
      <c r="AK1769" s="82"/>
      <c r="AL1769" s="82"/>
      <c r="AM1769" s="82"/>
      <c r="AN1769" s="82"/>
      <c r="AO1769" s="93"/>
      <c r="AP1769" s="93"/>
      <c r="AQ1769" s="93"/>
      <c r="AR1769" s="93"/>
      <c r="AS1769" s="93"/>
      <c r="AT1769" s="94"/>
      <c r="AU1769" s="50"/>
      <c r="AV1769" s="50"/>
      <c r="AW1769" s="50"/>
      <c r="AX1769" s="50"/>
      <c r="AY1769" s="50"/>
      <c r="AZ1769" s="50"/>
      <c r="BA1769" s="50"/>
      <c r="BB1769" s="50"/>
      <c r="BC1769" s="50"/>
      <c r="BD1769" s="50"/>
      <c r="BE1769" s="50"/>
      <c r="BF1769" s="50"/>
      <c r="BG1769" s="50"/>
      <c r="BH1769" s="50"/>
      <c r="BI1769" s="50"/>
      <c r="BJ1769" s="50"/>
      <c r="BK1769" s="50"/>
      <c r="BL1769" s="50"/>
      <c r="BM1769" s="50"/>
      <c r="BN1769" s="50"/>
    </row>
    <row r="1770" customFormat="false" ht="22.5" hidden="false" customHeight="true" outlineLevel="0" collapsed="false">
      <c r="A1770" s="76" t="s">
        <v>229</v>
      </c>
      <c r="B1770" s="90" t="s">
        <v>229</v>
      </c>
      <c r="C1770" s="83" t="s">
        <v>2106</v>
      </c>
      <c r="D1770" s="90" t="e">
        <f aca="false">CONCATENATE($D$1769,"_","HS")</f>
        <v>#VALUE!</v>
      </c>
      <c r="E1770" s="77" t="e">
        <f aca="false">$E$1769</f>
        <v>#VALUE!</v>
      </c>
      <c r="F1770" s="78"/>
      <c r="G1770" s="88" t="s">
        <v>1062</v>
      </c>
      <c r="H1770" s="82" t="s">
        <v>981</v>
      </c>
      <c r="I1770" s="77" t="s">
        <v>2107</v>
      </c>
      <c r="J1770" s="87"/>
      <c r="K1770" s="79"/>
      <c r="L1770" s="93"/>
      <c r="M1770" s="87" t="s">
        <v>62</v>
      </c>
      <c r="N1770" s="82"/>
      <c r="O1770" s="82"/>
      <c r="P1770" s="82"/>
      <c r="Q1770" s="82" t="n">
        <v>1</v>
      </c>
      <c r="R1770" s="82"/>
      <c r="S1770" s="82"/>
      <c r="T1770" s="82"/>
      <c r="U1770" s="82"/>
      <c r="V1770" s="82"/>
      <c r="W1770" s="82"/>
      <c r="X1770" s="82"/>
      <c r="Y1770" s="82"/>
      <c r="Z1770" s="82"/>
      <c r="AA1770" s="82"/>
      <c r="AB1770" s="82"/>
      <c r="AC1770" s="82"/>
      <c r="AD1770" s="82"/>
      <c r="AE1770" s="82"/>
      <c r="AF1770" s="82"/>
      <c r="AG1770" s="82"/>
      <c r="AH1770" s="82"/>
      <c r="AI1770" s="82"/>
      <c r="AJ1770" s="82"/>
      <c r="AK1770" s="82"/>
      <c r="AL1770" s="82"/>
      <c r="AM1770" s="82"/>
      <c r="AN1770" s="82"/>
      <c r="AO1770" s="93"/>
      <c r="AP1770" s="93"/>
      <c r="AQ1770" s="93"/>
      <c r="AR1770" s="93"/>
      <c r="AS1770" s="93"/>
      <c r="AT1770" s="94"/>
      <c r="AU1770" s="50"/>
      <c r="AV1770" s="50"/>
      <c r="AW1770" s="50"/>
      <c r="AX1770" s="50"/>
      <c r="AY1770" s="50"/>
      <c r="AZ1770" s="50"/>
      <c r="BA1770" s="50"/>
      <c r="BB1770" s="50"/>
      <c r="BC1770" s="50"/>
      <c r="BD1770" s="50"/>
      <c r="BE1770" s="50"/>
      <c r="BF1770" s="50"/>
      <c r="BG1770" s="50"/>
      <c r="BH1770" s="50"/>
      <c r="BI1770" s="50"/>
      <c r="BJ1770" s="50"/>
      <c r="BK1770" s="50"/>
      <c r="BL1770" s="50"/>
      <c r="BM1770" s="50"/>
      <c r="BN1770" s="50"/>
    </row>
    <row r="1771" customFormat="false" ht="22.5" hidden="false" customHeight="true" outlineLevel="0" collapsed="false">
      <c r="A1771" s="76" t="s">
        <v>229</v>
      </c>
      <c r="B1771" s="90" t="s">
        <v>229</v>
      </c>
      <c r="C1771" s="83" t="s">
        <v>2108</v>
      </c>
      <c r="D1771" s="90" t="e">
        <f aca="false">CONCATENATE($D$1769,"_","OL")</f>
        <v>#VALUE!</v>
      </c>
      <c r="E1771" s="77" t="e">
        <f aca="false">$E$1769</f>
        <v>#VALUE!</v>
      </c>
      <c r="F1771" s="78"/>
      <c r="G1771" s="88" t="s">
        <v>2018</v>
      </c>
      <c r="H1771" s="82" t="s">
        <v>981</v>
      </c>
      <c r="I1771" s="77" t="s">
        <v>2109</v>
      </c>
      <c r="J1771" s="87"/>
      <c r="K1771" s="79"/>
      <c r="L1771" s="93"/>
      <c r="M1771" s="87" t="s">
        <v>62</v>
      </c>
      <c r="N1771" s="82"/>
      <c r="O1771" s="82"/>
      <c r="P1771" s="82"/>
      <c r="Q1771" s="82" t="n">
        <v>1</v>
      </c>
      <c r="R1771" s="82"/>
      <c r="S1771" s="82"/>
      <c r="T1771" s="82"/>
      <c r="U1771" s="82"/>
      <c r="V1771" s="82"/>
      <c r="W1771" s="82"/>
      <c r="X1771" s="82"/>
      <c r="Y1771" s="82"/>
      <c r="Z1771" s="82"/>
      <c r="AA1771" s="82"/>
      <c r="AB1771" s="82"/>
      <c r="AC1771" s="82"/>
      <c r="AD1771" s="82"/>
      <c r="AE1771" s="82"/>
      <c r="AF1771" s="82"/>
      <c r="AG1771" s="82"/>
      <c r="AH1771" s="82"/>
      <c r="AI1771" s="82"/>
      <c r="AJ1771" s="82"/>
      <c r="AK1771" s="82"/>
      <c r="AL1771" s="82"/>
      <c r="AM1771" s="82"/>
      <c r="AN1771" s="82"/>
      <c r="AO1771" s="93"/>
      <c r="AP1771" s="93"/>
      <c r="AQ1771" s="93"/>
      <c r="AR1771" s="93"/>
      <c r="AS1771" s="93"/>
      <c r="AT1771" s="94"/>
      <c r="AU1771" s="50"/>
      <c r="AV1771" s="50"/>
      <c r="AW1771" s="50"/>
      <c r="AX1771" s="50"/>
      <c r="AY1771" s="50"/>
      <c r="AZ1771" s="50"/>
      <c r="BA1771" s="50"/>
      <c r="BB1771" s="50"/>
      <c r="BC1771" s="50"/>
      <c r="BD1771" s="50"/>
      <c r="BE1771" s="50"/>
      <c r="BF1771" s="50"/>
      <c r="BG1771" s="50"/>
      <c r="BH1771" s="50"/>
      <c r="BI1771" s="50"/>
      <c r="BJ1771" s="50"/>
      <c r="BK1771" s="50"/>
      <c r="BL1771" s="50"/>
      <c r="BM1771" s="50"/>
      <c r="BN1771" s="50"/>
    </row>
    <row r="1772" customFormat="false" ht="22.5" hidden="false" customHeight="true" outlineLevel="0" collapsed="false">
      <c r="A1772" s="90" t="s">
        <v>229</v>
      </c>
      <c r="B1772" s="90" t="s">
        <v>229</v>
      </c>
      <c r="C1772" s="83" t="s">
        <v>2110</v>
      </c>
      <c r="D1772" s="90" t="e">
        <f aca="false">CONCATENATE($D$1769,"_","POS1")</f>
        <v>#VALUE!</v>
      </c>
      <c r="E1772" s="77" t="e">
        <f aca="false">$E$1769</f>
        <v>#VALUE!</v>
      </c>
      <c r="F1772" s="78"/>
      <c r="G1772" s="88" t="s">
        <v>261</v>
      </c>
      <c r="H1772" s="82" t="s">
        <v>981</v>
      </c>
      <c r="I1772" s="77" t="s">
        <v>2111</v>
      </c>
      <c r="J1772" s="87"/>
      <c r="K1772" s="79"/>
      <c r="L1772" s="93"/>
      <c r="M1772" s="87" t="s">
        <v>62</v>
      </c>
      <c r="N1772" s="82"/>
      <c r="O1772" s="82"/>
      <c r="P1772" s="82"/>
      <c r="Q1772" s="82" t="n">
        <v>1</v>
      </c>
      <c r="R1772" s="82"/>
      <c r="S1772" s="82"/>
      <c r="T1772" s="82"/>
      <c r="U1772" s="82"/>
      <c r="V1772" s="82"/>
      <c r="W1772" s="82"/>
      <c r="X1772" s="82"/>
      <c r="Y1772" s="82"/>
      <c r="Z1772" s="82"/>
      <c r="AA1772" s="82"/>
      <c r="AB1772" s="82"/>
      <c r="AC1772" s="82"/>
      <c r="AD1772" s="82"/>
      <c r="AE1772" s="82"/>
      <c r="AF1772" s="82"/>
      <c r="AG1772" s="82"/>
      <c r="AH1772" s="82"/>
      <c r="AI1772" s="82"/>
      <c r="AJ1772" s="82"/>
      <c r="AK1772" s="82"/>
      <c r="AL1772" s="82"/>
      <c r="AM1772" s="82"/>
      <c r="AN1772" s="82"/>
      <c r="AO1772" s="93"/>
      <c r="AP1772" s="93"/>
      <c r="AQ1772" s="93"/>
      <c r="AR1772" s="93"/>
      <c r="AS1772" s="93"/>
      <c r="AT1772" s="94"/>
      <c r="AU1772" s="41"/>
      <c r="AV1772" s="41"/>
      <c r="AW1772" s="41"/>
      <c r="AX1772" s="41"/>
      <c r="AY1772" s="41"/>
      <c r="AZ1772" s="41"/>
      <c r="BA1772" s="41"/>
      <c r="BB1772" s="41"/>
      <c r="BC1772" s="41"/>
      <c r="BD1772" s="41"/>
      <c r="BE1772" s="41"/>
      <c r="BF1772" s="41"/>
      <c r="BG1772" s="41"/>
      <c r="BH1772" s="41"/>
      <c r="BI1772" s="41"/>
      <c r="BJ1772" s="41"/>
      <c r="BK1772" s="41"/>
      <c r="BL1772" s="41"/>
      <c r="BM1772" s="41"/>
      <c r="BN1772" s="41"/>
    </row>
    <row r="1773" customFormat="false" ht="22.5" hidden="false" customHeight="true" outlineLevel="0" collapsed="false">
      <c r="A1773" s="76" t="s">
        <v>229</v>
      </c>
      <c r="B1773" s="90" t="s">
        <v>229</v>
      </c>
      <c r="C1773" s="83" t="s">
        <v>2112</v>
      </c>
      <c r="D1773" s="90" t="e">
        <f aca="false">CONCATENATE($D$1769,"_","POS2")</f>
        <v>#VALUE!</v>
      </c>
      <c r="E1773" s="77" t="e">
        <f aca="false">$E$1769</f>
        <v>#VALUE!</v>
      </c>
      <c r="F1773" s="78"/>
      <c r="G1773" s="88" t="s">
        <v>258</v>
      </c>
      <c r="H1773" s="82" t="s">
        <v>981</v>
      </c>
      <c r="I1773" s="77" t="s">
        <v>2113</v>
      </c>
      <c r="J1773" s="87"/>
      <c r="K1773" s="79"/>
      <c r="L1773" s="93"/>
      <c r="M1773" s="87" t="s">
        <v>62</v>
      </c>
      <c r="N1773" s="82"/>
      <c r="O1773" s="82"/>
      <c r="P1773" s="82"/>
      <c r="Q1773" s="82" t="n">
        <v>1</v>
      </c>
      <c r="R1773" s="82"/>
      <c r="S1773" s="82"/>
      <c r="T1773" s="82"/>
      <c r="U1773" s="82"/>
      <c r="V1773" s="82"/>
      <c r="W1773" s="82"/>
      <c r="X1773" s="82"/>
      <c r="Y1773" s="82"/>
      <c r="Z1773" s="82"/>
      <c r="AA1773" s="82"/>
      <c r="AB1773" s="82"/>
      <c r="AC1773" s="82"/>
      <c r="AD1773" s="82"/>
      <c r="AE1773" s="82"/>
      <c r="AF1773" s="82"/>
      <c r="AG1773" s="82"/>
      <c r="AH1773" s="82"/>
      <c r="AI1773" s="82"/>
      <c r="AJ1773" s="82"/>
      <c r="AK1773" s="82"/>
      <c r="AL1773" s="82"/>
      <c r="AM1773" s="82"/>
      <c r="AN1773" s="82"/>
      <c r="AO1773" s="93"/>
      <c r="AP1773" s="93"/>
      <c r="AQ1773" s="93"/>
      <c r="AR1773" s="93"/>
      <c r="AS1773" s="93"/>
      <c r="AT1773" s="94"/>
      <c r="AU1773" s="50"/>
      <c r="AV1773" s="50"/>
      <c r="AW1773" s="50"/>
      <c r="AX1773" s="50"/>
      <c r="AY1773" s="50"/>
      <c r="AZ1773" s="50"/>
      <c r="BA1773" s="50"/>
      <c r="BB1773" s="50"/>
      <c r="BC1773" s="50"/>
      <c r="BD1773" s="50"/>
      <c r="BE1773" s="50"/>
      <c r="BF1773" s="50"/>
      <c r="BG1773" s="50"/>
      <c r="BH1773" s="50"/>
      <c r="BI1773" s="50"/>
      <c r="BJ1773" s="50"/>
      <c r="BK1773" s="50"/>
      <c r="BL1773" s="50"/>
      <c r="BM1773" s="50"/>
      <c r="BN1773" s="50"/>
    </row>
    <row r="1774" customFormat="false" ht="22.5" hidden="false" customHeight="true" outlineLevel="0" collapsed="false">
      <c r="A1774" s="76" t="s">
        <v>229</v>
      </c>
      <c r="B1774" s="90" t="s">
        <v>229</v>
      </c>
      <c r="C1774" s="83" t="s">
        <v>2114</v>
      </c>
      <c r="D1774" s="90" t="e">
        <f aca="false">CONCATENATE($D$1769,"_","TRQ")</f>
        <v>#VALUE!</v>
      </c>
      <c r="E1774" s="77" t="e">
        <f aca="false">$E$1769</f>
        <v>#VALUE!</v>
      </c>
      <c r="F1774" s="78"/>
      <c r="G1774" s="88" t="s">
        <v>2100</v>
      </c>
      <c r="H1774" s="82" t="s">
        <v>981</v>
      </c>
      <c r="I1774" s="77" t="s">
        <v>2115</v>
      </c>
      <c r="J1774" s="87"/>
      <c r="K1774" s="79"/>
      <c r="L1774" s="93"/>
      <c r="M1774" s="87" t="s">
        <v>62</v>
      </c>
      <c r="N1774" s="82"/>
      <c r="O1774" s="82"/>
      <c r="P1774" s="82"/>
      <c r="Q1774" s="82" t="n">
        <v>1</v>
      </c>
      <c r="R1774" s="82"/>
      <c r="S1774" s="82"/>
      <c r="T1774" s="82"/>
      <c r="U1774" s="82"/>
      <c r="V1774" s="82"/>
      <c r="W1774" s="82"/>
      <c r="X1774" s="82"/>
      <c r="Y1774" s="82"/>
      <c r="Z1774" s="82"/>
      <c r="AA1774" s="82"/>
      <c r="AB1774" s="82"/>
      <c r="AC1774" s="82"/>
      <c r="AD1774" s="82"/>
      <c r="AE1774" s="82"/>
      <c r="AF1774" s="82"/>
      <c r="AG1774" s="82"/>
      <c r="AH1774" s="82"/>
      <c r="AI1774" s="82"/>
      <c r="AJ1774" s="82"/>
      <c r="AK1774" s="82"/>
      <c r="AL1774" s="82"/>
      <c r="AM1774" s="82"/>
      <c r="AN1774" s="82"/>
      <c r="AO1774" s="93"/>
      <c r="AP1774" s="93"/>
      <c r="AQ1774" s="93"/>
      <c r="AR1774" s="93"/>
      <c r="AS1774" s="93"/>
      <c r="AT1774" s="94"/>
      <c r="AU1774" s="50"/>
      <c r="AV1774" s="50"/>
      <c r="AW1774" s="50"/>
      <c r="AX1774" s="50"/>
      <c r="AY1774" s="50"/>
      <c r="AZ1774" s="50"/>
      <c r="BA1774" s="50"/>
      <c r="BB1774" s="50"/>
      <c r="BC1774" s="50"/>
      <c r="BD1774" s="50"/>
      <c r="BE1774" s="50"/>
      <c r="BF1774" s="50"/>
      <c r="BG1774" s="50"/>
      <c r="BH1774" s="50"/>
      <c r="BI1774" s="50"/>
      <c r="BJ1774" s="50"/>
      <c r="BK1774" s="50"/>
      <c r="BL1774" s="50"/>
      <c r="BM1774" s="50"/>
      <c r="BN1774" s="50"/>
    </row>
    <row r="1775" customFormat="false" ht="22.5" hidden="false" customHeight="true" outlineLevel="0" collapsed="false">
      <c r="A1775" s="90"/>
      <c r="B1775" s="90"/>
      <c r="C1775" s="83" t="s">
        <v>2116</v>
      </c>
      <c r="D1775" s="90" t="e">
        <f aca="false">CONCATENATE($D$1769,"_","ZT")</f>
        <v>#VALUE!</v>
      </c>
      <c r="E1775" s="77" t="e">
        <f aca="false">$E$1769</f>
        <v>#VALUE!</v>
      </c>
      <c r="F1775" s="78"/>
      <c r="G1775" s="88" t="s">
        <v>267</v>
      </c>
      <c r="H1775" s="82" t="s">
        <v>981</v>
      </c>
      <c r="I1775" s="148" t="s">
        <v>2117</v>
      </c>
      <c r="J1775" s="87"/>
      <c r="K1775" s="79"/>
      <c r="L1775" s="93"/>
      <c r="M1775" s="87" t="s">
        <v>85</v>
      </c>
      <c r="N1775" s="82" t="s">
        <v>224</v>
      </c>
      <c r="O1775" s="82"/>
      <c r="P1775" s="82"/>
      <c r="Q1775" s="82"/>
      <c r="R1775" s="82"/>
      <c r="S1775" s="82" t="n">
        <v>1</v>
      </c>
      <c r="T1775" s="82"/>
      <c r="U1775" s="82"/>
      <c r="V1775" s="82"/>
      <c r="W1775" s="82"/>
      <c r="X1775" s="82"/>
      <c r="Y1775" s="82"/>
      <c r="Z1775" s="82"/>
      <c r="AA1775" s="82"/>
      <c r="AB1775" s="82"/>
      <c r="AC1775" s="82"/>
      <c r="AD1775" s="82"/>
      <c r="AE1775" s="82"/>
      <c r="AF1775" s="82"/>
      <c r="AG1775" s="82"/>
      <c r="AH1775" s="82"/>
      <c r="AI1775" s="82"/>
      <c r="AJ1775" s="82"/>
      <c r="AK1775" s="82"/>
      <c r="AL1775" s="82"/>
      <c r="AM1775" s="82"/>
      <c r="AN1775" s="82"/>
      <c r="AO1775" s="93"/>
      <c r="AP1775" s="93"/>
      <c r="AQ1775" s="93"/>
      <c r="AR1775" s="93"/>
      <c r="AS1775" s="93"/>
      <c r="AT1775" s="94"/>
      <c r="AU1775" s="41"/>
      <c r="AV1775" s="41"/>
      <c r="AW1775" s="41"/>
      <c r="AX1775" s="41"/>
      <c r="AY1775" s="41"/>
      <c r="AZ1775" s="41"/>
      <c r="BA1775" s="41"/>
      <c r="BB1775" s="41"/>
      <c r="BC1775" s="41"/>
      <c r="BD1775" s="41"/>
      <c r="BE1775" s="41"/>
      <c r="BF1775" s="41"/>
      <c r="BG1775" s="41"/>
      <c r="BH1775" s="41"/>
      <c r="BI1775" s="41"/>
      <c r="BJ1775" s="41"/>
      <c r="BK1775" s="41"/>
      <c r="BL1775" s="41"/>
      <c r="BM1775" s="41"/>
      <c r="BN1775" s="41"/>
    </row>
    <row r="1776" customFormat="false" ht="22.5" hidden="false" customHeight="true" outlineLevel="0" collapsed="false">
      <c r="A1776" s="90"/>
      <c r="B1776" s="90"/>
      <c r="C1776" s="83" t="s">
        <v>2118</v>
      </c>
      <c r="D1776" s="90" t="e">
        <f aca="false">CONCATENATE($D$1769,"_","SP")</f>
        <v>#VALUE!</v>
      </c>
      <c r="E1776" s="77" t="e">
        <f aca="false">$E$1769</f>
        <v>#VALUE!</v>
      </c>
      <c r="F1776" s="78"/>
      <c r="G1776" s="88" t="s">
        <v>270</v>
      </c>
      <c r="H1776" s="82" t="s">
        <v>981</v>
      </c>
      <c r="I1776" s="77" t="s">
        <v>2119</v>
      </c>
      <c r="J1776" s="87"/>
      <c r="K1776" s="79"/>
      <c r="L1776" s="93"/>
      <c r="M1776" s="87" t="s">
        <v>85</v>
      </c>
      <c r="N1776" s="82"/>
      <c r="O1776" s="82"/>
      <c r="P1776" s="82"/>
      <c r="Q1776" s="82"/>
      <c r="R1776" s="82"/>
      <c r="S1776" s="82"/>
      <c r="T1776" s="82"/>
      <c r="U1776" s="82" t="n">
        <v>1</v>
      </c>
      <c r="V1776" s="82"/>
      <c r="W1776" s="82"/>
      <c r="X1776" s="82"/>
      <c r="Y1776" s="82"/>
      <c r="Z1776" s="82"/>
      <c r="AA1776" s="82"/>
      <c r="AB1776" s="82"/>
      <c r="AC1776" s="82"/>
      <c r="AD1776" s="82"/>
      <c r="AE1776" s="82"/>
      <c r="AF1776" s="82"/>
      <c r="AG1776" s="82"/>
      <c r="AH1776" s="82"/>
      <c r="AI1776" s="82"/>
      <c r="AJ1776" s="82"/>
      <c r="AK1776" s="82"/>
      <c r="AL1776" s="82"/>
      <c r="AM1776" s="82"/>
      <c r="AN1776" s="82"/>
      <c r="AO1776" s="93"/>
      <c r="AP1776" s="93"/>
      <c r="AQ1776" s="93"/>
      <c r="AR1776" s="93"/>
      <c r="AS1776" s="93"/>
      <c r="AT1776" s="94"/>
      <c r="AU1776" s="41"/>
      <c r="AV1776" s="41"/>
      <c r="AW1776" s="41"/>
      <c r="AX1776" s="41"/>
      <c r="AY1776" s="41"/>
      <c r="AZ1776" s="41"/>
      <c r="BA1776" s="41"/>
      <c r="BB1776" s="41"/>
      <c r="BC1776" s="41"/>
      <c r="BD1776" s="41"/>
      <c r="BE1776" s="41"/>
      <c r="BF1776" s="41"/>
      <c r="BG1776" s="41"/>
      <c r="BH1776" s="41"/>
      <c r="BI1776" s="41"/>
      <c r="BJ1776" s="41"/>
      <c r="BK1776" s="41"/>
      <c r="BL1776" s="41"/>
      <c r="BM1776" s="41"/>
      <c r="BN1776" s="41"/>
    </row>
    <row r="1777" customFormat="false" ht="22.5" hidden="false" customHeight="true" outlineLevel="0" collapsed="false">
      <c r="A1777" s="90"/>
      <c r="B1777" s="90"/>
      <c r="C1777" s="83"/>
      <c r="D1777" s="90"/>
      <c r="E1777" s="77"/>
      <c r="F1777" s="78"/>
      <c r="G1777" s="76"/>
      <c r="H1777" s="82"/>
      <c r="I1777" s="89"/>
      <c r="J1777" s="87"/>
      <c r="K1777" s="79"/>
      <c r="L1777" s="93"/>
      <c r="M1777" s="82"/>
      <c r="N1777" s="82"/>
      <c r="O1777" s="82"/>
      <c r="P1777" s="82"/>
      <c r="Q1777" s="82"/>
      <c r="R1777" s="82"/>
      <c r="S1777" s="82"/>
      <c r="T1777" s="82"/>
      <c r="U1777" s="82"/>
      <c r="V1777" s="82"/>
      <c r="W1777" s="82"/>
      <c r="X1777" s="82"/>
      <c r="Y1777" s="82"/>
      <c r="Z1777" s="82"/>
      <c r="AA1777" s="82"/>
      <c r="AB1777" s="82"/>
      <c r="AC1777" s="82"/>
      <c r="AD1777" s="82"/>
      <c r="AE1777" s="82"/>
      <c r="AF1777" s="82"/>
      <c r="AG1777" s="82"/>
      <c r="AH1777" s="82"/>
      <c r="AI1777" s="82"/>
      <c r="AJ1777" s="82"/>
      <c r="AK1777" s="82"/>
      <c r="AL1777" s="82"/>
      <c r="AM1777" s="82"/>
      <c r="AN1777" s="82"/>
      <c r="AO1777" s="93"/>
      <c r="AP1777" s="93"/>
      <c r="AQ1777" s="93"/>
      <c r="AR1777" s="93"/>
      <c r="AS1777" s="93"/>
      <c r="AT1777" s="94"/>
      <c r="AU1777" s="41"/>
      <c r="AV1777" s="41"/>
      <c r="AW1777" s="41"/>
      <c r="AX1777" s="41"/>
      <c r="AY1777" s="41"/>
      <c r="AZ1777" s="41"/>
      <c r="BA1777" s="41"/>
      <c r="BB1777" s="41"/>
      <c r="BC1777" s="41"/>
      <c r="BD1777" s="41"/>
      <c r="BE1777" s="41"/>
      <c r="BF1777" s="41"/>
      <c r="BG1777" s="41"/>
      <c r="BH1777" s="41"/>
      <c r="BI1777" s="41"/>
      <c r="BJ1777" s="41"/>
      <c r="BK1777" s="41"/>
      <c r="BL1777" s="41"/>
      <c r="BM1777" s="41"/>
      <c r="BN1777" s="41"/>
    </row>
    <row r="1778" customFormat="false" ht="22.5" hidden="false" customHeight="true" outlineLevel="0" collapsed="false">
      <c r="A1778" s="90"/>
      <c r="B1778" s="90"/>
      <c r="C1778" s="83"/>
      <c r="D1778" s="90"/>
      <c r="E1778" s="77"/>
      <c r="F1778" s="78"/>
      <c r="G1778" s="76"/>
      <c r="H1778" s="82"/>
      <c r="I1778" s="89"/>
      <c r="J1778" s="87"/>
      <c r="K1778" s="79"/>
      <c r="L1778" s="93"/>
      <c r="M1778" s="82"/>
      <c r="N1778" s="82"/>
      <c r="O1778" s="82"/>
      <c r="P1778" s="82"/>
      <c r="Q1778" s="82"/>
      <c r="R1778" s="82"/>
      <c r="S1778" s="82"/>
      <c r="T1778" s="82"/>
      <c r="U1778" s="82"/>
      <c r="V1778" s="82"/>
      <c r="W1778" s="82"/>
      <c r="X1778" s="82"/>
      <c r="Y1778" s="82"/>
      <c r="Z1778" s="82"/>
      <c r="AA1778" s="82"/>
      <c r="AB1778" s="82"/>
      <c r="AC1778" s="82"/>
      <c r="AD1778" s="82"/>
      <c r="AE1778" s="82"/>
      <c r="AF1778" s="82"/>
      <c r="AG1778" s="82"/>
      <c r="AH1778" s="82"/>
      <c r="AI1778" s="82"/>
      <c r="AJ1778" s="82"/>
      <c r="AK1778" s="82"/>
      <c r="AL1778" s="82"/>
      <c r="AM1778" s="82"/>
      <c r="AN1778" s="82"/>
      <c r="AO1778" s="93"/>
      <c r="AP1778" s="93"/>
      <c r="AQ1778" s="93"/>
      <c r="AR1778" s="93"/>
      <c r="AS1778" s="93"/>
      <c r="AT1778" s="94"/>
      <c r="AU1778" s="41"/>
      <c r="AV1778" s="41"/>
      <c r="AW1778" s="41"/>
      <c r="AX1778" s="41"/>
      <c r="AY1778" s="41"/>
      <c r="AZ1778" s="41"/>
      <c r="BA1778" s="41"/>
      <c r="BB1778" s="41"/>
      <c r="BC1778" s="41"/>
      <c r="BD1778" s="41"/>
      <c r="BE1778" s="41"/>
      <c r="BF1778" s="41"/>
      <c r="BG1778" s="41"/>
      <c r="BH1778" s="41"/>
      <c r="BI1778" s="41"/>
      <c r="BJ1778" s="41"/>
      <c r="BK1778" s="41"/>
      <c r="BL1778" s="41"/>
      <c r="BM1778" s="41"/>
      <c r="BN1778" s="41"/>
    </row>
    <row r="1779" customFormat="false" ht="22.5" hidden="false" customHeight="true" outlineLevel="0" collapsed="false">
      <c r="A1779" s="64"/>
      <c r="B1779" s="65"/>
      <c r="C1779" s="152"/>
      <c r="D1779" s="143" t="s">
        <v>2120</v>
      </c>
      <c r="E1779" s="67"/>
      <c r="F1779" s="68"/>
      <c r="G1779" s="67"/>
      <c r="H1779" s="69"/>
      <c r="I1779" s="70"/>
      <c r="J1779" s="71"/>
      <c r="K1779" s="69"/>
      <c r="L1779" s="69"/>
      <c r="M1779" s="72"/>
      <c r="N1779" s="72"/>
      <c r="O1779" s="72"/>
      <c r="P1779" s="73"/>
      <c r="Q1779" s="73"/>
      <c r="R1779" s="73"/>
      <c r="S1779" s="73"/>
      <c r="T1779" s="73"/>
      <c r="U1779" s="73"/>
      <c r="V1779" s="73"/>
      <c r="W1779" s="73"/>
      <c r="X1779" s="73"/>
      <c r="Y1779" s="73"/>
      <c r="Z1779" s="73"/>
      <c r="AA1779" s="73"/>
      <c r="AB1779" s="73"/>
      <c r="AC1779" s="73"/>
      <c r="AD1779" s="73"/>
      <c r="AE1779" s="73"/>
      <c r="AF1779" s="73"/>
      <c r="AG1779" s="73"/>
      <c r="AH1779" s="73"/>
      <c r="AI1779" s="73"/>
      <c r="AJ1779" s="73"/>
      <c r="AK1779" s="73"/>
      <c r="AL1779" s="73"/>
      <c r="AM1779" s="73"/>
      <c r="AN1779" s="73"/>
      <c r="AO1779" s="73"/>
      <c r="AP1779" s="73"/>
      <c r="AQ1779" s="73"/>
      <c r="AR1779" s="73"/>
      <c r="AS1779" s="73"/>
      <c r="AT1779" s="74"/>
      <c r="AU1779" s="41"/>
      <c r="AV1779" s="41"/>
      <c r="AW1779" s="41"/>
      <c r="AX1779" s="41"/>
      <c r="AY1779" s="41"/>
      <c r="AZ1779" s="41"/>
      <c r="BA1779" s="41"/>
      <c r="BB1779" s="41"/>
      <c r="BC1779" s="41"/>
      <c r="BD1779" s="41"/>
      <c r="BE1779" s="41"/>
      <c r="BF1779" s="41"/>
      <c r="BG1779" s="41"/>
      <c r="BH1779" s="41"/>
      <c r="BI1779" s="41"/>
      <c r="BJ1779" s="41"/>
      <c r="BK1779" s="41"/>
      <c r="BL1779" s="41"/>
      <c r="BM1779" s="41"/>
      <c r="BN1779" s="41"/>
    </row>
    <row r="1780" customFormat="false" ht="22.5" hidden="false" customHeight="true" outlineLevel="0" collapsed="false">
      <c r="A1780" s="80"/>
      <c r="B1780" s="80"/>
      <c r="C1780" s="83"/>
      <c r="D1780" s="76"/>
      <c r="E1780" s="77"/>
      <c r="F1780" s="78"/>
      <c r="G1780" s="76"/>
      <c r="H1780" s="82"/>
      <c r="I1780" s="76"/>
      <c r="J1780" s="77"/>
      <c r="K1780" s="81"/>
      <c r="L1780" s="81"/>
      <c r="M1780" s="77"/>
      <c r="N1780" s="82"/>
      <c r="O1780" s="82"/>
      <c r="P1780" s="81"/>
      <c r="Q1780" s="79"/>
      <c r="R1780" s="79"/>
      <c r="S1780" s="79"/>
      <c r="T1780" s="79"/>
      <c r="U1780" s="79"/>
      <c r="V1780" s="79"/>
      <c r="W1780" s="79"/>
      <c r="X1780" s="79"/>
      <c r="Y1780" s="79"/>
      <c r="Z1780" s="81"/>
      <c r="AA1780" s="81"/>
      <c r="AB1780" s="81"/>
      <c r="AC1780" s="81"/>
      <c r="AD1780" s="81"/>
      <c r="AE1780" s="81"/>
      <c r="AF1780" s="81"/>
      <c r="AG1780" s="81"/>
      <c r="AH1780" s="81"/>
      <c r="AI1780" s="81"/>
      <c r="AJ1780" s="81"/>
      <c r="AK1780" s="81"/>
      <c r="AL1780" s="81"/>
      <c r="AM1780" s="81"/>
      <c r="AN1780" s="81"/>
      <c r="AO1780" s="81"/>
      <c r="AP1780" s="81"/>
      <c r="AQ1780" s="81"/>
      <c r="AR1780" s="81"/>
      <c r="AS1780" s="81"/>
      <c r="AT1780" s="81"/>
      <c r="AU1780" s="41"/>
      <c r="AV1780" s="41"/>
      <c r="AW1780" s="41"/>
      <c r="AX1780" s="41"/>
      <c r="AY1780" s="41"/>
      <c r="AZ1780" s="41"/>
      <c r="BA1780" s="41"/>
      <c r="BB1780" s="41"/>
      <c r="BC1780" s="41"/>
      <c r="BD1780" s="41"/>
      <c r="BE1780" s="41"/>
      <c r="BF1780" s="41"/>
      <c r="BG1780" s="41"/>
      <c r="BH1780" s="41"/>
      <c r="BI1780" s="41"/>
      <c r="BJ1780" s="41"/>
      <c r="BK1780" s="41"/>
      <c r="BL1780" s="41"/>
      <c r="BM1780" s="41"/>
      <c r="BN1780" s="41"/>
    </row>
    <row r="1781" customFormat="false" ht="22.5" hidden="false" customHeight="true" outlineLevel="0" collapsed="false">
      <c r="A1781" s="80"/>
      <c r="B1781" s="80"/>
      <c r="C1781" s="83"/>
      <c r="D1781" s="86" t="s">
        <v>2120</v>
      </c>
      <c r="E1781" s="86" t="s">
        <v>2120</v>
      </c>
      <c r="F1781" s="78"/>
      <c r="G1781" s="76"/>
      <c r="H1781" s="82"/>
      <c r="I1781" s="76"/>
      <c r="J1781" s="77"/>
      <c r="K1781" s="81"/>
      <c r="L1781" s="81"/>
      <c r="M1781" s="77"/>
      <c r="N1781" s="82"/>
      <c r="O1781" s="82"/>
      <c r="P1781" s="81"/>
      <c r="Q1781" s="79"/>
      <c r="R1781" s="79"/>
      <c r="S1781" s="79"/>
      <c r="T1781" s="79"/>
      <c r="U1781" s="79"/>
      <c r="V1781" s="79"/>
      <c r="W1781" s="79"/>
      <c r="X1781" s="79"/>
      <c r="Y1781" s="79"/>
      <c r="Z1781" s="81"/>
      <c r="AA1781" s="81"/>
      <c r="AB1781" s="81"/>
      <c r="AC1781" s="81"/>
      <c r="AD1781" s="81"/>
      <c r="AE1781" s="81"/>
      <c r="AF1781" s="81"/>
      <c r="AG1781" s="81"/>
      <c r="AH1781" s="81"/>
      <c r="AI1781" s="81"/>
      <c r="AJ1781" s="81"/>
      <c r="AK1781" s="81"/>
      <c r="AL1781" s="81"/>
      <c r="AM1781" s="81"/>
      <c r="AN1781" s="81"/>
      <c r="AO1781" s="81"/>
      <c r="AP1781" s="81"/>
      <c r="AQ1781" s="81"/>
      <c r="AR1781" s="81"/>
      <c r="AS1781" s="81"/>
      <c r="AT1781" s="81"/>
      <c r="AU1781" s="41"/>
      <c r="AV1781" s="41"/>
      <c r="AW1781" s="41"/>
      <c r="AX1781" s="41"/>
      <c r="AY1781" s="41"/>
      <c r="AZ1781" s="41"/>
      <c r="BA1781" s="41"/>
      <c r="BB1781" s="41"/>
      <c r="BC1781" s="41"/>
      <c r="BD1781" s="41"/>
      <c r="BE1781" s="41"/>
      <c r="BF1781" s="41"/>
      <c r="BG1781" s="41"/>
      <c r="BH1781" s="41"/>
      <c r="BI1781" s="41"/>
      <c r="BJ1781" s="41"/>
      <c r="BK1781" s="41"/>
      <c r="BL1781" s="41"/>
      <c r="BM1781" s="41"/>
      <c r="BN1781" s="41"/>
    </row>
    <row r="1782" customFormat="false" ht="22.5" hidden="false" customHeight="true" outlineLevel="0" collapsed="false">
      <c r="A1782" s="80"/>
      <c r="B1782" s="80"/>
      <c r="C1782" s="83" t="s">
        <v>2121</v>
      </c>
      <c r="D1782" s="76" t="str">
        <f aca="false">CONCATENATE($D$1781,"_","CMD1")</f>
        <v>#REF!_CMD1</v>
      </c>
      <c r="E1782" s="109" t="s">
        <v>2122</v>
      </c>
      <c r="F1782" s="78"/>
      <c r="G1782" s="88" t="s">
        <v>498</v>
      </c>
      <c r="H1782" s="82" t="s">
        <v>60</v>
      </c>
      <c r="I1782" s="77" t="s">
        <v>2123</v>
      </c>
      <c r="J1782" s="77"/>
      <c r="K1782" s="81"/>
      <c r="L1782" s="81"/>
      <c r="M1782" s="87" t="s">
        <v>62</v>
      </c>
      <c r="N1782" s="82"/>
      <c r="O1782" s="82"/>
      <c r="P1782" s="81"/>
      <c r="Q1782" s="79"/>
      <c r="R1782" s="79" t="n">
        <v>1</v>
      </c>
      <c r="S1782" s="79"/>
      <c r="T1782" s="79"/>
      <c r="U1782" s="79"/>
      <c r="V1782" s="79"/>
      <c r="W1782" s="79"/>
      <c r="X1782" s="79"/>
      <c r="Y1782" s="79"/>
      <c r="Z1782" s="81"/>
      <c r="AA1782" s="81"/>
      <c r="AB1782" s="81"/>
      <c r="AC1782" s="81"/>
      <c r="AD1782" s="81"/>
      <c r="AE1782" s="81"/>
      <c r="AF1782" s="81"/>
      <c r="AG1782" s="81"/>
      <c r="AH1782" s="81"/>
      <c r="AI1782" s="81"/>
      <c r="AJ1782" s="81"/>
      <c r="AK1782" s="81"/>
      <c r="AL1782" s="81"/>
      <c r="AM1782" s="81"/>
      <c r="AN1782" s="81"/>
      <c r="AO1782" s="81"/>
      <c r="AP1782" s="81"/>
      <c r="AQ1782" s="81"/>
      <c r="AR1782" s="81"/>
      <c r="AS1782" s="81"/>
      <c r="AT1782" s="81"/>
      <c r="AU1782" s="41"/>
      <c r="AV1782" s="41"/>
      <c r="AW1782" s="41"/>
      <c r="AX1782" s="41"/>
      <c r="AY1782" s="41"/>
      <c r="AZ1782" s="41"/>
      <c r="BA1782" s="41"/>
      <c r="BB1782" s="41"/>
      <c r="BC1782" s="41"/>
      <c r="BD1782" s="41"/>
      <c r="BE1782" s="41"/>
      <c r="BF1782" s="41"/>
      <c r="BG1782" s="41"/>
      <c r="BH1782" s="41"/>
      <c r="BI1782" s="41"/>
      <c r="BJ1782" s="41"/>
      <c r="BK1782" s="41"/>
      <c r="BL1782" s="41"/>
      <c r="BM1782" s="41"/>
      <c r="BN1782" s="41"/>
    </row>
    <row r="1783" customFormat="false" ht="22.5" hidden="false" customHeight="true" outlineLevel="0" collapsed="false">
      <c r="A1783" s="80"/>
      <c r="B1783" s="80"/>
      <c r="C1783" s="83" t="s">
        <v>2124</v>
      </c>
      <c r="D1783" s="76" t="str">
        <f aca="false">CONCATENATE($D$1781,"_","CMD2")</f>
        <v>#REF!_CMD2</v>
      </c>
      <c r="E1783" s="109" t="s">
        <v>2125</v>
      </c>
      <c r="F1783" s="78"/>
      <c r="G1783" s="88" t="s">
        <v>501</v>
      </c>
      <c r="H1783" s="82" t="s">
        <v>83</v>
      </c>
      <c r="I1783" s="77" t="s">
        <v>2126</v>
      </c>
      <c r="J1783" s="77"/>
      <c r="K1783" s="81"/>
      <c r="L1783" s="81"/>
      <c r="M1783" s="87" t="s">
        <v>62</v>
      </c>
      <c r="N1783" s="82"/>
      <c r="O1783" s="82"/>
      <c r="P1783" s="81"/>
      <c r="Q1783" s="79"/>
      <c r="R1783" s="79" t="n">
        <v>1</v>
      </c>
      <c r="S1783" s="79"/>
      <c r="T1783" s="79"/>
      <c r="U1783" s="79"/>
      <c r="V1783" s="79"/>
      <c r="W1783" s="79"/>
      <c r="X1783" s="79"/>
      <c r="Y1783" s="79"/>
      <c r="Z1783" s="81"/>
      <c r="AA1783" s="81"/>
      <c r="AB1783" s="81"/>
      <c r="AC1783" s="81"/>
      <c r="AD1783" s="81"/>
      <c r="AE1783" s="81"/>
      <c r="AF1783" s="81"/>
      <c r="AG1783" s="81"/>
      <c r="AH1783" s="81"/>
      <c r="AI1783" s="81"/>
      <c r="AJ1783" s="81"/>
      <c r="AK1783" s="81"/>
      <c r="AL1783" s="81"/>
      <c r="AM1783" s="81"/>
      <c r="AN1783" s="81"/>
      <c r="AO1783" s="81"/>
      <c r="AP1783" s="81"/>
      <c r="AQ1783" s="81"/>
      <c r="AR1783" s="81"/>
      <c r="AS1783" s="81"/>
      <c r="AT1783" s="81"/>
      <c r="AU1783" s="41"/>
      <c r="AV1783" s="41"/>
      <c r="AW1783" s="41"/>
      <c r="AX1783" s="41"/>
      <c r="AY1783" s="41"/>
      <c r="AZ1783" s="41"/>
      <c r="BA1783" s="41"/>
      <c r="BB1783" s="41"/>
      <c r="BC1783" s="41"/>
      <c r="BD1783" s="41"/>
      <c r="BE1783" s="41"/>
      <c r="BF1783" s="41"/>
      <c r="BG1783" s="41"/>
      <c r="BH1783" s="41"/>
      <c r="BI1783" s="41"/>
      <c r="BJ1783" s="41"/>
      <c r="BK1783" s="41"/>
      <c r="BL1783" s="41"/>
      <c r="BM1783" s="41"/>
      <c r="BN1783" s="41"/>
    </row>
    <row r="1784" customFormat="false" ht="22.5" hidden="false" customHeight="true" outlineLevel="0" collapsed="false">
      <c r="A1784" s="80"/>
      <c r="B1784" s="80"/>
      <c r="C1784" s="83" t="s">
        <v>2127</v>
      </c>
      <c r="D1784" s="76" t="str">
        <f aca="false">CONCATENATE($D$1781,"_","PT-1")</f>
        <v>#REF!_PT-1</v>
      </c>
      <c r="E1784" s="77" t="s">
        <v>2128</v>
      </c>
      <c r="F1784" s="78"/>
      <c r="G1784" s="88" t="s">
        <v>2129</v>
      </c>
      <c r="H1784" s="82" t="s">
        <v>83</v>
      </c>
      <c r="I1784" s="77" t="s">
        <v>2130</v>
      </c>
      <c r="J1784" s="77"/>
      <c r="K1784" s="81"/>
      <c r="L1784" s="81"/>
      <c r="M1784" s="87" t="s">
        <v>85</v>
      </c>
      <c r="N1784" s="82" t="s">
        <v>2131</v>
      </c>
      <c r="O1784" s="82"/>
      <c r="P1784" s="81"/>
      <c r="Q1784" s="79"/>
      <c r="R1784" s="79"/>
      <c r="S1784" s="79" t="n">
        <v>1</v>
      </c>
      <c r="T1784" s="79"/>
      <c r="U1784" s="79"/>
      <c r="V1784" s="79"/>
      <c r="W1784" s="79"/>
      <c r="X1784" s="79"/>
      <c r="Y1784" s="79"/>
      <c r="Z1784" s="81"/>
      <c r="AA1784" s="81"/>
      <c r="AB1784" s="81"/>
      <c r="AC1784" s="81"/>
      <c r="AD1784" s="81"/>
      <c r="AE1784" s="81"/>
      <c r="AF1784" s="81"/>
      <c r="AG1784" s="81"/>
      <c r="AH1784" s="81"/>
      <c r="AI1784" s="81"/>
      <c r="AJ1784" s="81"/>
      <c r="AK1784" s="81"/>
      <c r="AL1784" s="81"/>
      <c r="AM1784" s="81"/>
      <c r="AN1784" s="81"/>
      <c r="AO1784" s="81"/>
      <c r="AP1784" s="81"/>
      <c r="AQ1784" s="81"/>
      <c r="AR1784" s="81"/>
      <c r="AS1784" s="81"/>
      <c r="AT1784" s="81"/>
      <c r="AU1784" s="41"/>
      <c r="AV1784" s="41"/>
      <c r="AW1784" s="41"/>
      <c r="AX1784" s="41"/>
      <c r="AY1784" s="41"/>
      <c r="AZ1784" s="41"/>
      <c r="BA1784" s="41"/>
      <c r="BB1784" s="41"/>
      <c r="BC1784" s="41"/>
      <c r="BD1784" s="41"/>
      <c r="BE1784" s="41"/>
      <c r="BF1784" s="41"/>
      <c r="BG1784" s="41"/>
      <c r="BH1784" s="41"/>
      <c r="BI1784" s="41"/>
      <c r="BJ1784" s="41"/>
      <c r="BK1784" s="41"/>
      <c r="BL1784" s="41"/>
      <c r="BM1784" s="41"/>
      <c r="BN1784" s="41"/>
    </row>
    <row r="1785" customFormat="false" ht="22.5" hidden="false" customHeight="true" outlineLevel="0" collapsed="false">
      <c r="A1785" s="80"/>
      <c r="B1785" s="80"/>
      <c r="C1785" s="83" t="s">
        <v>2132</v>
      </c>
      <c r="D1785" s="86"/>
      <c r="E1785" s="86" t="s">
        <v>95</v>
      </c>
      <c r="F1785" s="78"/>
      <c r="G1785" s="88" t="s">
        <v>382</v>
      </c>
      <c r="H1785" s="82" t="s">
        <v>60</v>
      </c>
      <c r="I1785" s="76" t="s">
        <v>2133</v>
      </c>
      <c r="J1785" s="77"/>
      <c r="K1785" s="81"/>
      <c r="L1785" s="81"/>
      <c r="M1785" s="87" t="s">
        <v>62</v>
      </c>
      <c r="N1785" s="82"/>
      <c r="O1785" s="82"/>
      <c r="P1785" s="81"/>
      <c r="Q1785" s="79" t="n">
        <v>1</v>
      </c>
      <c r="R1785" s="79"/>
      <c r="S1785" s="79"/>
      <c r="T1785" s="79"/>
      <c r="U1785" s="79"/>
      <c r="V1785" s="79"/>
      <c r="W1785" s="79"/>
      <c r="X1785" s="79"/>
      <c r="Y1785" s="79"/>
      <c r="Z1785" s="81"/>
      <c r="AA1785" s="81"/>
      <c r="AB1785" s="81"/>
      <c r="AC1785" s="81"/>
      <c r="AD1785" s="81"/>
      <c r="AE1785" s="81"/>
      <c r="AF1785" s="81"/>
      <c r="AG1785" s="81"/>
      <c r="AH1785" s="81"/>
      <c r="AI1785" s="81"/>
      <c r="AJ1785" s="81"/>
      <c r="AK1785" s="81"/>
      <c r="AL1785" s="81"/>
      <c r="AM1785" s="81"/>
      <c r="AN1785" s="81"/>
      <c r="AO1785" s="81"/>
      <c r="AP1785" s="81"/>
      <c r="AQ1785" s="81"/>
      <c r="AR1785" s="81"/>
      <c r="AS1785" s="81"/>
      <c r="AT1785" s="81"/>
      <c r="AU1785" s="41"/>
      <c r="AV1785" s="41"/>
      <c r="AW1785" s="41"/>
      <c r="AX1785" s="41"/>
      <c r="AY1785" s="41"/>
      <c r="AZ1785" s="41"/>
      <c r="BA1785" s="41"/>
      <c r="BB1785" s="41"/>
      <c r="BC1785" s="41"/>
      <c r="BD1785" s="41"/>
      <c r="BE1785" s="41"/>
      <c r="BF1785" s="41"/>
      <c r="BG1785" s="41"/>
      <c r="BH1785" s="41"/>
      <c r="BI1785" s="41"/>
      <c r="BJ1785" s="41"/>
      <c r="BK1785" s="41"/>
      <c r="BL1785" s="41"/>
      <c r="BM1785" s="41"/>
      <c r="BN1785" s="41"/>
    </row>
    <row r="1786" customFormat="false" ht="22.5" hidden="false" customHeight="true" outlineLevel="0" collapsed="false">
      <c r="A1786" s="80"/>
      <c r="B1786" s="80"/>
      <c r="C1786" s="83"/>
      <c r="D1786" s="86"/>
      <c r="E1786" s="86"/>
      <c r="F1786" s="78"/>
      <c r="G1786" s="76"/>
      <c r="H1786" s="82"/>
      <c r="I1786" s="76"/>
      <c r="J1786" s="77"/>
      <c r="K1786" s="81"/>
      <c r="L1786" s="81"/>
      <c r="M1786" s="77"/>
      <c r="N1786" s="82"/>
      <c r="O1786" s="82"/>
      <c r="P1786" s="81"/>
      <c r="Q1786" s="79"/>
      <c r="R1786" s="79"/>
      <c r="S1786" s="79"/>
      <c r="T1786" s="79"/>
      <c r="U1786" s="79"/>
      <c r="V1786" s="79"/>
      <c r="W1786" s="79"/>
      <c r="X1786" s="79"/>
      <c r="Y1786" s="79"/>
      <c r="Z1786" s="81"/>
      <c r="AA1786" s="81"/>
      <c r="AB1786" s="81"/>
      <c r="AC1786" s="81"/>
      <c r="AD1786" s="81"/>
      <c r="AE1786" s="81"/>
      <c r="AF1786" s="81"/>
      <c r="AG1786" s="81"/>
      <c r="AH1786" s="81"/>
      <c r="AI1786" s="81"/>
      <c r="AJ1786" s="81"/>
      <c r="AK1786" s="81"/>
      <c r="AL1786" s="81"/>
      <c r="AM1786" s="81"/>
      <c r="AN1786" s="81"/>
      <c r="AO1786" s="81"/>
      <c r="AP1786" s="81"/>
      <c r="AQ1786" s="81"/>
      <c r="AR1786" s="81"/>
      <c r="AS1786" s="81"/>
      <c r="AT1786" s="81"/>
      <c r="AU1786" s="41"/>
      <c r="AV1786" s="41"/>
      <c r="AW1786" s="41"/>
      <c r="AX1786" s="41"/>
      <c r="AY1786" s="41"/>
      <c r="AZ1786" s="41"/>
      <c r="BA1786" s="41"/>
      <c r="BB1786" s="41"/>
      <c r="BC1786" s="41"/>
      <c r="BD1786" s="41"/>
      <c r="BE1786" s="41"/>
      <c r="BF1786" s="41"/>
      <c r="BG1786" s="41"/>
      <c r="BH1786" s="41"/>
      <c r="BI1786" s="41"/>
      <c r="BJ1786" s="41"/>
      <c r="BK1786" s="41"/>
      <c r="BL1786" s="41"/>
      <c r="BM1786" s="41"/>
      <c r="BN1786" s="41"/>
    </row>
    <row r="1787" customFormat="false" ht="22.5" hidden="false" customHeight="true" outlineLevel="0" collapsed="false">
      <c r="A1787" s="80"/>
      <c r="B1787" s="80"/>
      <c r="C1787" s="83"/>
      <c r="D1787" s="86"/>
      <c r="E1787" s="86"/>
      <c r="F1787" s="78"/>
      <c r="G1787" s="76"/>
      <c r="H1787" s="82"/>
      <c r="I1787" s="76"/>
      <c r="J1787" s="77"/>
      <c r="K1787" s="81"/>
      <c r="L1787" s="81"/>
      <c r="M1787" s="77"/>
      <c r="N1787" s="82"/>
      <c r="O1787" s="82"/>
      <c r="P1787" s="81"/>
      <c r="Q1787" s="79"/>
      <c r="R1787" s="79"/>
      <c r="S1787" s="79"/>
      <c r="T1787" s="79"/>
      <c r="U1787" s="79"/>
      <c r="V1787" s="79"/>
      <c r="W1787" s="79"/>
      <c r="X1787" s="79"/>
      <c r="Y1787" s="79"/>
      <c r="Z1787" s="81"/>
      <c r="AA1787" s="81"/>
      <c r="AB1787" s="81"/>
      <c r="AC1787" s="81"/>
      <c r="AD1787" s="81"/>
      <c r="AE1787" s="81"/>
      <c r="AF1787" s="81"/>
      <c r="AG1787" s="81"/>
      <c r="AH1787" s="81"/>
      <c r="AI1787" s="81"/>
      <c r="AJ1787" s="81"/>
      <c r="AK1787" s="81"/>
      <c r="AL1787" s="81"/>
      <c r="AM1787" s="81"/>
      <c r="AN1787" s="81"/>
      <c r="AO1787" s="81"/>
      <c r="AP1787" s="81"/>
      <c r="AQ1787" s="81"/>
      <c r="AR1787" s="81"/>
      <c r="AS1787" s="81"/>
      <c r="AT1787" s="81"/>
      <c r="AU1787" s="41"/>
      <c r="AV1787" s="41"/>
      <c r="AW1787" s="41"/>
      <c r="AX1787" s="41"/>
      <c r="AY1787" s="41"/>
      <c r="AZ1787" s="41"/>
      <c r="BA1787" s="41"/>
      <c r="BB1787" s="41"/>
      <c r="BC1787" s="41"/>
      <c r="BD1787" s="41"/>
      <c r="BE1787" s="41"/>
      <c r="BF1787" s="41"/>
      <c r="BG1787" s="41"/>
      <c r="BH1787" s="41"/>
      <c r="BI1787" s="41"/>
      <c r="BJ1787" s="41"/>
      <c r="BK1787" s="41"/>
      <c r="BL1787" s="41"/>
      <c r="BM1787" s="41"/>
      <c r="BN1787" s="41"/>
    </row>
    <row r="1788" customFormat="false" ht="22.5" hidden="false" customHeight="true" outlineLevel="0" collapsed="false">
      <c r="A1788" s="80"/>
      <c r="B1788" s="80"/>
      <c r="C1788" s="83"/>
      <c r="D1788" s="86" t="s">
        <v>2120</v>
      </c>
      <c r="E1788" s="86" t="s">
        <v>2120</v>
      </c>
      <c r="F1788" s="78"/>
      <c r="G1788" s="76"/>
      <c r="H1788" s="82"/>
      <c r="I1788" s="76"/>
      <c r="J1788" s="77"/>
      <c r="K1788" s="81"/>
      <c r="L1788" s="81"/>
      <c r="M1788" s="77"/>
      <c r="N1788" s="82"/>
      <c r="O1788" s="82"/>
      <c r="P1788" s="81"/>
      <c r="Q1788" s="79"/>
      <c r="R1788" s="79"/>
      <c r="S1788" s="79"/>
      <c r="T1788" s="79"/>
      <c r="U1788" s="79"/>
      <c r="V1788" s="79"/>
      <c r="W1788" s="79"/>
      <c r="X1788" s="79"/>
      <c r="Y1788" s="79"/>
      <c r="Z1788" s="81"/>
      <c r="AA1788" s="81"/>
      <c r="AB1788" s="81"/>
      <c r="AC1788" s="81"/>
      <c r="AD1788" s="81"/>
      <c r="AE1788" s="81"/>
      <c r="AF1788" s="81"/>
      <c r="AG1788" s="81"/>
      <c r="AH1788" s="81"/>
      <c r="AI1788" s="81"/>
      <c r="AJ1788" s="81"/>
      <c r="AK1788" s="81"/>
      <c r="AL1788" s="81"/>
      <c r="AM1788" s="81"/>
      <c r="AN1788" s="81"/>
      <c r="AO1788" s="81"/>
      <c r="AP1788" s="81"/>
      <c r="AQ1788" s="81"/>
      <c r="AR1788" s="81"/>
      <c r="AS1788" s="81"/>
      <c r="AT1788" s="81"/>
      <c r="AU1788" s="41"/>
      <c r="AV1788" s="41"/>
      <c r="AW1788" s="41"/>
      <c r="AX1788" s="41"/>
      <c r="AY1788" s="41"/>
      <c r="AZ1788" s="41"/>
      <c r="BA1788" s="41"/>
      <c r="BB1788" s="41"/>
      <c r="BC1788" s="41"/>
      <c r="BD1788" s="41"/>
      <c r="BE1788" s="41"/>
      <c r="BF1788" s="41"/>
      <c r="BG1788" s="41"/>
      <c r="BH1788" s="41"/>
      <c r="BI1788" s="41"/>
      <c r="BJ1788" s="41"/>
      <c r="BK1788" s="41"/>
      <c r="BL1788" s="41"/>
      <c r="BM1788" s="41"/>
      <c r="BN1788" s="41"/>
    </row>
    <row r="1789" customFormat="false" ht="22.5" hidden="false" customHeight="true" outlineLevel="0" collapsed="false">
      <c r="A1789" s="80"/>
      <c r="B1789" s="80"/>
      <c r="C1789" s="83" t="s">
        <v>2134</v>
      </c>
      <c r="D1789" s="76" t="str">
        <f aca="false">CONCATENATE($D$1781,"_","FLT")</f>
        <v>#REF!_FLT</v>
      </c>
      <c r="E1789" s="77" t="s">
        <v>2135</v>
      </c>
      <c r="F1789" s="78"/>
      <c r="G1789" s="88" t="s">
        <v>1494</v>
      </c>
      <c r="H1789" s="82" t="s">
        <v>981</v>
      </c>
      <c r="I1789" s="77" t="s">
        <v>2136</v>
      </c>
      <c r="J1789" s="77"/>
      <c r="K1789" s="81"/>
      <c r="L1789" s="81"/>
      <c r="M1789" s="87" t="s">
        <v>62</v>
      </c>
      <c r="N1789" s="82"/>
      <c r="O1789" s="82"/>
      <c r="P1789" s="81"/>
      <c r="Q1789" s="79" t="n">
        <v>1</v>
      </c>
      <c r="R1789" s="79"/>
      <c r="S1789" s="79"/>
      <c r="T1789" s="79"/>
      <c r="U1789" s="79"/>
      <c r="V1789" s="79"/>
      <c r="W1789" s="79"/>
      <c r="X1789" s="79"/>
      <c r="Y1789" s="79"/>
      <c r="Z1789" s="81"/>
      <c r="AA1789" s="81"/>
      <c r="AB1789" s="81"/>
      <c r="AC1789" s="81"/>
      <c r="AD1789" s="81"/>
      <c r="AE1789" s="81"/>
      <c r="AF1789" s="81"/>
      <c r="AG1789" s="81"/>
      <c r="AH1789" s="81"/>
      <c r="AI1789" s="81"/>
      <c r="AJ1789" s="81"/>
      <c r="AK1789" s="81"/>
      <c r="AL1789" s="81"/>
      <c r="AM1789" s="81"/>
      <c r="AN1789" s="81"/>
      <c r="AO1789" s="81"/>
      <c r="AP1789" s="81"/>
      <c r="AQ1789" s="81"/>
      <c r="AR1789" s="81"/>
      <c r="AS1789" s="81"/>
      <c r="AT1789" s="81"/>
      <c r="AU1789" s="41"/>
      <c r="AV1789" s="41"/>
      <c r="AW1789" s="41"/>
      <c r="AX1789" s="41"/>
      <c r="AY1789" s="41"/>
      <c r="AZ1789" s="41"/>
      <c r="BA1789" s="41"/>
      <c r="BB1789" s="41"/>
      <c r="BC1789" s="41"/>
      <c r="BD1789" s="41"/>
      <c r="BE1789" s="41"/>
      <c r="BF1789" s="41"/>
      <c r="BG1789" s="41"/>
      <c r="BH1789" s="41"/>
      <c r="BI1789" s="41"/>
      <c r="BJ1789" s="41"/>
      <c r="BK1789" s="41"/>
      <c r="BL1789" s="41"/>
      <c r="BM1789" s="41"/>
      <c r="BN1789" s="41"/>
    </row>
    <row r="1790" customFormat="false" ht="22.5" hidden="false" customHeight="true" outlineLevel="0" collapsed="false">
      <c r="A1790" s="80"/>
      <c r="B1790" s="80"/>
      <c r="C1790" s="83" t="s">
        <v>2137</v>
      </c>
      <c r="D1790" s="76" t="str">
        <f aca="false">CONCATENATE($D$1781,"_","ALR")</f>
        <v>#REF!_ALR</v>
      </c>
      <c r="E1790" s="77" t="s">
        <v>2138</v>
      </c>
      <c r="F1790" s="78"/>
      <c r="G1790" s="88" t="s">
        <v>2139</v>
      </c>
      <c r="H1790" s="82" t="s">
        <v>981</v>
      </c>
      <c r="I1790" s="77" t="s">
        <v>2140</v>
      </c>
      <c r="J1790" s="77"/>
      <c r="K1790" s="81"/>
      <c r="L1790" s="81"/>
      <c r="M1790" s="87" t="s">
        <v>62</v>
      </c>
      <c r="N1790" s="82"/>
      <c r="O1790" s="82"/>
      <c r="P1790" s="81"/>
      <c r="Q1790" s="79" t="n">
        <v>1</v>
      </c>
      <c r="R1790" s="79"/>
      <c r="S1790" s="79"/>
      <c r="T1790" s="79"/>
      <c r="U1790" s="79"/>
      <c r="V1790" s="79"/>
      <c r="W1790" s="79"/>
      <c r="X1790" s="79"/>
      <c r="Y1790" s="79"/>
      <c r="Z1790" s="81"/>
      <c r="AA1790" s="81"/>
      <c r="AB1790" s="81"/>
      <c r="AC1790" s="81"/>
      <c r="AD1790" s="81"/>
      <c r="AE1790" s="81"/>
      <c r="AF1790" s="81"/>
      <c r="AG1790" s="81"/>
      <c r="AH1790" s="81"/>
      <c r="AI1790" s="81"/>
      <c r="AJ1790" s="81"/>
      <c r="AK1790" s="81"/>
      <c r="AL1790" s="81"/>
      <c r="AM1790" s="81"/>
      <c r="AN1790" s="81"/>
      <c r="AO1790" s="81"/>
      <c r="AP1790" s="81"/>
      <c r="AQ1790" s="81"/>
      <c r="AR1790" s="81"/>
      <c r="AS1790" s="81"/>
      <c r="AT1790" s="81"/>
      <c r="AU1790" s="41"/>
      <c r="AV1790" s="41"/>
      <c r="AW1790" s="41"/>
      <c r="AX1790" s="41"/>
      <c r="AY1790" s="41"/>
      <c r="AZ1790" s="41"/>
      <c r="BA1790" s="41"/>
      <c r="BB1790" s="41"/>
      <c r="BC1790" s="41"/>
      <c r="BD1790" s="41"/>
      <c r="BE1790" s="41"/>
      <c r="BF1790" s="41"/>
      <c r="BG1790" s="41"/>
      <c r="BH1790" s="41"/>
      <c r="BI1790" s="41"/>
      <c r="BJ1790" s="41"/>
      <c r="BK1790" s="41"/>
      <c r="BL1790" s="41"/>
      <c r="BM1790" s="41"/>
      <c r="BN1790" s="41"/>
    </row>
    <row r="1791" customFormat="false" ht="22.5" hidden="false" customHeight="true" outlineLevel="0" collapsed="false">
      <c r="A1791" s="80"/>
      <c r="B1791" s="80"/>
      <c r="C1791" s="83" t="s">
        <v>2141</v>
      </c>
      <c r="D1791" s="76" t="str">
        <f aca="false">CONCATENATE($D$1781,"_","CMD3")</f>
        <v>#REF!_CMD3</v>
      </c>
      <c r="E1791" s="77" t="s">
        <v>2142</v>
      </c>
      <c r="F1791" s="78"/>
      <c r="G1791" s="88" t="s">
        <v>2143</v>
      </c>
      <c r="H1791" s="82" t="s">
        <v>981</v>
      </c>
      <c r="I1791" s="77" t="s">
        <v>2144</v>
      </c>
      <c r="J1791" s="77"/>
      <c r="K1791" s="81"/>
      <c r="L1791" s="81"/>
      <c r="M1791" s="87" t="s">
        <v>62</v>
      </c>
      <c r="N1791" s="82"/>
      <c r="O1791" s="82"/>
      <c r="P1791" s="81"/>
      <c r="Q1791" s="79"/>
      <c r="R1791" s="79" t="n">
        <v>1</v>
      </c>
      <c r="S1791" s="79"/>
      <c r="T1791" s="79"/>
      <c r="U1791" s="79"/>
      <c r="V1791" s="79"/>
      <c r="W1791" s="79"/>
      <c r="X1791" s="79"/>
      <c r="Y1791" s="79"/>
      <c r="Z1791" s="81"/>
      <c r="AA1791" s="81"/>
      <c r="AB1791" s="81"/>
      <c r="AC1791" s="81"/>
      <c r="AD1791" s="81"/>
      <c r="AE1791" s="81"/>
      <c r="AF1791" s="81"/>
      <c r="AG1791" s="81"/>
      <c r="AH1791" s="81"/>
      <c r="AI1791" s="81"/>
      <c r="AJ1791" s="81"/>
      <c r="AK1791" s="81"/>
      <c r="AL1791" s="81"/>
      <c r="AM1791" s="81"/>
      <c r="AN1791" s="81"/>
      <c r="AO1791" s="81"/>
      <c r="AP1791" s="81"/>
      <c r="AQ1791" s="81"/>
      <c r="AR1791" s="81"/>
      <c r="AS1791" s="81"/>
      <c r="AT1791" s="81"/>
      <c r="AU1791" s="41"/>
      <c r="AV1791" s="41"/>
      <c r="AW1791" s="41"/>
      <c r="AX1791" s="41"/>
      <c r="AY1791" s="41"/>
      <c r="AZ1791" s="41"/>
      <c r="BA1791" s="41"/>
      <c r="BB1791" s="41"/>
      <c r="BC1791" s="41"/>
      <c r="BD1791" s="41"/>
      <c r="BE1791" s="41"/>
      <c r="BF1791" s="41"/>
      <c r="BG1791" s="41"/>
      <c r="BH1791" s="41"/>
      <c r="BI1791" s="41"/>
      <c r="BJ1791" s="41"/>
      <c r="BK1791" s="41"/>
      <c r="BL1791" s="41"/>
      <c r="BM1791" s="41"/>
      <c r="BN1791" s="41"/>
    </row>
    <row r="1792" customFormat="false" ht="22.5" hidden="false" customHeight="true" outlineLevel="0" collapsed="false">
      <c r="A1792" s="80"/>
      <c r="B1792" s="80"/>
      <c r="C1792" s="83" t="s">
        <v>2145</v>
      </c>
      <c r="D1792" s="76" t="str">
        <f aca="false">CONCATENATE($D$1781,"_","CMD4")</f>
        <v>#REF!_CMD4</v>
      </c>
      <c r="E1792" s="109" t="s">
        <v>2146</v>
      </c>
      <c r="F1792" s="78"/>
      <c r="G1792" s="88" t="s">
        <v>913</v>
      </c>
      <c r="H1792" s="82" t="s">
        <v>981</v>
      </c>
      <c r="I1792" s="77" t="s">
        <v>2147</v>
      </c>
      <c r="J1792" s="77"/>
      <c r="K1792" s="81"/>
      <c r="L1792" s="81"/>
      <c r="M1792" s="87" t="s">
        <v>62</v>
      </c>
      <c r="N1792" s="82"/>
      <c r="O1792" s="82"/>
      <c r="P1792" s="81"/>
      <c r="Q1792" s="79"/>
      <c r="R1792" s="79" t="n">
        <v>1</v>
      </c>
      <c r="S1792" s="79"/>
      <c r="T1792" s="79"/>
      <c r="U1792" s="79"/>
      <c r="V1792" s="79"/>
      <c r="W1792" s="79"/>
      <c r="X1792" s="79"/>
      <c r="Y1792" s="79"/>
      <c r="Z1792" s="81"/>
      <c r="AA1792" s="81"/>
      <c r="AB1792" s="81"/>
      <c r="AC1792" s="81"/>
      <c r="AD1792" s="81"/>
      <c r="AE1792" s="81"/>
      <c r="AF1792" s="81"/>
      <c r="AG1792" s="81"/>
      <c r="AH1792" s="81"/>
      <c r="AI1792" s="81"/>
      <c r="AJ1792" s="81"/>
      <c r="AK1792" s="81"/>
      <c r="AL1792" s="81"/>
      <c r="AM1792" s="81"/>
      <c r="AN1792" s="81"/>
      <c r="AO1792" s="81"/>
      <c r="AP1792" s="81"/>
      <c r="AQ1792" s="81"/>
      <c r="AR1792" s="81"/>
      <c r="AS1792" s="81"/>
      <c r="AT1792" s="81"/>
      <c r="AU1792" s="41"/>
      <c r="AV1792" s="41"/>
      <c r="AW1792" s="41"/>
      <c r="AX1792" s="41"/>
      <c r="AY1792" s="41"/>
      <c r="AZ1792" s="41"/>
      <c r="BA1792" s="41"/>
      <c r="BB1792" s="41"/>
      <c r="BC1792" s="41"/>
      <c r="BD1792" s="41"/>
      <c r="BE1792" s="41"/>
      <c r="BF1792" s="41"/>
      <c r="BG1792" s="41"/>
      <c r="BH1792" s="41"/>
      <c r="BI1792" s="41"/>
      <c r="BJ1792" s="41"/>
      <c r="BK1792" s="41"/>
      <c r="BL1792" s="41"/>
      <c r="BM1792" s="41"/>
      <c r="BN1792" s="41"/>
    </row>
    <row r="1793" customFormat="false" ht="22.5" hidden="false" customHeight="true" outlineLevel="0" collapsed="false">
      <c r="A1793" s="80"/>
      <c r="B1793" s="80"/>
      <c r="C1793" s="83" t="s">
        <v>2148</v>
      </c>
      <c r="D1793" s="76"/>
      <c r="E1793" s="86" t="s">
        <v>95</v>
      </c>
      <c r="F1793" s="78"/>
      <c r="G1793" s="88" t="s">
        <v>382</v>
      </c>
      <c r="H1793" s="82" t="s">
        <v>981</v>
      </c>
      <c r="I1793" s="77" t="s">
        <v>2149</v>
      </c>
      <c r="J1793" s="77"/>
      <c r="K1793" s="81"/>
      <c r="L1793" s="81"/>
      <c r="M1793" s="87" t="s">
        <v>62</v>
      </c>
      <c r="N1793" s="82"/>
      <c r="O1793" s="82"/>
      <c r="P1793" s="81"/>
      <c r="Q1793" s="79" t="n">
        <v>1</v>
      </c>
      <c r="R1793" s="79"/>
      <c r="S1793" s="79"/>
      <c r="T1793" s="79"/>
      <c r="U1793" s="79"/>
      <c r="V1793" s="79"/>
      <c r="W1793" s="79"/>
      <c r="X1793" s="79"/>
      <c r="Y1793" s="79"/>
      <c r="Z1793" s="81"/>
      <c r="AA1793" s="81"/>
      <c r="AB1793" s="81"/>
      <c r="AC1793" s="81"/>
      <c r="AD1793" s="81"/>
      <c r="AE1793" s="81"/>
      <c r="AF1793" s="81"/>
      <c r="AG1793" s="81"/>
      <c r="AH1793" s="81"/>
      <c r="AI1793" s="81"/>
      <c r="AJ1793" s="81"/>
      <c r="AK1793" s="81"/>
      <c r="AL1793" s="81"/>
      <c r="AM1793" s="81"/>
      <c r="AN1793" s="81"/>
      <c r="AO1793" s="81"/>
      <c r="AP1793" s="81"/>
      <c r="AQ1793" s="81"/>
      <c r="AR1793" s="81"/>
      <c r="AS1793" s="81"/>
      <c r="AT1793" s="81"/>
      <c r="AU1793" s="41"/>
      <c r="AV1793" s="41"/>
      <c r="AW1793" s="41"/>
      <c r="AX1793" s="41"/>
      <c r="AY1793" s="41"/>
      <c r="AZ1793" s="41"/>
      <c r="BA1793" s="41"/>
      <c r="BB1793" s="41"/>
      <c r="BC1793" s="41"/>
      <c r="BD1793" s="41"/>
      <c r="BE1793" s="41"/>
      <c r="BF1793" s="41"/>
      <c r="BG1793" s="41"/>
      <c r="BH1793" s="41"/>
      <c r="BI1793" s="41"/>
      <c r="BJ1793" s="41"/>
      <c r="BK1793" s="41"/>
      <c r="BL1793" s="41"/>
      <c r="BM1793" s="41"/>
      <c r="BN1793" s="41"/>
    </row>
    <row r="1794" customFormat="false" ht="22.5" hidden="false" customHeight="true" outlineLevel="0" collapsed="false">
      <c r="A1794" s="80"/>
      <c r="B1794" s="80"/>
      <c r="C1794" s="83"/>
      <c r="D1794" s="76"/>
      <c r="E1794" s="77"/>
      <c r="F1794" s="78"/>
      <c r="G1794" s="76"/>
      <c r="H1794" s="82"/>
      <c r="I1794" s="77"/>
      <c r="J1794" s="77"/>
      <c r="K1794" s="81"/>
      <c r="L1794" s="81"/>
      <c r="M1794" s="77"/>
      <c r="N1794" s="82"/>
      <c r="O1794" s="82"/>
      <c r="P1794" s="81"/>
      <c r="Q1794" s="79"/>
      <c r="R1794" s="79"/>
      <c r="S1794" s="79"/>
      <c r="T1794" s="79"/>
      <c r="U1794" s="79"/>
      <c r="V1794" s="79"/>
      <c r="W1794" s="79"/>
      <c r="X1794" s="79"/>
      <c r="Y1794" s="79"/>
      <c r="Z1794" s="81"/>
      <c r="AA1794" s="81"/>
      <c r="AB1794" s="81"/>
      <c r="AC1794" s="81"/>
      <c r="AD1794" s="81"/>
      <c r="AE1794" s="81"/>
      <c r="AF1794" s="81"/>
      <c r="AG1794" s="81"/>
      <c r="AH1794" s="81"/>
      <c r="AI1794" s="81"/>
      <c r="AJ1794" s="81"/>
      <c r="AK1794" s="81"/>
      <c r="AL1794" s="81"/>
      <c r="AM1794" s="81"/>
      <c r="AN1794" s="81"/>
      <c r="AO1794" s="81"/>
      <c r="AP1794" s="81"/>
      <c r="AQ1794" s="81"/>
      <c r="AR1794" s="81"/>
      <c r="AS1794" s="81"/>
      <c r="AT1794" s="81"/>
      <c r="AU1794" s="41"/>
      <c r="AV1794" s="41"/>
      <c r="AW1794" s="41"/>
      <c r="AX1794" s="41"/>
      <c r="AY1794" s="41"/>
      <c r="AZ1794" s="41"/>
      <c r="BA1794" s="41"/>
      <c r="BB1794" s="41"/>
      <c r="BC1794" s="41"/>
      <c r="BD1794" s="41"/>
      <c r="BE1794" s="41"/>
      <c r="BF1794" s="41"/>
      <c r="BG1794" s="41"/>
      <c r="BH1794" s="41"/>
      <c r="BI1794" s="41"/>
      <c r="BJ1794" s="41"/>
      <c r="BK1794" s="41"/>
      <c r="BL1794" s="41"/>
      <c r="BM1794" s="41"/>
      <c r="BN1794" s="41"/>
    </row>
    <row r="1795" customFormat="false" ht="22.5" hidden="false" customHeight="true" outlineLevel="0" collapsed="false">
      <c r="A1795" s="80"/>
      <c r="B1795" s="80"/>
      <c r="C1795" s="83"/>
      <c r="D1795" s="76"/>
      <c r="E1795" s="77"/>
      <c r="F1795" s="78"/>
      <c r="G1795" s="76"/>
      <c r="H1795" s="82"/>
      <c r="I1795" s="77"/>
      <c r="J1795" s="77"/>
      <c r="K1795" s="81"/>
      <c r="L1795" s="81"/>
      <c r="M1795" s="77"/>
      <c r="N1795" s="82"/>
      <c r="O1795" s="82"/>
      <c r="P1795" s="81"/>
      <c r="Q1795" s="79"/>
      <c r="R1795" s="79"/>
      <c r="S1795" s="79"/>
      <c r="T1795" s="79"/>
      <c r="U1795" s="79"/>
      <c r="V1795" s="79"/>
      <c r="W1795" s="79"/>
      <c r="X1795" s="79"/>
      <c r="Y1795" s="79"/>
      <c r="Z1795" s="81"/>
      <c r="AA1795" s="81"/>
      <c r="AB1795" s="81"/>
      <c r="AC1795" s="81"/>
      <c r="AD1795" s="81"/>
      <c r="AE1795" s="81"/>
      <c r="AF1795" s="81"/>
      <c r="AG1795" s="81"/>
      <c r="AH1795" s="81"/>
      <c r="AI1795" s="81"/>
      <c r="AJ1795" s="81"/>
      <c r="AK1795" s="81"/>
      <c r="AL1795" s="81"/>
      <c r="AM1795" s="81"/>
      <c r="AN1795" s="81"/>
      <c r="AO1795" s="81"/>
      <c r="AP1795" s="81"/>
      <c r="AQ1795" s="81"/>
      <c r="AR1795" s="81"/>
      <c r="AS1795" s="81"/>
      <c r="AT1795" s="81"/>
      <c r="AU1795" s="41"/>
      <c r="AV1795" s="41"/>
      <c r="AW1795" s="41"/>
      <c r="AX1795" s="41"/>
      <c r="AY1795" s="41"/>
      <c r="AZ1795" s="41"/>
      <c r="BA1795" s="41"/>
      <c r="BB1795" s="41"/>
      <c r="BC1795" s="41"/>
      <c r="BD1795" s="41"/>
      <c r="BE1795" s="41"/>
      <c r="BF1795" s="41"/>
      <c r="BG1795" s="41"/>
      <c r="BH1795" s="41"/>
      <c r="BI1795" s="41"/>
      <c r="BJ1795" s="41"/>
      <c r="BK1795" s="41"/>
      <c r="BL1795" s="41"/>
      <c r="BM1795" s="41"/>
      <c r="BN1795" s="41"/>
    </row>
    <row r="1796" customFormat="false" ht="22.5" hidden="false" customHeight="true" outlineLevel="0" collapsed="false">
      <c r="A1796" s="80"/>
      <c r="B1796" s="80"/>
      <c r="C1796" s="83"/>
      <c r="D1796" s="76"/>
      <c r="E1796" s="77"/>
      <c r="F1796" s="78"/>
      <c r="G1796" s="76"/>
      <c r="H1796" s="82"/>
      <c r="I1796" s="77"/>
      <c r="J1796" s="77"/>
      <c r="K1796" s="81"/>
      <c r="L1796" s="81"/>
      <c r="M1796" s="77"/>
      <c r="N1796" s="82"/>
      <c r="O1796" s="82"/>
      <c r="P1796" s="81"/>
      <c r="Q1796" s="79"/>
      <c r="R1796" s="79"/>
      <c r="S1796" s="79"/>
      <c r="T1796" s="79"/>
      <c r="U1796" s="79"/>
      <c r="V1796" s="79"/>
      <c r="W1796" s="79"/>
      <c r="X1796" s="79"/>
      <c r="Y1796" s="79"/>
      <c r="Z1796" s="81"/>
      <c r="AA1796" s="81"/>
      <c r="AB1796" s="81"/>
      <c r="AC1796" s="81"/>
      <c r="AD1796" s="81"/>
      <c r="AE1796" s="81"/>
      <c r="AF1796" s="81"/>
      <c r="AG1796" s="81"/>
      <c r="AH1796" s="81"/>
      <c r="AI1796" s="81"/>
      <c r="AJ1796" s="81"/>
      <c r="AK1796" s="81"/>
      <c r="AL1796" s="81"/>
      <c r="AM1796" s="81"/>
      <c r="AN1796" s="81"/>
      <c r="AO1796" s="81"/>
      <c r="AP1796" s="81"/>
      <c r="AQ1796" s="81"/>
      <c r="AR1796" s="81"/>
      <c r="AS1796" s="81"/>
      <c r="AT1796" s="81"/>
      <c r="AU1796" s="41"/>
      <c r="AV1796" s="41"/>
      <c r="AW1796" s="41"/>
      <c r="AX1796" s="41"/>
      <c r="AY1796" s="41"/>
      <c r="AZ1796" s="41"/>
      <c r="BA1796" s="41"/>
      <c r="BB1796" s="41"/>
      <c r="BC1796" s="41"/>
      <c r="BD1796" s="41"/>
      <c r="BE1796" s="41"/>
      <c r="BF1796" s="41"/>
      <c r="BG1796" s="41"/>
      <c r="BH1796" s="41"/>
      <c r="BI1796" s="41"/>
      <c r="BJ1796" s="41"/>
      <c r="BK1796" s="41"/>
      <c r="BL1796" s="41"/>
      <c r="BM1796" s="41"/>
      <c r="BN1796" s="41"/>
    </row>
    <row r="1797" customFormat="false" ht="22.5" hidden="false" customHeight="true" outlineLevel="0" collapsed="false">
      <c r="A1797" s="80"/>
      <c r="B1797" s="80"/>
      <c r="C1797" s="83"/>
      <c r="D1797" s="86" t="s">
        <v>2120</v>
      </c>
      <c r="E1797" s="97" t="s">
        <v>2120</v>
      </c>
      <c r="F1797" s="78"/>
      <c r="G1797" s="76"/>
      <c r="H1797" s="82"/>
      <c r="I1797" s="76"/>
      <c r="J1797" s="77"/>
      <c r="K1797" s="81"/>
      <c r="L1797" s="81"/>
      <c r="M1797" s="77"/>
      <c r="N1797" s="82"/>
      <c r="O1797" s="82"/>
      <c r="P1797" s="81"/>
      <c r="Q1797" s="79"/>
      <c r="R1797" s="79"/>
      <c r="S1797" s="79"/>
      <c r="T1797" s="79"/>
      <c r="U1797" s="79"/>
      <c r="V1797" s="79"/>
      <c r="W1797" s="79"/>
      <c r="X1797" s="79"/>
      <c r="Y1797" s="79"/>
      <c r="Z1797" s="81"/>
      <c r="AA1797" s="81"/>
      <c r="AB1797" s="81"/>
      <c r="AC1797" s="81"/>
      <c r="AD1797" s="81"/>
      <c r="AE1797" s="81"/>
      <c r="AF1797" s="81"/>
      <c r="AG1797" s="81"/>
      <c r="AH1797" s="81"/>
      <c r="AI1797" s="81"/>
      <c r="AJ1797" s="81"/>
      <c r="AK1797" s="81"/>
      <c r="AL1797" s="81"/>
      <c r="AM1797" s="81"/>
      <c r="AN1797" s="81"/>
      <c r="AO1797" s="81"/>
      <c r="AP1797" s="81"/>
      <c r="AQ1797" s="81"/>
      <c r="AR1797" s="81"/>
      <c r="AS1797" s="81"/>
      <c r="AT1797" s="81"/>
      <c r="AU1797" s="41"/>
      <c r="AV1797" s="41"/>
      <c r="AW1797" s="41"/>
      <c r="AX1797" s="41"/>
      <c r="AY1797" s="41"/>
      <c r="AZ1797" s="41"/>
      <c r="BA1797" s="41"/>
      <c r="BB1797" s="41"/>
      <c r="BC1797" s="41"/>
      <c r="BD1797" s="41"/>
      <c r="BE1797" s="41"/>
      <c r="BF1797" s="41"/>
      <c r="BG1797" s="41"/>
      <c r="BH1797" s="41"/>
      <c r="BI1797" s="41"/>
      <c r="BJ1797" s="41"/>
      <c r="BK1797" s="41"/>
      <c r="BL1797" s="41"/>
      <c r="BM1797" s="41"/>
      <c r="BN1797" s="41"/>
    </row>
    <row r="1798" customFormat="false" ht="22.5" hidden="false" customHeight="true" outlineLevel="0" collapsed="false">
      <c r="A1798" s="80"/>
      <c r="B1798" s="80"/>
      <c r="C1798" s="83" t="s">
        <v>2150</v>
      </c>
      <c r="D1798" s="76" t="str">
        <f aca="false">CONCATENATE($D$1797,"_","ALR1")</f>
        <v>#REF!_ALR1</v>
      </c>
      <c r="E1798" s="77" t="str">
        <f aca="false">$E$1797</f>
        <v>#REF!</v>
      </c>
      <c r="F1798" s="78"/>
      <c r="G1798" s="88" t="s">
        <v>338</v>
      </c>
      <c r="H1798" s="82" t="s">
        <v>60</v>
      </c>
      <c r="I1798" s="77" t="s">
        <v>2151</v>
      </c>
      <c r="J1798" s="77"/>
      <c r="K1798" s="81"/>
      <c r="L1798" s="81"/>
      <c r="M1798" s="87" t="s">
        <v>62</v>
      </c>
      <c r="N1798" s="82"/>
      <c r="O1798" s="82"/>
      <c r="P1798" s="81"/>
      <c r="Q1798" s="79" t="n">
        <v>1</v>
      </c>
      <c r="R1798" s="79"/>
      <c r="S1798" s="79"/>
      <c r="T1798" s="79"/>
      <c r="U1798" s="79"/>
      <c r="V1798" s="79"/>
      <c r="W1798" s="79"/>
      <c r="X1798" s="79"/>
      <c r="Y1798" s="79"/>
      <c r="Z1798" s="81"/>
      <c r="AA1798" s="81"/>
      <c r="AB1798" s="81"/>
      <c r="AC1798" s="81"/>
      <c r="AD1798" s="81"/>
      <c r="AE1798" s="81"/>
      <c r="AF1798" s="81"/>
      <c r="AG1798" s="81"/>
      <c r="AH1798" s="81"/>
      <c r="AI1798" s="81"/>
      <c r="AJ1798" s="81"/>
      <c r="AK1798" s="81"/>
      <c r="AL1798" s="81"/>
      <c r="AM1798" s="81"/>
      <c r="AN1798" s="81"/>
      <c r="AO1798" s="81"/>
      <c r="AP1798" s="81"/>
      <c r="AQ1798" s="81"/>
      <c r="AR1798" s="81"/>
      <c r="AS1798" s="81"/>
      <c r="AT1798" s="81"/>
      <c r="AU1798" s="41"/>
      <c r="AV1798" s="41"/>
      <c r="AW1798" s="41"/>
      <c r="AX1798" s="41"/>
      <c r="AY1798" s="41"/>
      <c r="AZ1798" s="41"/>
      <c r="BA1798" s="41"/>
      <c r="BB1798" s="41"/>
      <c r="BC1798" s="41"/>
      <c r="BD1798" s="41"/>
      <c r="BE1798" s="41"/>
      <c r="BF1798" s="41"/>
      <c r="BG1798" s="41"/>
      <c r="BH1798" s="41"/>
      <c r="BI1798" s="41"/>
      <c r="BJ1798" s="41"/>
      <c r="BK1798" s="41"/>
      <c r="BL1798" s="41"/>
      <c r="BM1798" s="41"/>
      <c r="BN1798" s="41"/>
    </row>
    <row r="1799" customFormat="false" ht="22.5" hidden="false" customHeight="true" outlineLevel="0" collapsed="false">
      <c r="A1799" s="80"/>
      <c r="B1799" s="80"/>
      <c r="C1799" s="83"/>
      <c r="D1799" s="76"/>
      <c r="E1799" s="77"/>
      <c r="F1799" s="78"/>
      <c r="G1799" s="76"/>
      <c r="H1799" s="82"/>
      <c r="I1799" s="76"/>
      <c r="J1799" s="77"/>
      <c r="K1799" s="81"/>
      <c r="L1799" s="81"/>
      <c r="M1799" s="77"/>
      <c r="N1799" s="82"/>
      <c r="O1799" s="79"/>
      <c r="P1799" s="81"/>
      <c r="Q1799" s="79"/>
      <c r="R1799" s="79"/>
      <c r="S1799" s="79"/>
      <c r="T1799" s="79"/>
      <c r="U1799" s="79"/>
      <c r="V1799" s="79"/>
      <c r="W1799" s="79"/>
      <c r="X1799" s="79"/>
      <c r="Y1799" s="79"/>
      <c r="Z1799" s="81"/>
      <c r="AA1799" s="81"/>
      <c r="AB1799" s="81"/>
      <c r="AC1799" s="81"/>
      <c r="AD1799" s="81"/>
      <c r="AE1799" s="81"/>
      <c r="AF1799" s="81"/>
      <c r="AG1799" s="81"/>
      <c r="AH1799" s="81"/>
      <c r="AI1799" s="81"/>
      <c r="AJ1799" s="81"/>
      <c r="AK1799" s="81"/>
      <c r="AL1799" s="81"/>
      <c r="AM1799" s="81"/>
      <c r="AN1799" s="81"/>
      <c r="AO1799" s="81"/>
      <c r="AP1799" s="81"/>
      <c r="AQ1799" s="81"/>
      <c r="AR1799" s="81"/>
      <c r="AS1799" s="81"/>
      <c r="AT1799" s="81"/>
      <c r="AU1799" s="41"/>
      <c r="AV1799" s="41"/>
      <c r="AW1799" s="41"/>
      <c r="AX1799" s="41"/>
      <c r="AY1799" s="41"/>
      <c r="AZ1799" s="41"/>
      <c r="BA1799" s="41"/>
      <c r="BB1799" s="41"/>
      <c r="BC1799" s="41"/>
      <c r="BD1799" s="41"/>
      <c r="BE1799" s="41"/>
      <c r="BF1799" s="41"/>
      <c r="BG1799" s="41"/>
      <c r="BH1799" s="41"/>
      <c r="BI1799" s="41"/>
      <c r="BJ1799" s="41"/>
      <c r="BK1799" s="41"/>
      <c r="BL1799" s="41"/>
      <c r="BM1799" s="41"/>
      <c r="BN1799" s="41"/>
    </row>
    <row r="1800" customFormat="false" ht="22.5" hidden="false" customHeight="true" outlineLevel="0" collapsed="false">
      <c r="A1800" s="80"/>
      <c r="B1800" s="80"/>
      <c r="C1800" s="83"/>
      <c r="D1800" s="76"/>
      <c r="E1800" s="77"/>
      <c r="F1800" s="78"/>
      <c r="G1800" s="76"/>
      <c r="H1800" s="82"/>
      <c r="I1800" s="76"/>
      <c r="J1800" s="77"/>
      <c r="K1800" s="81"/>
      <c r="L1800" s="81"/>
      <c r="M1800" s="77"/>
      <c r="N1800" s="82"/>
      <c r="O1800" s="81"/>
      <c r="P1800" s="81"/>
      <c r="Q1800" s="79"/>
      <c r="R1800" s="79"/>
      <c r="S1800" s="79"/>
      <c r="T1800" s="79"/>
      <c r="U1800" s="79"/>
      <c r="V1800" s="79"/>
      <c r="W1800" s="79"/>
      <c r="X1800" s="79"/>
      <c r="Y1800" s="79"/>
      <c r="Z1800" s="81"/>
      <c r="AA1800" s="81"/>
      <c r="AB1800" s="81"/>
      <c r="AC1800" s="81"/>
      <c r="AD1800" s="81"/>
      <c r="AE1800" s="81"/>
      <c r="AF1800" s="81"/>
      <c r="AG1800" s="81"/>
      <c r="AH1800" s="81"/>
      <c r="AI1800" s="81"/>
      <c r="AJ1800" s="81"/>
      <c r="AK1800" s="81"/>
      <c r="AL1800" s="81"/>
      <c r="AM1800" s="81"/>
      <c r="AN1800" s="81"/>
      <c r="AO1800" s="81"/>
      <c r="AP1800" s="81"/>
      <c r="AQ1800" s="81"/>
      <c r="AR1800" s="81"/>
      <c r="AS1800" s="81"/>
      <c r="AT1800" s="81"/>
      <c r="AU1800" s="41"/>
      <c r="AV1800" s="41"/>
      <c r="AW1800" s="41"/>
      <c r="AX1800" s="41"/>
      <c r="AY1800" s="41"/>
      <c r="AZ1800" s="41"/>
      <c r="BA1800" s="41"/>
      <c r="BB1800" s="41"/>
      <c r="BC1800" s="41"/>
      <c r="BD1800" s="41"/>
      <c r="BE1800" s="41"/>
      <c r="BF1800" s="41"/>
      <c r="BG1800" s="41"/>
      <c r="BH1800" s="41"/>
      <c r="BI1800" s="41"/>
      <c r="BJ1800" s="41"/>
      <c r="BK1800" s="41"/>
      <c r="BL1800" s="41"/>
      <c r="BM1800" s="41"/>
      <c r="BN1800" s="41"/>
    </row>
    <row r="1801" customFormat="false" ht="22.5" hidden="false" customHeight="true" outlineLevel="0" collapsed="false">
      <c r="A1801" s="80"/>
      <c r="B1801" s="80"/>
      <c r="C1801" s="83"/>
      <c r="D1801" s="76"/>
      <c r="E1801" s="77"/>
      <c r="F1801" s="78"/>
      <c r="G1801" s="76"/>
      <c r="H1801" s="82"/>
      <c r="I1801" s="76"/>
      <c r="J1801" s="77"/>
      <c r="K1801" s="81"/>
      <c r="L1801" s="81"/>
      <c r="M1801" s="77"/>
      <c r="N1801" s="82"/>
      <c r="O1801" s="81"/>
      <c r="P1801" s="81"/>
      <c r="Q1801" s="79"/>
      <c r="R1801" s="79"/>
      <c r="S1801" s="79"/>
      <c r="T1801" s="79"/>
      <c r="U1801" s="79"/>
      <c r="V1801" s="79"/>
      <c r="W1801" s="79"/>
      <c r="X1801" s="79"/>
      <c r="Y1801" s="79"/>
      <c r="Z1801" s="81"/>
      <c r="AA1801" s="81"/>
      <c r="AB1801" s="81"/>
      <c r="AC1801" s="81"/>
      <c r="AD1801" s="81"/>
      <c r="AE1801" s="81"/>
      <c r="AF1801" s="81"/>
      <c r="AG1801" s="81"/>
      <c r="AH1801" s="81"/>
      <c r="AI1801" s="81"/>
      <c r="AJ1801" s="81"/>
      <c r="AK1801" s="81"/>
      <c r="AL1801" s="81"/>
      <c r="AM1801" s="81"/>
      <c r="AN1801" s="81"/>
      <c r="AO1801" s="81"/>
      <c r="AP1801" s="81"/>
      <c r="AQ1801" s="81"/>
      <c r="AR1801" s="81"/>
      <c r="AS1801" s="81"/>
      <c r="AT1801" s="81"/>
      <c r="AU1801" s="41"/>
      <c r="AV1801" s="41"/>
      <c r="AW1801" s="41"/>
      <c r="AX1801" s="41"/>
      <c r="AY1801" s="41"/>
      <c r="AZ1801" s="41"/>
      <c r="BA1801" s="41"/>
      <c r="BB1801" s="41"/>
      <c r="BC1801" s="41"/>
      <c r="BD1801" s="41"/>
      <c r="BE1801" s="41"/>
      <c r="BF1801" s="41"/>
      <c r="BG1801" s="41"/>
      <c r="BH1801" s="41"/>
      <c r="BI1801" s="41"/>
      <c r="BJ1801" s="41"/>
      <c r="BK1801" s="41"/>
      <c r="BL1801" s="41"/>
      <c r="BM1801" s="41"/>
      <c r="BN1801" s="41"/>
    </row>
    <row r="1802" customFormat="false" ht="22.5" hidden="false" customHeight="true" outlineLevel="0" collapsed="false">
      <c r="A1802" s="80"/>
      <c r="B1802" s="80"/>
      <c r="C1802" s="83"/>
      <c r="D1802" s="86" t="s">
        <v>2120</v>
      </c>
      <c r="E1802" s="97" t="s">
        <v>2120</v>
      </c>
      <c r="F1802" s="78"/>
      <c r="G1802" s="76"/>
      <c r="H1802" s="82"/>
      <c r="I1802" s="76"/>
      <c r="J1802" s="77"/>
      <c r="K1802" s="81"/>
      <c r="L1802" s="81"/>
      <c r="M1802" s="77"/>
      <c r="N1802" s="82"/>
      <c r="O1802" s="81"/>
      <c r="P1802" s="81"/>
      <c r="Q1802" s="79"/>
      <c r="R1802" s="79"/>
      <c r="S1802" s="79"/>
      <c r="T1802" s="79"/>
      <c r="U1802" s="79"/>
      <c r="V1802" s="79"/>
      <c r="W1802" s="79"/>
      <c r="X1802" s="79"/>
      <c r="Y1802" s="79"/>
      <c r="Z1802" s="81"/>
      <c r="AA1802" s="81"/>
      <c r="AB1802" s="81"/>
      <c r="AC1802" s="81"/>
      <c r="AD1802" s="81"/>
      <c r="AE1802" s="81"/>
      <c r="AF1802" s="81"/>
      <c r="AG1802" s="81"/>
      <c r="AH1802" s="81"/>
      <c r="AI1802" s="81"/>
      <c r="AJ1802" s="81"/>
      <c r="AK1802" s="81"/>
      <c r="AL1802" s="81"/>
      <c r="AM1802" s="81"/>
      <c r="AN1802" s="81"/>
      <c r="AO1802" s="81"/>
      <c r="AP1802" s="81"/>
      <c r="AQ1802" s="81"/>
      <c r="AR1802" s="81"/>
      <c r="AS1802" s="81"/>
      <c r="AT1802" s="81"/>
      <c r="AU1802" s="41"/>
      <c r="AV1802" s="41"/>
      <c r="AW1802" s="41"/>
      <c r="AX1802" s="41"/>
      <c r="AY1802" s="41"/>
      <c r="AZ1802" s="41"/>
      <c r="BA1802" s="41"/>
      <c r="BB1802" s="41"/>
      <c r="BC1802" s="41"/>
      <c r="BD1802" s="41"/>
      <c r="BE1802" s="41"/>
      <c r="BF1802" s="41"/>
      <c r="BG1802" s="41"/>
      <c r="BH1802" s="41"/>
      <c r="BI1802" s="41"/>
      <c r="BJ1802" s="41"/>
      <c r="BK1802" s="41"/>
      <c r="BL1802" s="41"/>
      <c r="BM1802" s="41"/>
      <c r="BN1802" s="41"/>
    </row>
    <row r="1803" customFormat="false" ht="22.5" hidden="false" customHeight="true" outlineLevel="0" collapsed="false">
      <c r="A1803" s="80"/>
      <c r="B1803" s="80"/>
      <c r="C1803" s="83" t="s">
        <v>2152</v>
      </c>
      <c r="D1803" s="76" t="str">
        <f aca="false">CONCATENATE($D$1802,"_","TT")</f>
        <v>#REF!_TT</v>
      </c>
      <c r="E1803" s="77" t="str">
        <f aca="false">$E$1802</f>
        <v>#REF!</v>
      </c>
      <c r="F1803" s="78"/>
      <c r="G1803" s="88" t="s">
        <v>332</v>
      </c>
      <c r="H1803" s="82" t="s">
        <v>83</v>
      </c>
      <c r="I1803" s="77" t="s">
        <v>2153</v>
      </c>
      <c r="J1803" s="77"/>
      <c r="K1803" s="81"/>
      <c r="L1803" s="81"/>
      <c r="M1803" s="87" t="s">
        <v>85</v>
      </c>
      <c r="N1803" s="82" t="s">
        <v>2154</v>
      </c>
      <c r="O1803" s="81"/>
      <c r="P1803" s="81"/>
      <c r="Q1803" s="79"/>
      <c r="R1803" s="79"/>
      <c r="S1803" s="79" t="n">
        <v>1</v>
      </c>
      <c r="T1803" s="79"/>
      <c r="U1803" s="79"/>
      <c r="V1803" s="79"/>
      <c r="W1803" s="79"/>
      <c r="X1803" s="79"/>
      <c r="Y1803" s="79"/>
      <c r="Z1803" s="81"/>
      <c r="AA1803" s="81"/>
      <c r="AB1803" s="81"/>
      <c r="AC1803" s="81"/>
      <c r="AD1803" s="81"/>
      <c r="AE1803" s="81"/>
      <c r="AF1803" s="81"/>
      <c r="AG1803" s="81"/>
      <c r="AH1803" s="81"/>
      <c r="AI1803" s="81"/>
      <c r="AJ1803" s="81"/>
      <c r="AK1803" s="81"/>
      <c r="AL1803" s="81"/>
      <c r="AM1803" s="81"/>
      <c r="AN1803" s="81"/>
      <c r="AO1803" s="81"/>
      <c r="AP1803" s="81"/>
      <c r="AQ1803" s="81"/>
      <c r="AR1803" s="81"/>
      <c r="AS1803" s="81"/>
      <c r="AT1803" s="81"/>
      <c r="AU1803" s="41"/>
      <c r="AV1803" s="41"/>
      <c r="AW1803" s="41"/>
      <c r="AX1803" s="41"/>
      <c r="AY1803" s="41"/>
      <c r="AZ1803" s="41"/>
      <c r="BA1803" s="41"/>
      <c r="BB1803" s="41"/>
      <c r="BC1803" s="41"/>
      <c r="BD1803" s="41"/>
      <c r="BE1803" s="41"/>
      <c r="BF1803" s="41"/>
      <c r="BG1803" s="41"/>
      <c r="BH1803" s="41"/>
      <c r="BI1803" s="41"/>
      <c r="BJ1803" s="41"/>
      <c r="BK1803" s="41"/>
      <c r="BL1803" s="41"/>
      <c r="BM1803" s="41"/>
      <c r="BN1803" s="41"/>
    </row>
    <row r="1804" customFormat="false" ht="22.5" hidden="false" customHeight="true" outlineLevel="0" collapsed="false">
      <c r="A1804" s="153"/>
      <c r="B1804" s="153"/>
      <c r="C1804" s="76"/>
      <c r="D1804" s="76"/>
      <c r="E1804" s="77"/>
      <c r="F1804" s="78"/>
      <c r="G1804" s="77"/>
      <c r="H1804" s="82"/>
      <c r="I1804" s="76"/>
      <c r="J1804" s="77"/>
      <c r="K1804" s="81"/>
      <c r="L1804" s="81"/>
      <c r="M1804" s="77"/>
      <c r="N1804" s="82"/>
      <c r="O1804" s="81"/>
      <c r="P1804" s="81"/>
      <c r="Q1804" s="79"/>
      <c r="R1804" s="79"/>
      <c r="S1804" s="79"/>
      <c r="T1804" s="79"/>
      <c r="U1804" s="79"/>
      <c r="V1804" s="79"/>
      <c r="W1804" s="79"/>
      <c r="X1804" s="79"/>
      <c r="Y1804" s="79"/>
      <c r="Z1804" s="81"/>
      <c r="AA1804" s="81"/>
      <c r="AB1804" s="81"/>
      <c r="AC1804" s="81"/>
      <c r="AD1804" s="81"/>
      <c r="AE1804" s="81"/>
      <c r="AF1804" s="81"/>
      <c r="AG1804" s="81"/>
      <c r="AH1804" s="81"/>
      <c r="AI1804" s="81"/>
      <c r="AJ1804" s="81"/>
      <c r="AK1804" s="81"/>
      <c r="AL1804" s="81"/>
      <c r="AM1804" s="81"/>
      <c r="AN1804" s="81"/>
      <c r="AO1804" s="81"/>
      <c r="AP1804" s="81"/>
      <c r="AQ1804" s="81"/>
      <c r="AR1804" s="81"/>
      <c r="AS1804" s="81"/>
      <c r="AT1804" s="81"/>
      <c r="AU1804" s="41"/>
      <c r="AV1804" s="41"/>
      <c r="AW1804" s="41"/>
      <c r="AX1804" s="41"/>
      <c r="AY1804" s="41"/>
      <c r="AZ1804" s="41"/>
      <c r="BA1804" s="41"/>
      <c r="BB1804" s="41"/>
      <c r="BC1804" s="41"/>
      <c r="BD1804" s="41"/>
      <c r="BE1804" s="41"/>
      <c r="BF1804" s="41"/>
      <c r="BG1804" s="41"/>
      <c r="BH1804" s="41"/>
      <c r="BI1804" s="41"/>
      <c r="BJ1804" s="41"/>
      <c r="BK1804" s="41"/>
      <c r="BL1804" s="41"/>
      <c r="BM1804" s="41"/>
      <c r="BN1804" s="41"/>
    </row>
    <row r="1805" customFormat="false" ht="12.75" hidden="false" customHeight="true" outlineLevel="0" collapsed="false">
      <c r="A1805" s="75"/>
      <c r="B1805" s="75"/>
      <c r="C1805" s="112"/>
      <c r="D1805" s="112"/>
      <c r="E1805" s="50"/>
      <c r="F1805" s="96"/>
      <c r="G1805" s="50"/>
      <c r="H1805" s="154"/>
      <c r="I1805" s="112"/>
      <c r="J1805" s="50"/>
      <c r="K1805" s="41"/>
      <c r="L1805" s="41"/>
      <c r="M1805" s="50"/>
      <c r="N1805" s="154"/>
      <c r="O1805" s="41"/>
      <c r="P1805" s="41"/>
      <c r="Q1805" s="155"/>
      <c r="R1805" s="155"/>
      <c r="S1805" s="155"/>
      <c r="T1805" s="155"/>
      <c r="U1805" s="155"/>
      <c r="V1805" s="155"/>
      <c r="W1805" s="155"/>
      <c r="X1805" s="155"/>
      <c r="Y1805" s="155"/>
      <c r="Z1805" s="41"/>
      <c r="AA1805" s="41"/>
      <c r="AB1805" s="41"/>
      <c r="AC1805" s="41"/>
      <c r="AD1805" s="41"/>
      <c r="AE1805" s="41"/>
      <c r="AF1805" s="41"/>
      <c r="AG1805" s="41"/>
      <c r="AH1805" s="41"/>
      <c r="AI1805" s="41"/>
      <c r="AJ1805" s="41"/>
      <c r="AK1805" s="41"/>
      <c r="AL1805" s="41"/>
      <c r="AM1805" s="41"/>
      <c r="AN1805" s="41"/>
      <c r="AO1805" s="41"/>
      <c r="AP1805" s="41"/>
      <c r="AQ1805" s="41"/>
      <c r="AR1805" s="41"/>
      <c r="AS1805" s="41"/>
      <c r="AT1805" s="41"/>
      <c r="AU1805" s="41"/>
      <c r="AV1805" s="41"/>
      <c r="AW1805" s="41"/>
      <c r="AX1805" s="41"/>
      <c r="AY1805" s="41"/>
      <c r="AZ1805" s="41"/>
      <c r="BA1805" s="41"/>
      <c r="BB1805" s="41"/>
      <c r="BC1805" s="41"/>
      <c r="BD1805" s="41"/>
      <c r="BE1805" s="41"/>
      <c r="BF1805" s="41"/>
      <c r="BG1805" s="41"/>
      <c r="BH1805" s="41"/>
      <c r="BI1805" s="41"/>
      <c r="BJ1805" s="41"/>
      <c r="BK1805" s="41"/>
      <c r="BL1805" s="41"/>
      <c r="BM1805" s="41"/>
      <c r="BN1805" s="41"/>
    </row>
    <row r="1806" customFormat="false" ht="12.75" hidden="false" customHeight="true" outlineLevel="0" collapsed="false">
      <c r="A1806" s="75"/>
      <c r="B1806" s="75"/>
      <c r="C1806" s="112"/>
      <c r="D1806" s="112"/>
      <c r="E1806" s="50"/>
      <c r="F1806" s="96"/>
      <c r="G1806" s="50"/>
      <c r="H1806" s="154"/>
      <c r="I1806" s="112"/>
      <c r="J1806" s="50"/>
      <c r="K1806" s="41"/>
      <c r="L1806" s="41"/>
      <c r="M1806" s="50"/>
      <c r="N1806" s="154"/>
      <c r="O1806" s="41"/>
      <c r="P1806" s="41"/>
      <c r="Q1806" s="155"/>
      <c r="R1806" s="155"/>
      <c r="S1806" s="155"/>
      <c r="T1806" s="155"/>
      <c r="U1806" s="155"/>
      <c r="V1806" s="155"/>
      <c r="W1806" s="155"/>
      <c r="X1806" s="155"/>
      <c r="Y1806" s="155"/>
      <c r="Z1806" s="41"/>
      <c r="AA1806" s="41"/>
      <c r="AB1806" s="41"/>
      <c r="AC1806" s="41"/>
      <c r="AD1806" s="41"/>
      <c r="AE1806" s="41"/>
      <c r="AF1806" s="41"/>
      <c r="AG1806" s="41"/>
      <c r="AH1806" s="41"/>
      <c r="AI1806" s="41"/>
      <c r="AJ1806" s="41"/>
      <c r="AK1806" s="41"/>
      <c r="AL1806" s="41"/>
      <c r="AM1806" s="41"/>
      <c r="AN1806" s="41"/>
      <c r="AO1806" s="41"/>
      <c r="AP1806" s="41"/>
      <c r="AQ1806" s="41"/>
      <c r="AR1806" s="41"/>
      <c r="AS1806" s="41"/>
      <c r="AT1806" s="41"/>
      <c r="AU1806" s="41"/>
      <c r="AV1806" s="41"/>
      <c r="AW1806" s="41"/>
      <c r="AX1806" s="41"/>
      <c r="AY1806" s="41"/>
      <c r="AZ1806" s="41"/>
      <c r="BA1806" s="41"/>
      <c r="BB1806" s="41"/>
      <c r="BC1806" s="41"/>
      <c r="BD1806" s="41"/>
      <c r="BE1806" s="41"/>
      <c r="BF1806" s="41"/>
      <c r="BG1806" s="41"/>
      <c r="BH1806" s="41"/>
      <c r="BI1806" s="41"/>
      <c r="BJ1806" s="41"/>
      <c r="BK1806" s="41"/>
      <c r="BL1806" s="41"/>
      <c r="BM1806" s="41"/>
      <c r="BN1806" s="41"/>
    </row>
    <row r="1807" customFormat="false" ht="12.75" hidden="false" customHeight="true" outlineLevel="0" collapsed="false">
      <c r="A1807" s="75"/>
      <c r="B1807" s="75"/>
      <c r="C1807" s="112"/>
      <c r="D1807" s="112"/>
      <c r="E1807" s="50"/>
      <c r="F1807" s="96"/>
      <c r="G1807" s="50"/>
      <c r="H1807" s="154"/>
      <c r="I1807" s="112"/>
      <c r="J1807" s="50"/>
      <c r="K1807" s="41"/>
      <c r="L1807" s="41"/>
      <c r="M1807" s="50"/>
      <c r="N1807" s="154"/>
      <c r="O1807" s="41"/>
      <c r="P1807" s="41"/>
      <c r="Q1807" s="155"/>
      <c r="R1807" s="155"/>
      <c r="S1807" s="155"/>
      <c r="T1807" s="155"/>
      <c r="U1807" s="155"/>
      <c r="V1807" s="155"/>
      <c r="W1807" s="155"/>
      <c r="X1807" s="155"/>
      <c r="Y1807" s="155"/>
      <c r="Z1807" s="41"/>
      <c r="AA1807" s="41"/>
      <c r="AB1807" s="41"/>
      <c r="AC1807" s="41"/>
      <c r="AD1807" s="41"/>
      <c r="AE1807" s="41"/>
      <c r="AF1807" s="41"/>
      <c r="AG1807" s="41"/>
      <c r="AH1807" s="41"/>
      <c r="AI1807" s="41"/>
      <c r="AJ1807" s="41"/>
      <c r="AK1807" s="41"/>
      <c r="AL1807" s="41"/>
      <c r="AM1807" s="41"/>
      <c r="AN1807" s="41"/>
      <c r="AO1807" s="41"/>
      <c r="AP1807" s="41"/>
      <c r="AQ1807" s="41"/>
      <c r="AR1807" s="41"/>
      <c r="AS1807" s="41"/>
      <c r="AT1807" s="41"/>
      <c r="AU1807" s="41"/>
      <c r="AV1807" s="41"/>
      <c r="AW1807" s="41"/>
      <c r="AX1807" s="41"/>
      <c r="AY1807" s="41"/>
      <c r="AZ1807" s="41"/>
      <c r="BA1807" s="41"/>
      <c r="BB1807" s="41"/>
      <c r="BC1807" s="41"/>
      <c r="BD1807" s="41"/>
      <c r="BE1807" s="41"/>
      <c r="BF1807" s="41"/>
      <c r="BG1807" s="41"/>
      <c r="BH1807" s="41"/>
      <c r="BI1807" s="41"/>
      <c r="BJ1807" s="41"/>
      <c r="BK1807" s="41"/>
      <c r="BL1807" s="41"/>
      <c r="BM1807" s="41"/>
      <c r="BN1807" s="41"/>
    </row>
    <row r="1808" customFormat="false" ht="12.75" hidden="false" customHeight="true" outlineLevel="0" collapsed="false">
      <c r="A1808" s="75"/>
      <c r="B1808" s="75"/>
      <c r="C1808" s="112"/>
      <c r="D1808" s="112"/>
      <c r="E1808" s="50"/>
      <c r="F1808" s="96"/>
      <c r="G1808" s="50"/>
      <c r="H1808" s="154"/>
      <c r="I1808" s="112"/>
      <c r="J1808" s="50"/>
      <c r="K1808" s="41"/>
      <c r="L1808" s="41"/>
      <c r="M1808" s="50"/>
      <c r="N1808" s="154"/>
      <c r="O1808" s="41"/>
      <c r="P1808" s="41"/>
      <c r="Q1808" s="155"/>
      <c r="R1808" s="155"/>
      <c r="S1808" s="155"/>
      <c r="T1808" s="155"/>
      <c r="U1808" s="155"/>
      <c r="V1808" s="155"/>
      <c r="W1808" s="155"/>
      <c r="X1808" s="155"/>
      <c r="Y1808" s="155"/>
      <c r="Z1808" s="41"/>
      <c r="AA1808" s="41"/>
      <c r="AB1808" s="41"/>
      <c r="AC1808" s="41"/>
      <c r="AD1808" s="41"/>
      <c r="AE1808" s="41"/>
      <c r="AF1808" s="41"/>
      <c r="AG1808" s="41"/>
      <c r="AH1808" s="41"/>
      <c r="AI1808" s="41"/>
      <c r="AJ1808" s="41"/>
      <c r="AK1808" s="41"/>
      <c r="AL1808" s="41"/>
      <c r="AM1808" s="41"/>
      <c r="AN1808" s="41"/>
      <c r="AO1808" s="41"/>
      <c r="AP1808" s="41"/>
      <c r="AQ1808" s="41"/>
      <c r="AR1808" s="41"/>
      <c r="AS1808" s="41"/>
      <c r="AT1808" s="41"/>
      <c r="AU1808" s="41"/>
      <c r="AV1808" s="41"/>
      <c r="AW1808" s="41"/>
      <c r="AX1808" s="41"/>
      <c r="AY1808" s="41"/>
      <c r="AZ1808" s="41"/>
      <c r="BA1808" s="41"/>
      <c r="BB1808" s="41"/>
      <c r="BC1808" s="41"/>
      <c r="BD1808" s="41"/>
      <c r="BE1808" s="41"/>
      <c r="BF1808" s="41"/>
      <c r="BG1808" s="41"/>
      <c r="BH1808" s="41"/>
      <c r="BI1808" s="41"/>
      <c r="BJ1808" s="41"/>
      <c r="BK1808" s="41"/>
      <c r="BL1808" s="41"/>
      <c r="BM1808" s="41"/>
      <c r="BN1808" s="41"/>
    </row>
    <row r="1809" customFormat="false" ht="12.75" hidden="false" customHeight="true" outlineLevel="0" collapsed="false">
      <c r="A1809" s="75"/>
      <c r="B1809" s="75"/>
      <c r="C1809" s="112"/>
      <c r="D1809" s="112"/>
      <c r="E1809" s="50"/>
      <c r="F1809" s="96"/>
      <c r="G1809" s="50"/>
      <c r="H1809" s="154"/>
      <c r="I1809" s="112"/>
      <c r="J1809" s="50"/>
      <c r="K1809" s="41"/>
      <c r="L1809" s="41"/>
      <c r="M1809" s="50"/>
      <c r="N1809" s="154"/>
      <c r="O1809" s="41"/>
      <c r="P1809" s="41"/>
      <c r="Q1809" s="155"/>
      <c r="R1809" s="155"/>
      <c r="S1809" s="155"/>
      <c r="T1809" s="155"/>
      <c r="U1809" s="155"/>
      <c r="V1809" s="155"/>
      <c r="W1809" s="155"/>
      <c r="X1809" s="155"/>
      <c r="Y1809" s="155"/>
      <c r="Z1809" s="41"/>
      <c r="AA1809" s="41"/>
      <c r="AB1809" s="41"/>
      <c r="AC1809" s="41"/>
      <c r="AD1809" s="41"/>
      <c r="AE1809" s="41"/>
      <c r="AF1809" s="41"/>
      <c r="AG1809" s="41"/>
      <c r="AH1809" s="41"/>
      <c r="AI1809" s="41"/>
      <c r="AJ1809" s="41"/>
      <c r="AK1809" s="41"/>
      <c r="AL1809" s="41"/>
      <c r="AM1809" s="41"/>
      <c r="AN1809" s="41"/>
      <c r="AO1809" s="41"/>
      <c r="AP1809" s="41"/>
      <c r="AQ1809" s="41"/>
      <c r="AR1809" s="41"/>
      <c r="AS1809" s="41"/>
      <c r="AT1809" s="41"/>
      <c r="AU1809" s="41"/>
      <c r="AV1809" s="41"/>
      <c r="AW1809" s="41"/>
      <c r="AX1809" s="41"/>
      <c r="AY1809" s="41"/>
      <c r="AZ1809" s="41"/>
      <c r="BA1809" s="41"/>
      <c r="BB1809" s="41"/>
      <c r="BC1809" s="41"/>
      <c r="BD1809" s="41"/>
      <c r="BE1809" s="41"/>
      <c r="BF1809" s="41"/>
      <c r="BG1809" s="41"/>
      <c r="BH1809" s="41"/>
      <c r="BI1809" s="41"/>
      <c r="BJ1809" s="41"/>
      <c r="BK1809" s="41"/>
      <c r="BL1809" s="41"/>
      <c r="BM1809" s="41"/>
      <c r="BN1809" s="41"/>
    </row>
    <row r="1810" customFormat="false" ht="12.75" hidden="false" customHeight="true" outlineLevel="0" collapsed="false">
      <c r="A1810" s="75"/>
      <c r="B1810" s="75"/>
      <c r="C1810" s="112"/>
      <c r="D1810" s="112"/>
      <c r="E1810" s="50"/>
      <c r="F1810" s="96"/>
      <c r="G1810" s="50"/>
      <c r="H1810" s="154"/>
      <c r="I1810" s="112"/>
      <c r="J1810" s="50"/>
      <c r="K1810" s="41"/>
      <c r="L1810" s="41"/>
      <c r="M1810" s="50"/>
      <c r="N1810" s="154"/>
      <c r="O1810" s="41"/>
      <c r="P1810" s="41"/>
      <c r="Q1810" s="155"/>
      <c r="R1810" s="155"/>
      <c r="S1810" s="155"/>
      <c r="T1810" s="155"/>
      <c r="U1810" s="155"/>
      <c r="V1810" s="155"/>
      <c r="W1810" s="155"/>
      <c r="X1810" s="155"/>
      <c r="Y1810" s="155"/>
      <c r="Z1810" s="41"/>
      <c r="AA1810" s="41"/>
      <c r="AB1810" s="41"/>
      <c r="AC1810" s="41"/>
      <c r="AD1810" s="41"/>
      <c r="AE1810" s="41"/>
      <c r="AF1810" s="41"/>
      <c r="AG1810" s="41"/>
      <c r="AH1810" s="41"/>
      <c r="AI1810" s="41"/>
      <c r="AJ1810" s="41"/>
      <c r="AK1810" s="41"/>
      <c r="AL1810" s="41"/>
      <c r="AM1810" s="41"/>
      <c r="AN1810" s="41"/>
      <c r="AO1810" s="41"/>
      <c r="AP1810" s="41"/>
      <c r="AQ1810" s="41"/>
      <c r="AR1810" s="41"/>
      <c r="AS1810" s="41"/>
      <c r="AT1810" s="41"/>
      <c r="AU1810" s="41"/>
      <c r="AV1810" s="41"/>
      <c r="AW1810" s="41"/>
      <c r="AX1810" s="41"/>
      <c r="AY1810" s="41"/>
      <c r="AZ1810" s="41"/>
      <c r="BA1810" s="41"/>
      <c r="BB1810" s="41"/>
      <c r="BC1810" s="41"/>
      <c r="BD1810" s="41"/>
      <c r="BE1810" s="41"/>
      <c r="BF1810" s="41"/>
      <c r="BG1810" s="41"/>
      <c r="BH1810" s="41"/>
      <c r="BI1810" s="41"/>
      <c r="BJ1810" s="41"/>
      <c r="BK1810" s="41"/>
      <c r="BL1810" s="41"/>
      <c r="BM1810" s="41"/>
      <c r="BN1810" s="41"/>
    </row>
    <row r="1811" customFormat="false" ht="12.75" hidden="false" customHeight="true" outlineLevel="0" collapsed="false">
      <c r="A1811" s="75"/>
      <c r="B1811" s="75"/>
      <c r="C1811" s="112"/>
      <c r="D1811" s="112"/>
      <c r="E1811" s="50"/>
      <c r="F1811" s="96"/>
      <c r="G1811" s="50"/>
      <c r="H1811" s="154"/>
      <c r="I1811" s="112"/>
      <c r="J1811" s="50"/>
      <c r="K1811" s="41"/>
      <c r="L1811" s="41"/>
      <c r="M1811" s="50"/>
      <c r="N1811" s="154"/>
      <c r="O1811" s="41"/>
      <c r="P1811" s="41"/>
      <c r="Q1811" s="155"/>
      <c r="R1811" s="155"/>
      <c r="S1811" s="155"/>
      <c r="T1811" s="155"/>
      <c r="U1811" s="155"/>
      <c r="V1811" s="155"/>
      <c r="W1811" s="155"/>
      <c r="X1811" s="155"/>
      <c r="Y1811" s="155"/>
      <c r="Z1811" s="41"/>
      <c r="AA1811" s="41"/>
      <c r="AB1811" s="41"/>
      <c r="AC1811" s="41"/>
      <c r="AD1811" s="41"/>
      <c r="AE1811" s="41"/>
      <c r="AF1811" s="41"/>
      <c r="AG1811" s="41"/>
      <c r="AH1811" s="41"/>
      <c r="AI1811" s="41"/>
      <c r="AJ1811" s="41"/>
      <c r="AK1811" s="41"/>
      <c r="AL1811" s="41"/>
      <c r="AM1811" s="41"/>
      <c r="AN1811" s="41"/>
      <c r="AO1811" s="41"/>
      <c r="AP1811" s="41"/>
      <c r="AQ1811" s="41"/>
      <c r="AR1811" s="41"/>
      <c r="AS1811" s="41"/>
      <c r="AT1811" s="41"/>
      <c r="AU1811" s="41"/>
      <c r="AV1811" s="41"/>
      <c r="AW1811" s="41"/>
      <c r="AX1811" s="41"/>
      <c r="AY1811" s="41"/>
      <c r="AZ1811" s="41"/>
      <c r="BA1811" s="41"/>
      <c r="BB1811" s="41"/>
      <c r="BC1811" s="41"/>
      <c r="BD1811" s="41"/>
      <c r="BE1811" s="41"/>
      <c r="BF1811" s="41"/>
      <c r="BG1811" s="41"/>
      <c r="BH1811" s="41"/>
      <c r="BI1811" s="41"/>
      <c r="BJ1811" s="41"/>
      <c r="BK1811" s="41"/>
      <c r="BL1811" s="41"/>
      <c r="BM1811" s="41"/>
      <c r="BN1811" s="41"/>
    </row>
    <row r="1812" customFormat="false" ht="12.75" hidden="false" customHeight="true" outlineLevel="0" collapsed="false">
      <c r="A1812" s="75"/>
      <c r="B1812" s="75"/>
      <c r="C1812" s="112"/>
      <c r="D1812" s="112"/>
      <c r="E1812" s="50"/>
      <c r="F1812" s="96"/>
      <c r="G1812" s="50"/>
      <c r="H1812" s="154"/>
      <c r="I1812" s="112"/>
      <c r="J1812" s="50"/>
      <c r="K1812" s="41"/>
      <c r="L1812" s="41"/>
      <c r="M1812" s="50"/>
      <c r="N1812" s="154"/>
      <c r="O1812" s="41"/>
      <c r="P1812" s="41"/>
      <c r="Q1812" s="155"/>
      <c r="R1812" s="155"/>
      <c r="S1812" s="155"/>
      <c r="T1812" s="155"/>
      <c r="U1812" s="155"/>
      <c r="V1812" s="155"/>
      <c r="W1812" s="155"/>
      <c r="X1812" s="155"/>
      <c r="Y1812" s="155"/>
      <c r="Z1812" s="41"/>
      <c r="AA1812" s="41"/>
      <c r="AB1812" s="41"/>
      <c r="AC1812" s="41"/>
      <c r="AD1812" s="41"/>
      <c r="AE1812" s="41"/>
      <c r="AF1812" s="41"/>
      <c r="AG1812" s="41"/>
      <c r="AH1812" s="41"/>
      <c r="AI1812" s="41"/>
      <c r="AJ1812" s="41"/>
      <c r="AK1812" s="41"/>
      <c r="AL1812" s="41"/>
      <c r="AM1812" s="41"/>
      <c r="AN1812" s="41"/>
      <c r="AO1812" s="41"/>
      <c r="AP1812" s="41"/>
      <c r="AQ1812" s="41"/>
      <c r="AR1812" s="41"/>
      <c r="AS1812" s="41"/>
      <c r="AT1812" s="41"/>
      <c r="AU1812" s="41"/>
      <c r="AV1812" s="41"/>
      <c r="AW1812" s="41"/>
      <c r="AX1812" s="41"/>
      <c r="AY1812" s="41"/>
      <c r="AZ1812" s="41"/>
      <c r="BA1812" s="41"/>
      <c r="BB1812" s="41"/>
      <c r="BC1812" s="41"/>
      <c r="BD1812" s="41"/>
      <c r="BE1812" s="41"/>
      <c r="BF1812" s="41"/>
      <c r="BG1812" s="41"/>
      <c r="BH1812" s="41"/>
      <c r="BI1812" s="41"/>
      <c r="BJ1812" s="41"/>
      <c r="BK1812" s="41"/>
      <c r="BL1812" s="41"/>
      <c r="BM1812" s="41"/>
      <c r="BN1812" s="41"/>
    </row>
    <row r="1813" customFormat="false" ht="12.75" hidden="false" customHeight="true" outlineLevel="0" collapsed="false">
      <c r="A1813" s="75"/>
      <c r="B1813" s="75"/>
      <c r="C1813" s="112"/>
      <c r="D1813" s="112"/>
      <c r="E1813" s="50"/>
      <c r="F1813" s="96"/>
      <c r="G1813" s="50"/>
      <c r="H1813" s="154"/>
      <c r="I1813" s="112"/>
      <c r="J1813" s="50"/>
      <c r="K1813" s="41"/>
      <c r="L1813" s="41"/>
      <c r="M1813" s="50"/>
      <c r="N1813" s="154"/>
      <c r="O1813" s="41"/>
      <c r="P1813" s="41"/>
      <c r="Q1813" s="155"/>
      <c r="R1813" s="155"/>
      <c r="S1813" s="155"/>
      <c r="T1813" s="155"/>
      <c r="U1813" s="155"/>
      <c r="V1813" s="155"/>
      <c r="W1813" s="155"/>
      <c r="X1813" s="155"/>
      <c r="Y1813" s="155"/>
      <c r="Z1813" s="41"/>
      <c r="AA1813" s="41"/>
      <c r="AB1813" s="41"/>
      <c r="AC1813" s="41"/>
      <c r="AD1813" s="41"/>
      <c r="AE1813" s="41"/>
      <c r="AF1813" s="41"/>
      <c r="AG1813" s="41"/>
      <c r="AH1813" s="41"/>
      <c r="AI1813" s="41"/>
      <c r="AJ1813" s="41"/>
      <c r="AK1813" s="41"/>
      <c r="AL1813" s="41"/>
      <c r="AM1813" s="41"/>
      <c r="AN1813" s="41"/>
      <c r="AO1813" s="41"/>
      <c r="AP1813" s="41"/>
      <c r="AQ1813" s="41"/>
      <c r="AR1813" s="41"/>
      <c r="AS1813" s="41"/>
      <c r="AT1813" s="41"/>
      <c r="AU1813" s="41"/>
      <c r="AV1813" s="41"/>
      <c r="AW1813" s="41"/>
      <c r="AX1813" s="41"/>
      <c r="AY1813" s="41"/>
      <c r="AZ1813" s="41"/>
      <c r="BA1813" s="41"/>
      <c r="BB1813" s="41"/>
      <c r="BC1813" s="41"/>
      <c r="BD1813" s="41"/>
      <c r="BE1813" s="41"/>
      <c r="BF1813" s="41"/>
      <c r="BG1813" s="41"/>
      <c r="BH1813" s="41"/>
      <c r="BI1813" s="41"/>
      <c r="BJ1813" s="41"/>
      <c r="BK1813" s="41"/>
      <c r="BL1813" s="41"/>
      <c r="BM1813" s="41"/>
      <c r="BN1813" s="41"/>
    </row>
    <row r="1814" customFormat="false" ht="12.75" hidden="false" customHeight="true" outlineLevel="0" collapsed="false">
      <c r="A1814" s="75"/>
      <c r="B1814" s="75"/>
      <c r="C1814" s="112"/>
      <c r="D1814" s="112"/>
      <c r="E1814" s="50"/>
      <c r="F1814" s="96"/>
      <c r="G1814" s="50"/>
      <c r="H1814" s="154"/>
      <c r="I1814" s="112"/>
      <c r="J1814" s="50"/>
      <c r="K1814" s="41"/>
      <c r="L1814" s="41"/>
      <c r="M1814" s="50"/>
      <c r="N1814" s="154"/>
      <c r="O1814" s="41"/>
      <c r="P1814" s="41"/>
      <c r="Q1814" s="155"/>
      <c r="R1814" s="155"/>
      <c r="S1814" s="155"/>
      <c r="T1814" s="155"/>
      <c r="U1814" s="155"/>
      <c r="V1814" s="155"/>
      <c r="W1814" s="155"/>
      <c r="X1814" s="155"/>
      <c r="Y1814" s="155"/>
      <c r="Z1814" s="41"/>
      <c r="AA1814" s="41"/>
      <c r="AB1814" s="41"/>
      <c r="AC1814" s="41"/>
      <c r="AD1814" s="41"/>
      <c r="AE1814" s="41"/>
      <c r="AF1814" s="41"/>
      <c r="AG1814" s="41"/>
      <c r="AH1814" s="41"/>
      <c r="AI1814" s="41"/>
      <c r="AJ1814" s="41"/>
      <c r="AK1814" s="41"/>
      <c r="AL1814" s="41"/>
      <c r="AM1814" s="41"/>
      <c r="AN1814" s="41"/>
      <c r="AO1814" s="41"/>
      <c r="AP1814" s="41"/>
      <c r="AQ1814" s="41"/>
      <c r="AR1814" s="41"/>
      <c r="AS1814" s="41"/>
      <c r="AT1814" s="41"/>
      <c r="AU1814" s="41"/>
      <c r="AV1814" s="41"/>
      <c r="AW1814" s="41"/>
      <c r="AX1814" s="41"/>
      <c r="AY1814" s="41"/>
      <c r="AZ1814" s="41"/>
      <c r="BA1814" s="41"/>
      <c r="BB1814" s="41"/>
      <c r="BC1814" s="41"/>
      <c r="BD1814" s="41"/>
      <c r="BE1814" s="41"/>
      <c r="BF1814" s="41"/>
      <c r="BG1814" s="41"/>
      <c r="BH1814" s="41"/>
      <c r="BI1814" s="41"/>
      <c r="BJ1814" s="41"/>
      <c r="BK1814" s="41"/>
      <c r="BL1814" s="41"/>
      <c r="BM1814" s="41"/>
      <c r="BN1814" s="41"/>
    </row>
    <row r="1815" customFormat="false" ht="12.75" hidden="false" customHeight="true" outlineLevel="0" collapsed="false">
      <c r="A1815" s="75"/>
      <c r="B1815" s="75"/>
      <c r="C1815" s="112"/>
      <c r="D1815" s="112"/>
      <c r="E1815" s="50"/>
      <c r="F1815" s="96"/>
      <c r="G1815" s="50"/>
      <c r="H1815" s="154"/>
      <c r="I1815" s="112"/>
      <c r="J1815" s="50"/>
      <c r="K1815" s="41"/>
      <c r="L1815" s="41"/>
      <c r="M1815" s="50"/>
      <c r="N1815" s="154"/>
      <c r="O1815" s="41"/>
      <c r="P1815" s="41"/>
      <c r="Q1815" s="155"/>
      <c r="R1815" s="155"/>
      <c r="S1815" s="155"/>
      <c r="T1815" s="155"/>
      <c r="U1815" s="155"/>
      <c r="V1815" s="155"/>
      <c r="W1815" s="155"/>
      <c r="X1815" s="155"/>
      <c r="Y1815" s="155"/>
      <c r="Z1815" s="41"/>
      <c r="AA1815" s="41"/>
      <c r="AB1815" s="41"/>
      <c r="AC1815" s="41"/>
      <c r="AD1815" s="41"/>
      <c r="AE1815" s="41"/>
      <c r="AF1815" s="41"/>
      <c r="AG1815" s="41"/>
      <c r="AH1815" s="41"/>
      <c r="AI1815" s="41"/>
      <c r="AJ1815" s="41"/>
      <c r="AK1815" s="41"/>
      <c r="AL1815" s="41"/>
      <c r="AM1815" s="41"/>
      <c r="AN1815" s="41"/>
      <c r="AO1815" s="41"/>
      <c r="AP1815" s="41"/>
      <c r="AQ1815" s="41"/>
      <c r="AR1815" s="41"/>
      <c r="AS1815" s="41"/>
      <c r="AT1815" s="41"/>
      <c r="AU1815" s="41"/>
      <c r="AV1815" s="41"/>
      <c r="AW1815" s="41"/>
      <c r="AX1815" s="41"/>
      <c r="AY1815" s="41"/>
      <c r="AZ1815" s="41"/>
      <c r="BA1815" s="41"/>
      <c r="BB1815" s="41"/>
      <c r="BC1815" s="41"/>
      <c r="BD1815" s="41"/>
      <c r="BE1815" s="41"/>
      <c r="BF1815" s="41"/>
      <c r="BG1815" s="41"/>
      <c r="BH1815" s="41"/>
      <c r="BI1815" s="41"/>
      <c r="BJ1815" s="41"/>
      <c r="BK1815" s="41"/>
      <c r="BL1815" s="41"/>
      <c r="BM1815" s="41"/>
      <c r="BN1815" s="41"/>
    </row>
    <row r="1816" customFormat="false" ht="12.75" hidden="false" customHeight="true" outlineLevel="0" collapsed="false">
      <c r="A1816" s="75"/>
      <c r="B1816" s="75"/>
      <c r="C1816" s="112"/>
      <c r="D1816" s="112"/>
      <c r="E1816" s="50"/>
      <c r="F1816" s="96"/>
      <c r="G1816" s="50"/>
      <c r="H1816" s="154"/>
      <c r="I1816" s="112"/>
      <c r="J1816" s="50"/>
      <c r="K1816" s="41"/>
      <c r="L1816" s="41"/>
      <c r="M1816" s="50"/>
      <c r="N1816" s="154"/>
      <c r="O1816" s="41"/>
      <c r="P1816" s="41"/>
      <c r="Q1816" s="155"/>
      <c r="R1816" s="155"/>
      <c r="S1816" s="155"/>
      <c r="T1816" s="155"/>
      <c r="U1816" s="155"/>
      <c r="V1816" s="155"/>
      <c r="W1816" s="155"/>
      <c r="X1816" s="155"/>
      <c r="Y1816" s="155"/>
      <c r="Z1816" s="41"/>
      <c r="AA1816" s="41"/>
      <c r="AB1816" s="41"/>
      <c r="AC1816" s="41"/>
      <c r="AD1816" s="41"/>
      <c r="AE1816" s="41"/>
      <c r="AF1816" s="41"/>
      <c r="AG1816" s="41"/>
      <c r="AH1816" s="41"/>
      <c r="AI1816" s="41"/>
      <c r="AJ1816" s="41"/>
      <c r="AK1816" s="41"/>
      <c r="AL1816" s="41"/>
      <c r="AM1816" s="41"/>
      <c r="AN1816" s="41"/>
      <c r="AO1816" s="41"/>
      <c r="AP1816" s="41"/>
      <c r="AQ1816" s="41"/>
      <c r="AR1816" s="41"/>
      <c r="AS1816" s="41"/>
      <c r="AT1816" s="41"/>
      <c r="AU1816" s="41"/>
      <c r="AV1816" s="41"/>
      <c r="AW1816" s="41"/>
      <c r="AX1816" s="41"/>
      <c r="AY1816" s="41"/>
      <c r="AZ1816" s="41"/>
      <c r="BA1816" s="41"/>
      <c r="BB1816" s="41"/>
      <c r="BC1816" s="41"/>
      <c r="BD1816" s="41"/>
      <c r="BE1816" s="41"/>
      <c r="BF1816" s="41"/>
      <c r="BG1816" s="41"/>
      <c r="BH1816" s="41"/>
      <c r="BI1816" s="41"/>
      <c r="BJ1816" s="41"/>
      <c r="BK1816" s="41"/>
      <c r="BL1816" s="41"/>
      <c r="BM1816" s="41"/>
      <c r="BN1816" s="41"/>
    </row>
    <row r="1817" customFormat="false" ht="12.75" hidden="false" customHeight="true" outlineLevel="0" collapsed="false">
      <c r="A1817" s="75"/>
      <c r="B1817" s="75"/>
      <c r="C1817" s="112"/>
      <c r="D1817" s="112"/>
      <c r="E1817" s="50"/>
      <c r="F1817" s="96"/>
      <c r="G1817" s="50"/>
      <c r="H1817" s="154"/>
      <c r="I1817" s="112"/>
      <c r="J1817" s="50"/>
      <c r="K1817" s="41"/>
      <c r="L1817" s="41"/>
      <c r="M1817" s="50"/>
      <c r="N1817" s="154"/>
      <c r="O1817" s="41"/>
      <c r="P1817" s="41"/>
      <c r="Q1817" s="155"/>
      <c r="R1817" s="155"/>
      <c r="S1817" s="155"/>
      <c r="T1817" s="155"/>
      <c r="U1817" s="155"/>
      <c r="V1817" s="155"/>
      <c r="W1817" s="155"/>
      <c r="X1817" s="155"/>
      <c r="Y1817" s="155"/>
      <c r="Z1817" s="41"/>
      <c r="AA1817" s="41"/>
      <c r="AB1817" s="41"/>
      <c r="AC1817" s="41"/>
      <c r="AD1817" s="41"/>
      <c r="AE1817" s="41"/>
      <c r="AF1817" s="41"/>
      <c r="AG1817" s="41"/>
      <c r="AH1817" s="41"/>
      <c r="AI1817" s="41"/>
      <c r="AJ1817" s="41"/>
      <c r="AK1817" s="41"/>
      <c r="AL1817" s="41"/>
      <c r="AM1817" s="41"/>
      <c r="AN1817" s="41"/>
      <c r="AO1817" s="41"/>
      <c r="AP1817" s="41"/>
      <c r="AQ1817" s="41"/>
      <c r="AR1817" s="41"/>
      <c r="AS1817" s="41"/>
      <c r="AT1817" s="41"/>
      <c r="AU1817" s="41"/>
      <c r="AV1817" s="41"/>
      <c r="AW1817" s="41"/>
      <c r="AX1817" s="41"/>
      <c r="AY1817" s="41"/>
      <c r="AZ1817" s="41"/>
      <c r="BA1817" s="41"/>
      <c r="BB1817" s="41"/>
      <c r="BC1817" s="41"/>
      <c r="BD1817" s="41"/>
      <c r="BE1817" s="41"/>
      <c r="BF1817" s="41"/>
      <c r="BG1817" s="41"/>
      <c r="BH1817" s="41"/>
      <c r="BI1817" s="41"/>
      <c r="BJ1817" s="41"/>
      <c r="BK1817" s="41"/>
      <c r="BL1817" s="41"/>
      <c r="BM1817" s="41"/>
      <c r="BN1817" s="41"/>
    </row>
    <row r="1818" customFormat="false" ht="12.75" hidden="false" customHeight="true" outlineLevel="0" collapsed="false">
      <c r="A1818" s="75"/>
      <c r="B1818" s="75"/>
      <c r="C1818" s="112"/>
      <c r="D1818" s="112"/>
      <c r="E1818" s="50"/>
      <c r="F1818" s="96"/>
      <c r="G1818" s="50"/>
      <c r="H1818" s="154"/>
      <c r="I1818" s="112"/>
      <c r="J1818" s="50"/>
      <c r="K1818" s="41"/>
      <c r="L1818" s="41"/>
      <c r="M1818" s="50"/>
      <c r="N1818" s="154"/>
      <c r="O1818" s="41"/>
      <c r="P1818" s="41"/>
      <c r="Q1818" s="155"/>
      <c r="R1818" s="155"/>
      <c r="S1818" s="155"/>
      <c r="T1818" s="155"/>
      <c r="U1818" s="155"/>
      <c r="V1818" s="155"/>
      <c r="W1818" s="155"/>
      <c r="X1818" s="155"/>
      <c r="Y1818" s="155"/>
      <c r="Z1818" s="41"/>
      <c r="AA1818" s="41"/>
      <c r="AB1818" s="41"/>
      <c r="AC1818" s="41"/>
      <c r="AD1818" s="41"/>
      <c r="AE1818" s="41"/>
      <c r="AF1818" s="41"/>
      <c r="AG1818" s="41"/>
      <c r="AH1818" s="41"/>
      <c r="AI1818" s="41"/>
      <c r="AJ1818" s="41"/>
      <c r="AK1818" s="41"/>
      <c r="AL1818" s="41"/>
      <c r="AM1818" s="41"/>
      <c r="AN1818" s="41"/>
      <c r="AO1818" s="41"/>
      <c r="AP1818" s="41"/>
      <c r="AQ1818" s="41"/>
      <c r="AR1818" s="41"/>
      <c r="AS1818" s="41"/>
      <c r="AT1818" s="41"/>
      <c r="AU1818" s="41"/>
      <c r="AV1818" s="41"/>
      <c r="AW1818" s="41"/>
      <c r="AX1818" s="41"/>
      <c r="AY1818" s="41"/>
      <c r="AZ1818" s="41"/>
      <c r="BA1818" s="41"/>
      <c r="BB1818" s="41"/>
      <c r="BC1818" s="41"/>
      <c r="BD1818" s="41"/>
      <c r="BE1818" s="41"/>
      <c r="BF1818" s="41"/>
      <c r="BG1818" s="41"/>
      <c r="BH1818" s="41"/>
      <c r="BI1818" s="41"/>
      <c r="BJ1818" s="41"/>
      <c r="BK1818" s="41"/>
      <c r="BL1818" s="41"/>
      <c r="BM1818" s="41"/>
      <c r="BN1818" s="41"/>
    </row>
    <row r="1819" customFormat="false" ht="12.75" hidden="false" customHeight="true" outlineLevel="0" collapsed="false">
      <c r="A1819" s="75"/>
      <c r="B1819" s="75"/>
      <c r="C1819" s="112"/>
      <c r="D1819" s="112"/>
      <c r="E1819" s="50"/>
      <c r="F1819" s="96"/>
      <c r="G1819" s="50"/>
      <c r="H1819" s="154"/>
      <c r="I1819" s="112"/>
      <c r="J1819" s="50"/>
      <c r="K1819" s="41"/>
      <c r="L1819" s="41"/>
      <c r="M1819" s="50"/>
      <c r="N1819" s="154"/>
      <c r="O1819" s="41"/>
      <c r="P1819" s="41"/>
      <c r="Q1819" s="155"/>
      <c r="R1819" s="155"/>
      <c r="S1819" s="155"/>
      <c r="T1819" s="155"/>
      <c r="U1819" s="155"/>
      <c r="V1819" s="155"/>
      <c r="W1819" s="155"/>
      <c r="X1819" s="155"/>
      <c r="Y1819" s="155"/>
      <c r="Z1819" s="41"/>
      <c r="AA1819" s="41"/>
      <c r="AB1819" s="41"/>
      <c r="AC1819" s="41"/>
      <c r="AD1819" s="41"/>
      <c r="AE1819" s="41"/>
      <c r="AF1819" s="41"/>
      <c r="AG1819" s="41"/>
      <c r="AH1819" s="41"/>
      <c r="AI1819" s="41"/>
      <c r="AJ1819" s="41"/>
      <c r="AK1819" s="41"/>
      <c r="AL1819" s="41"/>
      <c r="AM1819" s="41"/>
      <c r="AN1819" s="41"/>
      <c r="AO1819" s="41"/>
      <c r="AP1819" s="41"/>
      <c r="AQ1819" s="41"/>
      <c r="AR1819" s="41"/>
      <c r="AS1819" s="41"/>
      <c r="AT1819" s="41"/>
      <c r="AU1819" s="41"/>
      <c r="AV1819" s="41"/>
      <c r="AW1819" s="41"/>
      <c r="AX1819" s="41"/>
      <c r="AY1819" s="41"/>
      <c r="AZ1819" s="41"/>
      <c r="BA1819" s="41"/>
      <c r="BB1819" s="41"/>
      <c r="BC1819" s="41"/>
      <c r="BD1819" s="41"/>
      <c r="BE1819" s="41"/>
      <c r="BF1819" s="41"/>
      <c r="BG1819" s="41"/>
      <c r="BH1819" s="41"/>
      <c r="BI1819" s="41"/>
      <c r="BJ1819" s="41"/>
      <c r="BK1819" s="41"/>
      <c r="BL1819" s="41"/>
      <c r="BM1819" s="41"/>
      <c r="BN1819" s="41"/>
    </row>
    <row r="1820" customFormat="false" ht="12.75" hidden="false" customHeight="true" outlineLevel="0" collapsed="false">
      <c r="A1820" s="75"/>
      <c r="B1820" s="75"/>
      <c r="C1820" s="112"/>
      <c r="D1820" s="112"/>
      <c r="E1820" s="50"/>
      <c r="F1820" s="96"/>
      <c r="G1820" s="50"/>
      <c r="H1820" s="154"/>
      <c r="I1820" s="112"/>
      <c r="J1820" s="50"/>
      <c r="K1820" s="41"/>
      <c r="L1820" s="41"/>
      <c r="M1820" s="50"/>
      <c r="N1820" s="154"/>
      <c r="O1820" s="41"/>
      <c r="P1820" s="41"/>
      <c r="Q1820" s="155"/>
      <c r="R1820" s="155"/>
      <c r="S1820" s="155"/>
      <c r="T1820" s="155"/>
      <c r="U1820" s="155"/>
      <c r="V1820" s="155"/>
      <c r="W1820" s="155"/>
      <c r="X1820" s="155"/>
      <c r="Y1820" s="155"/>
      <c r="Z1820" s="41"/>
      <c r="AA1820" s="41"/>
      <c r="AB1820" s="41"/>
      <c r="AC1820" s="41"/>
      <c r="AD1820" s="41"/>
      <c r="AE1820" s="41"/>
      <c r="AF1820" s="41"/>
      <c r="AG1820" s="41"/>
      <c r="AH1820" s="41"/>
      <c r="AI1820" s="41"/>
      <c r="AJ1820" s="41"/>
      <c r="AK1820" s="41"/>
      <c r="AL1820" s="41"/>
      <c r="AM1820" s="41"/>
      <c r="AN1820" s="41"/>
      <c r="AO1820" s="41"/>
      <c r="AP1820" s="41"/>
      <c r="AQ1820" s="41"/>
      <c r="AR1820" s="41"/>
      <c r="AS1820" s="41"/>
      <c r="AT1820" s="41"/>
      <c r="AU1820" s="41"/>
      <c r="AV1820" s="41"/>
      <c r="AW1820" s="41"/>
      <c r="AX1820" s="41"/>
      <c r="AY1820" s="41"/>
      <c r="AZ1820" s="41"/>
      <c r="BA1820" s="41"/>
      <c r="BB1820" s="41"/>
      <c r="BC1820" s="41"/>
      <c r="BD1820" s="41"/>
      <c r="BE1820" s="41"/>
      <c r="BF1820" s="41"/>
      <c r="BG1820" s="41"/>
      <c r="BH1820" s="41"/>
      <c r="BI1820" s="41"/>
      <c r="BJ1820" s="41"/>
      <c r="BK1820" s="41"/>
      <c r="BL1820" s="41"/>
      <c r="BM1820" s="41"/>
      <c r="BN1820" s="41"/>
    </row>
    <row r="1821" customFormat="false" ht="12.75" hidden="false" customHeight="true" outlineLevel="0" collapsed="false">
      <c r="A1821" s="75"/>
      <c r="B1821" s="75"/>
      <c r="C1821" s="112"/>
      <c r="D1821" s="112"/>
      <c r="E1821" s="50"/>
      <c r="F1821" s="96"/>
      <c r="G1821" s="50"/>
      <c r="H1821" s="154"/>
      <c r="I1821" s="112"/>
      <c r="J1821" s="50"/>
      <c r="K1821" s="41"/>
      <c r="L1821" s="41"/>
      <c r="M1821" s="50"/>
      <c r="N1821" s="154"/>
      <c r="O1821" s="41"/>
      <c r="P1821" s="41"/>
      <c r="Q1821" s="155"/>
      <c r="R1821" s="155"/>
      <c r="S1821" s="155"/>
      <c r="T1821" s="155"/>
      <c r="U1821" s="155"/>
      <c r="V1821" s="155"/>
      <c r="W1821" s="155"/>
      <c r="X1821" s="155"/>
      <c r="Y1821" s="155"/>
      <c r="Z1821" s="41"/>
      <c r="AA1821" s="41"/>
      <c r="AB1821" s="41"/>
      <c r="AC1821" s="41"/>
      <c r="AD1821" s="41"/>
      <c r="AE1821" s="41"/>
      <c r="AF1821" s="41"/>
      <c r="AG1821" s="41"/>
      <c r="AH1821" s="41"/>
      <c r="AI1821" s="41"/>
      <c r="AJ1821" s="41"/>
      <c r="AK1821" s="41"/>
      <c r="AL1821" s="41"/>
      <c r="AM1821" s="41"/>
      <c r="AN1821" s="41"/>
      <c r="AO1821" s="41"/>
      <c r="AP1821" s="41"/>
      <c r="AQ1821" s="41"/>
      <c r="AR1821" s="41"/>
      <c r="AS1821" s="41"/>
      <c r="AT1821" s="41"/>
      <c r="AU1821" s="41"/>
      <c r="AV1821" s="41"/>
      <c r="AW1821" s="41"/>
      <c r="AX1821" s="41"/>
      <c r="AY1821" s="41"/>
      <c r="AZ1821" s="41"/>
      <c r="BA1821" s="41"/>
      <c r="BB1821" s="41"/>
      <c r="BC1821" s="41"/>
      <c r="BD1821" s="41"/>
      <c r="BE1821" s="41"/>
      <c r="BF1821" s="41"/>
      <c r="BG1821" s="41"/>
      <c r="BH1821" s="41"/>
      <c r="BI1821" s="41"/>
      <c r="BJ1821" s="41"/>
      <c r="BK1821" s="41"/>
      <c r="BL1821" s="41"/>
      <c r="BM1821" s="41"/>
      <c r="BN1821" s="41"/>
    </row>
    <row r="1822" customFormat="false" ht="12.75" hidden="false" customHeight="true" outlineLevel="0" collapsed="false">
      <c r="A1822" s="75"/>
      <c r="B1822" s="75"/>
      <c r="C1822" s="112"/>
      <c r="D1822" s="112"/>
      <c r="E1822" s="50"/>
      <c r="F1822" s="96"/>
      <c r="G1822" s="50"/>
      <c r="H1822" s="154"/>
      <c r="I1822" s="112"/>
      <c r="J1822" s="50"/>
      <c r="K1822" s="41"/>
      <c r="L1822" s="41"/>
      <c r="M1822" s="50"/>
      <c r="N1822" s="154"/>
      <c r="O1822" s="41"/>
      <c r="P1822" s="41"/>
      <c r="Q1822" s="155"/>
      <c r="R1822" s="155"/>
      <c r="S1822" s="155"/>
      <c r="T1822" s="155"/>
      <c r="U1822" s="155"/>
      <c r="V1822" s="155"/>
      <c r="W1822" s="155"/>
      <c r="X1822" s="155"/>
      <c r="Y1822" s="155"/>
      <c r="Z1822" s="41"/>
      <c r="AA1822" s="41"/>
      <c r="AB1822" s="41"/>
      <c r="AC1822" s="41"/>
      <c r="AD1822" s="41"/>
      <c r="AE1822" s="41"/>
      <c r="AF1822" s="41"/>
      <c r="AG1822" s="41"/>
      <c r="AH1822" s="41"/>
      <c r="AI1822" s="41"/>
      <c r="AJ1822" s="41"/>
      <c r="AK1822" s="41"/>
      <c r="AL1822" s="41"/>
      <c r="AM1822" s="41"/>
      <c r="AN1822" s="41"/>
      <c r="AO1822" s="41"/>
      <c r="AP1822" s="41"/>
      <c r="AQ1822" s="41"/>
      <c r="AR1822" s="41"/>
      <c r="AS1822" s="41"/>
      <c r="AT1822" s="41"/>
      <c r="AU1822" s="41"/>
      <c r="AV1822" s="41"/>
      <c r="AW1822" s="41"/>
      <c r="AX1822" s="41"/>
      <c r="AY1822" s="41"/>
      <c r="AZ1822" s="41"/>
      <c r="BA1822" s="41"/>
      <c r="BB1822" s="41"/>
      <c r="BC1822" s="41"/>
      <c r="BD1822" s="41"/>
      <c r="BE1822" s="41"/>
      <c r="BF1822" s="41"/>
      <c r="BG1822" s="41"/>
      <c r="BH1822" s="41"/>
      <c r="BI1822" s="41"/>
      <c r="BJ1822" s="41"/>
      <c r="BK1822" s="41"/>
      <c r="BL1822" s="41"/>
      <c r="BM1822" s="41"/>
      <c r="BN1822" s="41"/>
    </row>
    <row r="1823" customFormat="false" ht="12.75" hidden="false" customHeight="true" outlineLevel="0" collapsed="false">
      <c r="A1823" s="75"/>
      <c r="B1823" s="75"/>
      <c r="C1823" s="112"/>
      <c r="D1823" s="112"/>
      <c r="E1823" s="50"/>
      <c r="F1823" s="96"/>
      <c r="G1823" s="50"/>
      <c r="H1823" s="154"/>
      <c r="I1823" s="112"/>
      <c r="J1823" s="50"/>
      <c r="K1823" s="41"/>
      <c r="L1823" s="41"/>
      <c r="M1823" s="50"/>
      <c r="N1823" s="154"/>
      <c r="O1823" s="41"/>
      <c r="P1823" s="41"/>
      <c r="Q1823" s="155"/>
      <c r="R1823" s="155"/>
      <c r="S1823" s="155"/>
      <c r="T1823" s="155"/>
      <c r="U1823" s="155"/>
      <c r="V1823" s="155"/>
      <c r="W1823" s="155"/>
      <c r="X1823" s="155"/>
      <c r="Y1823" s="155"/>
      <c r="Z1823" s="41"/>
      <c r="AA1823" s="41"/>
      <c r="AB1823" s="41"/>
      <c r="AC1823" s="41"/>
      <c r="AD1823" s="41"/>
      <c r="AE1823" s="41"/>
      <c r="AF1823" s="41"/>
      <c r="AG1823" s="41"/>
      <c r="AH1823" s="41"/>
      <c r="AI1823" s="41"/>
      <c r="AJ1823" s="41"/>
      <c r="AK1823" s="41"/>
      <c r="AL1823" s="41"/>
      <c r="AM1823" s="41"/>
      <c r="AN1823" s="41"/>
      <c r="AO1823" s="41"/>
      <c r="AP1823" s="41"/>
      <c r="AQ1823" s="41"/>
      <c r="AR1823" s="41"/>
      <c r="AS1823" s="41"/>
      <c r="AT1823" s="41"/>
      <c r="AU1823" s="41"/>
      <c r="AV1823" s="41"/>
      <c r="AW1823" s="41"/>
      <c r="AX1823" s="41"/>
      <c r="AY1823" s="41"/>
      <c r="AZ1823" s="41"/>
      <c r="BA1823" s="41"/>
      <c r="BB1823" s="41"/>
      <c r="BC1823" s="41"/>
      <c r="BD1823" s="41"/>
      <c r="BE1823" s="41"/>
      <c r="BF1823" s="41"/>
      <c r="BG1823" s="41"/>
      <c r="BH1823" s="41"/>
      <c r="BI1823" s="41"/>
      <c r="BJ1823" s="41"/>
      <c r="BK1823" s="41"/>
      <c r="BL1823" s="41"/>
      <c r="BM1823" s="41"/>
      <c r="BN1823" s="41"/>
    </row>
    <row r="1824" customFormat="false" ht="12.75" hidden="false" customHeight="true" outlineLevel="0" collapsed="false">
      <c r="A1824" s="75"/>
      <c r="B1824" s="75"/>
      <c r="C1824" s="112"/>
      <c r="D1824" s="112"/>
      <c r="E1824" s="50"/>
      <c r="F1824" s="96"/>
      <c r="G1824" s="50"/>
      <c r="H1824" s="154"/>
      <c r="I1824" s="112"/>
      <c r="J1824" s="50"/>
      <c r="K1824" s="41"/>
      <c r="L1824" s="41"/>
      <c r="M1824" s="50"/>
      <c r="N1824" s="154"/>
      <c r="O1824" s="41"/>
      <c r="P1824" s="41"/>
      <c r="Q1824" s="155"/>
      <c r="R1824" s="155"/>
      <c r="S1824" s="155"/>
      <c r="T1824" s="155"/>
      <c r="U1824" s="155"/>
      <c r="V1824" s="155"/>
      <c r="W1824" s="155"/>
      <c r="X1824" s="155"/>
      <c r="Y1824" s="155"/>
      <c r="Z1824" s="41"/>
      <c r="AA1824" s="41"/>
      <c r="AB1824" s="41"/>
      <c r="AC1824" s="41"/>
      <c r="AD1824" s="41"/>
      <c r="AE1824" s="41"/>
      <c r="AF1824" s="41"/>
      <c r="AG1824" s="41"/>
      <c r="AH1824" s="41"/>
      <c r="AI1824" s="41"/>
      <c r="AJ1824" s="41"/>
      <c r="AK1824" s="41"/>
      <c r="AL1824" s="41"/>
      <c r="AM1824" s="41"/>
      <c r="AN1824" s="41"/>
      <c r="AO1824" s="41"/>
      <c r="AP1824" s="41"/>
      <c r="AQ1824" s="41"/>
      <c r="AR1824" s="41"/>
      <c r="AS1824" s="41"/>
      <c r="AT1824" s="41"/>
      <c r="AU1824" s="41"/>
      <c r="AV1824" s="41"/>
      <c r="AW1824" s="41"/>
      <c r="AX1824" s="41"/>
      <c r="AY1824" s="41"/>
      <c r="AZ1824" s="41"/>
      <c r="BA1824" s="41"/>
      <c r="BB1824" s="41"/>
      <c r="BC1824" s="41"/>
      <c r="BD1824" s="41"/>
      <c r="BE1824" s="41"/>
      <c r="BF1824" s="41"/>
      <c r="BG1824" s="41"/>
      <c r="BH1824" s="41"/>
      <c r="BI1824" s="41"/>
      <c r="BJ1824" s="41"/>
      <c r="BK1824" s="41"/>
      <c r="BL1824" s="41"/>
      <c r="BM1824" s="41"/>
      <c r="BN1824" s="41"/>
    </row>
    <row r="1825" customFormat="false" ht="12.75" hidden="false" customHeight="true" outlineLevel="0" collapsed="false">
      <c r="A1825" s="75"/>
      <c r="B1825" s="75"/>
      <c r="C1825" s="112"/>
      <c r="D1825" s="112"/>
      <c r="E1825" s="50"/>
      <c r="F1825" s="96"/>
      <c r="G1825" s="50"/>
      <c r="H1825" s="154"/>
      <c r="I1825" s="112"/>
      <c r="J1825" s="50"/>
      <c r="K1825" s="41"/>
      <c r="L1825" s="41"/>
      <c r="M1825" s="50"/>
      <c r="N1825" s="154"/>
      <c r="O1825" s="41"/>
      <c r="P1825" s="41"/>
      <c r="Q1825" s="155"/>
      <c r="R1825" s="155"/>
      <c r="S1825" s="155"/>
      <c r="T1825" s="155"/>
      <c r="U1825" s="155"/>
      <c r="V1825" s="155"/>
      <c r="W1825" s="155"/>
      <c r="X1825" s="155"/>
      <c r="Y1825" s="155"/>
      <c r="Z1825" s="41"/>
      <c r="AA1825" s="41"/>
      <c r="AB1825" s="41"/>
      <c r="AC1825" s="41"/>
      <c r="AD1825" s="41"/>
      <c r="AE1825" s="41"/>
      <c r="AF1825" s="41"/>
      <c r="AG1825" s="41"/>
      <c r="AH1825" s="41"/>
      <c r="AI1825" s="41"/>
      <c r="AJ1825" s="41"/>
      <c r="AK1825" s="41"/>
      <c r="AL1825" s="41"/>
      <c r="AM1825" s="41"/>
      <c r="AN1825" s="41"/>
      <c r="AO1825" s="41"/>
      <c r="AP1825" s="41"/>
      <c r="AQ1825" s="41"/>
      <c r="AR1825" s="41"/>
      <c r="AS1825" s="41"/>
      <c r="AT1825" s="41"/>
      <c r="AU1825" s="41"/>
      <c r="AV1825" s="41"/>
      <c r="AW1825" s="41"/>
      <c r="AX1825" s="41"/>
      <c r="AY1825" s="41"/>
      <c r="AZ1825" s="41"/>
      <c r="BA1825" s="41"/>
      <c r="BB1825" s="41"/>
      <c r="BC1825" s="41"/>
      <c r="BD1825" s="41"/>
      <c r="BE1825" s="41"/>
      <c r="BF1825" s="41"/>
      <c r="BG1825" s="41"/>
      <c r="BH1825" s="41"/>
      <c r="BI1825" s="41"/>
      <c r="BJ1825" s="41"/>
      <c r="BK1825" s="41"/>
      <c r="BL1825" s="41"/>
      <c r="BM1825" s="41"/>
      <c r="BN1825" s="41"/>
    </row>
    <row r="1826" customFormat="false" ht="12.75" hidden="false" customHeight="true" outlineLevel="0" collapsed="false">
      <c r="A1826" s="75"/>
      <c r="B1826" s="75"/>
      <c r="C1826" s="112"/>
      <c r="D1826" s="112"/>
      <c r="E1826" s="50"/>
      <c r="F1826" s="96"/>
      <c r="G1826" s="50"/>
      <c r="H1826" s="154"/>
      <c r="I1826" s="112"/>
      <c r="J1826" s="50"/>
      <c r="K1826" s="41"/>
      <c r="L1826" s="41"/>
      <c r="M1826" s="50"/>
      <c r="N1826" s="154"/>
      <c r="O1826" s="41"/>
      <c r="P1826" s="41"/>
      <c r="Q1826" s="155"/>
      <c r="R1826" s="155"/>
      <c r="S1826" s="155"/>
      <c r="T1826" s="155"/>
      <c r="U1826" s="155"/>
      <c r="V1826" s="155"/>
      <c r="W1826" s="155"/>
      <c r="X1826" s="155"/>
      <c r="Y1826" s="155"/>
      <c r="Z1826" s="41"/>
      <c r="AA1826" s="41"/>
      <c r="AB1826" s="41"/>
      <c r="AC1826" s="41"/>
      <c r="AD1826" s="41"/>
      <c r="AE1826" s="41"/>
      <c r="AF1826" s="41"/>
      <c r="AG1826" s="41"/>
      <c r="AH1826" s="41"/>
      <c r="AI1826" s="41"/>
      <c r="AJ1826" s="41"/>
      <c r="AK1826" s="41"/>
      <c r="AL1826" s="41"/>
      <c r="AM1826" s="41"/>
      <c r="AN1826" s="41"/>
      <c r="AO1826" s="41"/>
      <c r="AP1826" s="41"/>
      <c r="AQ1826" s="41"/>
      <c r="AR1826" s="41"/>
      <c r="AS1826" s="41"/>
      <c r="AT1826" s="41"/>
      <c r="AU1826" s="41"/>
      <c r="AV1826" s="41"/>
      <c r="AW1826" s="41"/>
      <c r="AX1826" s="41"/>
      <c r="AY1826" s="41"/>
      <c r="AZ1826" s="41"/>
      <c r="BA1826" s="41"/>
      <c r="BB1826" s="41"/>
      <c r="BC1826" s="41"/>
      <c r="BD1826" s="41"/>
      <c r="BE1826" s="41"/>
      <c r="BF1826" s="41"/>
      <c r="BG1826" s="41"/>
      <c r="BH1826" s="41"/>
      <c r="BI1826" s="41"/>
      <c r="BJ1826" s="41"/>
      <c r="BK1826" s="41"/>
      <c r="BL1826" s="41"/>
      <c r="BM1826" s="41"/>
      <c r="BN1826" s="41"/>
    </row>
    <row r="1827" customFormat="false" ht="12.75" hidden="false" customHeight="true" outlineLevel="0" collapsed="false">
      <c r="A1827" s="75"/>
      <c r="B1827" s="75"/>
      <c r="C1827" s="112"/>
      <c r="D1827" s="112"/>
      <c r="E1827" s="50"/>
      <c r="F1827" s="96"/>
      <c r="G1827" s="50"/>
      <c r="H1827" s="154"/>
      <c r="I1827" s="112"/>
      <c r="J1827" s="50"/>
      <c r="K1827" s="41"/>
      <c r="L1827" s="41"/>
      <c r="M1827" s="50"/>
      <c r="N1827" s="154"/>
      <c r="O1827" s="41"/>
      <c r="P1827" s="41"/>
      <c r="Q1827" s="155"/>
      <c r="R1827" s="155"/>
      <c r="S1827" s="155"/>
      <c r="T1827" s="155"/>
      <c r="U1827" s="155"/>
      <c r="V1827" s="155"/>
      <c r="W1827" s="155"/>
      <c r="X1827" s="155"/>
      <c r="Y1827" s="155"/>
      <c r="Z1827" s="41"/>
      <c r="AA1827" s="41"/>
      <c r="AB1827" s="41"/>
      <c r="AC1827" s="41"/>
      <c r="AD1827" s="41"/>
      <c r="AE1827" s="41"/>
      <c r="AF1827" s="41"/>
      <c r="AG1827" s="41"/>
      <c r="AH1827" s="41"/>
      <c r="AI1827" s="41"/>
      <c r="AJ1827" s="41"/>
      <c r="AK1827" s="41"/>
      <c r="AL1827" s="41"/>
      <c r="AM1827" s="41"/>
      <c r="AN1827" s="41"/>
      <c r="AO1827" s="41"/>
      <c r="AP1827" s="41"/>
      <c r="AQ1827" s="41"/>
      <c r="AR1827" s="41"/>
      <c r="AS1827" s="41"/>
      <c r="AT1827" s="41"/>
      <c r="AU1827" s="41"/>
      <c r="AV1827" s="41"/>
      <c r="AW1827" s="41"/>
      <c r="AX1827" s="41"/>
      <c r="AY1827" s="41"/>
      <c r="AZ1827" s="41"/>
      <c r="BA1827" s="41"/>
      <c r="BB1827" s="41"/>
      <c r="BC1827" s="41"/>
      <c r="BD1827" s="41"/>
      <c r="BE1827" s="41"/>
      <c r="BF1827" s="41"/>
      <c r="BG1827" s="41"/>
      <c r="BH1827" s="41"/>
      <c r="BI1827" s="41"/>
      <c r="BJ1827" s="41"/>
      <c r="BK1827" s="41"/>
      <c r="BL1827" s="41"/>
      <c r="BM1827" s="41"/>
      <c r="BN1827" s="41"/>
    </row>
    <row r="1828" customFormat="false" ht="12.75" hidden="false" customHeight="true" outlineLevel="0" collapsed="false">
      <c r="A1828" s="75"/>
      <c r="B1828" s="75"/>
      <c r="C1828" s="112"/>
      <c r="D1828" s="112"/>
      <c r="E1828" s="50"/>
      <c r="F1828" s="96"/>
      <c r="G1828" s="50"/>
      <c r="H1828" s="154"/>
      <c r="I1828" s="112"/>
      <c r="J1828" s="50"/>
      <c r="K1828" s="41"/>
      <c r="L1828" s="41"/>
      <c r="M1828" s="50"/>
      <c r="N1828" s="154"/>
      <c r="O1828" s="41"/>
      <c r="P1828" s="41"/>
      <c r="Q1828" s="155"/>
      <c r="R1828" s="155"/>
      <c r="S1828" s="155"/>
      <c r="T1828" s="155"/>
      <c r="U1828" s="155"/>
      <c r="V1828" s="155"/>
      <c r="W1828" s="155"/>
      <c r="X1828" s="155"/>
      <c r="Y1828" s="155"/>
      <c r="Z1828" s="41"/>
      <c r="AA1828" s="41"/>
      <c r="AB1828" s="41"/>
      <c r="AC1828" s="41"/>
      <c r="AD1828" s="41"/>
      <c r="AE1828" s="41"/>
      <c r="AF1828" s="41"/>
      <c r="AG1828" s="41"/>
      <c r="AH1828" s="41"/>
      <c r="AI1828" s="41"/>
      <c r="AJ1828" s="41"/>
      <c r="AK1828" s="41"/>
      <c r="AL1828" s="41"/>
      <c r="AM1828" s="41"/>
      <c r="AN1828" s="41"/>
      <c r="AO1828" s="41"/>
      <c r="AP1828" s="41"/>
      <c r="AQ1828" s="41"/>
      <c r="AR1828" s="41"/>
      <c r="AS1828" s="41"/>
      <c r="AT1828" s="41"/>
      <c r="AU1828" s="41"/>
      <c r="AV1828" s="41"/>
      <c r="AW1828" s="41"/>
      <c r="AX1828" s="41"/>
      <c r="AY1828" s="41"/>
      <c r="AZ1828" s="41"/>
      <c r="BA1828" s="41"/>
      <c r="BB1828" s="41"/>
      <c r="BC1828" s="41"/>
      <c r="BD1828" s="41"/>
      <c r="BE1828" s="41"/>
      <c r="BF1828" s="41"/>
      <c r="BG1828" s="41"/>
      <c r="BH1828" s="41"/>
      <c r="BI1828" s="41"/>
      <c r="BJ1828" s="41"/>
      <c r="BK1828" s="41"/>
      <c r="BL1828" s="41"/>
      <c r="BM1828" s="41"/>
      <c r="BN1828" s="41"/>
    </row>
    <row r="1829" customFormat="false" ht="12.75" hidden="false" customHeight="true" outlineLevel="0" collapsed="false">
      <c r="A1829" s="75"/>
      <c r="B1829" s="75"/>
      <c r="C1829" s="112"/>
      <c r="D1829" s="112"/>
      <c r="E1829" s="50"/>
      <c r="F1829" s="96"/>
      <c r="G1829" s="50"/>
      <c r="H1829" s="154"/>
      <c r="I1829" s="112"/>
      <c r="J1829" s="50"/>
      <c r="K1829" s="41"/>
      <c r="L1829" s="41"/>
      <c r="M1829" s="50"/>
      <c r="N1829" s="154"/>
      <c r="O1829" s="41"/>
      <c r="P1829" s="41"/>
      <c r="Q1829" s="155"/>
      <c r="R1829" s="155"/>
      <c r="S1829" s="155"/>
      <c r="T1829" s="155"/>
      <c r="U1829" s="155"/>
      <c r="V1829" s="155"/>
      <c r="W1829" s="155"/>
      <c r="X1829" s="155"/>
      <c r="Y1829" s="155"/>
      <c r="Z1829" s="41"/>
      <c r="AA1829" s="41"/>
      <c r="AB1829" s="41"/>
      <c r="AC1829" s="41"/>
      <c r="AD1829" s="41"/>
      <c r="AE1829" s="41"/>
      <c r="AF1829" s="41"/>
      <c r="AG1829" s="41"/>
      <c r="AH1829" s="41"/>
      <c r="AI1829" s="41"/>
      <c r="AJ1829" s="41"/>
      <c r="AK1829" s="41"/>
      <c r="AL1829" s="41"/>
      <c r="AM1829" s="41"/>
      <c r="AN1829" s="41"/>
      <c r="AO1829" s="41"/>
      <c r="AP1829" s="41"/>
      <c r="AQ1829" s="41"/>
      <c r="AR1829" s="41"/>
      <c r="AS1829" s="41"/>
      <c r="AT1829" s="41"/>
      <c r="AU1829" s="41"/>
      <c r="AV1829" s="41"/>
      <c r="AW1829" s="41"/>
      <c r="AX1829" s="41"/>
      <c r="AY1829" s="41"/>
      <c r="AZ1829" s="41"/>
      <c r="BA1829" s="41"/>
      <c r="BB1829" s="41"/>
      <c r="BC1829" s="41"/>
      <c r="BD1829" s="41"/>
      <c r="BE1829" s="41"/>
      <c r="BF1829" s="41"/>
      <c r="BG1829" s="41"/>
      <c r="BH1829" s="41"/>
      <c r="BI1829" s="41"/>
      <c r="BJ1829" s="41"/>
      <c r="BK1829" s="41"/>
      <c r="BL1829" s="41"/>
      <c r="BM1829" s="41"/>
      <c r="BN1829" s="41"/>
    </row>
    <row r="1830" customFormat="false" ht="12.75" hidden="false" customHeight="true" outlineLevel="0" collapsed="false">
      <c r="A1830" s="75"/>
      <c r="B1830" s="75"/>
      <c r="C1830" s="112"/>
      <c r="D1830" s="112"/>
      <c r="E1830" s="50"/>
      <c r="F1830" s="96"/>
      <c r="G1830" s="50"/>
      <c r="H1830" s="154"/>
      <c r="I1830" s="112"/>
      <c r="J1830" s="50"/>
      <c r="K1830" s="41"/>
      <c r="L1830" s="41"/>
      <c r="M1830" s="50"/>
      <c r="N1830" s="154"/>
      <c r="O1830" s="41"/>
      <c r="P1830" s="41"/>
      <c r="Q1830" s="155"/>
      <c r="R1830" s="155"/>
      <c r="S1830" s="155"/>
      <c r="T1830" s="155"/>
      <c r="U1830" s="155"/>
      <c r="V1830" s="155"/>
      <c r="W1830" s="155"/>
      <c r="X1830" s="155"/>
      <c r="Y1830" s="155"/>
      <c r="Z1830" s="41"/>
      <c r="AA1830" s="41"/>
      <c r="AB1830" s="41"/>
      <c r="AC1830" s="41"/>
      <c r="AD1830" s="41"/>
      <c r="AE1830" s="41"/>
      <c r="AF1830" s="41"/>
      <c r="AG1830" s="41"/>
      <c r="AH1830" s="41"/>
      <c r="AI1830" s="41"/>
      <c r="AJ1830" s="41"/>
      <c r="AK1830" s="41"/>
      <c r="AL1830" s="41"/>
      <c r="AM1830" s="41"/>
      <c r="AN1830" s="41"/>
      <c r="AO1830" s="41"/>
      <c r="AP1830" s="41"/>
      <c r="AQ1830" s="41"/>
      <c r="AR1830" s="41"/>
      <c r="AS1830" s="41"/>
      <c r="AT1830" s="41"/>
      <c r="AU1830" s="41"/>
      <c r="AV1830" s="41"/>
      <c r="AW1830" s="41"/>
      <c r="AX1830" s="41"/>
      <c r="AY1830" s="41"/>
      <c r="AZ1830" s="41"/>
      <c r="BA1830" s="41"/>
      <c r="BB1830" s="41"/>
      <c r="BC1830" s="41"/>
      <c r="BD1830" s="41"/>
      <c r="BE1830" s="41"/>
      <c r="BF1830" s="41"/>
      <c r="BG1830" s="41"/>
      <c r="BH1830" s="41"/>
      <c r="BI1830" s="41"/>
      <c r="BJ1830" s="41"/>
      <c r="BK1830" s="41"/>
      <c r="BL1830" s="41"/>
      <c r="BM1830" s="41"/>
      <c r="BN1830" s="41"/>
    </row>
    <row r="1831" customFormat="false" ht="12.75" hidden="false" customHeight="true" outlineLevel="0" collapsed="false">
      <c r="A1831" s="75"/>
      <c r="B1831" s="75"/>
      <c r="C1831" s="112"/>
      <c r="D1831" s="112"/>
      <c r="E1831" s="50"/>
      <c r="F1831" s="96"/>
      <c r="G1831" s="50"/>
      <c r="H1831" s="154"/>
      <c r="I1831" s="112"/>
      <c r="J1831" s="50"/>
      <c r="K1831" s="41"/>
      <c r="L1831" s="41"/>
      <c r="M1831" s="50"/>
      <c r="N1831" s="154"/>
      <c r="O1831" s="41"/>
      <c r="P1831" s="41"/>
      <c r="Q1831" s="155"/>
      <c r="R1831" s="155"/>
      <c r="S1831" s="155"/>
      <c r="T1831" s="155"/>
      <c r="U1831" s="155"/>
      <c r="V1831" s="155"/>
      <c r="W1831" s="155"/>
      <c r="X1831" s="155"/>
      <c r="Y1831" s="155"/>
      <c r="Z1831" s="41"/>
      <c r="AA1831" s="41"/>
      <c r="AB1831" s="41"/>
      <c r="AC1831" s="41"/>
      <c r="AD1831" s="41"/>
      <c r="AE1831" s="41"/>
      <c r="AF1831" s="41"/>
      <c r="AG1831" s="41"/>
      <c r="AH1831" s="41"/>
      <c r="AI1831" s="41"/>
      <c r="AJ1831" s="41"/>
      <c r="AK1831" s="41"/>
      <c r="AL1831" s="41"/>
      <c r="AM1831" s="41"/>
      <c r="AN1831" s="41"/>
      <c r="AO1831" s="41"/>
      <c r="AP1831" s="41"/>
      <c r="AQ1831" s="41"/>
      <c r="AR1831" s="41"/>
      <c r="AS1831" s="41"/>
      <c r="AT1831" s="41"/>
      <c r="AU1831" s="41"/>
      <c r="AV1831" s="41"/>
      <c r="AW1831" s="41"/>
      <c r="AX1831" s="41"/>
      <c r="AY1831" s="41"/>
      <c r="AZ1831" s="41"/>
      <c r="BA1831" s="41"/>
      <c r="BB1831" s="41"/>
      <c r="BC1831" s="41"/>
      <c r="BD1831" s="41"/>
      <c r="BE1831" s="41"/>
      <c r="BF1831" s="41"/>
      <c r="BG1831" s="41"/>
      <c r="BH1831" s="41"/>
      <c r="BI1831" s="41"/>
      <c r="BJ1831" s="41"/>
      <c r="BK1831" s="41"/>
      <c r="BL1831" s="41"/>
      <c r="BM1831" s="41"/>
      <c r="BN1831" s="41"/>
    </row>
    <row r="1832" customFormat="false" ht="12.75" hidden="false" customHeight="true" outlineLevel="0" collapsed="false">
      <c r="A1832" s="75"/>
      <c r="B1832" s="75"/>
      <c r="C1832" s="112"/>
      <c r="D1832" s="112"/>
      <c r="E1832" s="50"/>
      <c r="F1832" s="96"/>
      <c r="G1832" s="50"/>
      <c r="H1832" s="154"/>
      <c r="I1832" s="112"/>
      <c r="J1832" s="50"/>
      <c r="K1832" s="41"/>
      <c r="L1832" s="41"/>
      <c r="M1832" s="50"/>
      <c r="N1832" s="154"/>
      <c r="O1832" s="41"/>
      <c r="P1832" s="41"/>
      <c r="Q1832" s="155"/>
      <c r="R1832" s="155"/>
      <c r="S1832" s="155"/>
      <c r="T1832" s="155"/>
      <c r="U1832" s="155"/>
      <c r="V1832" s="155"/>
      <c r="W1832" s="155"/>
      <c r="X1832" s="155"/>
      <c r="Y1832" s="155"/>
      <c r="Z1832" s="41"/>
      <c r="AA1832" s="41"/>
      <c r="AB1832" s="41"/>
      <c r="AC1832" s="41"/>
      <c r="AD1832" s="41"/>
      <c r="AE1832" s="41"/>
      <c r="AF1832" s="41"/>
      <c r="AG1832" s="41"/>
      <c r="AH1832" s="41"/>
      <c r="AI1832" s="41"/>
      <c r="AJ1832" s="41"/>
      <c r="AK1832" s="41"/>
      <c r="AL1832" s="41"/>
      <c r="AM1832" s="41"/>
      <c r="AN1832" s="41"/>
      <c r="AO1832" s="41"/>
      <c r="AP1832" s="41"/>
      <c r="AQ1832" s="41"/>
      <c r="AR1832" s="41"/>
      <c r="AS1832" s="41"/>
      <c r="AT1832" s="41"/>
      <c r="AU1832" s="41"/>
      <c r="AV1832" s="41"/>
      <c r="AW1832" s="41"/>
      <c r="AX1832" s="41"/>
      <c r="AY1832" s="41"/>
      <c r="AZ1832" s="41"/>
      <c r="BA1832" s="41"/>
      <c r="BB1832" s="41"/>
      <c r="BC1832" s="41"/>
      <c r="BD1832" s="41"/>
      <c r="BE1832" s="41"/>
      <c r="BF1832" s="41"/>
      <c r="BG1832" s="41"/>
      <c r="BH1832" s="41"/>
      <c r="BI1832" s="41"/>
      <c r="BJ1832" s="41"/>
      <c r="BK1832" s="41"/>
      <c r="BL1832" s="41"/>
      <c r="BM1832" s="41"/>
      <c r="BN1832" s="41"/>
    </row>
    <row r="1833" customFormat="false" ht="12.75" hidden="false" customHeight="true" outlineLevel="0" collapsed="false">
      <c r="A1833" s="75"/>
      <c r="B1833" s="75"/>
      <c r="C1833" s="112"/>
      <c r="D1833" s="112"/>
      <c r="E1833" s="50"/>
      <c r="F1833" s="96"/>
      <c r="G1833" s="50"/>
      <c r="H1833" s="154"/>
      <c r="I1833" s="112"/>
      <c r="J1833" s="50"/>
      <c r="K1833" s="41"/>
      <c r="L1833" s="41"/>
      <c r="M1833" s="50"/>
      <c r="N1833" s="154"/>
      <c r="O1833" s="41"/>
      <c r="P1833" s="41"/>
      <c r="Q1833" s="155"/>
      <c r="R1833" s="155"/>
      <c r="S1833" s="155"/>
      <c r="T1833" s="155"/>
      <c r="U1833" s="155"/>
      <c r="V1833" s="155"/>
      <c r="W1833" s="155"/>
      <c r="X1833" s="155"/>
      <c r="Y1833" s="155"/>
      <c r="Z1833" s="41"/>
      <c r="AA1833" s="41"/>
      <c r="AB1833" s="41"/>
      <c r="AC1833" s="41"/>
      <c r="AD1833" s="41"/>
      <c r="AE1833" s="41"/>
      <c r="AF1833" s="41"/>
      <c r="AG1833" s="41"/>
      <c r="AH1833" s="41"/>
      <c r="AI1833" s="41"/>
      <c r="AJ1833" s="41"/>
      <c r="AK1833" s="41"/>
      <c r="AL1833" s="41"/>
      <c r="AM1833" s="41"/>
      <c r="AN1833" s="41"/>
      <c r="AO1833" s="41"/>
      <c r="AP1833" s="41"/>
      <c r="AQ1833" s="41"/>
      <c r="AR1833" s="41"/>
      <c r="AS1833" s="41"/>
      <c r="AT1833" s="41"/>
      <c r="AU1833" s="41"/>
      <c r="AV1833" s="41"/>
      <c r="AW1833" s="41"/>
      <c r="AX1833" s="41"/>
      <c r="AY1833" s="41"/>
      <c r="AZ1833" s="41"/>
      <c r="BA1833" s="41"/>
      <c r="BB1833" s="41"/>
      <c r="BC1833" s="41"/>
      <c r="BD1833" s="41"/>
      <c r="BE1833" s="41"/>
      <c r="BF1833" s="41"/>
      <c r="BG1833" s="41"/>
      <c r="BH1833" s="41"/>
      <c r="BI1833" s="41"/>
      <c r="BJ1833" s="41"/>
      <c r="BK1833" s="41"/>
      <c r="BL1833" s="41"/>
      <c r="BM1833" s="41"/>
      <c r="BN1833" s="41"/>
    </row>
    <row r="1834" customFormat="false" ht="12.75" hidden="false" customHeight="true" outlineLevel="0" collapsed="false">
      <c r="A1834" s="75"/>
      <c r="B1834" s="75"/>
      <c r="C1834" s="112"/>
      <c r="D1834" s="112"/>
      <c r="E1834" s="50"/>
      <c r="F1834" s="96"/>
      <c r="G1834" s="50"/>
      <c r="H1834" s="154"/>
      <c r="I1834" s="112"/>
      <c r="J1834" s="50"/>
      <c r="K1834" s="41"/>
      <c r="L1834" s="41"/>
      <c r="M1834" s="50"/>
      <c r="N1834" s="154"/>
      <c r="O1834" s="41"/>
      <c r="P1834" s="41"/>
      <c r="Q1834" s="155"/>
      <c r="R1834" s="155"/>
      <c r="S1834" s="155"/>
      <c r="T1834" s="155"/>
      <c r="U1834" s="155"/>
      <c r="V1834" s="155"/>
      <c r="W1834" s="155"/>
      <c r="X1834" s="155"/>
      <c r="Y1834" s="155"/>
      <c r="Z1834" s="41"/>
      <c r="AA1834" s="41"/>
      <c r="AB1834" s="41"/>
      <c r="AC1834" s="41"/>
      <c r="AD1834" s="41"/>
      <c r="AE1834" s="41"/>
      <c r="AF1834" s="41"/>
      <c r="AG1834" s="41"/>
      <c r="AH1834" s="41"/>
      <c r="AI1834" s="41"/>
      <c r="AJ1834" s="41"/>
      <c r="AK1834" s="41"/>
      <c r="AL1834" s="41"/>
      <c r="AM1834" s="41"/>
      <c r="AN1834" s="41"/>
      <c r="AO1834" s="41"/>
      <c r="AP1834" s="41"/>
      <c r="AQ1834" s="41"/>
      <c r="AR1834" s="41"/>
      <c r="AS1834" s="41"/>
      <c r="AT1834" s="41"/>
      <c r="AU1834" s="41"/>
      <c r="AV1834" s="41"/>
      <c r="AW1834" s="41"/>
      <c r="AX1834" s="41"/>
      <c r="AY1834" s="41"/>
      <c r="AZ1834" s="41"/>
      <c r="BA1834" s="41"/>
      <c r="BB1834" s="41"/>
      <c r="BC1834" s="41"/>
      <c r="BD1834" s="41"/>
      <c r="BE1834" s="41"/>
      <c r="BF1834" s="41"/>
      <c r="BG1834" s="41"/>
      <c r="BH1834" s="41"/>
      <c r="BI1834" s="41"/>
      <c r="BJ1834" s="41"/>
      <c r="BK1834" s="41"/>
      <c r="BL1834" s="41"/>
      <c r="BM1834" s="41"/>
      <c r="BN1834" s="41"/>
    </row>
    <row r="1835" customFormat="false" ht="12.75" hidden="false" customHeight="true" outlineLevel="0" collapsed="false">
      <c r="A1835" s="75"/>
      <c r="B1835" s="75"/>
      <c r="C1835" s="112"/>
      <c r="D1835" s="112"/>
      <c r="E1835" s="50"/>
      <c r="F1835" s="96"/>
      <c r="G1835" s="50"/>
      <c r="H1835" s="154"/>
      <c r="I1835" s="112"/>
      <c r="J1835" s="50"/>
      <c r="K1835" s="41"/>
      <c r="L1835" s="41"/>
      <c r="M1835" s="50"/>
      <c r="N1835" s="154"/>
      <c r="O1835" s="41"/>
      <c r="P1835" s="41"/>
      <c r="Q1835" s="155"/>
      <c r="R1835" s="155"/>
      <c r="S1835" s="155"/>
      <c r="T1835" s="155"/>
      <c r="U1835" s="155"/>
      <c r="V1835" s="155"/>
      <c r="W1835" s="155"/>
      <c r="X1835" s="155"/>
      <c r="Y1835" s="155"/>
      <c r="Z1835" s="41"/>
      <c r="AA1835" s="41"/>
      <c r="AB1835" s="41"/>
      <c r="AC1835" s="41"/>
      <c r="AD1835" s="41"/>
      <c r="AE1835" s="41"/>
      <c r="AF1835" s="41"/>
      <c r="AG1835" s="41"/>
      <c r="AH1835" s="41"/>
      <c r="AI1835" s="41"/>
      <c r="AJ1835" s="41"/>
      <c r="AK1835" s="41"/>
      <c r="AL1835" s="41"/>
      <c r="AM1835" s="41"/>
      <c r="AN1835" s="41"/>
      <c r="AO1835" s="41"/>
      <c r="AP1835" s="41"/>
      <c r="AQ1835" s="41"/>
      <c r="AR1835" s="41"/>
      <c r="AS1835" s="41"/>
      <c r="AT1835" s="41"/>
      <c r="AU1835" s="41"/>
      <c r="AV1835" s="41"/>
      <c r="AW1835" s="41"/>
      <c r="AX1835" s="41"/>
      <c r="AY1835" s="41"/>
      <c r="AZ1835" s="41"/>
      <c r="BA1835" s="41"/>
      <c r="BB1835" s="41"/>
      <c r="BC1835" s="41"/>
      <c r="BD1835" s="41"/>
      <c r="BE1835" s="41"/>
      <c r="BF1835" s="41"/>
      <c r="BG1835" s="41"/>
      <c r="BH1835" s="41"/>
      <c r="BI1835" s="41"/>
      <c r="BJ1835" s="41"/>
      <c r="BK1835" s="41"/>
      <c r="BL1835" s="41"/>
      <c r="BM1835" s="41"/>
      <c r="BN1835" s="41"/>
    </row>
    <row r="1836" customFormat="false" ht="12.75" hidden="false" customHeight="true" outlineLevel="0" collapsed="false">
      <c r="A1836" s="75"/>
      <c r="B1836" s="75"/>
      <c r="C1836" s="112"/>
      <c r="D1836" s="112"/>
      <c r="E1836" s="50"/>
      <c r="F1836" s="96"/>
      <c r="G1836" s="50"/>
      <c r="H1836" s="154"/>
      <c r="I1836" s="112"/>
      <c r="J1836" s="50"/>
      <c r="K1836" s="41"/>
      <c r="L1836" s="41"/>
      <c r="M1836" s="50"/>
      <c r="N1836" s="154"/>
      <c r="O1836" s="41"/>
      <c r="P1836" s="41"/>
      <c r="Q1836" s="155"/>
      <c r="R1836" s="155"/>
      <c r="S1836" s="155"/>
      <c r="T1836" s="155"/>
      <c r="U1836" s="155"/>
      <c r="V1836" s="155"/>
      <c r="W1836" s="155"/>
      <c r="X1836" s="155"/>
      <c r="Y1836" s="155"/>
      <c r="Z1836" s="41"/>
      <c r="AA1836" s="41"/>
      <c r="AB1836" s="41"/>
      <c r="AC1836" s="41"/>
      <c r="AD1836" s="41"/>
      <c r="AE1836" s="41"/>
      <c r="AF1836" s="41"/>
      <c r="AG1836" s="41"/>
      <c r="AH1836" s="41"/>
      <c r="AI1836" s="41"/>
      <c r="AJ1836" s="41"/>
      <c r="AK1836" s="41"/>
      <c r="AL1836" s="41"/>
      <c r="AM1836" s="41"/>
      <c r="AN1836" s="41"/>
      <c r="AO1836" s="41"/>
      <c r="AP1836" s="41"/>
      <c r="AQ1836" s="41"/>
      <c r="AR1836" s="41"/>
      <c r="AS1836" s="41"/>
      <c r="AT1836" s="41"/>
      <c r="AU1836" s="41"/>
      <c r="AV1836" s="41"/>
      <c r="AW1836" s="41"/>
      <c r="AX1836" s="41"/>
      <c r="AY1836" s="41"/>
      <c r="AZ1836" s="41"/>
      <c r="BA1836" s="41"/>
      <c r="BB1836" s="41"/>
      <c r="BC1836" s="41"/>
      <c r="BD1836" s="41"/>
      <c r="BE1836" s="41"/>
      <c r="BF1836" s="41"/>
      <c r="BG1836" s="41"/>
      <c r="BH1836" s="41"/>
      <c r="BI1836" s="41"/>
      <c r="BJ1836" s="41"/>
      <c r="BK1836" s="41"/>
      <c r="BL1836" s="41"/>
      <c r="BM1836" s="41"/>
      <c r="BN1836" s="41"/>
    </row>
    <row r="1837" customFormat="false" ht="12.75" hidden="false" customHeight="true" outlineLevel="0" collapsed="false">
      <c r="A1837" s="75"/>
      <c r="B1837" s="75"/>
      <c r="C1837" s="112"/>
      <c r="D1837" s="112"/>
      <c r="E1837" s="50"/>
      <c r="F1837" s="96"/>
      <c r="G1837" s="50"/>
      <c r="H1837" s="154"/>
      <c r="I1837" s="112"/>
      <c r="J1837" s="50"/>
      <c r="K1837" s="41"/>
      <c r="L1837" s="41"/>
      <c r="M1837" s="50"/>
      <c r="N1837" s="154"/>
      <c r="O1837" s="41"/>
      <c r="P1837" s="41"/>
      <c r="Q1837" s="155"/>
      <c r="R1837" s="155"/>
      <c r="S1837" s="155"/>
      <c r="T1837" s="155"/>
      <c r="U1837" s="155"/>
      <c r="V1837" s="155"/>
      <c r="W1837" s="155"/>
      <c r="X1837" s="155"/>
      <c r="Y1837" s="155"/>
      <c r="Z1837" s="41"/>
      <c r="AA1837" s="41"/>
      <c r="AB1837" s="41"/>
      <c r="AC1837" s="41"/>
      <c r="AD1837" s="41"/>
      <c r="AE1837" s="41"/>
      <c r="AF1837" s="41"/>
      <c r="AG1837" s="41"/>
      <c r="AH1837" s="41"/>
      <c r="AI1837" s="41"/>
      <c r="AJ1837" s="41"/>
      <c r="AK1837" s="41"/>
      <c r="AL1837" s="41"/>
      <c r="AM1837" s="41"/>
      <c r="AN1837" s="41"/>
      <c r="AO1837" s="41"/>
      <c r="AP1837" s="41"/>
      <c r="AQ1837" s="41"/>
      <c r="AR1837" s="41"/>
      <c r="AS1837" s="41"/>
      <c r="AT1837" s="41"/>
      <c r="AU1837" s="41"/>
      <c r="AV1837" s="41"/>
      <c r="AW1837" s="41"/>
      <c r="AX1837" s="41"/>
      <c r="AY1837" s="41"/>
      <c r="AZ1837" s="41"/>
      <c r="BA1837" s="41"/>
      <c r="BB1837" s="41"/>
      <c r="BC1837" s="41"/>
      <c r="BD1837" s="41"/>
      <c r="BE1837" s="41"/>
      <c r="BF1837" s="41"/>
      <c r="BG1837" s="41"/>
      <c r="BH1837" s="41"/>
      <c r="BI1837" s="41"/>
      <c r="BJ1837" s="41"/>
      <c r="BK1837" s="41"/>
      <c r="BL1837" s="41"/>
      <c r="BM1837" s="41"/>
      <c r="BN1837" s="41"/>
    </row>
    <row r="1838" customFormat="false" ht="12.75" hidden="false" customHeight="true" outlineLevel="0" collapsed="false">
      <c r="A1838" s="75"/>
      <c r="B1838" s="75"/>
      <c r="C1838" s="112"/>
      <c r="D1838" s="112"/>
      <c r="E1838" s="50"/>
      <c r="F1838" s="96"/>
      <c r="G1838" s="50"/>
      <c r="H1838" s="154"/>
      <c r="I1838" s="112"/>
      <c r="J1838" s="50"/>
      <c r="K1838" s="41"/>
      <c r="L1838" s="41"/>
      <c r="M1838" s="50"/>
      <c r="N1838" s="154"/>
      <c r="O1838" s="41"/>
      <c r="P1838" s="41"/>
      <c r="Q1838" s="155"/>
      <c r="R1838" s="155"/>
      <c r="S1838" s="155"/>
      <c r="T1838" s="155"/>
      <c r="U1838" s="155"/>
      <c r="V1838" s="155"/>
      <c r="W1838" s="155"/>
      <c r="X1838" s="155"/>
      <c r="Y1838" s="155"/>
      <c r="Z1838" s="41"/>
      <c r="AA1838" s="41"/>
      <c r="AB1838" s="41"/>
      <c r="AC1838" s="41"/>
      <c r="AD1838" s="41"/>
      <c r="AE1838" s="41"/>
      <c r="AF1838" s="41"/>
      <c r="AG1838" s="41"/>
      <c r="AH1838" s="41"/>
      <c r="AI1838" s="41"/>
      <c r="AJ1838" s="41"/>
      <c r="AK1838" s="41"/>
      <c r="AL1838" s="41"/>
      <c r="AM1838" s="41"/>
      <c r="AN1838" s="41"/>
      <c r="AO1838" s="41"/>
      <c r="AP1838" s="41"/>
      <c r="AQ1838" s="41"/>
      <c r="AR1838" s="41"/>
      <c r="AS1838" s="41"/>
      <c r="AT1838" s="41"/>
      <c r="AU1838" s="41"/>
      <c r="AV1838" s="41"/>
      <c r="AW1838" s="41"/>
      <c r="AX1838" s="41"/>
      <c r="AY1838" s="41"/>
      <c r="AZ1838" s="41"/>
      <c r="BA1838" s="41"/>
      <c r="BB1838" s="41"/>
      <c r="BC1838" s="41"/>
      <c r="BD1838" s="41"/>
      <c r="BE1838" s="41"/>
      <c r="BF1838" s="41"/>
      <c r="BG1838" s="41"/>
      <c r="BH1838" s="41"/>
      <c r="BI1838" s="41"/>
      <c r="BJ1838" s="41"/>
      <c r="BK1838" s="41"/>
      <c r="BL1838" s="41"/>
      <c r="BM1838" s="41"/>
      <c r="BN1838" s="41"/>
    </row>
    <row r="1839" customFormat="false" ht="12.75" hidden="false" customHeight="true" outlineLevel="0" collapsed="false">
      <c r="A1839" s="75"/>
      <c r="B1839" s="75"/>
      <c r="C1839" s="112"/>
      <c r="D1839" s="112"/>
      <c r="E1839" s="50"/>
      <c r="F1839" s="96"/>
      <c r="G1839" s="50"/>
      <c r="H1839" s="154"/>
      <c r="I1839" s="112"/>
      <c r="J1839" s="50"/>
      <c r="K1839" s="41"/>
      <c r="L1839" s="41"/>
      <c r="M1839" s="50"/>
      <c r="N1839" s="154"/>
      <c r="O1839" s="41"/>
      <c r="P1839" s="41"/>
      <c r="Q1839" s="155"/>
      <c r="R1839" s="155"/>
      <c r="S1839" s="155"/>
      <c r="T1839" s="155"/>
      <c r="U1839" s="155"/>
      <c r="V1839" s="155"/>
      <c r="W1839" s="155"/>
      <c r="X1839" s="155"/>
      <c r="Y1839" s="155"/>
      <c r="Z1839" s="41"/>
      <c r="AA1839" s="41"/>
      <c r="AB1839" s="41"/>
      <c r="AC1839" s="41"/>
      <c r="AD1839" s="41"/>
      <c r="AE1839" s="41"/>
      <c r="AF1839" s="41"/>
      <c r="AG1839" s="41"/>
      <c r="AH1839" s="41"/>
      <c r="AI1839" s="41"/>
      <c r="AJ1839" s="41"/>
      <c r="AK1839" s="41"/>
      <c r="AL1839" s="41"/>
      <c r="AM1839" s="41"/>
      <c r="AN1839" s="41"/>
      <c r="AO1839" s="41"/>
      <c r="AP1839" s="41"/>
      <c r="AQ1839" s="41"/>
      <c r="AR1839" s="41"/>
      <c r="AS1839" s="41"/>
      <c r="AT1839" s="41"/>
      <c r="AU1839" s="41"/>
      <c r="AV1839" s="41"/>
      <c r="AW1839" s="41"/>
      <c r="AX1839" s="41"/>
      <c r="AY1839" s="41"/>
      <c r="AZ1839" s="41"/>
      <c r="BA1839" s="41"/>
      <c r="BB1839" s="41"/>
      <c r="BC1839" s="41"/>
      <c r="BD1839" s="41"/>
      <c r="BE1839" s="41"/>
      <c r="BF1839" s="41"/>
      <c r="BG1839" s="41"/>
      <c r="BH1839" s="41"/>
      <c r="BI1839" s="41"/>
      <c r="BJ1839" s="41"/>
      <c r="BK1839" s="41"/>
      <c r="BL1839" s="41"/>
      <c r="BM1839" s="41"/>
      <c r="BN1839" s="41"/>
    </row>
    <row r="1840" customFormat="false" ht="12.75" hidden="false" customHeight="true" outlineLevel="0" collapsed="false">
      <c r="A1840" s="75"/>
      <c r="B1840" s="75"/>
      <c r="C1840" s="112"/>
      <c r="D1840" s="112"/>
      <c r="E1840" s="50"/>
      <c r="F1840" s="96"/>
      <c r="G1840" s="50"/>
      <c r="H1840" s="154"/>
      <c r="I1840" s="112"/>
      <c r="J1840" s="50"/>
      <c r="K1840" s="41"/>
      <c r="L1840" s="41"/>
      <c r="M1840" s="50"/>
      <c r="N1840" s="154"/>
      <c r="O1840" s="41"/>
      <c r="P1840" s="41"/>
      <c r="Q1840" s="155"/>
      <c r="R1840" s="155"/>
      <c r="S1840" s="155"/>
      <c r="T1840" s="155"/>
      <c r="U1840" s="155"/>
      <c r="V1840" s="155"/>
      <c r="W1840" s="155"/>
      <c r="X1840" s="155"/>
      <c r="Y1840" s="155"/>
      <c r="Z1840" s="41"/>
      <c r="AA1840" s="41"/>
      <c r="AB1840" s="41"/>
      <c r="AC1840" s="41"/>
      <c r="AD1840" s="41"/>
      <c r="AE1840" s="41"/>
      <c r="AF1840" s="41"/>
      <c r="AG1840" s="41"/>
      <c r="AH1840" s="41"/>
      <c r="AI1840" s="41"/>
      <c r="AJ1840" s="41"/>
      <c r="AK1840" s="41"/>
      <c r="AL1840" s="41"/>
      <c r="AM1840" s="41"/>
      <c r="AN1840" s="41"/>
      <c r="AO1840" s="41"/>
      <c r="AP1840" s="41"/>
      <c r="AQ1840" s="41"/>
      <c r="AR1840" s="41"/>
      <c r="AS1840" s="41"/>
      <c r="AT1840" s="41"/>
      <c r="AU1840" s="41"/>
      <c r="AV1840" s="41"/>
      <c r="AW1840" s="41"/>
      <c r="AX1840" s="41"/>
      <c r="AY1840" s="41"/>
      <c r="AZ1840" s="41"/>
      <c r="BA1840" s="41"/>
      <c r="BB1840" s="41"/>
      <c r="BC1840" s="41"/>
      <c r="BD1840" s="41"/>
      <c r="BE1840" s="41"/>
      <c r="BF1840" s="41"/>
      <c r="BG1840" s="41"/>
      <c r="BH1840" s="41"/>
      <c r="BI1840" s="41"/>
      <c r="BJ1840" s="41"/>
      <c r="BK1840" s="41"/>
      <c r="BL1840" s="41"/>
      <c r="BM1840" s="41"/>
      <c r="BN1840" s="41"/>
    </row>
    <row r="1841" customFormat="false" ht="12.75" hidden="false" customHeight="true" outlineLevel="0" collapsed="false">
      <c r="A1841" s="75"/>
      <c r="B1841" s="75"/>
      <c r="C1841" s="112"/>
      <c r="D1841" s="112"/>
      <c r="E1841" s="50"/>
      <c r="F1841" s="96"/>
      <c r="G1841" s="50"/>
      <c r="H1841" s="154"/>
      <c r="I1841" s="112"/>
      <c r="J1841" s="50"/>
      <c r="K1841" s="41"/>
      <c r="L1841" s="41"/>
      <c r="M1841" s="50"/>
      <c r="N1841" s="154"/>
      <c r="O1841" s="41"/>
      <c r="P1841" s="41"/>
      <c r="Q1841" s="155"/>
      <c r="R1841" s="155"/>
      <c r="S1841" s="155"/>
      <c r="T1841" s="155"/>
      <c r="U1841" s="155"/>
      <c r="V1841" s="155"/>
      <c r="W1841" s="155"/>
      <c r="X1841" s="155"/>
      <c r="Y1841" s="155"/>
      <c r="Z1841" s="41"/>
      <c r="AA1841" s="41"/>
      <c r="AB1841" s="41"/>
      <c r="AC1841" s="41"/>
      <c r="AD1841" s="41"/>
      <c r="AE1841" s="41"/>
      <c r="AF1841" s="41"/>
      <c r="AG1841" s="41"/>
      <c r="AH1841" s="41"/>
      <c r="AI1841" s="41"/>
      <c r="AJ1841" s="41"/>
      <c r="AK1841" s="41"/>
      <c r="AL1841" s="41"/>
      <c r="AM1841" s="41"/>
      <c r="AN1841" s="41"/>
      <c r="AO1841" s="41"/>
      <c r="AP1841" s="41"/>
      <c r="AQ1841" s="41"/>
      <c r="AR1841" s="41"/>
      <c r="AS1841" s="41"/>
      <c r="AT1841" s="41"/>
      <c r="AU1841" s="41"/>
      <c r="AV1841" s="41"/>
      <c r="AW1841" s="41"/>
      <c r="AX1841" s="41"/>
      <c r="AY1841" s="41"/>
      <c r="AZ1841" s="41"/>
      <c r="BA1841" s="41"/>
      <c r="BB1841" s="41"/>
      <c r="BC1841" s="41"/>
      <c r="BD1841" s="41"/>
      <c r="BE1841" s="41"/>
      <c r="BF1841" s="41"/>
      <c r="BG1841" s="41"/>
      <c r="BH1841" s="41"/>
      <c r="BI1841" s="41"/>
      <c r="BJ1841" s="41"/>
      <c r="BK1841" s="41"/>
      <c r="BL1841" s="41"/>
      <c r="BM1841" s="41"/>
      <c r="BN1841" s="41"/>
    </row>
    <row r="1842" customFormat="false" ht="12.75" hidden="false" customHeight="true" outlineLevel="0" collapsed="false">
      <c r="A1842" s="75"/>
      <c r="B1842" s="75"/>
      <c r="C1842" s="112"/>
      <c r="D1842" s="112"/>
      <c r="E1842" s="50"/>
      <c r="F1842" s="96"/>
      <c r="G1842" s="50"/>
      <c r="H1842" s="154"/>
      <c r="I1842" s="112"/>
      <c r="J1842" s="50"/>
      <c r="K1842" s="41"/>
      <c r="L1842" s="41"/>
      <c r="M1842" s="50"/>
      <c r="N1842" s="154"/>
      <c r="O1842" s="41"/>
      <c r="P1842" s="41"/>
      <c r="Q1842" s="155"/>
      <c r="R1842" s="155"/>
      <c r="S1842" s="155"/>
      <c r="T1842" s="155"/>
      <c r="U1842" s="155"/>
      <c r="V1842" s="155"/>
      <c r="W1842" s="155"/>
      <c r="X1842" s="155"/>
      <c r="Y1842" s="155"/>
      <c r="Z1842" s="41"/>
      <c r="AA1842" s="41"/>
      <c r="AB1842" s="41"/>
      <c r="AC1842" s="41"/>
      <c r="AD1842" s="41"/>
      <c r="AE1842" s="41"/>
      <c r="AF1842" s="41"/>
      <c r="AG1842" s="41"/>
      <c r="AH1842" s="41"/>
      <c r="AI1842" s="41"/>
      <c r="AJ1842" s="41"/>
      <c r="AK1842" s="41"/>
      <c r="AL1842" s="41"/>
      <c r="AM1842" s="41"/>
      <c r="AN1842" s="41"/>
      <c r="AO1842" s="41"/>
      <c r="AP1842" s="41"/>
      <c r="AQ1842" s="41"/>
      <c r="AR1842" s="41"/>
      <c r="AS1842" s="41"/>
      <c r="AT1842" s="41"/>
      <c r="AU1842" s="41"/>
      <c r="AV1842" s="41"/>
      <c r="AW1842" s="41"/>
      <c r="AX1842" s="41"/>
      <c r="AY1842" s="41"/>
      <c r="AZ1842" s="41"/>
      <c r="BA1842" s="41"/>
      <c r="BB1842" s="41"/>
      <c r="BC1842" s="41"/>
      <c r="BD1842" s="41"/>
      <c r="BE1842" s="41"/>
      <c r="BF1842" s="41"/>
      <c r="BG1842" s="41"/>
      <c r="BH1842" s="41"/>
      <c r="BI1842" s="41"/>
      <c r="BJ1842" s="41"/>
      <c r="BK1842" s="41"/>
      <c r="BL1842" s="41"/>
      <c r="BM1842" s="41"/>
      <c r="BN1842" s="41"/>
    </row>
    <row r="1843" customFormat="false" ht="12.75" hidden="false" customHeight="true" outlineLevel="0" collapsed="false">
      <c r="A1843" s="75"/>
      <c r="B1843" s="75"/>
      <c r="C1843" s="112"/>
      <c r="D1843" s="112"/>
      <c r="E1843" s="50"/>
      <c r="F1843" s="96"/>
      <c r="G1843" s="50"/>
      <c r="H1843" s="154"/>
      <c r="I1843" s="112"/>
      <c r="J1843" s="50"/>
      <c r="K1843" s="41"/>
      <c r="L1843" s="41"/>
      <c r="M1843" s="50"/>
      <c r="N1843" s="154"/>
      <c r="O1843" s="41"/>
      <c r="P1843" s="41"/>
      <c r="Q1843" s="155"/>
      <c r="R1843" s="155"/>
      <c r="S1843" s="155"/>
      <c r="T1843" s="155"/>
      <c r="U1843" s="155"/>
      <c r="V1843" s="155"/>
      <c r="W1843" s="155"/>
      <c r="X1843" s="155"/>
      <c r="Y1843" s="155"/>
      <c r="Z1843" s="41"/>
      <c r="AA1843" s="41"/>
      <c r="AB1843" s="41"/>
      <c r="AC1843" s="41"/>
      <c r="AD1843" s="41"/>
      <c r="AE1843" s="41"/>
      <c r="AF1843" s="41"/>
      <c r="AG1843" s="41"/>
      <c r="AH1843" s="41"/>
      <c r="AI1843" s="41"/>
      <c r="AJ1843" s="41"/>
      <c r="AK1843" s="41"/>
      <c r="AL1843" s="41"/>
      <c r="AM1843" s="41"/>
      <c r="AN1843" s="41"/>
      <c r="AO1843" s="41"/>
      <c r="AP1843" s="41"/>
      <c r="AQ1843" s="41"/>
      <c r="AR1843" s="41"/>
      <c r="AS1843" s="41"/>
      <c r="AT1843" s="41"/>
      <c r="AU1843" s="41"/>
      <c r="AV1843" s="41"/>
      <c r="AW1843" s="41"/>
      <c r="AX1843" s="41"/>
      <c r="AY1843" s="41"/>
      <c r="AZ1843" s="41"/>
      <c r="BA1843" s="41"/>
      <c r="BB1843" s="41"/>
      <c r="BC1843" s="41"/>
      <c r="BD1843" s="41"/>
      <c r="BE1843" s="41"/>
      <c r="BF1843" s="41"/>
      <c r="BG1843" s="41"/>
      <c r="BH1843" s="41"/>
      <c r="BI1843" s="41"/>
      <c r="BJ1843" s="41"/>
      <c r="BK1843" s="41"/>
      <c r="BL1843" s="41"/>
      <c r="BM1843" s="41"/>
      <c r="BN1843" s="41"/>
    </row>
    <row r="1844" customFormat="false" ht="12.75" hidden="false" customHeight="true" outlineLevel="0" collapsed="false">
      <c r="A1844" s="75"/>
      <c r="B1844" s="75"/>
      <c r="C1844" s="112"/>
      <c r="D1844" s="112"/>
      <c r="E1844" s="50"/>
      <c r="F1844" s="96"/>
      <c r="G1844" s="50"/>
      <c r="H1844" s="154"/>
      <c r="I1844" s="112"/>
      <c r="J1844" s="50"/>
      <c r="K1844" s="41"/>
      <c r="L1844" s="41"/>
      <c r="M1844" s="50"/>
      <c r="N1844" s="154"/>
      <c r="O1844" s="41"/>
      <c r="P1844" s="41"/>
      <c r="Q1844" s="155"/>
      <c r="R1844" s="155"/>
      <c r="S1844" s="155"/>
      <c r="T1844" s="155"/>
      <c r="U1844" s="155"/>
      <c r="V1844" s="155"/>
      <c r="W1844" s="155"/>
      <c r="X1844" s="155"/>
      <c r="Y1844" s="155"/>
      <c r="Z1844" s="41"/>
      <c r="AA1844" s="41"/>
      <c r="AB1844" s="41"/>
      <c r="AC1844" s="41"/>
      <c r="AD1844" s="41"/>
      <c r="AE1844" s="41"/>
      <c r="AF1844" s="41"/>
      <c r="AG1844" s="41"/>
      <c r="AH1844" s="41"/>
      <c r="AI1844" s="41"/>
      <c r="AJ1844" s="41"/>
      <c r="AK1844" s="41"/>
      <c r="AL1844" s="41"/>
      <c r="AM1844" s="41"/>
      <c r="AN1844" s="41"/>
      <c r="AO1844" s="41"/>
      <c r="AP1844" s="41"/>
      <c r="AQ1844" s="41"/>
      <c r="AR1844" s="41"/>
      <c r="AS1844" s="41"/>
      <c r="AT1844" s="41"/>
      <c r="AU1844" s="41"/>
      <c r="AV1844" s="41"/>
      <c r="AW1844" s="41"/>
      <c r="AX1844" s="41"/>
      <c r="AY1844" s="41"/>
      <c r="AZ1844" s="41"/>
      <c r="BA1844" s="41"/>
      <c r="BB1844" s="41"/>
      <c r="BC1844" s="41"/>
      <c r="BD1844" s="41"/>
      <c r="BE1844" s="41"/>
      <c r="BF1844" s="41"/>
      <c r="BG1844" s="41"/>
      <c r="BH1844" s="41"/>
      <c r="BI1844" s="41"/>
      <c r="BJ1844" s="41"/>
      <c r="BK1844" s="41"/>
      <c r="BL1844" s="41"/>
      <c r="BM1844" s="41"/>
      <c r="BN1844" s="41"/>
    </row>
    <row r="1845" customFormat="false" ht="12.75" hidden="false" customHeight="true" outlineLevel="0" collapsed="false">
      <c r="A1845" s="75"/>
      <c r="B1845" s="75"/>
      <c r="C1845" s="112"/>
      <c r="D1845" s="112"/>
      <c r="E1845" s="50"/>
      <c r="F1845" s="96"/>
      <c r="G1845" s="50"/>
      <c r="H1845" s="154"/>
      <c r="I1845" s="112"/>
      <c r="J1845" s="50"/>
      <c r="K1845" s="41"/>
      <c r="L1845" s="41"/>
      <c r="M1845" s="50"/>
      <c r="N1845" s="154"/>
      <c r="O1845" s="41"/>
      <c r="P1845" s="41"/>
      <c r="Q1845" s="155"/>
      <c r="R1845" s="155"/>
      <c r="S1845" s="155"/>
      <c r="T1845" s="155"/>
      <c r="U1845" s="155"/>
      <c r="V1845" s="155"/>
      <c r="W1845" s="155"/>
      <c r="X1845" s="155"/>
      <c r="Y1845" s="155"/>
      <c r="Z1845" s="41"/>
      <c r="AA1845" s="41"/>
      <c r="AB1845" s="41"/>
      <c r="AC1845" s="41"/>
      <c r="AD1845" s="41"/>
      <c r="AE1845" s="41"/>
      <c r="AF1845" s="41"/>
      <c r="AG1845" s="41"/>
      <c r="AH1845" s="41"/>
      <c r="AI1845" s="41"/>
      <c r="AJ1845" s="41"/>
      <c r="AK1845" s="41"/>
      <c r="AL1845" s="41"/>
      <c r="AM1845" s="41"/>
      <c r="AN1845" s="41"/>
      <c r="AO1845" s="41"/>
      <c r="AP1845" s="41"/>
      <c r="AQ1845" s="41"/>
      <c r="AR1845" s="41"/>
      <c r="AS1845" s="41"/>
      <c r="AT1845" s="41"/>
      <c r="AU1845" s="41"/>
      <c r="AV1845" s="41"/>
      <c r="AW1845" s="41"/>
      <c r="AX1845" s="41"/>
      <c r="AY1845" s="41"/>
      <c r="AZ1845" s="41"/>
      <c r="BA1845" s="41"/>
      <c r="BB1845" s="41"/>
      <c r="BC1845" s="41"/>
      <c r="BD1845" s="41"/>
      <c r="BE1845" s="41"/>
      <c r="BF1845" s="41"/>
      <c r="BG1845" s="41"/>
      <c r="BH1845" s="41"/>
      <c r="BI1845" s="41"/>
      <c r="BJ1845" s="41"/>
      <c r="BK1845" s="41"/>
      <c r="BL1845" s="41"/>
      <c r="BM1845" s="41"/>
      <c r="BN1845" s="41"/>
    </row>
    <row r="1846" customFormat="false" ht="12.75" hidden="false" customHeight="true" outlineLevel="0" collapsed="false">
      <c r="A1846" s="75"/>
      <c r="B1846" s="75"/>
      <c r="C1846" s="112"/>
      <c r="D1846" s="112"/>
      <c r="E1846" s="50"/>
      <c r="F1846" s="96"/>
      <c r="G1846" s="50"/>
      <c r="H1846" s="154"/>
      <c r="I1846" s="112"/>
      <c r="J1846" s="50"/>
      <c r="K1846" s="41"/>
      <c r="L1846" s="41"/>
      <c r="M1846" s="50"/>
      <c r="N1846" s="154"/>
      <c r="O1846" s="41"/>
      <c r="P1846" s="41"/>
      <c r="Q1846" s="155"/>
      <c r="R1846" s="155"/>
      <c r="S1846" s="155"/>
      <c r="T1846" s="155"/>
      <c r="U1846" s="155"/>
      <c r="V1846" s="155"/>
      <c r="W1846" s="155"/>
      <c r="X1846" s="155"/>
      <c r="Y1846" s="155"/>
      <c r="Z1846" s="41"/>
      <c r="AA1846" s="41"/>
      <c r="AB1846" s="41"/>
      <c r="AC1846" s="41"/>
      <c r="AD1846" s="41"/>
      <c r="AE1846" s="41"/>
      <c r="AF1846" s="41"/>
      <c r="AG1846" s="41"/>
      <c r="AH1846" s="41"/>
      <c r="AI1846" s="41"/>
      <c r="AJ1846" s="41"/>
      <c r="AK1846" s="41"/>
      <c r="AL1846" s="41"/>
      <c r="AM1846" s="41"/>
      <c r="AN1846" s="41"/>
      <c r="AO1846" s="41"/>
      <c r="AP1846" s="41"/>
      <c r="AQ1846" s="41"/>
      <c r="AR1846" s="41"/>
      <c r="AS1846" s="41"/>
      <c r="AT1846" s="41"/>
      <c r="AU1846" s="41"/>
      <c r="AV1846" s="41"/>
      <c r="AW1846" s="41"/>
      <c r="AX1846" s="41"/>
      <c r="AY1846" s="41"/>
      <c r="AZ1846" s="41"/>
      <c r="BA1846" s="41"/>
      <c r="BB1846" s="41"/>
      <c r="BC1846" s="41"/>
      <c r="BD1846" s="41"/>
      <c r="BE1846" s="41"/>
      <c r="BF1846" s="41"/>
      <c r="BG1846" s="41"/>
      <c r="BH1846" s="41"/>
      <c r="BI1846" s="41"/>
      <c r="BJ1846" s="41"/>
      <c r="BK1846" s="41"/>
      <c r="BL1846" s="41"/>
      <c r="BM1846" s="41"/>
      <c r="BN1846" s="41"/>
    </row>
    <row r="1847" customFormat="false" ht="12.75" hidden="false" customHeight="true" outlineLevel="0" collapsed="false">
      <c r="A1847" s="75"/>
      <c r="B1847" s="75"/>
      <c r="C1847" s="112"/>
      <c r="D1847" s="112"/>
      <c r="E1847" s="50"/>
      <c r="F1847" s="96"/>
      <c r="G1847" s="50"/>
      <c r="H1847" s="154"/>
      <c r="I1847" s="112"/>
      <c r="J1847" s="50"/>
      <c r="K1847" s="41"/>
      <c r="L1847" s="41"/>
      <c r="M1847" s="50"/>
      <c r="N1847" s="154"/>
      <c r="O1847" s="41"/>
      <c r="P1847" s="41"/>
      <c r="Q1847" s="155"/>
      <c r="R1847" s="155"/>
      <c r="S1847" s="155"/>
      <c r="T1847" s="155"/>
      <c r="U1847" s="155"/>
      <c r="V1847" s="155"/>
      <c r="W1847" s="155"/>
      <c r="X1847" s="155"/>
      <c r="Y1847" s="155"/>
      <c r="Z1847" s="41"/>
      <c r="AA1847" s="41"/>
      <c r="AB1847" s="41"/>
      <c r="AC1847" s="41"/>
      <c r="AD1847" s="41"/>
      <c r="AE1847" s="41"/>
      <c r="AF1847" s="41"/>
      <c r="AG1847" s="41"/>
      <c r="AH1847" s="41"/>
      <c r="AI1847" s="41"/>
      <c r="AJ1847" s="41"/>
      <c r="AK1847" s="41"/>
      <c r="AL1847" s="41"/>
      <c r="AM1847" s="41"/>
      <c r="AN1847" s="41"/>
      <c r="AO1847" s="41"/>
      <c r="AP1847" s="41"/>
      <c r="AQ1847" s="41"/>
      <c r="AR1847" s="41"/>
      <c r="AS1847" s="41"/>
      <c r="AT1847" s="41"/>
      <c r="AU1847" s="41"/>
      <c r="AV1847" s="41"/>
      <c r="AW1847" s="41"/>
      <c r="AX1847" s="41"/>
      <c r="AY1847" s="41"/>
      <c r="AZ1847" s="41"/>
      <c r="BA1847" s="41"/>
      <c r="BB1847" s="41"/>
      <c r="BC1847" s="41"/>
      <c r="BD1847" s="41"/>
      <c r="BE1847" s="41"/>
      <c r="BF1847" s="41"/>
      <c r="BG1847" s="41"/>
      <c r="BH1847" s="41"/>
      <c r="BI1847" s="41"/>
      <c r="BJ1847" s="41"/>
      <c r="BK1847" s="41"/>
      <c r="BL1847" s="41"/>
      <c r="BM1847" s="41"/>
      <c r="BN1847" s="41"/>
    </row>
    <row r="1848" customFormat="false" ht="12.75" hidden="false" customHeight="true" outlineLevel="0" collapsed="false">
      <c r="A1848" s="75"/>
      <c r="B1848" s="75"/>
      <c r="C1848" s="112"/>
      <c r="D1848" s="112"/>
      <c r="E1848" s="50"/>
      <c r="F1848" s="96"/>
      <c r="G1848" s="50"/>
      <c r="H1848" s="154"/>
      <c r="I1848" s="112"/>
      <c r="J1848" s="50"/>
      <c r="K1848" s="41"/>
      <c r="L1848" s="41"/>
      <c r="M1848" s="50"/>
      <c r="N1848" s="154"/>
      <c r="O1848" s="41"/>
      <c r="P1848" s="41"/>
      <c r="Q1848" s="155"/>
      <c r="R1848" s="155"/>
      <c r="S1848" s="155"/>
      <c r="T1848" s="155"/>
      <c r="U1848" s="155"/>
      <c r="V1848" s="155"/>
      <c r="W1848" s="155"/>
      <c r="X1848" s="155"/>
      <c r="Y1848" s="155"/>
      <c r="Z1848" s="41"/>
      <c r="AA1848" s="41"/>
      <c r="AB1848" s="41"/>
      <c r="AC1848" s="41"/>
      <c r="AD1848" s="41"/>
      <c r="AE1848" s="41"/>
      <c r="AF1848" s="41"/>
      <c r="AG1848" s="41"/>
      <c r="AH1848" s="41"/>
      <c r="AI1848" s="41"/>
      <c r="AJ1848" s="41"/>
      <c r="AK1848" s="41"/>
      <c r="AL1848" s="41"/>
      <c r="AM1848" s="41"/>
      <c r="AN1848" s="41"/>
      <c r="AO1848" s="41"/>
      <c r="AP1848" s="41"/>
      <c r="AQ1848" s="41"/>
      <c r="AR1848" s="41"/>
      <c r="AS1848" s="41"/>
      <c r="AT1848" s="41"/>
      <c r="AU1848" s="41"/>
      <c r="AV1848" s="41"/>
      <c r="AW1848" s="41"/>
      <c r="AX1848" s="41"/>
      <c r="AY1848" s="41"/>
      <c r="AZ1848" s="41"/>
      <c r="BA1848" s="41"/>
      <c r="BB1848" s="41"/>
      <c r="BC1848" s="41"/>
      <c r="BD1848" s="41"/>
      <c r="BE1848" s="41"/>
      <c r="BF1848" s="41"/>
      <c r="BG1848" s="41"/>
      <c r="BH1848" s="41"/>
      <c r="BI1848" s="41"/>
      <c r="BJ1848" s="41"/>
      <c r="BK1848" s="41"/>
      <c r="BL1848" s="41"/>
      <c r="BM1848" s="41"/>
      <c r="BN1848" s="41"/>
    </row>
    <row r="1849" customFormat="false" ht="12.75" hidden="false" customHeight="true" outlineLevel="0" collapsed="false">
      <c r="A1849" s="75"/>
      <c r="B1849" s="75"/>
      <c r="C1849" s="112"/>
      <c r="D1849" s="112"/>
      <c r="E1849" s="50"/>
      <c r="F1849" s="96"/>
      <c r="G1849" s="50"/>
      <c r="H1849" s="154"/>
      <c r="I1849" s="112"/>
      <c r="J1849" s="50"/>
      <c r="K1849" s="41"/>
      <c r="L1849" s="41"/>
      <c r="M1849" s="50"/>
      <c r="N1849" s="154"/>
      <c r="O1849" s="41"/>
      <c r="P1849" s="41"/>
      <c r="Q1849" s="155"/>
      <c r="R1849" s="155"/>
      <c r="S1849" s="155"/>
      <c r="T1849" s="155"/>
      <c r="U1849" s="155"/>
      <c r="V1849" s="155"/>
      <c r="W1849" s="155"/>
      <c r="X1849" s="155"/>
      <c r="Y1849" s="155"/>
      <c r="Z1849" s="41"/>
      <c r="AA1849" s="41"/>
      <c r="AB1849" s="41"/>
      <c r="AC1849" s="41"/>
      <c r="AD1849" s="41"/>
      <c r="AE1849" s="41"/>
      <c r="AF1849" s="41"/>
      <c r="AG1849" s="41"/>
      <c r="AH1849" s="41"/>
      <c r="AI1849" s="41"/>
      <c r="AJ1849" s="41"/>
      <c r="AK1849" s="41"/>
      <c r="AL1849" s="41"/>
      <c r="AM1849" s="41"/>
      <c r="AN1849" s="41"/>
      <c r="AO1849" s="41"/>
      <c r="AP1849" s="41"/>
      <c r="AQ1849" s="41"/>
      <c r="AR1849" s="41"/>
      <c r="AS1849" s="41"/>
      <c r="AT1849" s="41"/>
      <c r="AU1849" s="41"/>
      <c r="AV1849" s="41"/>
      <c r="AW1849" s="41"/>
      <c r="AX1849" s="41"/>
      <c r="AY1849" s="41"/>
      <c r="AZ1849" s="41"/>
      <c r="BA1849" s="41"/>
      <c r="BB1849" s="41"/>
      <c r="BC1849" s="41"/>
      <c r="BD1849" s="41"/>
      <c r="BE1849" s="41"/>
      <c r="BF1849" s="41"/>
      <c r="BG1849" s="41"/>
      <c r="BH1849" s="41"/>
      <c r="BI1849" s="41"/>
      <c r="BJ1849" s="41"/>
      <c r="BK1849" s="41"/>
      <c r="BL1849" s="41"/>
      <c r="BM1849" s="41"/>
      <c r="BN1849" s="41"/>
    </row>
    <row r="1850" customFormat="false" ht="12.75" hidden="false" customHeight="true" outlineLevel="0" collapsed="false">
      <c r="A1850" s="75"/>
      <c r="B1850" s="75"/>
      <c r="C1850" s="112"/>
      <c r="D1850" s="112"/>
      <c r="E1850" s="50"/>
      <c r="F1850" s="96"/>
      <c r="G1850" s="50"/>
      <c r="H1850" s="154"/>
      <c r="I1850" s="112"/>
      <c r="J1850" s="50"/>
      <c r="K1850" s="41"/>
      <c r="L1850" s="41"/>
      <c r="M1850" s="50"/>
      <c r="N1850" s="154"/>
      <c r="O1850" s="41"/>
      <c r="P1850" s="41"/>
      <c r="Q1850" s="155"/>
      <c r="R1850" s="155"/>
      <c r="S1850" s="155"/>
      <c r="T1850" s="155"/>
      <c r="U1850" s="155"/>
      <c r="V1850" s="155"/>
      <c r="W1850" s="155"/>
      <c r="X1850" s="155"/>
      <c r="Y1850" s="155"/>
      <c r="Z1850" s="41"/>
      <c r="AA1850" s="41"/>
      <c r="AB1850" s="41"/>
      <c r="AC1850" s="41"/>
      <c r="AD1850" s="41"/>
      <c r="AE1850" s="41"/>
      <c r="AF1850" s="41"/>
      <c r="AG1850" s="41"/>
      <c r="AH1850" s="41"/>
      <c r="AI1850" s="41"/>
      <c r="AJ1850" s="41"/>
      <c r="AK1850" s="41"/>
      <c r="AL1850" s="41"/>
      <c r="AM1850" s="41"/>
      <c r="AN1850" s="41"/>
      <c r="AO1850" s="41"/>
      <c r="AP1850" s="41"/>
      <c r="AQ1850" s="41"/>
      <c r="AR1850" s="41"/>
      <c r="AS1850" s="41"/>
      <c r="AT1850" s="41"/>
      <c r="AU1850" s="41"/>
      <c r="AV1850" s="41"/>
      <c r="AW1850" s="41"/>
      <c r="AX1850" s="41"/>
      <c r="AY1850" s="41"/>
      <c r="AZ1850" s="41"/>
      <c r="BA1850" s="41"/>
      <c r="BB1850" s="41"/>
      <c r="BC1850" s="41"/>
      <c r="BD1850" s="41"/>
      <c r="BE1850" s="41"/>
      <c r="BF1850" s="41"/>
      <c r="BG1850" s="41"/>
      <c r="BH1850" s="41"/>
      <c r="BI1850" s="41"/>
      <c r="BJ1850" s="41"/>
      <c r="BK1850" s="41"/>
      <c r="BL1850" s="41"/>
      <c r="BM1850" s="41"/>
      <c r="BN1850" s="41"/>
    </row>
    <row r="1851" customFormat="false" ht="12.75" hidden="false" customHeight="true" outlineLevel="0" collapsed="false">
      <c r="A1851" s="75"/>
      <c r="B1851" s="75"/>
      <c r="C1851" s="112"/>
      <c r="D1851" s="112"/>
      <c r="E1851" s="50"/>
      <c r="F1851" s="96"/>
      <c r="G1851" s="50"/>
      <c r="H1851" s="154"/>
      <c r="I1851" s="112"/>
      <c r="J1851" s="50"/>
      <c r="K1851" s="41"/>
      <c r="L1851" s="41"/>
      <c r="M1851" s="50"/>
      <c r="N1851" s="154"/>
      <c r="O1851" s="41"/>
      <c r="P1851" s="41"/>
      <c r="Q1851" s="155"/>
      <c r="R1851" s="155"/>
      <c r="S1851" s="155"/>
      <c r="T1851" s="155"/>
      <c r="U1851" s="155"/>
      <c r="V1851" s="155"/>
      <c r="W1851" s="155"/>
      <c r="X1851" s="155"/>
      <c r="Y1851" s="155"/>
      <c r="Z1851" s="41"/>
      <c r="AA1851" s="41"/>
      <c r="AB1851" s="41"/>
      <c r="AC1851" s="41"/>
      <c r="AD1851" s="41"/>
      <c r="AE1851" s="41"/>
      <c r="AF1851" s="41"/>
      <c r="AG1851" s="41"/>
      <c r="AH1851" s="41"/>
      <c r="AI1851" s="41"/>
      <c r="AJ1851" s="41"/>
      <c r="AK1851" s="41"/>
      <c r="AL1851" s="41"/>
      <c r="AM1851" s="41"/>
      <c r="AN1851" s="41"/>
      <c r="AO1851" s="41"/>
      <c r="AP1851" s="41"/>
      <c r="AQ1851" s="41"/>
      <c r="AR1851" s="41"/>
      <c r="AS1851" s="41"/>
      <c r="AT1851" s="41"/>
      <c r="AU1851" s="41"/>
      <c r="AV1851" s="41"/>
      <c r="AW1851" s="41"/>
      <c r="AX1851" s="41"/>
      <c r="AY1851" s="41"/>
      <c r="AZ1851" s="41"/>
      <c r="BA1851" s="41"/>
      <c r="BB1851" s="41"/>
      <c r="BC1851" s="41"/>
      <c r="BD1851" s="41"/>
      <c r="BE1851" s="41"/>
      <c r="BF1851" s="41"/>
      <c r="BG1851" s="41"/>
      <c r="BH1851" s="41"/>
      <c r="BI1851" s="41"/>
      <c r="BJ1851" s="41"/>
      <c r="BK1851" s="41"/>
      <c r="BL1851" s="41"/>
      <c r="BM1851" s="41"/>
      <c r="BN1851" s="41"/>
    </row>
    <row r="1852" customFormat="false" ht="12.75" hidden="false" customHeight="true" outlineLevel="0" collapsed="false">
      <c r="A1852" s="75"/>
      <c r="B1852" s="75"/>
      <c r="C1852" s="112"/>
      <c r="D1852" s="112"/>
      <c r="E1852" s="50"/>
      <c r="F1852" s="96"/>
      <c r="G1852" s="50"/>
      <c r="H1852" s="154"/>
      <c r="I1852" s="112"/>
      <c r="J1852" s="50"/>
      <c r="K1852" s="41"/>
      <c r="L1852" s="41"/>
      <c r="M1852" s="50"/>
      <c r="N1852" s="154"/>
      <c r="O1852" s="41"/>
      <c r="P1852" s="41"/>
      <c r="Q1852" s="155"/>
      <c r="R1852" s="155"/>
      <c r="S1852" s="155"/>
      <c r="T1852" s="155"/>
      <c r="U1852" s="155"/>
      <c r="V1852" s="155"/>
      <c r="W1852" s="155"/>
      <c r="X1852" s="155"/>
      <c r="Y1852" s="155"/>
      <c r="Z1852" s="41"/>
      <c r="AA1852" s="41"/>
      <c r="AB1852" s="41"/>
      <c r="AC1852" s="41"/>
      <c r="AD1852" s="41"/>
      <c r="AE1852" s="41"/>
      <c r="AF1852" s="41"/>
      <c r="AG1852" s="41"/>
      <c r="AH1852" s="41"/>
      <c r="AI1852" s="41"/>
      <c r="AJ1852" s="41"/>
      <c r="AK1852" s="41"/>
      <c r="AL1852" s="41"/>
      <c r="AM1852" s="41"/>
      <c r="AN1852" s="41"/>
      <c r="AO1852" s="41"/>
      <c r="AP1852" s="41"/>
      <c r="AQ1852" s="41"/>
      <c r="AR1852" s="41"/>
      <c r="AS1852" s="41"/>
      <c r="AT1852" s="41"/>
      <c r="AU1852" s="41"/>
      <c r="AV1852" s="41"/>
      <c r="AW1852" s="41"/>
      <c r="AX1852" s="41"/>
      <c r="AY1852" s="41"/>
      <c r="AZ1852" s="41"/>
      <c r="BA1852" s="41"/>
      <c r="BB1852" s="41"/>
      <c r="BC1852" s="41"/>
      <c r="BD1852" s="41"/>
      <c r="BE1852" s="41"/>
      <c r="BF1852" s="41"/>
      <c r="BG1852" s="41"/>
      <c r="BH1852" s="41"/>
      <c r="BI1852" s="41"/>
      <c r="BJ1852" s="41"/>
      <c r="BK1852" s="41"/>
      <c r="BL1852" s="41"/>
      <c r="BM1852" s="41"/>
      <c r="BN1852" s="41"/>
    </row>
    <row r="1853" customFormat="false" ht="12.75" hidden="false" customHeight="true" outlineLevel="0" collapsed="false">
      <c r="A1853" s="75"/>
      <c r="B1853" s="75"/>
      <c r="C1853" s="112"/>
      <c r="D1853" s="112"/>
      <c r="E1853" s="50"/>
      <c r="F1853" s="96"/>
      <c r="G1853" s="50"/>
      <c r="H1853" s="154"/>
      <c r="I1853" s="112"/>
      <c r="J1853" s="50"/>
      <c r="K1853" s="41"/>
      <c r="L1853" s="41"/>
      <c r="M1853" s="50"/>
      <c r="N1853" s="154"/>
      <c r="O1853" s="41"/>
      <c r="P1853" s="41"/>
      <c r="Q1853" s="155"/>
      <c r="R1853" s="155"/>
      <c r="S1853" s="155"/>
      <c r="T1853" s="155"/>
      <c r="U1853" s="155"/>
      <c r="V1853" s="155"/>
      <c r="W1853" s="155"/>
      <c r="X1853" s="155"/>
      <c r="Y1853" s="155"/>
      <c r="Z1853" s="41"/>
      <c r="AA1853" s="41"/>
      <c r="AB1853" s="41"/>
      <c r="AC1853" s="41"/>
      <c r="AD1853" s="41"/>
      <c r="AE1853" s="41"/>
      <c r="AF1853" s="41"/>
      <c r="AG1853" s="41"/>
      <c r="AH1853" s="41"/>
      <c r="AI1853" s="41"/>
      <c r="AJ1853" s="41"/>
      <c r="AK1853" s="41"/>
      <c r="AL1853" s="41"/>
      <c r="AM1853" s="41"/>
      <c r="AN1853" s="41"/>
      <c r="AO1853" s="41"/>
      <c r="AP1853" s="41"/>
      <c r="AQ1853" s="41"/>
      <c r="AR1853" s="41"/>
      <c r="AS1853" s="41"/>
      <c r="AT1853" s="41"/>
      <c r="AU1853" s="41"/>
      <c r="AV1853" s="41"/>
      <c r="AW1853" s="41"/>
      <c r="AX1853" s="41"/>
      <c r="AY1853" s="41"/>
      <c r="AZ1853" s="41"/>
      <c r="BA1853" s="41"/>
      <c r="BB1853" s="41"/>
      <c r="BC1853" s="41"/>
      <c r="BD1853" s="41"/>
      <c r="BE1853" s="41"/>
      <c r="BF1853" s="41"/>
      <c r="BG1853" s="41"/>
      <c r="BH1853" s="41"/>
      <c r="BI1853" s="41"/>
      <c r="BJ1853" s="41"/>
      <c r="BK1853" s="41"/>
      <c r="BL1853" s="41"/>
      <c r="BM1853" s="41"/>
      <c r="BN1853" s="41"/>
    </row>
    <row r="1854" customFormat="false" ht="12.75" hidden="false" customHeight="true" outlineLevel="0" collapsed="false">
      <c r="A1854" s="75"/>
      <c r="B1854" s="75"/>
      <c r="C1854" s="112"/>
      <c r="D1854" s="112"/>
      <c r="E1854" s="50"/>
      <c r="F1854" s="96"/>
      <c r="G1854" s="50"/>
      <c r="H1854" s="154"/>
      <c r="I1854" s="112"/>
      <c r="J1854" s="50"/>
      <c r="K1854" s="41"/>
      <c r="L1854" s="41"/>
      <c r="M1854" s="50"/>
      <c r="N1854" s="154"/>
      <c r="O1854" s="41"/>
      <c r="P1854" s="41"/>
      <c r="Q1854" s="155"/>
      <c r="R1854" s="155"/>
      <c r="S1854" s="155"/>
      <c r="T1854" s="155"/>
      <c r="U1854" s="155"/>
      <c r="V1854" s="155"/>
      <c r="W1854" s="155"/>
      <c r="X1854" s="155"/>
      <c r="Y1854" s="155"/>
      <c r="Z1854" s="41"/>
      <c r="AA1854" s="41"/>
      <c r="AB1854" s="41"/>
      <c r="AC1854" s="41"/>
      <c r="AD1854" s="41"/>
      <c r="AE1854" s="41"/>
      <c r="AF1854" s="41"/>
      <c r="AG1854" s="41"/>
      <c r="AH1854" s="41"/>
      <c r="AI1854" s="41"/>
      <c r="AJ1854" s="41"/>
      <c r="AK1854" s="41"/>
      <c r="AL1854" s="41"/>
      <c r="AM1854" s="41"/>
      <c r="AN1854" s="41"/>
      <c r="AO1854" s="41"/>
      <c r="AP1854" s="41"/>
      <c r="AQ1854" s="41"/>
      <c r="AR1854" s="41"/>
      <c r="AS1854" s="41"/>
      <c r="AT1854" s="41"/>
      <c r="AU1854" s="41"/>
      <c r="AV1854" s="41"/>
      <c r="AW1854" s="41"/>
      <c r="AX1854" s="41"/>
      <c r="AY1854" s="41"/>
      <c r="AZ1854" s="41"/>
      <c r="BA1854" s="41"/>
      <c r="BB1854" s="41"/>
      <c r="BC1854" s="41"/>
      <c r="BD1854" s="41"/>
      <c r="BE1854" s="41"/>
      <c r="BF1854" s="41"/>
      <c r="BG1854" s="41"/>
      <c r="BH1854" s="41"/>
      <c r="BI1854" s="41"/>
      <c r="BJ1854" s="41"/>
      <c r="BK1854" s="41"/>
      <c r="BL1854" s="41"/>
      <c r="BM1854" s="41"/>
      <c r="BN1854" s="41"/>
    </row>
    <row r="1855" customFormat="false" ht="12.75" hidden="false" customHeight="true" outlineLevel="0" collapsed="false">
      <c r="A1855" s="75"/>
      <c r="B1855" s="75"/>
      <c r="C1855" s="75"/>
      <c r="D1855" s="112"/>
      <c r="E1855" s="50"/>
      <c r="F1855" s="96"/>
      <c r="G1855" s="50"/>
      <c r="H1855" s="41"/>
      <c r="I1855" s="41"/>
      <c r="J1855" s="50"/>
      <c r="K1855" s="41"/>
      <c r="L1855" s="41"/>
      <c r="M1855" s="50"/>
      <c r="N1855" s="154"/>
      <c r="O1855" s="41"/>
      <c r="P1855" s="41"/>
      <c r="Q1855" s="155"/>
      <c r="R1855" s="155"/>
      <c r="S1855" s="155"/>
      <c r="T1855" s="155"/>
      <c r="U1855" s="155"/>
      <c r="V1855" s="155"/>
      <c r="W1855" s="155"/>
      <c r="X1855" s="155"/>
      <c r="Y1855" s="155"/>
      <c r="Z1855" s="41"/>
      <c r="AA1855" s="41"/>
      <c r="AB1855" s="41"/>
      <c r="AC1855" s="41"/>
      <c r="AD1855" s="41"/>
      <c r="AE1855" s="41"/>
      <c r="AF1855" s="41"/>
      <c r="AG1855" s="41"/>
      <c r="AH1855" s="41"/>
      <c r="AI1855" s="41"/>
      <c r="AJ1855" s="41"/>
      <c r="AK1855" s="41"/>
      <c r="AL1855" s="41"/>
      <c r="AM1855" s="41"/>
      <c r="AN1855" s="41"/>
      <c r="AO1855" s="41"/>
      <c r="AP1855" s="41"/>
      <c r="AQ1855" s="41"/>
      <c r="AR1855" s="41"/>
      <c r="AS1855" s="41"/>
      <c r="AT1855" s="41"/>
      <c r="AU1855" s="41"/>
      <c r="AV1855" s="41"/>
      <c r="AW1855" s="41"/>
      <c r="AX1855" s="41"/>
      <c r="AY1855" s="41"/>
      <c r="AZ1855" s="41"/>
      <c r="BA1855" s="41"/>
      <c r="BB1855" s="41"/>
      <c r="BC1855" s="41"/>
      <c r="BD1855" s="41"/>
      <c r="BE1855" s="41"/>
      <c r="BF1855" s="41"/>
      <c r="BG1855" s="41"/>
      <c r="BH1855" s="41"/>
      <c r="BI1855" s="41"/>
      <c r="BJ1855" s="41"/>
      <c r="BK1855" s="41"/>
      <c r="BL1855" s="41"/>
      <c r="BM1855" s="41"/>
      <c r="BN1855" s="41"/>
    </row>
    <row r="1856" customFormat="false" ht="12.75" hidden="false" customHeight="true" outlineLevel="0" collapsed="false">
      <c r="A1856" s="75"/>
      <c r="B1856" s="75"/>
      <c r="C1856" s="75"/>
      <c r="D1856" s="112"/>
      <c r="E1856" s="50"/>
      <c r="F1856" s="96"/>
      <c r="G1856" s="50"/>
      <c r="H1856" s="154"/>
      <c r="I1856" s="112"/>
      <c r="J1856" s="50"/>
      <c r="K1856" s="41"/>
      <c r="L1856" s="41"/>
      <c r="M1856" s="50"/>
      <c r="N1856" s="154"/>
      <c r="O1856" s="41"/>
      <c r="P1856" s="41"/>
      <c r="Q1856" s="155"/>
      <c r="R1856" s="155"/>
      <c r="S1856" s="155"/>
      <c r="T1856" s="155"/>
      <c r="U1856" s="155"/>
      <c r="V1856" s="155"/>
      <c r="W1856" s="155"/>
      <c r="X1856" s="155"/>
      <c r="Y1856" s="155"/>
      <c r="Z1856" s="41"/>
      <c r="AA1856" s="41"/>
      <c r="AB1856" s="41"/>
      <c r="AC1856" s="41"/>
      <c r="AD1856" s="41"/>
      <c r="AE1856" s="41"/>
      <c r="AF1856" s="41"/>
      <c r="AG1856" s="41"/>
      <c r="AH1856" s="41"/>
      <c r="AI1856" s="41"/>
      <c r="AJ1856" s="41"/>
      <c r="AK1856" s="41"/>
      <c r="AL1856" s="41"/>
      <c r="AM1856" s="41"/>
      <c r="AN1856" s="41"/>
      <c r="AO1856" s="41"/>
      <c r="AP1856" s="41"/>
      <c r="AQ1856" s="41"/>
      <c r="AR1856" s="41"/>
      <c r="AS1856" s="41"/>
      <c r="AT1856" s="41"/>
      <c r="AU1856" s="41"/>
      <c r="AV1856" s="41"/>
      <c r="AW1856" s="41"/>
      <c r="AX1856" s="41"/>
      <c r="AY1856" s="41"/>
      <c r="AZ1856" s="41"/>
      <c r="BA1856" s="41"/>
      <c r="BB1856" s="41"/>
      <c r="BC1856" s="41"/>
      <c r="BD1856" s="41"/>
      <c r="BE1856" s="41"/>
      <c r="BF1856" s="41"/>
      <c r="BG1856" s="41"/>
      <c r="BH1856" s="41"/>
      <c r="BI1856" s="41"/>
      <c r="BJ1856" s="41"/>
      <c r="BK1856" s="41"/>
      <c r="BL1856" s="41"/>
      <c r="BM1856" s="41"/>
      <c r="BN1856" s="41"/>
    </row>
    <row r="1857" customFormat="false" ht="12.75" hidden="false" customHeight="true" outlineLevel="0" collapsed="false">
      <c r="A1857" s="75"/>
      <c r="B1857" s="75"/>
      <c r="C1857" s="75"/>
      <c r="D1857" s="112"/>
      <c r="E1857" s="50"/>
      <c r="F1857" s="96"/>
      <c r="G1857" s="50"/>
      <c r="H1857" s="154"/>
      <c r="I1857" s="112"/>
      <c r="J1857" s="50"/>
      <c r="K1857" s="41"/>
      <c r="L1857" s="41"/>
      <c r="M1857" s="50"/>
      <c r="N1857" s="154"/>
      <c r="O1857" s="41"/>
      <c r="P1857" s="41"/>
      <c r="Q1857" s="155"/>
      <c r="R1857" s="155"/>
      <c r="S1857" s="155"/>
      <c r="T1857" s="155"/>
      <c r="U1857" s="155"/>
      <c r="V1857" s="155"/>
      <c r="W1857" s="155"/>
      <c r="X1857" s="155"/>
      <c r="Y1857" s="155"/>
      <c r="Z1857" s="41"/>
      <c r="AA1857" s="41"/>
      <c r="AB1857" s="41"/>
      <c r="AC1857" s="41"/>
      <c r="AD1857" s="41"/>
      <c r="AE1857" s="41"/>
      <c r="AF1857" s="41"/>
      <c r="AG1857" s="41"/>
      <c r="AH1857" s="41"/>
      <c r="AI1857" s="41"/>
      <c r="AJ1857" s="41"/>
      <c r="AK1857" s="41"/>
      <c r="AL1857" s="41"/>
      <c r="AM1857" s="41"/>
      <c r="AN1857" s="41"/>
      <c r="AO1857" s="41"/>
      <c r="AP1857" s="41"/>
      <c r="AQ1857" s="41"/>
      <c r="AR1857" s="41"/>
      <c r="AS1857" s="41"/>
      <c r="AT1857" s="41"/>
      <c r="AU1857" s="41"/>
      <c r="AV1857" s="41"/>
      <c r="AW1857" s="41"/>
      <c r="AX1857" s="41"/>
      <c r="AY1857" s="41"/>
      <c r="AZ1857" s="41"/>
      <c r="BA1857" s="41"/>
      <c r="BB1857" s="41"/>
      <c r="BC1857" s="41"/>
      <c r="BD1857" s="41"/>
      <c r="BE1857" s="41"/>
      <c r="BF1857" s="41"/>
      <c r="BG1857" s="41"/>
      <c r="BH1857" s="41"/>
      <c r="BI1857" s="41"/>
      <c r="BJ1857" s="41"/>
      <c r="BK1857" s="41"/>
      <c r="BL1857" s="41"/>
      <c r="BM1857" s="41"/>
      <c r="BN1857" s="41"/>
    </row>
    <row r="1858" customFormat="false" ht="12.75" hidden="false" customHeight="true" outlineLevel="0" collapsed="false">
      <c r="A1858" s="75"/>
      <c r="B1858" s="75"/>
      <c r="C1858" s="75"/>
      <c r="D1858" s="112"/>
      <c r="E1858" s="50"/>
      <c r="F1858" s="96"/>
      <c r="G1858" s="50"/>
      <c r="H1858" s="154"/>
      <c r="I1858" s="112"/>
      <c r="J1858" s="50"/>
      <c r="K1858" s="41"/>
      <c r="L1858" s="41"/>
      <c r="M1858" s="50"/>
      <c r="N1858" s="154"/>
      <c r="O1858" s="41"/>
      <c r="P1858" s="41"/>
      <c r="Q1858" s="155"/>
      <c r="R1858" s="155"/>
      <c r="S1858" s="155"/>
      <c r="T1858" s="155"/>
      <c r="U1858" s="155"/>
      <c r="V1858" s="155"/>
      <c r="W1858" s="155"/>
      <c r="X1858" s="155"/>
      <c r="Y1858" s="155"/>
      <c r="Z1858" s="41"/>
      <c r="AA1858" s="41"/>
      <c r="AB1858" s="41"/>
      <c r="AC1858" s="41"/>
      <c r="AD1858" s="41"/>
      <c r="AE1858" s="41"/>
      <c r="AF1858" s="41"/>
      <c r="AG1858" s="41"/>
      <c r="AH1858" s="41"/>
      <c r="AI1858" s="41"/>
      <c r="AJ1858" s="41"/>
      <c r="AK1858" s="41"/>
      <c r="AL1858" s="41"/>
      <c r="AM1858" s="41"/>
      <c r="AN1858" s="41"/>
      <c r="AO1858" s="41"/>
      <c r="AP1858" s="41"/>
      <c r="AQ1858" s="41"/>
      <c r="AR1858" s="41"/>
      <c r="AS1858" s="41"/>
      <c r="AT1858" s="41"/>
      <c r="AU1858" s="41"/>
      <c r="AV1858" s="41"/>
      <c r="AW1858" s="41"/>
      <c r="AX1858" s="41"/>
      <c r="AY1858" s="41"/>
      <c r="AZ1858" s="41"/>
      <c r="BA1858" s="41"/>
      <c r="BB1858" s="41"/>
      <c r="BC1858" s="41"/>
      <c r="BD1858" s="41"/>
      <c r="BE1858" s="41"/>
      <c r="BF1858" s="41"/>
      <c r="BG1858" s="41"/>
      <c r="BH1858" s="41"/>
      <c r="BI1858" s="41"/>
      <c r="BJ1858" s="41"/>
      <c r="BK1858" s="41"/>
      <c r="BL1858" s="41"/>
      <c r="BM1858" s="41"/>
      <c r="BN1858" s="41"/>
    </row>
    <row r="1859" customFormat="false" ht="12.75" hidden="false" customHeight="true" outlineLevel="0" collapsed="false">
      <c r="A1859" s="75"/>
      <c r="B1859" s="75"/>
      <c r="C1859" s="75"/>
      <c r="D1859" s="112"/>
      <c r="E1859" s="50"/>
      <c r="F1859" s="96"/>
      <c r="G1859" s="50"/>
      <c r="H1859" s="154"/>
      <c r="I1859" s="112"/>
      <c r="J1859" s="50"/>
      <c r="K1859" s="41"/>
      <c r="L1859" s="41"/>
      <c r="M1859" s="50"/>
      <c r="N1859" s="154"/>
      <c r="O1859" s="41"/>
      <c r="P1859" s="41"/>
      <c r="Q1859" s="155"/>
      <c r="R1859" s="155"/>
      <c r="S1859" s="155"/>
      <c r="T1859" s="155"/>
      <c r="U1859" s="155"/>
      <c r="V1859" s="155"/>
      <c r="W1859" s="155"/>
      <c r="X1859" s="155"/>
      <c r="Y1859" s="155"/>
      <c r="Z1859" s="41"/>
      <c r="AA1859" s="41"/>
      <c r="AB1859" s="41"/>
      <c r="AC1859" s="41"/>
      <c r="AD1859" s="41"/>
      <c r="AE1859" s="41"/>
      <c r="AF1859" s="41"/>
      <c r="AG1859" s="41"/>
      <c r="AH1859" s="41"/>
      <c r="AI1859" s="41"/>
      <c r="AJ1859" s="41"/>
      <c r="AK1859" s="41"/>
      <c r="AL1859" s="41"/>
      <c r="AM1859" s="41"/>
      <c r="AN1859" s="41"/>
      <c r="AO1859" s="41"/>
      <c r="AP1859" s="41"/>
      <c r="AQ1859" s="41"/>
      <c r="AR1859" s="41"/>
      <c r="AS1859" s="41"/>
      <c r="AT1859" s="41"/>
      <c r="AU1859" s="41"/>
      <c r="AV1859" s="41"/>
      <c r="AW1859" s="41"/>
      <c r="AX1859" s="41"/>
      <c r="AY1859" s="41"/>
      <c r="AZ1859" s="41"/>
      <c r="BA1859" s="41"/>
      <c r="BB1859" s="41"/>
      <c r="BC1859" s="41"/>
      <c r="BD1859" s="41"/>
      <c r="BE1859" s="41"/>
      <c r="BF1859" s="41"/>
      <c r="BG1859" s="41"/>
      <c r="BH1859" s="41"/>
      <c r="BI1859" s="41"/>
      <c r="BJ1859" s="41"/>
      <c r="BK1859" s="41"/>
      <c r="BL1859" s="41"/>
      <c r="BM1859" s="41"/>
      <c r="BN1859" s="41"/>
    </row>
    <row r="1860" customFormat="false" ht="12.75" hidden="false" customHeight="true" outlineLevel="0" collapsed="false">
      <c r="A1860" s="75"/>
      <c r="B1860" s="75"/>
      <c r="C1860" s="75"/>
      <c r="D1860" s="112"/>
      <c r="E1860" s="50"/>
      <c r="F1860" s="96"/>
      <c r="G1860" s="50"/>
      <c r="H1860" s="154"/>
      <c r="I1860" s="112"/>
      <c r="J1860" s="50"/>
      <c r="K1860" s="41"/>
      <c r="L1860" s="41"/>
      <c r="M1860" s="50"/>
      <c r="N1860" s="154"/>
      <c r="O1860" s="41"/>
      <c r="P1860" s="41"/>
      <c r="Q1860" s="155"/>
      <c r="R1860" s="155"/>
      <c r="S1860" s="155"/>
      <c r="T1860" s="155"/>
      <c r="U1860" s="155"/>
      <c r="V1860" s="155"/>
      <c r="W1860" s="155"/>
      <c r="X1860" s="155"/>
      <c r="Y1860" s="155"/>
      <c r="Z1860" s="41"/>
      <c r="AA1860" s="41"/>
      <c r="AB1860" s="41"/>
      <c r="AC1860" s="41"/>
      <c r="AD1860" s="41"/>
      <c r="AE1860" s="41"/>
      <c r="AF1860" s="41"/>
      <c r="AG1860" s="41"/>
      <c r="AH1860" s="41"/>
      <c r="AI1860" s="41"/>
      <c r="AJ1860" s="41"/>
      <c r="AK1860" s="41"/>
      <c r="AL1860" s="41"/>
      <c r="AM1860" s="41"/>
      <c r="AN1860" s="41"/>
      <c r="AO1860" s="41"/>
      <c r="AP1860" s="41"/>
      <c r="AQ1860" s="41"/>
      <c r="AR1860" s="41"/>
      <c r="AS1860" s="41"/>
      <c r="AT1860" s="41"/>
      <c r="AU1860" s="41"/>
      <c r="AV1860" s="41"/>
      <c r="AW1860" s="41"/>
      <c r="AX1860" s="41"/>
      <c r="AY1860" s="41"/>
      <c r="AZ1860" s="41"/>
      <c r="BA1860" s="41"/>
      <c r="BB1860" s="41"/>
      <c r="BC1860" s="41"/>
      <c r="BD1860" s="41"/>
      <c r="BE1860" s="41"/>
      <c r="BF1860" s="41"/>
      <c r="BG1860" s="41"/>
      <c r="BH1860" s="41"/>
      <c r="BI1860" s="41"/>
      <c r="BJ1860" s="41"/>
      <c r="BK1860" s="41"/>
      <c r="BL1860" s="41"/>
      <c r="BM1860" s="41"/>
      <c r="BN1860" s="41"/>
    </row>
    <row r="1861" customFormat="false" ht="12.75" hidden="false" customHeight="true" outlineLevel="0" collapsed="false">
      <c r="A1861" s="75"/>
      <c r="B1861" s="75"/>
      <c r="C1861" s="75"/>
      <c r="D1861" s="112"/>
      <c r="E1861" s="50"/>
      <c r="F1861" s="96"/>
      <c r="G1861" s="50"/>
      <c r="H1861" s="154"/>
      <c r="I1861" s="112"/>
      <c r="J1861" s="50"/>
      <c r="K1861" s="41"/>
      <c r="L1861" s="41"/>
      <c r="M1861" s="50"/>
      <c r="N1861" s="154"/>
      <c r="O1861" s="41"/>
      <c r="P1861" s="41"/>
      <c r="Q1861" s="155"/>
      <c r="R1861" s="155"/>
      <c r="S1861" s="155"/>
      <c r="T1861" s="155"/>
      <c r="U1861" s="155"/>
      <c r="V1861" s="155"/>
      <c r="W1861" s="155"/>
      <c r="X1861" s="155"/>
      <c r="Y1861" s="155"/>
      <c r="Z1861" s="41"/>
      <c r="AA1861" s="41"/>
      <c r="AB1861" s="41"/>
      <c r="AC1861" s="41"/>
      <c r="AD1861" s="41"/>
      <c r="AE1861" s="41"/>
      <c r="AF1861" s="41"/>
      <c r="AG1861" s="41"/>
      <c r="AH1861" s="41"/>
      <c r="AI1861" s="41"/>
      <c r="AJ1861" s="41"/>
      <c r="AK1861" s="41"/>
      <c r="AL1861" s="41"/>
      <c r="AM1861" s="41"/>
      <c r="AN1861" s="41"/>
      <c r="AO1861" s="41"/>
      <c r="AP1861" s="41"/>
      <c r="AQ1861" s="41"/>
      <c r="AR1861" s="41"/>
      <c r="AS1861" s="41"/>
      <c r="AT1861" s="41"/>
      <c r="AU1861" s="41"/>
      <c r="AV1861" s="41"/>
      <c r="AW1861" s="41"/>
      <c r="AX1861" s="41"/>
      <c r="AY1861" s="41"/>
      <c r="AZ1861" s="41"/>
      <c r="BA1861" s="41"/>
      <c r="BB1861" s="41"/>
      <c r="BC1861" s="41"/>
      <c r="BD1861" s="41"/>
      <c r="BE1861" s="41"/>
      <c r="BF1861" s="41"/>
      <c r="BG1861" s="41"/>
      <c r="BH1861" s="41"/>
      <c r="BI1861" s="41"/>
      <c r="BJ1861" s="41"/>
      <c r="BK1861" s="41"/>
      <c r="BL1861" s="41"/>
      <c r="BM1861" s="41"/>
      <c r="BN1861" s="41"/>
    </row>
    <row r="1862" customFormat="false" ht="12.75" hidden="false" customHeight="true" outlineLevel="0" collapsed="false">
      <c r="A1862" s="75"/>
      <c r="B1862" s="75"/>
      <c r="C1862" s="75"/>
      <c r="D1862" s="112"/>
      <c r="E1862" s="50"/>
      <c r="F1862" s="96"/>
      <c r="G1862" s="50"/>
      <c r="H1862" s="154"/>
      <c r="I1862" s="112"/>
      <c r="J1862" s="50"/>
      <c r="K1862" s="41"/>
      <c r="L1862" s="41"/>
      <c r="M1862" s="50"/>
      <c r="N1862" s="154"/>
      <c r="O1862" s="41"/>
      <c r="P1862" s="41"/>
      <c r="Q1862" s="155"/>
      <c r="R1862" s="155"/>
      <c r="S1862" s="155"/>
      <c r="T1862" s="155"/>
      <c r="U1862" s="155"/>
      <c r="V1862" s="155"/>
      <c r="W1862" s="155"/>
      <c r="X1862" s="155"/>
      <c r="Y1862" s="155"/>
      <c r="Z1862" s="41"/>
      <c r="AA1862" s="41"/>
      <c r="AB1862" s="41"/>
      <c r="AC1862" s="41"/>
      <c r="AD1862" s="41"/>
      <c r="AE1862" s="41"/>
      <c r="AF1862" s="41"/>
      <c r="AG1862" s="41"/>
      <c r="AH1862" s="41"/>
      <c r="AI1862" s="41"/>
      <c r="AJ1862" s="41"/>
      <c r="AK1862" s="41"/>
      <c r="AL1862" s="41"/>
      <c r="AM1862" s="41"/>
      <c r="AN1862" s="41"/>
      <c r="AO1862" s="41"/>
      <c r="AP1862" s="41"/>
      <c r="AQ1862" s="41"/>
      <c r="AR1862" s="41"/>
      <c r="AS1862" s="41"/>
      <c r="AT1862" s="41"/>
      <c r="AU1862" s="41"/>
      <c r="AV1862" s="41"/>
      <c r="AW1862" s="41"/>
      <c r="AX1862" s="41"/>
      <c r="AY1862" s="41"/>
      <c r="AZ1862" s="41"/>
      <c r="BA1862" s="41"/>
      <c r="BB1862" s="41"/>
      <c r="BC1862" s="41"/>
      <c r="BD1862" s="41"/>
      <c r="BE1862" s="41"/>
      <c r="BF1862" s="41"/>
      <c r="BG1862" s="41"/>
      <c r="BH1862" s="41"/>
      <c r="BI1862" s="41"/>
      <c r="BJ1862" s="41"/>
      <c r="BK1862" s="41"/>
      <c r="BL1862" s="41"/>
      <c r="BM1862" s="41"/>
      <c r="BN1862" s="41"/>
    </row>
    <row r="1863" customFormat="false" ht="12.75" hidden="false" customHeight="true" outlineLevel="0" collapsed="false">
      <c r="A1863" s="75"/>
      <c r="B1863" s="75"/>
      <c r="C1863" s="75"/>
      <c r="D1863" s="112"/>
      <c r="E1863" s="50"/>
      <c r="F1863" s="96"/>
      <c r="G1863" s="50"/>
      <c r="H1863" s="154"/>
      <c r="I1863" s="112"/>
      <c r="J1863" s="50"/>
      <c r="K1863" s="41"/>
      <c r="L1863" s="41"/>
      <c r="M1863" s="50"/>
      <c r="N1863" s="154"/>
      <c r="O1863" s="41"/>
      <c r="P1863" s="41"/>
      <c r="Q1863" s="155"/>
      <c r="R1863" s="155"/>
      <c r="S1863" s="155"/>
      <c r="T1863" s="155"/>
      <c r="U1863" s="155"/>
      <c r="V1863" s="155"/>
      <c r="W1863" s="155"/>
      <c r="X1863" s="155"/>
      <c r="Y1863" s="155"/>
      <c r="Z1863" s="41"/>
      <c r="AA1863" s="41"/>
      <c r="AB1863" s="41"/>
      <c r="AC1863" s="41"/>
      <c r="AD1863" s="41"/>
      <c r="AE1863" s="41"/>
      <c r="AF1863" s="41"/>
      <c r="AG1863" s="41"/>
      <c r="AH1863" s="41"/>
      <c r="AI1863" s="41"/>
      <c r="AJ1863" s="41"/>
      <c r="AK1863" s="41"/>
      <c r="AL1863" s="41"/>
      <c r="AM1863" s="41"/>
      <c r="AN1863" s="41"/>
      <c r="AO1863" s="41"/>
      <c r="AP1863" s="41"/>
      <c r="AQ1863" s="41"/>
      <c r="AR1863" s="41"/>
      <c r="AS1863" s="41"/>
      <c r="AT1863" s="41"/>
      <c r="AU1863" s="41"/>
      <c r="AV1863" s="41"/>
      <c r="AW1863" s="41"/>
      <c r="AX1863" s="41"/>
      <c r="AY1863" s="41"/>
      <c r="AZ1863" s="41"/>
      <c r="BA1863" s="41"/>
      <c r="BB1863" s="41"/>
      <c r="BC1863" s="41"/>
      <c r="BD1863" s="41"/>
      <c r="BE1863" s="41"/>
      <c r="BF1863" s="41"/>
      <c r="BG1863" s="41"/>
      <c r="BH1863" s="41"/>
      <c r="BI1863" s="41"/>
      <c r="BJ1863" s="41"/>
      <c r="BK1863" s="41"/>
      <c r="BL1863" s="41"/>
      <c r="BM1863" s="41"/>
      <c r="BN1863" s="41"/>
    </row>
    <row r="1864" customFormat="false" ht="12.75" hidden="false" customHeight="true" outlineLevel="0" collapsed="false">
      <c r="A1864" s="75"/>
      <c r="B1864" s="75"/>
      <c r="C1864" s="75"/>
      <c r="D1864" s="112"/>
      <c r="E1864" s="50"/>
      <c r="F1864" s="96"/>
      <c r="G1864" s="50"/>
      <c r="H1864" s="154"/>
      <c r="I1864" s="112"/>
      <c r="J1864" s="50"/>
      <c r="K1864" s="41"/>
      <c r="L1864" s="41"/>
      <c r="M1864" s="50"/>
      <c r="N1864" s="154"/>
      <c r="O1864" s="41"/>
      <c r="P1864" s="41"/>
      <c r="Q1864" s="155"/>
      <c r="R1864" s="155"/>
      <c r="S1864" s="155"/>
      <c r="T1864" s="155"/>
      <c r="U1864" s="155"/>
      <c r="V1864" s="155"/>
      <c r="W1864" s="155"/>
      <c r="X1864" s="155"/>
      <c r="Y1864" s="155"/>
      <c r="Z1864" s="41"/>
      <c r="AA1864" s="41"/>
      <c r="AB1864" s="41"/>
      <c r="AC1864" s="41"/>
      <c r="AD1864" s="41"/>
      <c r="AE1864" s="41"/>
      <c r="AF1864" s="41"/>
      <c r="AG1864" s="41"/>
      <c r="AH1864" s="41"/>
      <c r="AI1864" s="41"/>
      <c r="AJ1864" s="41"/>
      <c r="AK1864" s="41"/>
      <c r="AL1864" s="41"/>
      <c r="AM1864" s="41"/>
      <c r="AN1864" s="41"/>
      <c r="AO1864" s="41"/>
      <c r="AP1864" s="41"/>
      <c r="AQ1864" s="41"/>
      <c r="AR1864" s="41"/>
      <c r="AS1864" s="41"/>
      <c r="AT1864" s="41"/>
      <c r="AU1864" s="41"/>
      <c r="AV1864" s="41"/>
      <c r="AW1864" s="41"/>
      <c r="AX1864" s="41"/>
      <c r="AY1864" s="41"/>
      <c r="AZ1864" s="41"/>
      <c r="BA1864" s="41"/>
      <c r="BB1864" s="41"/>
      <c r="BC1864" s="41"/>
      <c r="BD1864" s="41"/>
      <c r="BE1864" s="41"/>
      <c r="BF1864" s="41"/>
      <c r="BG1864" s="41"/>
      <c r="BH1864" s="41"/>
      <c r="BI1864" s="41"/>
      <c r="BJ1864" s="41"/>
      <c r="BK1864" s="41"/>
      <c r="BL1864" s="41"/>
      <c r="BM1864" s="41"/>
      <c r="BN1864" s="41"/>
    </row>
    <row r="1865" customFormat="false" ht="12.75" hidden="false" customHeight="true" outlineLevel="0" collapsed="false">
      <c r="A1865" s="75"/>
      <c r="B1865" s="75"/>
      <c r="C1865" s="75"/>
      <c r="D1865" s="112"/>
      <c r="E1865" s="50"/>
      <c r="F1865" s="96"/>
      <c r="G1865" s="50"/>
      <c r="H1865" s="154"/>
      <c r="I1865" s="112"/>
      <c r="J1865" s="50"/>
      <c r="K1865" s="41"/>
      <c r="L1865" s="41"/>
      <c r="M1865" s="50"/>
      <c r="N1865" s="154"/>
      <c r="O1865" s="41"/>
      <c r="P1865" s="41"/>
      <c r="Q1865" s="155"/>
      <c r="R1865" s="155"/>
      <c r="S1865" s="155"/>
      <c r="T1865" s="155"/>
      <c r="U1865" s="155"/>
      <c r="V1865" s="155"/>
      <c r="W1865" s="155"/>
      <c r="X1865" s="155"/>
      <c r="Y1865" s="155"/>
      <c r="Z1865" s="41"/>
      <c r="AA1865" s="41"/>
      <c r="AB1865" s="41"/>
      <c r="AC1865" s="41"/>
      <c r="AD1865" s="41"/>
      <c r="AE1865" s="41"/>
      <c r="AF1865" s="41"/>
      <c r="AG1865" s="41"/>
      <c r="AH1865" s="41"/>
      <c r="AI1865" s="41"/>
      <c r="AJ1865" s="41"/>
      <c r="AK1865" s="41"/>
      <c r="AL1865" s="41"/>
      <c r="AM1865" s="41"/>
      <c r="AN1865" s="41"/>
      <c r="AO1865" s="41"/>
      <c r="AP1865" s="41"/>
      <c r="AQ1865" s="41"/>
      <c r="AR1865" s="41"/>
      <c r="AS1865" s="41"/>
      <c r="AT1865" s="41"/>
      <c r="AU1865" s="41"/>
      <c r="AV1865" s="41"/>
      <c r="AW1865" s="41"/>
      <c r="AX1865" s="41"/>
      <c r="AY1865" s="41"/>
      <c r="AZ1865" s="41"/>
      <c r="BA1865" s="41"/>
      <c r="BB1865" s="41"/>
      <c r="BC1865" s="41"/>
      <c r="BD1865" s="41"/>
      <c r="BE1865" s="41"/>
      <c r="BF1865" s="41"/>
      <c r="BG1865" s="41"/>
      <c r="BH1865" s="41"/>
      <c r="BI1865" s="41"/>
      <c r="BJ1865" s="41"/>
      <c r="BK1865" s="41"/>
      <c r="BL1865" s="41"/>
      <c r="BM1865" s="41"/>
      <c r="BN1865" s="41"/>
    </row>
    <row r="1866" customFormat="false" ht="12.75" hidden="false" customHeight="true" outlineLevel="0" collapsed="false">
      <c r="A1866" s="75"/>
      <c r="B1866" s="75"/>
      <c r="C1866" s="75"/>
      <c r="D1866" s="112"/>
      <c r="E1866" s="50"/>
      <c r="F1866" s="96"/>
      <c r="G1866" s="50"/>
      <c r="H1866" s="154"/>
      <c r="I1866" s="112"/>
      <c r="J1866" s="50"/>
      <c r="K1866" s="41"/>
      <c r="L1866" s="41"/>
      <c r="M1866" s="50"/>
      <c r="N1866" s="154"/>
      <c r="O1866" s="41"/>
      <c r="P1866" s="41"/>
      <c r="Q1866" s="155"/>
      <c r="R1866" s="155"/>
      <c r="S1866" s="155"/>
      <c r="T1866" s="155"/>
      <c r="U1866" s="155"/>
      <c r="V1866" s="155"/>
      <c r="W1866" s="155"/>
      <c r="X1866" s="155"/>
      <c r="Y1866" s="155"/>
      <c r="Z1866" s="41"/>
      <c r="AA1866" s="41"/>
      <c r="AB1866" s="41"/>
      <c r="AC1866" s="41"/>
      <c r="AD1866" s="41"/>
      <c r="AE1866" s="41"/>
      <c r="AF1866" s="41"/>
      <c r="AG1866" s="41"/>
      <c r="AH1866" s="41"/>
      <c r="AI1866" s="41"/>
      <c r="AJ1866" s="41"/>
      <c r="AK1866" s="41"/>
      <c r="AL1866" s="41"/>
      <c r="AM1866" s="41"/>
      <c r="AN1866" s="41"/>
      <c r="AO1866" s="41"/>
      <c r="AP1866" s="41"/>
      <c r="AQ1866" s="41"/>
      <c r="AR1866" s="41"/>
      <c r="AS1866" s="41"/>
      <c r="AT1866" s="41"/>
      <c r="AU1866" s="41"/>
      <c r="AV1866" s="41"/>
      <c r="AW1866" s="41"/>
      <c r="AX1866" s="41"/>
      <c r="AY1866" s="41"/>
      <c r="AZ1866" s="41"/>
      <c r="BA1866" s="41"/>
      <c r="BB1866" s="41"/>
      <c r="BC1866" s="41"/>
      <c r="BD1866" s="41"/>
      <c r="BE1866" s="41"/>
      <c r="BF1866" s="41"/>
      <c r="BG1866" s="41"/>
      <c r="BH1866" s="41"/>
      <c r="BI1866" s="41"/>
      <c r="BJ1866" s="41"/>
      <c r="BK1866" s="41"/>
      <c r="BL1866" s="41"/>
      <c r="BM1866" s="41"/>
      <c r="BN1866" s="41"/>
    </row>
    <row r="1867" customFormat="false" ht="12.75" hidden="false" customHeight="true" outlineLevel="0" collapsed="false">
      <c r="A1867" s="75"/>
      <c r="B1867" s="75"/>
      <c r="C1867" s="75"/>
      <c r="D1867" s="112"/>
      <c r="E1867" s="50"/>
      <c r="F1867" s="96"/>
      <c r="G1867" s="50"/>
      <c r="H1867" s="154"/>
      <c r="I1867" s="112"/>
      <c r="J1867" s="50"/>
      <c r="K1867" s="41"/>
      <c r="L1867" s="41"/>
      <c r="M1867" s="50"/>
      <c r="N1867" s="154"/>
      <c r="O1867" s="41"/>
      <c r="P1867" s="41"/>
      <c r="Q1867" s="155"/>
      <c r="R1867" s="155"/>
      <c r="S1867" s="155"/>
      <c r="T1867" s="155"/>
      <c r="U1867" s="155"/>
      <c r="V1867" s="155"/>
      <c r="W1867" s="155"/>
      <c r="X1867" s="155"/>
      <c r="Y1867" s="155"/>
      <c r="Z1867" s="41"/>
      <c r="AA1867" s="41"/>
      <c r="AB1867" s="41"/>
      <c r="AC1867" s="41"/>
      <c r="AD1867" s="41"/>
      <c r="AE1867" s="41"/>
      <c r="AF1867" s="41"/>
      <c r="AG1867" s="41"/>
      <c r="AH1867" s="41"/>
      <c r="AI1867" s="41"/>
      <c r="AJ1867" s="41"/>
      <c r="AK1867" s="41"/>
      <c r="AL1867" s="41"/>
      <c r="AM1867" s="41"/>
      <c r="AN1867" s="41"/>
      <c r="AO1867" s="41"/>
      <c r="AP1867" s="41"/>
      <c r="AQ1867" s="41"/>
      <c r="AR1867" s="41"/>
      <c r="AS1867" s="41"/>
      <c r="AT1867" s="41"/>
      <c r="AU1867" s="41"/>
      <c r="AV1867" s="41"/>
      <c r="AW1867" s="41"/>
      <c r="AX1867" s="41"/>
      <c r="AY1867" s="41"/>
      <c r="AZ1867" s="41"/>
      <c r="BA1867" s="41"/>
      <c r="BB1867" s="41"/>
      <c r="BC1867" s="41"/>
      <c r="BD1867" s="41"/>
      <c r="BE1867" s="41"/>
      <c r="BF1867" s="41"/>
      <c r="BG1867" s="41"/>
      <c r="BH1867" s="41"/>
      <c r="BI1867" s="41"/>
      <c r="BJ1867" s="41"/>
      <c r="BK1867" s="41"/>
      <c r="BL1867" s="41"/>
      <c r="BM1867" s="41"/>
      <c r="BN1867" s="41"/>
    </row>
    <row r="1868" customFormat="false" ht="12.75" hidden="false" customHeight="true" outlineLevel="0" collapsed="false">
      <c r="A1868" s="75"/>
      <c r="B1868" s="75"/>
      <c r="C1868" s="75"/>
      <c r="D1868" s="112"/>
      <c r="E1868" s="50"/>
      <c r="F1868" s="96"/>
      <c r="G1868" s="50"/>
      <c r="H1868" s="154"/>
      <c r="I1868" s="112"/>
      <c r="J1868" s="50"/>
      <c r="K1868" s="41"/>
      <c r="L1868" s="41"/>
      <c r="M1868" s="50"/>
      <c r="N1868" s="154"/>
      <c r="O1868" s="41"/>
      <c r="P1868" s="41"/>
      <c r="Q1868" s="155"/>
      <c r="R1868" s="155"/>
      <c r="S1868" s="155"/>
      <c r="T1868" s="155"/>
      <c r="U1868" s="155"/>
      <c r="V1868" s="155"/>
      <c r="W1868" s="155"/>
      <c r="X1868" s="155"/>
      <c r="Y1868" s="155"/>
      <c r="Z1868" s="41"/>
      <c r="AA1868" s="41"/>
      <c r="AB1868" s="41"/>
      <c r="AC1868" s="41"/>
      <c r="AD1868" s="41"/>
      <c r="AE1868" s="41"/>
      <c r="AF1868" s="41"/>
      <c r="AG1868" s="41"/>
      <c r="AH1868" s="41"/>
      <c r="AI1868" s="41"/>
      <c r="AJ1868" s="41"/>
      <c r="AK1868" s="41"/>
      <c r="AL1868" s="41"/>
      <c r="AM1868" s="41"/>
      <c r="AN1868" s="41"/>
      <c r="AO1868" s="41"/>
      <c r="AP1868" s="41"/>
      <c r="AQ1868" s="41"/>
      <c r="AR1868" s="41"/>
      <c r="AS1868" s="41"/>
      <c r="AT1868" s="41"/>
      <c r="AU1868" s="41"/>
      <c r="AV1868" s="41"/>
      <c r="AW1868" s="41"/>
      <c r="AX1868" s="41"/>
      <c r="AY1868" s="41"/>
      <c r="AZ1868" s="41"/>
      <c r="BA1868" s="41"/>
      <c r="BB1868" s="41"/>
      <c r="BC1868" s="41"/>
      <c r="BD1868" s="41"/>
      <c r="BE1868" s="41"/>
      <c r="BF1868" s="41"/>
      <c r="BG1868" s="41"/>
      <c r="BH1868" s="41"/>
      <c r="BI1868" s="41"/>
      <c r="BJ1868" s="41"/>
      <c r="BK1868" s="41"/>
      <c r="BL1868" s="41"/>
      <c r="BM1868" s="41"/>
      <c r="BN1868" s="41"/>
    </row>
    <row r="1869" customFormat="false" ht="12.75" hidden="false" customHeight="true" outlineLevel="0" collapsed="false">
      <c r="A1869" s="75"/>
      <c r="B1869" s="75"/>
      <c r="C1869" s="75"/>
      <c r="D1869" s="112"/>
      <c r="E1869" s="50"/>
      <c r="F1869" s="96"/>
      <c r="G1869" s="50"/>
      <c r="H1869" s="154"/>
      <c r="I1869" s="112"/>
      <c r="J1869" s="50"/>
      <c r="K1869" s="41"/>
      <c r="L1869" s="41"/>
      <c r="M1869" s="50"/>
      <c r="N1869" s="154"/>
      <c r="O1869" s="41"/>
      <c r="P1869" s="41"/>
      <c r="Q1869" s="155"/>
      <c r="R1869" s="155"/>
      <c r="S1869" s="155"/>
      <c r="T1869" s="155"/>
      <c r="U1869" s="155"/>
      <c r="V1869" s="155"/>
      <c r="W1869" s="155"/>
      <c r="X1869" s="155"/>
      <c r="Y1869" s="155"/>
      <c r="Z1869" s="41"/>
      <c r="AA1869" s="41"/>
      <c r="AB1869" s="41"/>
      <c r="AC1869" s="41"/>
      <c r="AD1869" s="41"/>
      <c r="AE1869" s="41"/>
      <c r="AF1869" s="41"/>
      <c r="AG1869" s="41"/>
      <c r="AH1869" s="41"/>
      <c r="AI1869" s="41"/>
      <c r="AJ1869" s="41"/>
      <c r="AK1869" s="41"/>
      <c r="AL1869" s="41"/>
      <c r="AM1869" s="41"/>
      <c r="AN1869" s="41"/>
      <c r="AO1869" s="41"/>
      <c r="AP1869" s="41"/>
      <c r="AQ1869" s="41"/>
      <c r="AR1869" s="41"/>
      <c r="AS1869" s="41"/>
      <c r="AT1869" s="41"/>
      <c r="AU1869" s="41"/>
      <c r="AV1869" s="41"/>
      <c r="AW1869" s="41"/>
      <c r="AX1869" s="41"/>
      <c r="AY1869" s="41"/>
      <c r="AZ1869" s="41"/>
      <c r="BA1869" s="41"/>
      <c r="BB1869" s="41"/>
      <c r="BC1869" s="41"/>
      <c r="BD1869" s="41"/>
      <c r="BE1869" s="41"/>
      <c r="BF1869" s="41"/>
      <c r="BG1869" s="41"/>
      <c r="BH1869" s="41"/>
      <c r="BI1869" s="41"/>
      <c r="BJ1869" s="41"/>
      <c r="BK1869" s="41"/>
      <c r="BL1869" s="41"/>
      <c r="BM1869" s="41"/>
      <c r="BN1869" s="41"/>
    </row>
    <row r="1870" customFormat="false" ht="12.75" hidden="false" customHeight="true" outlineLevel="0" collapsed="false">
      <c r="A1870" s="75"/>
      <c r="B1870" s="75"/>
      <c r="C1870" s="75"/>
      <c r="D1870" s="112"/>
      <c r="E1870" s="50"/>
      <c r="F1870" s="96"/>
      <c r="G1870" s="50"/>
      <c r="H1870" s="154"/>
      <c r="I1870" s="112"/>
      <c r="J1870" s="50"/>
      <c r="K1870" s="41"/>
      <c r="L1870" s="41"/>
      <c r="M1870" s="50"/>
      <c r="N1870" s="154"/>
      <c r="O1870" s="41"/>
      <c r="P1870" s="41"/>
      <c r="Q1870" s="155"/>
      <c r="R1870" s="155"/>
      <c r="S1870" s="155"/>
      <c r="T1870" s="155"/>
      <c r="U1870" s="155"/>
      <c r="V1870" s="155"/>
      <c r="W1870" s="155"/>
      <c r="X1870" s="155"/>
      <c r="Y1870" s="155"/>
      <c r="Z1870" s="41"/>
      <c r="AA1870" s="41"/>
      <c r="AB1870" s="41"/>
      <c r="AC1870" s="41"/>
      <c r="AD1870" s="41"/>
      <c r="AE1870" s="41"/>
      <c r="AF1870" s="41"/>
      <c r="AG1870" s="41"/>
      <c r="AH1870" s="41"/>
      <c r="AI1870" s="41"/>
      <c r="AJ1870" s="41"/>
      <c r="AK1870" s="41"/>
      <c r="AL1870" s="41"/>
      <c r="AM1870" s="41"/>
      <c r="AN1870" s="41"/>
      <c r="AO1870" s="41"/>
      <c r="AP1870" s="41"/>
      <c r="AQ1870" s="41"/>
      <c r="AR1870" s="41"/>
      <c r="AS1870" s="41"/>
      <c r="AT1870" s="41"/>
      <c r="AU1870" s="41"/>
      <c r="AV1870" s="41"/>
      <c r="AW1870" s="41"/>
      <c r="AX1870" s="41"/>
      <c r="AY1870" s="41"/>
      <c r="AZ1870" s="41"/>
      <c r="BA1870" s="41"/>
      <c r="BB1870" s="41"/>
      <c r="BC1870" s="41"/>
      <c r="BD1870" s="41"/>
      <c r="BE1870" s="41"/>
      <c r="BF1870" s="41"/>
      <c r="BG1870" s="41"/>
      <c r="BH1870" s="41"/>
      <c r="BI1870" s="41"/>
      <c r="BJ1870" s="41"/>
      <c r="BK1870" s="41"/>
      <c r="BL1870" s="41"/>
      <c r="BM1870" s="41"/>
      <c r="BN1870" s="41"/>
    </row>
    <row r="1871" customFormat="false" ht="12.75" hidden="false" customHeight="true" outlineLevel="0" collapsed="false">
      <c r="A1871" s="75"/>
      <c r="B1871" s="75"/>
      <c r="C1871" s="75"/>
      <c r="D1871" s="112"/>
      <c r="E1871" s="50"/>
      <c r="F1871" s="96"/>
      <c r="G1871" s="50"/>
      <c r="H1871" s="154"/>
      <c r="I1871" s="112"/>
      <c r="J1871" s="50"/>
      <c r="K1871" s="41"/>
      <c r="L1871" s="41"/>
      <c r="M1871" s="50"/>
      <c r="N1871" s="154"/>
      <c r="O1871" s="41"/>
      <c r="P1871" s="41"/>
      <c r="Q1871" s="155"/>
      <c r="R1871" s="155"/>
      <c r="S1871" s="155"/>
      <c r="T1871" s="155"/>
      <c r="U1871" s="155"/>
      <c r="V1871" s="155"/>
      <c r="W1871" s="155"/>
      <c r="X1871" s="155"/>
      <c r="Y1871" s="155"/>
      <c r="Z1871" s="41"/>
      <c r="AA1871" s="41"/>
      <c r="AB1871" s="41"/>
      <c r="AC1871" s="41"/>
      <c r="AD1871" s="41"/>
      <c r="AE1871" s="41"/>
      <c r="AF1871" s="41"/>
      <c r="AG1871" s="41"/>
      <c r="AH1871" s="41"/>
      <c r="AI1871" s="41"/>
      <c r="AJ1871" s="41"/>
      <c r="AK1871" s="41"/>
      <c r="AL1871" s="41"/>
      <c r="AM1871" s="41"/>
      <c r="AN1871" s="41"/>
      <c r="AO1871" s="41"/>
      <c r="AP1871" s="41"/>
      <c r="AQ1871" s="41"/>
      <c r="AR1871" s="41"/>
      <c r="AS1871" s="41"/>
      <c r="AT1871" s="41"/>
      <c r="AU1871" s="41"/>
      <c r="AV1871" s="41"/>
      <c r="AW1871" s="41"/>
      <c r="AX1871" s="41"/>
      <c r="AY1871" s="41"/>
      <c r="AZ1871" s="41"/>
      <c r="BA1871" s="41"/>
      <c r="BB1871" s="41"/>
      <c r="BC1871" s="41"/>
      <c r="BD1871" s="41"/>
      <c r="BE1871" s="41"/>
      <c r="BF1871" s="41"/>
      <c r="BG1871" s="41"/>
      <c r="BH1871" s="41"/>
      <c r="BI1871" s="41"/>
      <c r="BJ1871" s="41"/>
      <c r="BK1871" s="41"/>
      <c r="BL1871" s="41"/>
      <c r="BM1871" s="41"/>
      <c r="BN1871" s="41"/>
    </row>
    <row r="1872" customFormat="false" ht="12.75" hidden="false" customHeight="true" outlineLevel="0" collapsed="false">
      <c r="A1872" s="75"/>
      <c r="B1872" s="75"/>
      <c r="C1872" s="75"/>
      <c r="D1872" s="112"/>
      <c r="E1872" s="50"/>
      <c r="F1872" s="96"/>
      <c r="G1872" s="50"/>
      <c r="H1872" s="154"/>
      <c r="I1872" s="112"/>
      <c r="J1872" s="50"/>
      <c r="K1872" s="41"/>
      <c r="L1872" s="41"/>
      <c r="M1872" s="50"/>
      <c r="N1872" s="154"/>
      <c r="O1872" s="41"/>
      <c r="P1872" s="41"/>
      <c r="Q1872" s="155"/>
      <c r="R1872" s="155"/>
      <c r="S1872" s="155"/>
      <c r="T1872" s="155"/>
      <c r="U1872" s="155"/>
      <c r="V1872" s="155"/>
      <c r="W1872" s="155"/>
      <c r="X1872" s="155"/>
      <c r="Y1872" s="155"/>
      <c r="Z1872" s="41"/>
      <c r="AA1872" s="41"/>
      <c r="AB1872" s="41"/>
      <c r="AC1872" s="41"/>
      <c r="AD1872" s="41"/>
      <c r="AE1872" s="41"/>
      <c r="AF1872" s="41"/>
      <c r="AG1872" s="41"/>
      <c r="AH1872" s="41"/>
      <c r="AI1872" s="41"/>
      <c r="AJ1872" s="41"/>
      <c r="AK1872" s="41"/>
      <c r="AL1872" s="41"/>
      <c r="AM1872" s="41"/>
      <c r="AN1872" s="41"/>
      <c r="AO1872" s="41"/>
      <c r="AP1872" s="41"/>
      <c r="AQ1872" s="41"/>
      <c r="AR1872" s="41"/>
      <c r="AS1872" s="41"/>
      <c r="AT1872" s="41"/>
      <c r="AU1872" s="41"/>
      <c r="AV1872" s="41"/>
      <c r="AW1872" s="41"/>
      <c r="AX1872" s="41"/>
      <c r="AY1872" s="41"/>
      <c r="AZ1872" s="41"/>
      <c r="BA1872" s="41"/>
      <c r="BB1872" s="41"/>
      <c r="BC1872" s="41"/>
      <c r="BD1872" s="41"/>
      <c r="BE1872" s="41"/>
      <c r="BF1872" s="41"/>
      <c r="BG1872" s="41"/>
      <c r="BH1872" s="41"/>
      <c r="BI1872" s="41"/>
      <c r="BJ1872" s="41"/>
      <c r="BK1872" s="41"/>
      <c r="BL1872" s="41"/>
      <c r="BM1872" s="41"/>
      <c r="BN1872" s="41"/>
    </row>
    <row r="1873" customFormat="false" ht="12.75" hidden="false" customHeight="true" outlineLevel="0" collapsed="false">
      <c r="A1873" s="75"/>
      <c r="B1873" s="75"/>
      <c r="C1873" s="75"/>
      <c r="D1873" s="112"/>
      <c r="E1873" s="50"/>
      <c r="F1873" s="96"/>
      <c r="G1873" s="50"/>
      <c r="H1873" s="154"/>
      <c r="I1873" s="112"/>
      <c r="J1873" s="50"/>
      <c r="K1873" s="41"/>
      <c r="L1873" s="41"/>
      <c r="M1873" s="50"/>
      <c r="N1873" s="154"/>
      <c r="O1873" s="41"/>
      <c r="P1873" s="41"/>
      <c r="Q1873" s="155"/>
      <c r="R1873" s="155"/>
      <c r="S1873" s="155"/>
      <c r="T1873" s="155"/>
      <c r="U1873" s="155"/>
      <c r="V1873" s="155"/>
      <c r="W1873" s="155"/>
      <c r="X1873" s="155"/>
      <c r="Y1873" s="155"/>
      <c r="Z1873" s="41"/>
      <c r="AA1873" s="41"/>
      <c r="AB1873" s="41"/>
      <c r="AC1873" s="41"/>
      <c r="AD1873" s="41"/>
      <c r="AE1873" s="41"/>
      <c r="AF1873" s="41"/>
      <c r="AG1873" s="41"/>
      <c r="AH1873" s="41"/>
      <c r="AI1873" s="41"/>
      <c r="AJ1873" s="41"/>
      <c r="AK1873" s="41"/>
      <c r="AL1873" s="41"/>
      <c r="AM1873" s="41"/>
      <c r="AN1873" s="41"/>
      <c r="AO1873" s="41"/>
      <c r="AP1873" s="41"/>
      <c r="AQ1873" s="41"/>
      <c r="AR1873" s="41"/>
      <c r="AS1873" s="41"/>
      <c r="AT1873" s="41"/>
      <c r="AU1873" s="41"/>
      <c r="AV1873" s="41"/>
      <c r="AW1873" s="41"/>
      <c r="AX1873" s="41"/>
      <c r="AY1873" s="41"/>
      <c r="AZ1873" s="41"/>
      <c r="BA1873" s="41"/>
      <c r="BB1873" s="41"/>
      <c r="BC1873" s="41"/>
      <c r="BD1873" s="41"/>
      <c r="BE1873" s="41"/>
      <c r="BF1873" s="41"/>
      <c r="BG1873" s="41"/>
      <c r="BH1873" s="41"/>
      <c r="BI1873" s="41"/>
      <c r="BJ1873" s="41"/>
      <c r="BK1873" s="41"/>
      <c r="BL1873" s="41"/>
      <c r="BM1873" s="41"/>
      <c r="BN1873" s="41"/>
    </row>
    <row r="1874" customFormat="false" ht="12.75" hidden="false" customHeight="true" outlineLevel="0" collapsed="false">
      <c r="A1874" s="75"/>
      <c r="B1874" s="75"/>
      <c r="C1874" s="75"/>
      <c r="D1874" s="112"/>
      <c r="E1874" s="50"/>
      <c r="F1874" s="96"/>
      <c r="G1874" s="50"/>
      <c r="H1874" s="154"/>
      <c r="I1874" s="112"/>
      <c r="J1874" s="50"/>
      <c r="K1874" s="41"/>
      <c r="L1874" s="41"/>
      <c r="M1874" s="50"/>
      <c r="N1874" s="154"/>
      <c r="O1874" s="41"/>
      <c r="P1874" s="41"/>
      <c r="Q1874" s="155"/>
      <c r="R1874" s="155"/>
      <c r="S1874" s="155"/>
      <c r="T1874" s="155"/>
      <c r="U1874" s="155"/>
      <c r="V1874" s="155"/>
      <c r="W1874" s="155"/>
      <c r="X1874" s="155"/>
      <c r="Y1874" s="155"/>
      <c r="Z1874" s="41"/>
      <c r="AA1874" s="41"/>
      <c r="AB1874" s="41"/>
      <c r="AC1874" s="41"/>
      <c r="AD1874" s="41"/>
      <c r="AE1874" s="41"/>
      <c r="AF1874" s="41"/>
      <c r="AG1874" s="41"/>
      <c r="AH1874" s="41"/>
      <c r="AI1874" s="41"/>
      <c r="AJ1874" s="41"/>
      <c r="AK1874" s="41"/>
      <c r="AL1874" s="41"/>
      <c r="AM1874" s="41"/>
      <c r="AN1874" s="41"/>
      <c r="AO1874" s="41"/>
      <c r="AP1874" s="41"/>
      <c r="AQ1874" s="41"/>
      <c r="AR1874" s="41"/>
      <c r="AS1874" s="41"/>
      <c r="AT1874" s="41"/>
      <c r="AU1874" s="41"/>
      <c r="AV1874" s="41"/>
      <c r="AW1874" s="41"/>
      <c r="AX1874" s="41"/>
      <c r="AY1874" s="41"/>
      <c r="AZ1874" s="41"/>
      <c r="BA1874" s="41"/>
      <c r="BB1874" s="41"/>
      <c r="BC1874" s="41"/>
      <c r="BD1874" s="41"/>
      <c r="BE1874" s="41"/>
      <c r="BF1874" s="41"/>
      <c r="BG1874" s="41"/>
      <c r="BH1874" s="41"/>
      <c r="BI1874" s="41"/>
      <c r="BJ1874" s="41"/>
      <c r="BK1874" s="41"/>
      <c r="BL1874" s="41"/>
      <c r="BM1874" s="41"/>
      <c r="BN1874" s="41"/>
    </row>
    <row r="1875" customFormat="false" ht="12.75" hidden="false" customHeight="true" outlineLevel="0" collapsed="false">
      <c r="A1875" s="75"/>
      <c r="B1875" s="75"/>
      <c r="C1875" s="75"/>
      <c r="D1875" s="112"/>
      <c r="E1875" s="50"/>
      <c r="F1875" s="96"/>
      <c r="G1875" s="50"/>
      <c r="H1875" s="154"/>
      <c r="I1875" s="112"/>
      <c r="J1875" s="50"/>
      <c r="K1875" s="41"/>
      <c r="L1875" s="41"/>
      <c r="M1875" s="50"/>
      <c r="N1875" s="154"/>
      <c r="O1875" s="41"/>
      <c r="P1875" s="41"/>
      <c r="Q1875" s="155"/>
      <c r="R1875" s="155"/>
      <c r="S1875" s="155"/>
      <c r="T1875" s="155"/>
      <c r="U1875" s="155"/>
      <c r="V1875" s="155"/>
      <c r="W1875" s="155"/>
      <c r="X1875" s="155"/>
      <c r="Y1875" s="155"/>
      <c r="Z1875" s="41"/>
      <c r="AA1875" s="41"/>
      <c r="AB1875" s="41"/>
      <c r="AC1875" s="41"/>
      <c r="AD1875" s="41"/>
      <c r="AE1875" s="41"/>
      <c r="AF1875" s="41"/>
      <c r="AG1875" s="41"/>
      <c r="AH1875" s="41"/>
      <c r="AI1875" s="41"/>
      <c r="AJ1875" s="41"/>
      <c r="AK1875" s="41"/>
      <c r="AL1875" s="41"/>
      <c r="AM1875" s="41"/>
      <c r="AN1875" s="41"/>
      <c r="AO1875" s="41"/>
      <c r="AP1875" s="41"/>
      <c r="AQ1875" s="41"/>
      <c r="AR1875" s="41"/>
      <c r="AS1875" s="41"/>
      <c r="AT1875" s="41"/>
      <c r="AU1875" s="41"/>
      <c r="AV1875" s="41"/>
      <c r="AW1875" s="41"/>
      <c r="AX1875" s="41"/>
      <c r="AY1875" s="41"/>
      <c r="AZ1875" s="41"/>
      <c r="BA1875" s="41"/>
      <c r="BB1875" s="41"/>
      <c r="BC1875" s="41"/>
      <c r="BD1875" s="41"/>
      <c r="BE1875" s="41"/>
      <c r="BF1875" s="41"/>
      <c r="BG1875" s="41"/>
      <c r="BH1875" s="41"/>
      <c r="BI1875" s="41"/>
      <c r="BJ1875" s="41"/>
      <c r="BK1875" s="41"/>
      <c r="BL1875" s="41"/>
      <c r="BM1875" s="41"/>
      <c r="BN1875" s="41"/>
    </row>
    <row r="1876" customFormat="false" ht="12.75" hidden="false" customHeight="true" outlineLevel="0" collapsed="false">
      <c r="A1876" s="75"/>
      <c r="B1876" s="75"/>
      <c r="C1876" s="75"/>
      <c r="D1876" s="112"/>
      <c r="E1876" s="50"/>
      <c r="F1876" s="96"/>
      <c r="G1876" s="50"/>
      <c r="H1876" s="154"/>
      <c r="I1876" s="112"/>
      <c r="J1876" s="50"/>
      <c r="K1876" s="41"/>
      <c r="L1876" s="41"/>
      <c r="M1876" s="50"/>
      <c r="N1876" s="154"/>
      <c r="O1876" s="41"/>
      <c r="P1876" s="41"/>
      <c r="Q1876" s="155"/>
      <c r="R1876" s="155"/>
      <c r="S1876" s="155"/>
      <c r="T1876" s="155"/>
      <c r="U1876" s="155"/>
      <c r="V1876" s="155"/>
      <c r="W1876" s="155"/>
      <c r="X1876" s="155"/>
      <c r="Y1876" s="155"/>
      <c r="Z1876" s="41"/>
      <c r="AA1876" s="41"/>
      <c r="AB1876" s="41"/>
      <c r="AC1876" s="41"/>
      <c r="AD1876" s="41"/>
      <c r="AE1876" s="41"/>
      <c r="AF1876" s="41"/>
      <c r="AG1876" s="41"/>
      <c r="AH1876" s="41"/>
      <c r="AI1876" s="41"/>
      <c r="AJ1876" s="41"/>
      <c r="AK1876" s="41"/>
      <c r="AL1876" s="41"/>
      <c r="AM1876" s="41"/>
      <c r="AN1876" s="41"/>
      <c r="AO1876" s="41"/>
      <c r="AP1876" s="41"/>
      <c r="AQ1876" s="41"/>
      <c r="AR1876" s="41"/>
      <c r="AS1876" s="41"/>
      <c r="AT1876" s="41"/>
      <c r="AU1876" s="41"/>
      <c r="AV1876" s="41"/>
      <c r="AW1876" s="41"/>
      <c r="AX1876" s="41"/>
      <c r="AY1876" s="41"/>
      <c r="AZ1876" s="41"/>
      <c r="BA1876" s="41"/>
      <c r="BB1876" s="41"/>
      <c r="BC1876" s="41"/>
      <c r="BD1876" s="41"/>
      <c r="BE1876" s="41"/>
      <c r="BF1876" s="41"/>
      <c r="BG1876" s="41"/>
      <c r="BH1876" s="41"/>
      <c r="BI1876" s="41"/>
      <c r="BJ1876" s="41"/>
      <c r="BK1876" s="41"/>
      <c r="BL1876" s="41"/>
      <c r="BM1876" s="41"/>
      <c r="BN1876" s="41"/>
    </row>
    <row r="1877" customFormat="false" ht="12.75" hidden="false" customHeight="true" outlineLevel="0" collapsed="false">
      <c r="A1877" s="75"/>
      <c r="B1877" s="75"/>
      <c r="C1877" s="75"/>
      <c r="D1877" s="112"/>
      <c r="E1877" s="50"/>
      <c r="F1877" s="96"/>
      <c r="G1877" s="50"/>
      <c r="H1877" s="154"/>
      <c r="I1877" s="112"/>
      <c r="J1877" s="50"/>
      <c r="K1877" s="41"/>
      <c r="L1877" s="41"/>
      <c r="M1877" s="50"/>
      <c r="N1877" s="154"/>
      <c r="O1877" s="41"/>
      <c r="P1877" s="41"/>
      <c r="Q1877" s="155"/>
      <c r="R1877" s="155"/>
      <c r="S1877" s="155"/>
      <c r="T1877" s="155"/>
      <c r="U1877" s="155"/>
      <c r="V1877" s="155"/>
      <c r="W1877" s="155"/>
      <c r="X1877" s="155"/>
      <c r="Y1877" s="155"/>
      <c r="Z1877" s="41"/>
      <c r="AA1877" s="41"/>
      <c r="AB1877" s="41"/>
      <c r="AC1877" s="41"/>
      <c r="AD1877" s="41"/>
      <c r="AE1877" s="41"/>
      <c r="AF1877" s="41"/>
      <c r="AG1877" s="41"/>
      <c r="AH1877" s="41"/>
      <c r="AI1877" s="41"/>
      <c r="AJ1877" s="41"/>
      <c r="AK1877" s="41"/>
      <c r="AL1877" s="41"/>
      <c r="AM1877" s="41"/>
      <c r="AN1877" s="41"/>
      <c r="AO1877" s="41"/>
      <c r="AP1877" s="41"/>
      <c r="AQ1877" s="41"/>
      <c r="AR1877" s="41"/>
      <c r="AS1877" s="41"/>
      <c r="AT1877" s="41"/>
      <c r="AU1877" s="41"/>
      <c r="AV1877" s="41"/>
      <c r="AW1877" s="41"/>
      <c r="AX1877" s="41"/>
      <c r="AY1877" s="41"/>
      <c r="AZ1877" s="41"/>
      <c r="BA1877" s="41"/>
      <c r="BB1877" s="41"/>
      <c r="BC1877" s="41"/>
      <c r="BD1877" s="41"/>
      <c r="BE1877" s="41"/>
      <c r="BF1877" s="41"/>
      <c r="BG1877" s="41"/>
      <c r="BH1877" s="41"/>
      <c r="BI1877" s="41"/>
      <c r="BJ1877" s="41"/>
      <c r="BK1877" s="41"/>
      <c r="BL1877" s="41"/>
      <c r="BM1877" s="41"/>
      <c r="BN1877" s="41"/>
    </row>
    <row r="1878" customFormat="false" ht="12.75" hidden="false" customHeight="true" outlineLevel="0" collapsed="false">
      <c r="A1878" s="75"/>
      <c r="B1878" s="75"/>
      <c r="C1878" s="75"/>
      <c r="D1878" s="112"/>
      <c r="E1878" s="50"/>
      <c r="F1878" s="96"/>
      <c r="G1878" s="50"/>
      <c r="H1878" s="154"/>
      <c r="I1878" s="112"/>
      <c r="J1878" s="50"/>
      <c r="K1878" s="41"/>
      <c r="L1878" s="41"/>
      <c r="M1878" s="50"/>
      <c r="N1878" s="154"/>
      <c r="O1878" s="41"/>
      <c r="P1878" s="41"/>
      <c r="Q1878" s="155"/>
      <c r="R1878" s="155"/>
      <c r="S1878" s="155"/>
      <c r="T1878" s="155"/>
      <c r="U1878" s="155"/>
      <c r="V1878" s="155"/>
      <c r="W1878" s="155"/>
      <c r="X1878" s="155"/>
      <c r="Y1878" s="155"/>
      <c r="Z1878" s="41"/>
      <c r="AA1878" s="41"/>
      <c r="AB1878" s="41"/>
      <c r="AC1878" s="41"/>
      <c r="AD1878" s="41"/>
      <c r="AE1878" s="41"/>
      <c r="AF1878" s="41"/>
      <c r="AG1878" s="41"/>
      <c r="AH1878" s="41"/>
      <c r="AI1878" s="41"/>
      <c r="AJ1878" s="41"/>
      <c r="AK1878" s="41"/>
      <c r="AL1878" s="41"/>
      <c r="AM1878" s="41"/>
      <c r="AN1878" s="41"/>
      <c r="AO1878" s="41"/>
      <c r="AP1878" s="41"/>
      <c r="AQ1878" s="41"/>
      <c r="AR1878" s="41"/>
      <c r="AS1878" s="41"/>
      <c r="AT1878" s="41"/>
      <c r="AU1878" s="41"/>
      <c r="AV1878" s="41"/>
      <c r="AW1878" s="41"/>
      <c r="AX1878" s="41"/>
      <c r="AY1878" s="41"/>
      <c r="AZ1878" s="41"/>
      <c r="BA1878" s="41"/>
      <c r="BB1878" s="41"/>
      <c r="BC1878" s="41"/>
      <c r="BD1878" s="41"/>
      <c r="BE1878" s="41"/>
      <c r="BF1878" s="41"/>
      <c r="BG1878" s="41"/>
      <c r="BH1878" s="41"/>
      <c r="BI1878" s="41"/>
      <c r="BJ1878" s="41"/>
      <c r="BK1878" s="41"/>
      <c r="BL1878" s="41"/>
      <c r="BM1878" s="41"/>
      <c r="BN1878" s="41"/>
    </row>
    <row r="1879" customFormat="false" ht="12.75" hidden="false" customHeight="true" outlineLevel="0" collapsed="false">
      <c r="A1879" s="75"/>
      <c r="B1879" s="75"/>
      <c r="C1879" s="75"/>
      <c r="D1879" s="112"/>
      <c r="E1879" s="50"/>
      <c r="F1879" s="96"/>
      <c r="G1879" s="50"/>
      <c r="H1879" s="154"/>
      <c r="I1879" s="112"/>
      <c r="J1879" s="50"/>
      <c r="K1879" s="41"/>
      <c r="L1879" s="41"/>
      <c r="M1879" s="50"/>
      <c r="N1879" s="154"/>
      <c r="O1879" s="41"/>
      <c r="P1879" s="41"/>
      <c r="Q1879" s="155"/>
      <c r="R1879" s="155"/>
      <c r="S1879" s="155"/>
      <c r="T1879" s="155"/>
      <c r="U1879" s="155"/>
      <c r="V1879" s="155"/>
      <c r="W1879" s="155"/>
      <c r="X1879" s="155"/>
      <c r="Y1879" s="155"/>
      <c r="Z1879" s="41"/>
      <c r="AA1879" s="41"/>
      <c r="AB1879" s="41"/>
      <c r="AC1879" s="41"/>
      <c r="AD1879" s="41"/>
      <c r="AE1879" s="41"/>
      <c r="AF1879" s="41"/>
      <c r="AG1879" s="41"/>
      <c r="AH1879" s="41"/>
      <c r="AI1879" s="41"/>
      <c r="AJ1879" s="41"/>
      <c r="AK1879" s="41"/>
      <c r="AL1879" s="41"/>
      <c r="AM1879" s="41"/>
      <c r="AN1879" s="41"/>
      <c r="AO1879" s="41"/>
      <c r="AP1879" s="41"/>
      <c r="AQ1879" s="41"/>
      <c r="AR1879" s="41"/>
      <c r="AS1879" s="41"/>
      <c r="AT1879" s="41"/>
      <c r="AU1879" s="41"/>
      <c r="AV1879" s="41"/>
      <c r="AW1879" s="41"/>
      <c r="AX1879" s="41"/>
      <c r="AY1879" s="41"/>
      <c r="AZ1879" s="41"/>
      <c r="BA1879" s="41"/>
      <c r="BB1879" s="41"/>
      <c r="BC1879" s="41"/>
      <c r="BD1879" s="41"/>
      <c r="BE1879" s="41"/>
      <c r="BF1879" s="41"/>
      <c r="BG1879" s="41"/>
      <c r="BH1879" s="41"/>
      <c r="BI1879" s="41"/>
      <c r="BJ1879" s="41"/>
      <c r="BK1879" s="41"/>
      <c r="BL1879" s="41"/>
      <c r="BM1879" s="41"/>
      <c r="BN1879" s="41"/>
    </row>
    <row r="1880" customFormat="false" ht="12.75" hidden="false" customHeight="true" outlineLevel="0" collapsed="false">
      <c r="A1880" s="75"/>
      <c r="B1880" s="75"/>
      <c r="C1880" s="75"/>
      <c r="D1880" s="112"/>
      <c r="E1880" s="50"/>
      <c r="F1880" s="96"/>
      <c r="G1880" s="50"/>
      <c r="H1880" s="154"/>
      <c r="I1880" s="112"/>
      <c r="J1880" s="50"/>
      <c r="K1880" s="41"/>
      <c r="L1880" s="41"/>
      <c r="M1880" s="50"/>
      <c r="N1880" s="154"/>
      <c r="O1880" s="41"/>
      <c r="P1880" s="41"/>
      <c r="Q1880" s="155"/>
      <c r="R1880" s="155"/>
      <c r="S1880" s="155"/>
      <c r="T1880" s="155"/>
      <c r="U1880" s="155"/>
      <c r="V1880" s="155"/>
      <c r="W1880" s="155"/>
      <c r="X1880" s="155"/>
      <c r="Y1880" s="155"/>
      <c r="Z1880" s="41"/>
      <c r="AA1880" s="41"/>
      <c r="AB1880" s="41"/>
      <c r="AC1880" s="41"/>
      <c r="AD1880" s="41"/>
      <c r="AE1880" s="41"/>
      <c r="AF1880" s="41"/>
      <c r="AG1880" s="41"/>
      <c r="AH1880" s="41"/>
      <c r="AI1880" s="41"/>
      <c r="AJ1880" s="41"/>
      <c r="AK1880" s="41"/>
      <c r="AL1880" s="41"/>
      <c r="AM1880" s="41"/>
      <c r="AN1880" s="41"/>
      <c r="AO1880" s="41"/>
      <c r="AP1880" s="41"/>
      <c r="AQ1880" s="41"/>
      <c r="AR1880" s="41"/>
      <c r="AS1880" s="41"/>
      <c r="AT1880" s="41"/>
      <c r="AU1880" s="41"/>
      <c r="AV1880" s="41"/>
      <c r="AW1880" s="41"/>
      <c r="AX1880" s="41"/>
      <c r="AY1880" s="41"/>
      <c r="AZ1880" s="41"/>
      <c r="BA1880" s="41"/>
      <c r="BB1880" s="41"/>
      <c r="BC1880" s="41"/>
      <c r="BD1880" s="41"/>
      <c r="BE1880" s="41"/>
      <c r="BF1880" s="41"/>
      <c r="BG1880" s="41"/>
      <c r="BH1880" s="41"/>
      <c r="BI1880" s="41"/>
      <c r="BJ1880" s="41"/>
      <c r="BK1880" s="41"/>
      <c r="BL1880" s="41"/>
      <c r="BM1880" s="41"/>
      <c r="BN1880" s="41"/>
    </row>
    <row r="1881" customFormat="false" ht="12.75" hidden="false" customHeight="true" outlineLevel="0" collapsed="false">
      <c r="A1881" s="75"/>
      <c r="B1881" s="75"/>
      <c r="C1881" s="75"/>
      <c r="D1881" s="112"/>
      <c r="E1881" s="50"/>
      <c r="F1881" s="96"/>
      <c r="G1881" s="50"/>
      <c r="H1881" s="154"/>
      <c r="I1881" s="112"/>
      <c r="J1881" s="50"/>
      <c r="K1881" s="41"/>
      <c r="L1881" s="41"/>
      <c r="M1881" s="50"/>
      <c r="N1881" s="154"/>
      <c r="O1881" s="41"/>
      <c r="P1881" s="41"/>
      <c r="Q1881" s="155"/>
      <c r="R1881" s="155"/>
      <c r="S1881" s="155"/>
      <c r="T1881" s="155"/>
      <c r="U1881" s="155"/>
      <c r="V1881" s="155"/>
      <c r="W1881" s="155"/>
      <c r="X1881" s="155"/>
      <c r="Y1881" s="155"/>
      <c r="Z1881" s="41"/>
      <c r="AA1881" s="41"/>
      <c r="AB1881" s="41"/>
      <c r="AC1881" s="41"/>
      <c r="AD1881" s="41"/>
      <c r="AE1881" s="41"/>
      <c r="AF1881" s="41"/>
      <c r="AG1881" s="41"/>
      <c r="AH1881" s="41"/>
      <c r="AI1881" s="41"/>
      <c r="AJ1881" s="41"/>
      <c r="AK1881" s="41"/>
      <c r="AL1881" s="41"/>
      <c r="AM1881" s="41"/>
      <c r="AN1881" s="41"/>
      <c r="AO1881" s="41"/>
      <c r="AP1881" s="41"/>
      <c r="AQ1881" s="41"/>
      <c r="AR1881" s="41"/>
      <c r="AS1881" s="41"/>
      <c r="AT1881" s="41"/>
      <c r="AU1881" s="41"/>
      <c r="AV1881" s="41"/>
      <c r="AW1881" s="41"/>
      <c r="AX1881" s="41"/>
      <c r="AY1881" s="41"/>
      <c r="AZ1881" s="41"/>
      <c r="BA1881" s="41"/>
      <c r="BB1881" s="41"/>
      <c r="BC1881" s="41"/>
      <c r="BD1881" s="41"/>
      <c r="BE1881" s="41"/>
      <c r="BF1881" s="41"/>
      <c r="BG1881" s="41"/>
      <c r="BH1881" s="41"/>
      <c r="BI1881" s="41"/>
      <c r="BJ1881" s="41"/>
      <c r="BK1881" s="41"/>
      <c r="BL1881" s="41"/>
      <c r="BM1881" s="41"/>
      <c r="BN1881" s="41"/>
    </row>
    <row r="1882" customFormat="false" ht="12.75" hidden="false" customHeight="true" outlineLevel="0" collapsed="false">
      <c r="A1882" s="75"/>
      <c r="B1882" s="75"/>
      <c r="C1882" s="75"/>
      <c r="D1882" s="112"/>
      <c r="E1882" s="50"/>
      <c r="F1882" s="96"/>
      <c r="G1882" s="50"/>
      <c r="H1882" s="154"/>
      <c r="I1882" s="112"/>
      <c r="J1882" s="50"/>
      <c r="K1882" s="41"/>
      <c r="L1882" s="41"/>
      <c r="M1882" s="50"/>
      <c r="N1882" s="154"/>
      <c r="O1882" s="41"/>
      <c r="P1882" s="41"/>
      <c r="Q1882" s="155"/>
      <c r="R1882" s="155"/>
      <c r="S1882" s="155"/>
      <c r="T1882" s="155"/>
      <c r="U1882" s="155"/>
      <c r="V1882" s="155"/>
      <c r="W1882" s="155"/>
      <c r="X1882" s="155"/>
      <c r="Y1882" s="155"/>
      <c r="Z1882" s="41"/>
      <c r="AA1882" s="41"/>
      <c r="AB1882" s="41"/>
      <c r="AC1882" s="41"/>
      <c r="AD1882" s="41"/>
      <c r="AE1882" s="41"/>
      <c r="AF1882" s="41"/>
      <c r="AG1882" s="41"/>
      <c r="AH1882" s="41"/>
      <c r="AI1882" s="41"/>
      <c r="AJ1882" s="41"/>
      <c r="AK1882" s="41"/>
      <c r="AL1882" s="41"/>
      <c r="AM1882" s="41"/>
      <c r="AN1882" s="41"/>
      <c r="AO1882" s="41"/>
      <c r="AP1882" s="41"/>
      <c r="AQ1882" s="41"/>
      <c r="AR1882" s="41"/>
      <c r="AS1882" s="41"/>
      <c r="AT1882" s="41"/>
      <c r="AU1882" s="41"/>
      <c r="AV1882" s="41"/>
      <c r="AW1882" s="41"/>
      <c r="AX1882" s="41"/>
      <c r="AY1882" s="41"/>
      <c r="AZ1882" s="41"/>
      <c r="BA1882" s="41"/>
      <c r="BB1882" s="41"/>
      <c r="BC1882" s="41"/>
      <c r="BD1882" s="41"/>
      <c r="BE1882" s="41"/>
      <c r="BF1882" s="41"/>
      <c r="BG1882" s="41"/>
      <c r="BH1882" s="41"/>
      <c r="BI1882" s="41"/>
      <c r="BJ1882" s="41"/>
      <c r="BK1882" s="41"/>
      <c r="BL1882" s="41"/>
      <c r="BM1882" s="41"/>
      <c r="BN1882" s="41"/>
    </row>
    <row r="1883" customFormat="false" ht="12.75" hidden="false" customHeight="true" outlineLevel="0" collapsed="false">
      <c r="A1883" s="75"/>
      <c r="B1883" s="75"/>
      <c r="C1883" s="75"/>
      <c r="D1883" s="112"/>
      <c r="E1883" s="50"/>
      <c r="F1883" s="96"/>
      <c r="G1883" s="50"/>
      <c r="H1883" s="154"/>
      <c r="I1883" s="112"/>
      <c r="J1883" s="50"/>
      <c r="K1883" s="41"/>
      <c r="L1883" s="41"/>
      <c r="M1883" s="50"/>
      <c r="N1883" s="154"/>
      <c r="O1883" s="41"/>
      <c r="P1883" s="41"/>
      <c r="Q1883" s="155"/>
      <c r="R1883" s="155"/>
      <c r="S1883" s="155"/>
      <c r="T1883" s="155"/>
      <c r="U1883" s="155"/>
      <c r="V1883" s="155"/>
      <c r="W1883" s="155"/>
      <c r="X1883" s="155"/>
      <c r="Y1883" s="155"/>
      <c r="Z1883" s="41"/>
      <c r="AA1883" s="41"/>
      <c r="AB1883" s="41"/>
      <c r="AC1883" s="41"/>
      <c r="AD1883" s="41"/>
      <c r="AE1883" s="41"/>
      <c r="AF1883" s="41"/>
      <c r="AG1883" s="41"/>
      <c r="AH1883" s="41"/>
      <c r="AI1883" s="41"/>
      <c r="AJ1883" s="41"/>
      <c r="AK1883" s="41"/>
      <c r="AL1883" s="41"/>
      <c r="AM1883" s="41"/>
      <c r="AN1883" s="41"/>
      <c r="AO1883" s="41"/>
      <c r="AP1883" s="41"/>
      <c r="AQ1883" s="41"/>
      <c r="AR1883" s="41"/>
      <c r="AS1883" s="41"/>
      <c r="AT1883" s="41"/>
      <c r="AU1883" s="41"/>
      <c r="AV1883" s="41"/>
      <c r="AW1883" s="41"/>
      <c r="AX1883" s="41"/>
      <c r="AY1883" s="41"/>
      <c r="AZ1883" s="41"/>
      <c r="BA1883" s="41"/>
      <c r="BB1883" s="41"/>
      <c r="BC1883" s="41"/>
      <c r="BD1883" s="41"/>
      <c r="BE1883" s="41"/>
      <c r="BF1883" s="41"/>
      <c r="BG1883" s="41"/>
      <c r="BH1883" s="41"/>
      <c r="BI1883" s="41"/>
      <c r="BJ1883" s="41"/>
      <c r="BK1883" s="41"/>
      <c r="BL1883" s="41"/>
      <c r="BM1883" s="41"/>
      <c r="BN1883" s="41"/>
    </row>
    <row r="1884" customFormat="false" ht="12.75" hidden="false" customHeight="true" outlineLevel="0" collapsed="false">
      <c r="A1884" s="75"/>
      <c r="B1884" s="75"/>
      <c r="C1884" s="75"/>
      <c r="D1884" s="112"/>
      <c r="E1884" s="50"/>
      <c r="F1884" s="96"/>
      <c r="G1884" s="50"/>
      <c r="H1884" s="154"/>
      <c r="I1884" s="112"/>
      <c r="J1884" s="50"/>
      <c r="K1884" s="41"/>
      <c r="L1884" s="41"/>
      <c r="M1884" s="50"/>
      <c r="N1884" s="154"/>
      <c r="O1884" s="41"/>
      <c r="P1884" s="41"/>
      <c r="Q1884" s="155"/>
      <c r="R1884" s="155"/>
      <c r="S1884" s="155"/>
      <c r="T1884" s="155"/>
      <c r="U1884" s="155"/>
      <c r="V1884" s="155"/>
      <c r="W1884" s="155"/>
      <c r="X1884" s="155"/>
      <c r="Y1884" s="155"/>
      <c r="Z1884" s="41"/>
      <c r="AA1884" s="41"/>
      <c r="AB1884" s="41"/>
      <c r="AC1884" s="41"/>
      <c r="AD1884" s="41"/>
      <c r="AE1884" s="41"/>
      <c r="AF1884" s="41"/>
      <c r="AG1884" s="41"/>
      <c r="AH1884" s="41"/>
      <c r="AI1884" s="41"/>
      <c r="AJ1884" s="41"/>
      <c r="AK1884" s="41"/>
      <c r="AL1884" s="41"/>
      <c r="AM1884" s="41"/>
      <c r="AN1884" s="41"/>
      <c r="AO1884" s="41"/>
      <c r="AP1884" s="41"/>
      <c r="AQ1884" s="41"/>
      <c r="AR1884" s="41"/>
      <c r="AS1884" s="41"/>
      <c r="AT1884" s="41"/>
      <c r="AU1884" s="41"/>
      <c r="AV1884" s="41"/>
      <c r="AW1884" s="41"/>
      <c r="AX1884" s="41"/>
      <c r="AY1884" s="41"/>
      <c r="AZ1884" s="41"/>
      <c r="BA1884" s="41"/>
      <c r="BB1884" s="41"/>
      <c r="BC1884" s="41"/>
      <c r="BD1884" s="41"/>
      <c r="BE1884" s="41"/>
      <c r="BF1884" s="41"/>
      <c r="BG1884" s="41"/>
      <c r="BH1884" s="41"/>
      <c r="BI1884" s="41"/>
      <c r="BJ1884" s="41"/>
      <c r="BK1884" s="41"/>
      <c r="BL1884" s="41"/>
      <c r="BM1884" s="41"/>
      <c r="BN1884" s="41"/>
    </row>
    <row r="1885" customFormat="false" ht="12.75" hidden="false" customHeight="true" outlineLevel="0" collapsed="false">
      <c r="A1885" s="75"/>
      <c r="B1885" s="75"/>
      <c r="C1885" s="75"/>
      <c r="D1885" s="112"/>
      <c r="E1885" s="50"/>
      <c r="F1885" s="96"/>
      <c r="G1885" s="50"/>
      <c r="H1885" s="154"/>
      <c r="I1885" s="112"/>
      <c r="J1885" s="50"/>
      <c r="K1885" s="41"/>
      <c r="L1885" s="41"/>
      <c r="M1885" s="50"/>
      <c r="N1885" s="154"/>
      <c r="O1885" s="41"/>
      <c r="P1885" s="41"/>
      <c r="Q1885" s="155"/>
      <c r="R1885" s="155"/>
      <c r="S1885" s="155"/>
      <c r="T1885" s="155"/>
      <c r="U1885" s="155"/>
      <c r="V1885" s="155"/>
      <c r="W1885" s="155"/>
      <c r="X1885" s="155"/>
      <c r="Y1885" s="155"/>
      <c r="Z1885" s="41"/>
      <c r="AA1885" s="41"/>
      <c r="AB1885" s="41"/>
      <c r="AC1885" s="41"/>
      <c r="AD1885" s="41"/>
      <c r="AE1885" s="41"/>
      <c r="AF1885" s="41"/>
      <c r="AG1885" s="41"/>
      <c r="AH1885" s="41"/>
      <c r="AI1885" s="41"/>
      <c r="AJ1885" s="41"/>
      <c r="AK1885" s="41"/>
      <c r="AL1885" s="41"/>
      <c r="AM1885" s="41"/>
      <c r="AN1885" s="41"/>
      <c r="AO1885" s="41"/>
      <c r="AP1885" s="41"/>
      <c r="AQ1885" s="41"/>
      <c r="AR1885" s="41"/>
      <c r="AS1885" s="41"/>
      <c r="AT1885" s="41"/>
      <c r="AU1885" s="41"/>
      <c r="AV1885" s="41"/>
      <c r="AW1885" s="41"/>
      <c r="AX1885" s="41"/>
      <c r="AY1885" s="41"/>
      <c r="AZ1885" s="41"/>
      <c r="BA1885" s="41"/>
      <c r="BB1885" s="41"/>
      <c r="BC1885" s="41"/>
      <c r="BD1885" s="41"/>
      <c r="BE1885" s="41"/>
      <c r="BF1885" s="41"/>
      <c r="BG1885" s="41"/>
      <c r="BH1885" s="41"/>
      <c r="BI1885" s="41"/>
      <c r="BJ1885" s="41"/>
      <c r="BK1885" s="41"/>
      <c r="BL1885" s="41"/>
      <c r="BM1885" s="41"/>
      <c r="BN1885" s="41"/>
    </row>
    <row r="1886" customFormat="false" ht="12.75" hidden="false" customHeight="true" outlineLevel="0" collapsed="false">
      <c r="A1886" s="75"/>
      <c r="B1886" s="75"/>
      <c r="C1886" s="75"/>
      <c r="D1886" s="112"/>
      <c r="E1886" s="50"/>
      <c r="F1886" s="96"/>
      <c r="G1886" s="50"/>
      <c r="H1886" s="154"/>
      <c r="I1886" s="112"/>
      <c r="J1886" s="50"/>
      <c r="K1886" s="41"/>
      <c r="L1886" s="41"/>
      <c r="M1886" s="50"/>
      <c r="N1886" s="154"/>
      <c r="O1886" s="41"/>
      <c r="P1886" s="41"/>
      <c r="Q1886" s="155"/>
      <c r="R1886" s="155"/>
      <c r="S1886" s="155"/>
      <c r="T1886" s="155"/>
      <c r="U1886" s="155"/>
      <c r="V1886" s="155"/>
      <c r="W1886" s="155"/>
      <c r="X1886" s="155"/>
      <c r="Y1886" s="155"/>
      <c r="Z1886" s="41"/>
      <c r="AA1886" s="41"/>
      <c r="AB1886" s="41"/>
      <c r="AC1886" s="41"/>
      <c r="AD1886" s="41"/>
      <c r="AE1886" s="41"/>
      <c r="AF1886" s="41"/>
      <c r="AG1886" s="41"/>
      <c r="AH1886" s="41"/>
      <c r="AI1886" s="41"/>
      <c r="AJ1886" s="41"/>
      <c r="AK1886" s="41"/>
      <c r="AL1886" s="41"/>
      <c r="AM1886" s="41"/>
      <c r="AN1886" s="41"/>
      <c r="AO1886" s="41"/>
      <c r="AP1886" s="41"/>
      <c r="AQ1886" s="41"/>
      <c r="AR1886" s="41"/>
      <c r="AS1886" s="41"/>
      <c r="AT1886" s="41"/>
      <c r="AU1886" s="41"/>
      <c r="AV1886" s="41"/>
      <c r="AW1886" s="41"/>
      <c r="AX1886" s="41"/>
      <c r="AY1886" s="41"/>
      <c r="AZ1886" s="41"/>
      <c r="BA1886" s="41"/>
      <c r="BB1886" s="41"/>
      <c r="BC1886" s="41"/>
      <c r="BD1886" s="41"/>
      <c r="BE1886" s="41"/>
      <c r="BF1886" s="41"/>
      <c r="BG1886" s="41"/>
      <c r="BH1886" s="41"/>
      <c r="BI1886" s="41"/>
      <c r="BJ1886" s="41"/>
      <c r="BK1886" s="41"/>
      <c r="BL1886" s="41"/>
      <c r="BM1886" s="41"/>
      <c r="BN1886" s="41"/>
    </row>
    <row r="1887" customFormat="false" ht="12.75" hidden="false" customHeight="true" outlineLevel="0" collapsed="false">
      <c r="A1887" s="75"/>
      <c r="B1887" s="75"/>
      <c r="C1887" s="75"/>
      <c r="D1887" s="112"/>
      <c r="E1887" s="50"/>
      <c r="F1887" s="96"/>
      <c r="G1887" s="50"/>
      <c r="H1887" s="154"/>
      <c r="I1887" s="112"/>
      <c r="J1887" s="50"/>
      <c r="K1887" s="41"/>
      <c r="L1887" s="41"/>
      <c r="M1887" s="50"/>
      <c r="N1887" s="154"/>
      <c r="O1887" s="41"/>
      <c r="P1887" s="41"/>
      <c r="Q1887" s="155"/>
      <c r="R1887" s="155"/>
      <c r="S1887" s="155"/>
      <c r="T1887" s="155"/>
      <c r="U1887" s="155"/>
      <c r="V1887" s="155"/>
      <c r="W1887" s="155"/>
      <c r="X1887" s="155"/>
      <c r="Y1887" s="155"/>
      <c r="Z1887" s="41"/>
      <c r="AA1887" s="41"/>
      <c r="AB1887" s="41"/>
      <c r="AC1887" s="41"/>
      <c r="AD1887" s="41"/>
      <c r="AE1887" s="41"/>
      <c r="AF1887" s="41"/>
      <c r="AG1887" s="41"/>
      <c r="AH1887" s="41"/>
      <c r="AI1887" s="41"/>
      <c r="AJ1887" s="41"/>
      <c r="AK1887" s="41"/>
      <c r="AL1887" s="41"/>
      <c r="AM1887" s="41"/>
      <c r="AN1887" s="41"/>
      <c r="AO1887" s="41"/>
      <c r="AP1887" s="41"/>
      <c r="AQ1887" s="41"/>
      <c r="AR1887" s="41"/>
      <c r="AS1887" s="41"/>
      <c r="AT1887" s="41"/>
      <c r="AU1887" s="41"/>
      <c r="AV1887" s="41"/>
      <c r="AW1887" s="41"/>
      <c r="AX1887" s="41"/>
      <c r="AY1887" s="41"/>
      <c r="AZ1887" s="41"/>
      <c r="BA1887" s="41"/>
      <c r="BB1887" s="41"/>
      <c r="BC1887" s="41"/>
      <c r="BD1887" s="41"/>
      <c r="BE1887" s="41"/>
      <c r="BF1887" s="41"/>
      <c r="BG1887" s="41"/>
      <c r="BH1887" s="41"/>
      <c r="BI1887" s="41"/>
      <c r="BJ1887" s="41"/>
      <c r="BK1887" s="41"/>
      <c r="BL1887" s="41"/>
      <c r="BM1887" s="41"/>
      <c r="BN1887" s="41"/>
    </row>
    <row r="1888" customFormat="false" ht="12.75" hidden="false" customHeight="true" outlineLevel="0" collapsed="false">
      <c r="A1888" s="75"/>
      <c r="B1888" s="75"/>
      <c r="C1888" s="75"/>
      <c r="D1888" s="112"/>
      <c r="E1888" s="50"/>
      <c r="F1888" s="96"/>
      <c r="G1888" s="50"/>
      <c r="H1888" s="154"/>
      <c r="I1888" s="112"/>
      <c r="J1888" s="50"/>
      <c r="K1888" s="41"/>
      <c r="L1888" s="41"/>
      <c r="M1888" s="50"/>
      <c r="N1888" s="154"/>
      <c r="O1888" s="41"/>
      <c r="P1888" s="41"/>
      <c r="Q1888" s="155"/>
      <c r="R1888" s="155"/>
      <c r="S1888" s="155"/>
      <c r="T1888" s="155"/>
      <c r="U1888" s="155"/>
      <c r="V1888" s="155"/>
      <c r="W1888" s="155"/>
      <c r="X1888" s="155"/>
      <c r="Y1888" s="155"/>
      <c r="Z1888" s="41"/>
      <c r="AA1888" s="41"/>
      <c r="AB1888" s="41"/>
      <c r="AC1888" s="41"/>
      <c r="AD1888" s="41"/>
      <c r="AE1888" s="41"/>
      <c r="AF1888" s="41"/>
      <c r="AG1888" s="41"/>
      <c r="AH1888" s="41"/>
      <c r="AI1888" s="41"/>
      <c r="AJ1888" s="41"/>
      <c r="AK1888" s="41"/>
      <c r="AL1888" s="41"/>
      <c r="AM1888" s="41"/>
      <c r="AN1888" s="41"/>
      <c r="AO1888" s="41"/>
      <c r="AP1888" s="41"/>
      <c r="AQ1888" s="41"/>
      <c r="AR1888" s="41"/>
      <c r="AS1888" s="41"/>
      <c r="AT1888" s="41"/>
      <c r="AU1888" s="41"/>
      <c r="AV1888" s="41"/>
      <c r="AW1888" s="41"/>
      <c r="AX1888" s="41"/>
      <c r="AY1888" s="41"/>
      <c r="AZ1888" s="41"/>
      <c r="BA1888" s="41"/>
      <c r="BB1888" s="41"/>
      <c r="BC1888" s="41"/>
      <c r="BD1888" s="41"/>
      <c r="BE1888" s="41"/>
      <c r="BF1888" s="41"/>
      <c r="BG1888" s="41"/>
      <c r="BH1888" s="41"/>
      <c r="BI1888" s="41"/>
      <c r="BJ1888" s="41"/>
      <c r="BK1888" s="41"/>
      <c r="BL1888" s="41"/>
      <c r="BM1888" s="41"/>
      <c r="BN1888" s="41"/>
    </row>
    <row r="1889" customFormat="false" ht="12.75" hidden="false" customHeight="true" outlineLevel="0" collapsed="false">
      <c r="A1889" s="75"/>
      <c r="B1889" s="75"/>
      <c r="C1889" s="75"/>
      <c r="D1889" s="112"/>
      <c r="E1889" s="50"/>
      <c r="F1889" s="96"/>
      <c r="G1889" s="50"/>
      <c r="H1889" s="154"/>
      <c r="I1889" s="112"/>
      <c r="J1889" s="50"/>
      <c r="K1889" s="41"/>
      <c r="L1889" s="41"/>
      <c r="M1889" s="50"/>
      <c r="N1889" s="154"/>
      <c r="O1889" s="41"/>
      <c r="P1889" s="41"/>
      <c r="Q1889" s="155"/>
      <c r="R1889" s="155"/>
      <c r="S1889" s="155"/>
      <c r="T1889" s="155"/>
      <c r="U1889" s="155"/>
      <c r="V1889" s="155"/>
      <c r="W1889" s="155"/>
      <c r="X1889" s="155"/>
      <c r="Y1889" s="155"/>
      <c r="Z1889" s="41"/>
      <c r="AA1889" s="41"/>
      <c r="AB1889" s="41"/>
      <c r="AC1889" s="41"/>
      <c r="AD1889" s="41"/>
      <c r="AE1889" s="41"/>
      <c r="AF1889" s="41"/>
      <c r="AG1889" s="41"/>
      <c r="AH1889" s="41"/>
      <c r="AI1889" s="41"/>
      <c r="AJ1889" s="41"/>
      <c r="AK1889" s="41"/>
      <c r="AL1889" s="41"/>
      <c r="AM1889" s="41"/>
      <c r="AN1889" s="41"/>
      <c r="AO1889" s="41"/>
      <c r="AP1889" s="41"/>
      <c r="AQ1889" s="41"/>
      <c r="AR1889" s="41"/>
      <c r="AS1889" s="41"/>
      <c r="AT1889" s="41"/>
      <c r="AU1889" s="41"/>
      <c r="AV1889" s="41"/>
      <c r="AW1889" s="41"/>
      <c r="AX1889" s="41"/>
      <c r="AY1889" s="41"/>
      <c r="AZ1889" s="41"/>
      <c r="BA1889" s="41"/>
      <c r="BB1889" s="41"/>
      <c r="BC1889" s="41"/>
      <c r="BD1889" s="41"/>
      <c r="BE1889" s="41"/>
      <c r="BF1889" s="41"/>
      <c r="BG1889" s="41"/>
      <c r="BH1889" s="41"/>
      <c r="BI1889" s="41"/>
      <c r="BJ1889" s="41"/>
      <c r="BK1889" s="41"/>
      <c r="BL1889" s="41"/>
      <c r="BM1889" s="41"/>
      <c r="BN1889" s="41"/>
    </row>
    <row r="1890" customFormat="false" ht="12.75" hidden="false" customHeight="true" outlineLevel="0" collapsed="false">
      <c r="A1890" s="75"/>
      <c r="B1890" s="75"/>
      <c r="C1890" s="75"/>
      <c r="D1890" s="112"/>
      <c r="E1890" s="50"/>
      <c r="F1890" s="96"/>
      <c r="G1890" s="50"/>
      <c r="H1890" s="154"/>
      <c r="I1890" s="112"/>
      <c r="J1890" s="50"/>
      <c r="K1890" s="41"/>
      <c r="L1890" s="41"/>
      <c r="M1890" s="50"/>
      <c r="N1890" s="154"/>
      <c r="O1890" s="41"/>
      <c r="P1890" s="41"/>
      <c r="Q1890" s="155"/>
      <c r="R1890" s="155"/>
      <c r="S1890" s="155"/>
      <c r="T1890" s="155"/>
      <c r="U1890" s="155"/>
      <c r="V1890" s="155"/>
      <c r="W1890" s="155"/>
      <c r="X1890" s="155"/>
      <c r="Y1890" s="155"/>
      <c r="Z1890" s="41"/>
      <c r="AA1890" s="41"/>
      <c r="AB1890" s="41"/>
      <c r="AC1890" s="41"/>
      <c r="AD1890" s="41"/>
      <c r="AE1890" s="41"/>
      <c r="AF1890" s="41"/>
      <c r="AG1890" s="41"/>
      <c r="AH1890" s="41"/>
      <c r="AI1890" s="41"/>
      <c r="AJ1890" s="41"/>
      <c r="AK1890" s="41"/>
      <c r="AL1890" s="41"/>
      <c r="AM1890" s="41"/>
      <c r="AN1890" s="41"/>
      <c r="AO1890" s="41"/>
      <c r="AP1890" s="41"/>
      <c r="AQ1890" s="41"/>
      <c r="AR1890" s="41"/>
      <c r="AS1890" s="41"/>
      <c r="AT1890" s="41"/>
      <c r="AU1890" s="41"/>
      <c r="AV1890" s="41"/>
      <c r="AW1890" s="41"/>
      <c r="AX1890" s="41"/>
      <c r="AY1890" s="41"/>
      <c r="AZ1890" s="41"/>
      <c r="BA1890" s="41"/>
      <c r="BB1890" s="41"/>
      <c r="BC1890" s="41"/>
      <c r="BD1890" s="41"/>
      <c r="BE1890" s="41"/>
      <c r="BF1890" s="41"/>
      <c r="BG1890" s="41"/>
      <c r="BH1890" s="41"/>
      <c r="BI1890" s="41"/>
      <c r="BJ1890" s="41"/>
      <c r="BK1890" s="41"/>
      <c r="BL1890" s="41"/>
      <c r="BM1890" s="41"/>
      <c r="BN1890" s="41"/>
    </row>
    <row r="1891" customFormat="false" ht="12.75" hidden="false" customHeight="true" outlineLevel="0" collapsed="false">
      <c r="A1891" s="75"/>
      <c r="B1891" s="75"/>
      <c r="C1891" s="75"/>
      <c r="D1891" s="112"/>
      <c r="E1891" s="50"/>
      <c r="F1891" s="96"/>
      <c r="G1891" s="50"/>
      <c r="H1891" s="154"/>
      <c r="I1891" s="112"/>
      <c r="J1891" s="50"/>
      <c r="K1891" s="41"/>
      <c r="L1891" s="41"/>
      <c r="M1891" s="50"/>
      <c r="N1891" s="154"/>
      <c r="O1891" s="41"/>
      <c r="P1891" s="41"/>
      <c r="Q1891" s="155"/>
      <c r="R1891" s="155"/>
      <c r="S1891" s="155"/>
      <c r="T1891" s="155"/>
      <c r="U1891" s="155"/>
      <c r="V1891" s="155"/>
      <c r="W1891" s="155"/>
      <c r="X1891" s="155"/>
      <c r="Y1891" s="155"/>
      <c r="Z1891" s="41"/>
      <c r="AA1891" s="41"/>
      <c r="AB1891" s="41"/>
      <c r="AC1891" s="41"/>
      <c r="AD1891" s="41"/>
      <c r="AE1891" s="41"/>
      <c r="AF1891" s="41"/>
      <c r="AG1891" s="41"/>
      <c r="AH1891" s="41"/>
      <c r="AI1891" s="41"/>
      <c r="AJ1891" s="41"/>
      <c r="AK1891" s="41"/>
      <c r="AL1891" s="41"/>
      <c r="AM1891" s="41"/>
      <c r="AN1891" s="41"/>
      <c r="AO1891" s="41"/>
      <c r="AP1891" s="41"/>
      <c r="AQ1891" s="41"/>
      <c r="AR1891" s="41"/>
      <c r="AS1891" s="41"/>
      <c r="AT1891" s="41"/>
      <c r="AU1891" s="41"/>
      <c r="AV1891" s="41"/>
      <c r="AW1891" s="41"/>
      <c r="AX1891" s="41"/>
      <c r="AY1891" s="41"/>
      <c r="AZ1891" s="41"/>
      <c r="BA1891" s="41"/>
      <c r="BB1891" s="41"/>
      <c r="BC1891" s="41"/>
      <c r="BD1891" s="41"/>
      <c r="BE1891" s="41"/>
      <c r="BF1891" s="41"/>
      <c r="BG1891" s="41"/>
      <c r="BH1891" s="41"/>
      <c r="BI1891" s="41"/>
      <c r="BJ1891" s="41"/>
      <c r="BK1891" s="41"/>
      <c r="BL1891" s="41"/>
      <c r="BM1891" s="41"/>
      <c r="BN1891" s="41"/>
    </row>
    <row r="1892" customFormat="false" ht="12.75" hidden="false" customHeight="true" outlineLevel="0" collapsed="false">
      <c r="A1892" s="75"/>
      <c r="B1892" s="75"/>
      <c r="C1892" s="75"/>
      <c r="D1892" s="112"/>
      <c r="E1892" s="50"/>
      <c r="F1892" s="96"/>
      <c r="G1892" s="50"/>
      <c r="H1892" s="154"/>
      <c r="I1892" s="112"/>
      <c r="J1892" s="50"/>
      <c r="K1892" s="41"/>
      <c r="L1892" s="41"/>
      <c r="M1892" s="50"/>
      <c r="N1892" s="154"/>
      <c r="O1892" s="41"/>
      <c r="P1892" s="41"/>
      <c r="Q1892" s="155"/>
      <c r="R1892" s="155"/>
      <c r="S1892" s="155"/>
      <c r="T1892" s="155"/>
      <c r="U1892" s="155"/>
      <c r="V1892" s="155"/>
      <c r="W1892" s="155"/>
      <c r="X1892" s="155"/>
      <c r="Y1892" s="155"/>
      <c r="Z1892" s="41"/>
      <c r="AA1892" s="41"/>
      <c r="AB1892" s="41"/>
      <c r="AC1892" s="41"/>
      <c r="AD1892" s="41"/>
      <c r="AE1892" s="41"/>
      <c r="AF1892" s="41"/>
      <c r="AG1892" s="41"/>
      <c r="AH1892" s="41"/>
      <c r="AI1892" s="41"/>
      <c r="AJ1892" s="41"/>
      <c r="AK1892" s="41"/>
      <c r="AL1892" s="41"/>
      <c r="AM1892" s="41"/>
      <c r="AN1892" s="41"/>
      <c r="AO1892" s="41"/>
      <c r="AP1892" s="41"/>
      <c r="AQ1892" s="41"/>
      <c r="AR1892" s="41"/>
      <c r="AS1892" s="41"/>
      <c r="AT1892" s="41"/>
      <c r="AU1892" s="41"/>
      <c r="AV1892" s="41"/>
      <c r="AW1892" s="41"/>
      <c r="AX1892" s="41"/>
      <c r="AY1892" s="41"/>
      <c r="AZ1892" s="41"/>
      <c r="BA1892" s="41"/>
      <c r="BB1892" s="41"/>
      <c r="BC1892" s="41"/>
      <c r="BD1892" s="41"/>
      <c r="BE1892" s="41"/>
      <c r="BF1892" s="41"/>
      <c r="BG1892" s="41"/>
      <c r="BH1892" s="41"/>
      <c r="BI1892" s="41"/>
      <c r="BJ1892" s="41"/>
      <c r="BK1892" s="41"/>
      <c r="BL1892" s="41"/>
      <c r="BM1892" s="41"/>
      <c r="BN1892" s="41"/>
    </row>
    <row r="1893" customFormat="false" ht="12.75" hidden="false" customHeight="true" outlineLevel="0" collapsed="false">
      <c r="A1893" s="75"/>
      <c r="B1893" s="75"/>
      <c r="C1893" s="75"/>
      <c r="D1893" s="112"/>
      <c r="E1893" s="50"/>
      <c r="F1893" s="96"/>
      <c r="G1893" s="50"/>
      <c r="H1893" s="154"/>
      <c r="I1893" s="112"/>
      <c r="J1893" s="50"/>
      <c r="K1893" s="41"/>
      <c r="L1893" s="41"/>
      <c r="M1893" s="50"/>
      <c r="N1893" s="154"/>
      <c r="O1893" s="41"/>
      <c r="P1893" s="41"/>
      <c r="Q1893" s="155"/>
      <c r="R1893" s="155"/>
      <c r="S1893" s="155"/>
      <c r="T1893" s="155"/>
      <c r="U1893" s="155"/>
      <c r="V1893" s="155"/>
      <c r="W1893" s="155"/>
      <c r="X1893" s="155"/>
      <c r="Y1893" s="155"/>
      <c r="Z1893" s="41"/>
      <c r="AA1893" s="41"/>
      <c r="AB1893" s="41"/>
      <c r="AC1893" s="41"/>
      <c r="AD1893" s="41"/>
      <c r="AE1893" s="41"/>
      <c r="AF1893" s="41"/>
      <c r="AG1893" s="41"/>
      <c r="AH1893" s="41"/>
      <c r="AI1893" s="41"/>
      <c r="AJ1893" s="41"/>
      <c r="AK1893" s="41"/>
      <c r="AL1893" s="41"/>
      <c r="AM1893" s="41"/>
      <c r="AN1893" s="41"/>
      <c r="AO1893" s="41"/>
      <c r="AP1893" s="41"/>
      <c r="AQ1893" s="41"/>
      <c r="AR1893" s="41"/>
      <c r="AS1893" s="41"/>
      <c r="AT1893" s="41"/>
      <c r="AU1893" s="41"/>
      <c r="AV1893" s="41"/>
      <c r="AW1893" s="41"/>
      <c r="AX1893" s="41"/>
      <c r="AY1893" s="41"/>
      <c r="AZ1893" s="41"/>
      <c r="BA1893" s="41"/>
      <c r="BB1893" s="41"/>
      <c r="BC1893" s="41"/>
      <c r="BD1893" s="41"/>
      <c r="BE1893" s="41"/>
      <c r="BF1893" s="41"/>
      <c r="BG1893" s="41"/>
      <c r="BH1893" s="41"/>
      <c r="BI1893" s="41"/>
      <c r="BJ1893" s="41"/>
      <c r="BK1893" s="41"/>
      <c r="BL1893" s="41"/>
      <c r="BM1893" s="41"/>
      <c r="BN1893" s="41"/>
    </row>
    <row r="1894" customFormat="false" ht="12.75" hidden="false" customHeight="true" outlineLevel="0" collapsed="false">
      <c r="A1894" s="75"/>
      <c r="B1894" s="75"/>
      <c r="C1894" s="75"/>
      <c r="D1894" s="112"/>
      <c r="E1894" s="50"/>
      <c r="F1894" s="96"/>
      <c r="G1894" s="50"/>
      <c r="H1894" s="154"/>
      <c r="I1894" s="112"/>
      <c r="J1894" s="50"/>
      <c r="K1894" s="41"/>
      <c r="L1894" s="41"/>
      <c r="M1894" s="50"/>
      <c r="N1894" s="154"/>
      <c r="O1894" s="41"/>
      <c r="P1894" s="41"/>
      <c r="Q1894" s="155"/>
      <c r="R1894" s="155"/>
      <c r="S1894" s="155"/>
      <c r="T1894" s="155"/>
      <c r="U1894" s="155"/>
      <c r="V1894" s="155"/>
      <c r="W1894" s="155"/>
      <c r="X1894" s="155"/>
      <c r="Y1894" s="155"/>
      <c r="Z1894" s="41"/>
      <c r="AA1894" s="41"/>
      <c r="AB1894" s="41"/>
      <c r="AC1894" s="41"/>
      <c r="AD1894" s="41"/>
      <c r="AE1894" s="41"/>
      <c r="AF1894" s="41"/>
      <c r="AG1894" s="41"/>
      <c r="AH1894" s="41"/>
      <c r="AI1894" s="41"/>
      <c r="AJ1894" s="41"/>
      <c r="AK1894" s="41"/>
      <c r="AL1894" s="41"/>
      <c r="AM1894" s="41"/>
      <c r="AN1894" s="41"/>
      <c r="AO1894" s="41"/>
      <c r="AP1894" s="41"/>
      <c r="AQ1894" s="41"/>
      <c r="AR1894" s="41"/>
      <c r="AS1894" s="41"/>
      <c r="AT1894" s="41"/>
      <c r="AU1894" s="41"/>
      <c r="AV1894" s="41"/>
      <c r="AW1894" s="41"/>
      <c r="AX1894" s="41"/>
      <c r="AY1894" s="41"/>
      <c r="AZ1894" s="41"/>
      <c r="BA1894" s="41"/>
      <c r="BB1894" s="41"/>
      <c r="BC1894" s="41"/>
      <c r="BD1894" s="41"/>
      <c r="BE1894" s="41"/>
      <c r="BF1894" s="41"/>
      <c r="BG1894" s="41"/>
      <c r="BH1894" s="41"/>
      <c r="BI1894" s="41"/>
      <c r="BJ1894" s="41"/>
      <c r="BK1894" s="41"/>
      <c r="BL1894" s="41"/>
      <c r="BM1894" s="41"/>
      <c r="BN1894" s="41"/>
    </row>
    <row r="1895" customFormat="false" ht="12.75" hidden="false" customHeight="true" outlineLevel="0" collapsed="false">
      <c r="A1895" s="75"/>
      <c r="B1895" s="75"/>
      <c r="C1895" s="75"/>
      <c r="D1895" s="112"/>
      <c r="E1895" s="50"/>
      <c r="F1895" s="96"/>
      <c r="G1895" s="50"/>
      <c r="H1895" s="154"/>
      <c r="I1895" s="112"/>
      <c r="J1895" s="50"/>
      <c r="K1895" s="41"/>
      <c r="L1895" s="41"/>
      <c r="M1895" s="50"/>
      <c r="N1895" s="154"/>
      <c r="O1895" s="41"/>
      <c r="P1895" s="41"/>
      <c r="Q1895" s="155"/>
      <c r="R1895" s="155"/>
      <c r="S1895" s="155"/>
      <c r="T1895" s="155"/>
      <c r="U1895" s="155"/>
      <c r="V1895" s="155"/>
      <c r="W1895" s="155"/>
      <c r="X1895" s="155"/>
      <c r="Y1895" s="155"/>
      <c r="Z1895" s="41"/>
      <c r="AA1895" s="41"/>
      <c r="AB1895" s="41"/>
      <c r="AC1895" s="41"/>
      <c r="AD1895" s="41"/>
      <c r="AE1895" s="41"/>
      <c r="AF1895" s="41"/>
      <c r="AG1895" s="41"/>
      <c r="AH1895" s="41"/>
      <c r="AI1895" s="41"/>
      <c r="AJ1895" s="41"/>
      <c r="AK1895" s="41"/>
      <c r="AL1895" s="41"/>
      <c r="AM1895" s="41"/>
      <c r="AN1895" s="41"/>
      <c r="AO1895" s="41"/>
      <c r="AP1895" s="41"/>
      <c r="AQ1895" s="41"/>
      <c r="AR1895" s="41"/>
      <c r="AS1895" s="41"/>
      <c r="AT1895" s="41"/>
      <c r="AU1895" s="41"/>
      <c r="AV1895" s="41"/>
      <c r="AW1895" s="41"/>
      <c r="AX1895" s="41"/>
      <c r="AY1895" s="41"/>
      <c r="AZ1895" s="41"/>
      <c r="BA1895" s="41"/>
      <c r="BB1895" s="41"/>
      <c r="BC1895" s="41"/>
      <c r="BD1895" s="41"/>
      <c r="BE1895" s="41"/>
      <c r="BF1895" s="41"/>
      <c r="BG1895" s="41"/>
      <c r="BH1895" s="41"/>
      <c r="BI1895" s="41"/>
      <c r="BJ1895" s="41"/>
      <c r="BK1895" s="41"/>
      <c r="BL1895" s="41"/>
      <c r="BM1895" s="41"/>
      <c r="BN1895" s="41"/>
    </row>
    <row r="1896" customFormat="false" ht="12.75" hidden="false" customHeight="true" outlineLevel="0" collapsed="false">
      <c r="A1896" s="75"/>
      <c r="B1896" s="75"/>
      <c r="C1896" s="75"/>
      <c r="D1896" s="112"/>
      <c r="E1896" s="50"/>
      <c r="F1896" s="96"/>
      <c r="G1896" s="50"/>
      <c r="H1896" s="154"/>
      <c r="I1896" s="112"/>
      <c r="J1896" s="50"/>
      <c r="K1896" s="41"/>
      <c r="L1896" s="41"/>
      <c r="M1896" s="50"/>
      <c r="N1896" s="154"/>
      <c r="O1896" s="41"/>
      <c r="P1896" s="41"/>
      <c r="Q1896" s="155"/>
      <c r="R1896" s="155"/>
      <c r="S1896" s="155"/>
      <c r="T1896" s="155"/>
      <c r="U1896" s="155"/>
      <c r="V1896" s="155"/>
      <c r="W1896" s="155"/>
      <c r="X1896" s="155"/>
      <c r="Y1896" s="155"/>
      <c r="Z1896" s="41"/>
      <c r="AA1896" s="41"/>
      <c r="AB1896" s="41"/>
      <c r="AC1896" s="41"/>
      <c r="AD1896" s="41"/>
      <c r="AE1896" s="41"/>
      <c r="AF1896" s="41"/>
      <c r="AG1896" s="41"/>
      <c r="AH1896" s="41"/>
      <c r="AI1896" s="41"/>
      <c r="AJ1896" s="41"/>
      <c r="AK1896" s="41"/>
      <c r="AL1896" s="41"/>
      <c r="AM1896" s="41"/>
      <c r="AN1896" s="41"/>
      <c r="AO1896" s="41"/>
      <c r="AP1896" s="41"/>
      <c r="AQ1896" s="41"/>
      <c r="AR1896" s="41"/>
      <c r="AS1896" s="41"/>
      <c r="AT1896" s="41"/>
      <c r="AU1896" s="41"/>
      <c r="AV1896" s="41"/>
      <c r="AW1896" s="41"/>
      <c r="AX1896" s="41"/>
      <c r="AY1896" s="41"/>
      <c r="AZ1896" s="41"/>
      <c r="BA1896" s="41"/>
      <c r="BB1896" s="41"/>
      <c r="BC1896" s="41"/>
      <c r="BD1896" s="41"/>
      <c r="BE1896" s="41"/>
      <c r="BF1896" s="41"/>
      <c r="BG1896" s="41"/>
      <c r="BH1896" s="41"/>
      <c r="BI1896" s="41"/>
      <c r="BJ1896" s="41"/>
      <c r="BK1896" s="41"/>
      <c r="BL1896" s="41"/>
      <c r="BM1896" s="41"/>
      <c r="BN1896" s="41"/>
    </row>
    <row r="1897" customFormat="false" ht="12.75" hidden="false" customHeight="true" outlineLevel="0" collapsed="false">
      <c r="A1897" s="75"/>
      <c r="B1897" s="75"/>
      <c r="C1897" s="75"/>
      <c r="D1897" s="112"/>
      <c r="E1897" s="50"/>
      <c r="F1897" s="96"/>
      <c r="G1897" s="50"/>
      <c r="H1897" s="154"/>
      <c r="I1897" s="112"/>
      <c r="J1897" s="50"/>
      <c r="K1897" s="41"/>
      <c r="L1897" s="41"/>
      <c r="M1897" s="50"/>
      <c r="N1897" s="154"/>
      <c r="O1897" s="41"/>
      <c r="P1897" s="41"/>
      <c r="Q1897" s="155"/>
      <c r="R1897" s="155"/>
      <c r="S1897" s="155"/>
      <c r="T1897" s="155"/>
      <c r="U1897" s="155"/>
      <c r="V1897" s="155"/>
      <c r="W1897" s="155"/>
      <c r="X1897" s="155"/>
      <c r="Y1897" s="155"/>
      <c r="Z1897" s="41"/>
      <c r="AA1897" s="41"/>
      <c r="AB1897" s="41"/>
      <c r="AC1897" s="41"/>
      <c r="AD1897" s="41"/>
      <c r="AE1897" s="41"/>
      <c r="AF1897" s="41"/>
      <c r="AG1897" s="41"/>
      <c r="AH1897" s="41"/>
      <c r="AI1897" s="41"/>
      <c r="AJ1897" s="41"/>
      <c r="AK1897" s="41"/>
      <c r="AL1897" s="41"/>
      <c r="AM1897" s="41"/>
      <c r="AN1897" s="41"/>
      <c r="AO1897" s="41"/>
      <c r="AP1897" s="41"/>
      <c r="AQ1897" s="41"/>
      <c r="AR1897" s="41"/>
      <c r="AS1897" s="41"/>
      <c r="AT1897" s="41"/>
      <c r="AU1897" s="41"/>
      <c r="AV1897" s="41"/>
      <c r="AW1897" s="41"/>
      <c r="AX1897" s="41"/>
      <c r="AY1897" s="41"/>
      <c r="AZ1897" s="41"/>
      <c r="BA1897" s="41"/>
      <c r="BB1897" s="41"/>
      <c r="BC1897" s="41"/>
      <c r="BD1897" s="41"/>
      <c r="BE1897" s="41"/>
      <c r="BF1897" s="41"/>
      <c r="BG1897" s="41"/>
      <c r="BH1897" s="41"/>
      <c r="BI1897" s="41"/>
      <c r="BJ1897" s="41"/>
      <c r="BK1897" s="41"/>
      <c r="BL1897" s="41"/>
      <c r="BM1897" s="41"/>
      <c r="BN1897" s="41"/>
    </row>
    <row r="1898" customFormat="false" ht="12.75" hidden="false" customHeight="true" outlineLevel="0" collapsed="false">
      <c r="A1898" s="75"/>
      <c r="B1898" s="75"/>
      <c r="C1898" s="75"/>
      <c r="D1898" s="112"/>
      <c r="E1898" s="50"/>
      <c r="F1898" s="96"/>
      <c r="G1898" s="50"/>
      <c r="H1898" s="154"/>
      <c r="I1898" s="112"/>
      <c r="J1898" s="50"/>
      <c r="K1898" s="41"/>
      <c r="L1898" s="41"/>
      <c r="M1898" s="50"/>
      <c r="N1898" s="154"/>
      <c r="O1898" s="41"/>
      <c r="P1898" s="41"/>
      <c r="Q1898" s="155"/>
      <c r="R1898" s="155"/>
      <c r="S1898" s="155"/>
      <c r="T1898" s="155"/>
      <c r="U1898" s="155"/>
      <c r="V1898" s="155"/>
      <c r="W1898" s="155"/>
      <c r="X1898" s="155"/>
      <c r="Y1898" s="155"/>
      <c r="Z1898" s="41"/>
      <c r="AA1898" s="41"/>
      <c r="AB1898" s="41"/>
      <c r="AC1898" s="41"/>
      <c r="AD1898" s="41"/>
      <c r="AE1898" s="41"/>
      <c r="AF1898" s="41"/>
      <c r="AG1898" s="41"/>
      <c r="AH1898" s="41"/>
      <c r="AI1898" s="41"/>
      <c r="AJ1898" s="41"/>
      <c r="AK1898" s="41"/>
      <c r="AL1898" s="41"/>
      <c r="AM1898" s="41"/>
      <c r="AN1898" s="41"/>
      <c r="AO1898" s="41"/>
      <c r="AP1898" s="41"/>
      <c r="AQ1898" s="41"/>
      <c r="AR1898" s="41"/>
      <c r="AS1898" s="41"/>
      <c r="AT1898" s="41"/>
      <c r="AU1898" s="41"/>
      <c r="AV1898" s="41"/>
      <c r="AW1898" s="41"/>
      <c r="AX1898" s="41"/>
      <c r="AY1898" s="41"/>
      <c r="AZ1898" s="41"/>
      <c r="BA1898" s="41"/>
      <c r="BB1898" s="41"/>
      <c r="BC1898" s="41"/>
      <c r="BD1898" s="41"/>
      <c r="BE1898" s="41"/>
      <c r="BF1898" s="41"/>
      <c r="BG1898" s="41"/>
      <c r="BH1898" s="41"/>
      <c r="BI1898" s="41"/>
      <c r="BJ1898" s="41"/>
      <c r="BK1898" s="41"/>
      <c r="BL1898" s="41"/>
      <c r="BM1898" s="41"/>
      <c r="BN1898" s="41"/>
    </row>
    <row r="1899" customFormat="false" ht="12.75" hidden="false" customHeight="true" outlineLevel="0" collapsed="false">
      <c r="A1899" s="75"/>
      <c r="B1899" s="75"/>
      <c r="C1899" s="75"/>
      <c r="D1899" s="112"/>
      <c r="E1899" s="50"/>
      <c r="F1899" s="96"/>
      <c r="G1899" s="50"/>
      <c r="H1899" s="154"/>
      <c r="I1899" s="112"/>
      <c r="J1899" s="50"/>
      <c r="K1899" s="41"/>
      <c r="L1899" s="41"/>
      <c r="M1899" s="50"/>
      <c r="N1899" s="154"/>
      <c r="O1899" s="41"/>
      <c r="P1899" s="41"/>
      <c r="Q1899" s="155"/>
      <c r="R1899" s="155"/>
      <c r="S1899" s="155"/>
      <c r="T1899" s="155"/>
      <c r="U1899" s="155"/>
      <c r="V1899" s="155"/>
      <c r="W1899" s="155"/>
      <c r="X1899" s="155"/>
      <c r="Y1899" s="155"/>
      <c r="Z1899" s="41"/>
      <c r="AA1899" s="41"/>
      <c r="AB1899" s="41"/>
      <c r="AC1899" s="41"/>
      <c r="AD1899" s="41"/>
      <c r="AE1899" s="41"/>
      <c r="AF1899" s="41"/>
      <c r="AG1899" s="41"/>
      <c r="AH1899" s="41"/>
      <c r="AI1899" s="41"/>
      <c r="AJ1899" s="41"/>
      <c r="AK1899" s="41"/>
      <c r="AL1899" s="41"/>
      <c r="AM1899" s="41"/>
      <c r="AN1899" s="41"/>
      <c r="AO1899" s="41"/>
      <c r="AP1899" s="41"/>
      <c r="AQ1899" s="41"/>
      <c r="AR1899" s="41"/>
      <c r="AS1899" s="41"/>
      <c r="AT1899" s="41"/>
      <c r="AU1899" s="41"/>
      <c r="AV1899" s="41"/>
      <c r="AW1899" s="41"/>
      <c r="AX1899" s="41"/>
      <c r="AY1899" s="41"/>
      <c r="AZ1899" s="41"/>
      <c r="BA1899" s="41"/>
      <c r="BB1899" s="41"/>
      <c r="BC1899" s="41"/>
      <c r="BD1899" s="41"/>
      <c r="BE1899" s="41"/>
      <c r="BF1899" s="41"/>
      <c r="BG1899" s="41"/>
      <c r="BH1899" s="41"/>
      <c r="BI1899" s="41"/>
      <c r="BJ1899" s="41"/>
      <c r="BK1899" s="41"/>
      <c r="BL1899" s="41"/>
      <c r="BM1899" s="41"/>
      <c r="BN1899" s="41"/>
    </row>
    <row r="1900" customFormat="false" ht="12.75" hidden="false" customHeight="true" outlineLevel="0" collapsed="false">
      <c r="A1900" s="75"/>
      <c r="B1900" s="75"/>
      <c r="C1900" s="75"/>
      <c r="D1900" s="112"/>
      <c r="E1900" s="50"/>
      <c r="F1900" s="96"/>
      <c r="G1900" s="50"/>
      <c r="H1900" s="154"/>
      <c r="I1900" s="112"/>
      <c r="J1900" s="50"/>
      <c r="K1900" s="41"/>
      <c r="L1900" s="41"/>
      <c r="M1900" s="50"/>
      <c r="N1900" s="154"/>
      <c r="O1900" s="41"/>
      <c r="P1900" s="41"/>
      <c r="Q1900" s="155"/>
      <c r="R1900" s="155"/>
      <c r="S1900" s="155"/>
      <c r="T1900" s="155"/>
      <c r="U1900" s="155"/>
      <c r="V1900" s="155"/>
      <c r="W1900" s="155"/>
      <c r="X1900" s="155"/>
      <c r="Y1900" s="155"/>
      <c r="Z1900" s="41"/>
      <c r="AA1900" s="41"/>
      <c r="AB1900" s="41"/>
      <c r="AC1900" s="41"/>
      <c r="AD1900" s="41"/>
      <c r="AE1900" s="41"/>
      <c r="AF1900" s="41"/>
      <c r="AG1900" s="41"/>
      <c r="AH1900" s="41"/>
      <c r="AI1900" s="41"/>
      <c r="AJ1900" s="41"/>
      <c r="AK1900" s="41"/>
      <c r="AL1900" s="41"/>
      <c r="AM1900" s="41"/>
      <c r="AN1900" s="41"/>
      <c r="AO1900" s="41"/>
      <c r="AP1900" s="41"/>
      <c r="AQ1900" s="41"/>
      <c r="AR1900" s="41"/>
      <c r="AS1900" s="41"/>
      <c r="AT1900" s="41"/>
      <c r="AU1900" s="41"/>
      <c r="AV1900" s="41"/>
      <c r="AW1900" s="41"/>
      <c r="AX1900" s="41"/>
      <c r="AY1900" s="41"/>
      <c r="AZ1900" s="41"/>
      <c r="BA1900" s="41"/>
      <c r="BB1900" s="41"/>
      <c r="BC1900" s="41"/>
      <c r="BD1900" s="41"/>
      <c r="BE1900" s="41"/>
      <c r="BF1900" s="41"/>
      <c r="BG1900" s="41"/>
      <c r="BH1900" s="41"/>
      <c r="BI1900" s="41"/>
      <c r="BJ1900" s="41"/>
      <c r="BK1900" s="41"/>
      <c r="BL1900" s="41"/>
      <c r="BM1900" s="41"/>
      <c r="BN1900" s="41"/>
    </row>
    <row r="1901" customFormat="false" ht="12.75" hidden="false" customHeight="true" outlineLevel="0" collapsed="false">
      <c r="A1901" s="75"/>
      <c r="B1901" s="75"/>
      <c r="C1901" s="75"/>
      <c r="D1901" s="112"/>
      <c r="E1901" s="50"/>
      <c r="F1901" s="96"/>
      <c r="G1901" s="50"/>
      <c r="H1901" s="154"/>
      <c r="I1901" s="112"/>
      <c r="J1901" s="50"/>
      <c r="K1901" s="41"/>
      <c r="L1901" s="41"/>
      <c r="M1901" s="50"/>
      <c r="N1901" s="154"/>
      <c r="O1901" s="41"/>
      <c r="P1901" s="41"/>
      <c r="Q1901" s="155"/>
      <c r="R1901" s="155"/>
      <c r="S1901" s="155"/>
      <c r="T1901" s="155"/>
      <c r="U1901" s="155"/>
      <c r="V1901" s="155"/>
      <c r="W1901" s="155"/>
      <c r="X1901" s="155"/>
      <c r="Y1901" s="155"/>
      <c r="Z1901" s="41"/>
      <c r="AA1901" s="41"/>
      <c r="AB1901" s="41"/>
      <c r="AC1901" s="41"/>
      <c r="AD1901" s="41"/>
      <c r="AE1901" s="41"/>
      <c r="AF1901" s="41"/>
      <c r="AG1901" s="41"/>
      <c r="AH1901" s="41"/>
      <c r="AI1901" s="41"/>
      <c r="AJ1901" s="41"/>
      <c r="AK1901" s="41"/>
      <c r="AL1901" s="41"/>
      <c r="AM1901" s="41"/>
      <c r="AN1901" s="41"/>
      <c r="AO1901" s="41"/>
      <c r="AP1901" s="41"/>
      <c r="AQ1901" s="41"/>
      <c r="AR1901" s="41"/>
      <c r="AS1901" s="41"/>
      <c r="AT1901" s="41"/>
      <c r="AU1901" s="41"/>
      <c r="AV1901" s="41"/>
      <c r="AW1901" s="41"/>
      <c r="AX1901" s="41"/>
      <c r="AY1901" s="41"/>
      <c r="AZ1901" s="41"/>
      <c r="BA1901" s="41"/>
      <c r="BB1901" s="41"/>
      <c r="BC1901" s="41"/>
      <c r="BD1901" s="41"/>
      <c r="BE1901" s="41"/>
      <c r="BF1901" s="41"/>
      <c r="BG1901" s="41"/>
      <c r="BH1901" s="41"/>
      <c r="BI1901" s="41"/>
      <c r="BJ1901" s="41"/>
      <c r="BK1901" s="41"/>
      <c r="BL1901" s="41"/>
      <c r="BM1901" s="41"/>
      <c r="BN1901" s="41"/>
    </row>
    <row r="1902" customFormat="false" ht="12.75" hidden="false" customHeight="true" outlineLevel="0" collapsed="false">
      <c r="A1902" s="75"/>
      <c r="B1902" s="75"/>
      <c r="C1902" s="75"/>
      <c r="D1902" s="112"/>
      <c r="E1902" s="50"/>
      <c r="F1902" s="96"/>
      <c r="G1902" s="50"/>
      <c r="H1902" s="154"/>
      <c r="I1902" s="112"/>
      <c r="J1902" s="50"/>
      <c r="K1902" s="41"/>
      <c r="L1902" s="41"/>
      <c r="M1902" s="50"/>
      <c r="N1902" s="154"/>
      <c r="O1902" s="41"/>
      <c r="P1902" s="41"/>
      <c r="Q1902" s="155"/>
      <c r="R1902" s="155"/>
      <c r="S1902" s="155"/>
      <c r="T1902" s="155"/>
      <c r="U1902" s="155"/>
      <c r="V1902" s="155"/>
      <c r="W1902" s="155"/>
      <c r="X1902" s="155"/>
      <c r="Y1902" s="155"/>
      <c r="Z1902" s="41"/>
      <c r="AA1902" s="41"/>
      <c r="AB1902" s="41"/>
      <c r="AC1902" s="41"/>
      <c r="AD1902" s="41"/>
      <c r="AE1902" s="41"/>
      <c r="AF1902" s="41"/>
      <c r="AG1902" s="41"/>
      <c r="AH1902" s="41"/>
      <c r="AI1902" s="41"/>
      <c r="AJ1902" s="41"/>
      <c r="AK1902" s="41"/>
      <c r="AL1902" s="41"/>
      <c r="AM1902" s="41"/>
      <c r="AN1902" s="41"/>
      <c r="AO1902" s="41"/>
      <c r="AP1902" s="41"/>
      <c r="AQ1902" s="41"/>
      <c r="AR1902" s="41"/>
      <c r="AS1902" s="41"/>
      <c r="AT1902" s="41"/>
      <c r="AU1902" s="41"/>
      <c r="AV1902" s="41"/>
      <c r="AW1902" s="41"/>
      <c r="AX1902" s="41"/>
      <c r="AY1902" s="41"/>
      <c r="AZ1902" s="41"/>
      <c r="BA1902" s="41"/>
      <c r="BB1902" s="41"/>
      <c r="BC1902" s="41"/>
      <c r="BD1902" s="41"/>
      <c r="BE1902" s="41"/>
      <c r="BF1902" s="41"/>
      <c r="BG1902" s="41"/>
      <c r="BH1902" s="41"/>
      <c r="BI1902" s="41"/>
      <c r="BJ1902" s="41"/>
      <c r="BK1902" s="41"/>
      <c r="BL1902" s="41"/>
      <c r="BM1902" s="41"/>
      <c r="BN1902" s="41"/>
    </row>
    <row r="1903" customFormat="false" ht="12.75" hidden="false" customHeight="true" outlineLevel="0" collapsed="false">
      <c r="A1903" s="75"/>
      <c r="B1903" s="75"/>
      <c r="C1903" s="75"/>
      <c r="D1903" s="112"/>
      <c r="E1903" s="50"/>
      <c r="F1903" s="96"/>
      <c r="G1903" s="50"/>
      <c r="H1903" s="154"/>
      <c r="I1903" s="112"/>
      <c r="J1903" s="50"/>
      <c r="K1903" s="41"/>
      <c r="L1903" s="41"/>
      <c r="M1903" s="50"/>
      <c r="N1903" s="154"/>
      <c r="O1903" s="41"/>
      <c r="P1903" s="41"/>
      <c r="Q1903" s="155"/>
      <c r="R1903" s="155"/>
      <c r="S1903" s="155"/>
      <c r="T1903" s="155"/>
      <c r="U1903" s="155"/>
      <c r="V1903" s="155"/>
      <c r="W1903" s="155"/>
      <c r="X1903" s="155"/>
      <c r="Y1903" s="155"/>
      <c r="Z1903" s="41"/>
      <c r="AA1903" s="41"/>
      <c r="AB1903" s="41"/>
      <c r="AC1903" s="41"/>
      <c r="AD1903" s="41"/>
      <c r="AE1903" s="41"/>
      <c r="AF1903" s="41"/>
      <c r="AG1903" s="41"/>
      <c r="AH1903" s="41"/>
      <c r="AI1903" s="41"/>
      <c r="AJ1903" s="41"/>
      <c r="AK1903" s="41"/>
      <c r="AL1903" s="41"/>
      <c r="AM1903" s="41"/>
      <c r="AN1903" s="41"/>
      <c r="AO1903" s="41"/>
      <c r="AP1903" s="41"/>
      <c r="AQ1903" s="41"/>
      <c r="AR1903" s="41"/>
      <c r="AS1903" s="41"/>
      <c r="AT1903" s="41"/>
      <c r="AU1903" s="41"/>
      <c r="AV1903" s="41"/>
      <c r="AW1903" s="41"/>
      <c r="AX1903" s="41"/>
      <c r="AY1903" s="41"/>
      <c r="AZ1903" s="41"/>
      <c r="BA1903" s="41"/>
      <c r="BB1903" s="41"/>
      <c r="BC1903" s="41"/>
      <c r="BD1903" s="41"/>
      <c r="BE1903" s="41"/>
      <c r="BF1903" s="41"/>
      <c r="BG1903" s="41"/>
      <c r="BH1903" s="41"/>
      <c r="BI1903" s="41"/>
      <c r="BJ1903" s="41"/>
      <c r="BK1903" s="41"/>
      <c r="BL1903" s="41"/>
      <c r="BM1903" s="41"/>
      <c r="BN1903" s="41"/>
    </row>
    <row r="1904" customFormat="false" ht="12.75" hidden="false" customHeight="true" outlineLevel="0" collapsed="false">
      <c r="A1904" s="75"/>
      <c r="B1904" s="75"/>
      <c r="C1904" s="75"/>
      <c r="D1904" s="112"/>
      <c r="E1904" s="50"/>
      <c r="F1904" s="96"/>
      <c r="G1904" s="50"/>
      <c r="H1904" s="154"/>
      <c r="I1904" s="112"/>
      <c r="J1904" s="50"/>
      <c r="K1904" s="41"/>
      <c r="L1904" s="41"/>
      <c r="M1904" s="50"/>
      <c r="N1904" s="154"/>
      <c r="O1904" s="41"/>
      <c r="P1904" s="41"/>
      <c r="Q1904" s="155"/>
      <c r="R1904" s="155"/>
      <c r="S1904" s="155"/>
      <c r="T1904" s="155"/>
      <c r="U1904" s="155"/>
      <c r="V1904" s="155"/>
      <c r="W1904" s="155"/>
      <c r="X1904" s="155"/>
      <c r="Y1904" s="155"/>
      <c r="Z1904" s="41"/>
      <c r="AA1904" s="41"/>
      <c r="AB1904" s="41"/>
      <c r="AC1904" s="41"/>
      <c r="AD1904" s="41"/>
      <c r="AE1904" s="41"/>
      <c r="AF1904" s="41"/>
      <c r="AG1904" s="41"/>
      <c r="AH1904" s="41"/>
      <c r="AI1904" s="41"/>
      <c r="AJ1904" s="41"/>
      <c r="AK1904" s="41"/>
      <c r="AL1904" s="41"/>
      <c r="AM1904" s="41"/>
      <c r="AN1904" s="41"/>
      <c r="AO1904" s="41"/>
      <c r="AP1904" s="41"/>
      <c r="AQ1904" s="41"/>
      <c r="AR1904" s="41"/>
      <c r="AS1904" s="41"/>
      <c r="AT1904" s="41"/>
      <c r="AU1904" s="41"/>
      <c r="AV1904" s="41"/>
      <c r="AW1904" s="41"/>
      <c r="AX1904" s="41"/>
      <c r="AY1904" s="41"/>
      <c r="AZ1904" s="41"/>
      <c r="BA1904" s="41"/>
      <c r="BB1904" s="41"/>
      <c r="BC1904" s="41"/>
      <c r="BD1904" s="41"/>
      <c r="BE1904" s="41"/>
      <c r="BF1904" s="41"/>
      <c r="BG1904" s="41"/>
      <c r="BH1904" s="41"/>
      <c r="BI1904" s="41"/>
      <c r="BJ1904" s="41"/>
      <c r="BK1904" s="41"/>
      <c r="BL1904" s="41"/>
      <c r="BM1904" s="41"/>
      <c r="BN1904" s="41"/>
    </row>
    <row r="1905" customFormat="false" ht="12.75" hidden="false" customHeight="true" outlineLevel="0" collapsed="false">
      <c r="A1905" s="75"/>
      <c r="B1905" s="75"/>
      <c r="C1905" s="75"/>
      <c r="D1905" s="112"/>
      <c r="E1905" s="50"/>
      <c r="F1905" s="96"/>
      <c r="G1905" s="50"/>
      <c r="H1905" s="154"/>
      <c r="I1905" s="112"/>
      <c r="J1905" s="50"/>
      <c r="K1905" s="41"/>
      <c r="L1905" s="41"/>
      <c r="M1905" s="50"/>
      <c r="N1905" s="154"/>
      <c r="O1905" s="41"/>
      <c r="P1905" s="41"/>
      <c r="Q1905" s="155"/>
      <c r="R1905" s="155"/>
      <c r="S1905" s="155"/>
      <c r="T1905" s="155"/>
      <c r="U1905" s="155"/>
      <c r="V1905" s="155"/>
      <c r="W1905" s="155"/>
      <c r="X1905" s="155"/>
      <c r="Y1905" s="155"/>
      <c r="Z1905" s="41"/>
      <c r="AA1905" s="41"/>
      <c r="AB1905" s="41"/>
      <c r="AC1905" s="41"/>
      <c r="AD1905" s="41"/>
      <c r="AE1905" s="41"/>
      <c r="AF1905" s="41"/>
      <c r="AG1905" s="41"/>
      <c r="AH1905" s="41"/>
      <c r="AI1905" s="41"/>
      <c r="AJ1905" s="41"/>
      <c r="AK1905" s="41"/>
      <c r="AL1905" s="41"/>
      <c r="AM1905" s="41"/>
      <c r="AN1905" s="41"/>
      <c r="AO1905" s="41"/>
      <c r="AP1905" s="41"/>
      <c r="AQ1905" s="41"/>
      <c r="AR1905" s="41"/>
      <c r="AS1905" s="41"/>
      <c r="AT1905" s="41"/>
      <c r="AU1905" s="41"/>
      <c r="AV1905" s="41"/>
      <c r="AW1905" s="41"/>
      <c r="AX1905" s="41"/>
      <c r="AY1905" s="41"/>
      <c r="AZ1905" s="41"/>
      <c r="BA1905" s="41"/>
      <c r="BB1905" s="41"/>
      <c r="BC1905" s="41"/>
      <c r="BD1905" s="41"/>
      <c r="BE1905" s="41"/>
      <c r="BF1905" s="41"/>
      <c r="BG1905" s="41"/>
      <c r="BH1905" s="41"/>
      <c r="BI1905" s="41"/>
      <c r="BJ1905" s="41"/>
      <c r="BK1905" s="41"/>
      <c r="BL1905" s="41"/>
      <c r="BM1905" s="41"/>
      <c r="BN1905" s="41"/>
    </row>
    <row r="1906" customFormat="false" ht="12.75" hidden="false" customHeight="true" outlineLevel="0" collapsed="false">
      <c r="A1906" s="75"/>
      <c r="B1906" s="75"/>
      <c r="C1906" s="75"/>
      <c r="D1906" s="112"/>
      <c r="E1906" s="50"/>
      <c r="F1906" s="96"/>
      <c r="G1906" s="50"/>
      <c r="H1906" s="154"/>
      <c r="I1906" s="112"/>
      <c r="J1906" s="50"/>
      <c r="K1906" s="41"/>
      <c r="L1906" s="41"/>
      <c r="M1906" s="50"/>
      <c r="N1906" s="154"/>
      <c r="O1906" s="41"/>
      <c r="P1906" s="41"/>
      <c r="Q1906" s="155"/>
      <c r="R1906" s="155"/>
      <c r="S1906" s="155"/>
      <c r="T1906" s="155"/>
      <c r="U1906" s="155"/>
      <c r="V1906" s="155"/>
      <c r="W1906" s="155"/>
      <c r="X1906" s="155"/>
      <c r="Y1906" s="155"/>
      <c r="Z1906" s="41"/>
      <c r="AA1906" s="41"/>
      <c r="AB1906" s="41"/>
      <c r="AC1906" s="41"/>
      <c r="AD1906" s="41"/>
      <c r="AE1906" s="41"/>
      <c r="AF1906" s="41"/>
      <c r="AG1906" s="41"/>
      <c r="AH1906" s="41"/>
      <c r="AI1906" s="41"/>
      <c r="AJ1906" s="41"/>
      <c r="AK1906" s="41"/>
      <c r="AL1906" s="41"/>
      <c r="AM1906" s="41"/>
      <c r="AN1906" s="41"/>
      <c r="AO1906" s="41"/>
      <c r="AP1906" s="41"/>
      <c r="AQ1906" s="41"/>
      <c r="AR1906" s="41"/>
      <c r="AS1906" s="41"/>
      <c r="AT1906" s="41"/>
      <c r="AU1906" s="41"/>
      <c r="AV1906" s="41"/>
      <c r="AW1906" s="41"/>
      <c r="AX1906" s="41"/>
      <c r="AY1906" s="41"/>
      <c r="AZ1906" s="41"/>
      <c r="BA1906" s="41"/>
      <c r="BB1906" s="41"/>
      <c r="BC1906" s="41"/>
      <c r="BD1906" s="41"/>
      <c r="BE1906" s="41"/>
      <c r="BF1906" s="41"/>
      <c r="BG1906" s="41"/>
      <c r="BH1906" s="41"/>
      <c r="BI1906" s="41"/>
      <c r="BJ1906" s="41"/>
      <c r="BK1906" s="41"/>
      <c r="BL1906" s="41"/>
      <c r="BM1906" s="41"/>
      <c r="BN1906" s="41"/>
    </row>
    <row r="1907" customFormat="false" ht="12.75" hidden="false" customHeight="true" outlineLevel="0" collapsed="false">
      <c r="A1907" s="75"/>
      <c r="B1907" s="75"/>
      <c r="C1907" s="75"/>
      <c r="D1907" s="112"/>
      <c r="E1907" s="50"/>
      <c r="F1907" s="96"/>
      <c r="G1907" s="50"/>
      <c r="H1907" s="154"/>
      <c r="I1907" s="112"/>
      <c r="J1907" s="50"/>
      <c r="K1907" s="41"/>
      <c r="L1907" s="41"/>
      <c r="M1907" s="50"/>
      <c r="N1907" s="154"/>
      <c r="O1907" s="41"/>
      <c r="P1907" s="41"/>
      <c r="Q1907" s="155"/>
      <c r="R1907" s="155"/>
      <c r="S1907" s="155"/>
      <c r="T1907" s="155"/>
      <c r="U1907" s="155"/>
      <c r="V1907" s="155"/>
      <c r="W1907" s="155"/>
      <c r="X1907" s="155"/>
      <c r="Y1907" s="155"/>
      <c r="Z1907" s="41"/>
      <c r="AA1907" s="41"/>
      <c r="AB1907" s="41"/>
      <c r="AC1907" s="41"/>
      <c r="AD1907" s="41"/>
      <c r="AE1907" s="41"/>
      <c r="AF1907" s="41"/>
      <c r="AG1907" s="41"/>
      <c r="AH1907" s="41"/>
      <c r="AI1907" s="41"/>
      <c r="AJ1907" s="41"/>
      <c r="AK1907" s="41"/>
      <c r="AL1907" s="41"/>
      <c r="AM1907" s="41"/>
      <c r="AN1907" s="41"/>
      <c r="AO1907" s="41"/>
      <c r="AP1907" s="41"/>
      <c r="AQ1907" s="41"/>
      <c r="AR1907" s="41"/>
      <c r="AS1907" s="41"/>
      <c r="AT1907" s="41"/>
      <c r="AU1907" s="41"/>
      <c r="AV1907" s="41"/>
      <c r="AW1907" s="41"/>
      <c r="AX1907" s="41"/>
      <c r="AY1907" s="41"/>
      <c r="AZ1907" s="41"/>
      <c r="BA1907" s="41"/>
      <c r="BB1907" s="41"/>
      <c r="BC1907" s="41"/>
      <c r="BD1907" s="41"/>
      <c r="BE1907" s="41"/>
      <c r="BF1907" s="41"/>
      <c r="BG1907" s="41"/>
      <c r="BH1907" s="41"/>
      <c r="BI1907" s="41"/>
      <c r="BJ1907" s="41"/>
      <c r="BK1907" s="41"/>
      <c r="BL1907" s="41"/>
      <c r="BM1907" s="41"/>
      <c r="BN1907" s="41"/>
    </row>
    <row r="1908" customFormat="false" ht="12.75" hidden="false" customHeight="true" outlineLevel="0" collapsed="false">
      <c r="A1908" s="75"/>
      <c r="B1908" s="75"/>
      <c r="C1908" s="75"/>
      <c r="D1908" s="112"/>
      <c r="E1908" s="50"/>
      <c r="F1908" s="96"/>
      <c r="G1908" s="50"/>
      <c r="H1908" s="154"/>
      <c r="I1908" s="112"/>
      <c r="J1908" s="50"/>
      <c r="K1908" s="41"/>
      <c r="L1908" s="41"/>
      <c r="M1908" s="50"/>
      <c r="N1908" s="154"/>
      <c r="O1908" s="41"/>
      <c r="P1908" s="41"/>
      <c r="Q1908" s="155"/>
      <c r="R1908" s="155"/>
      <c r="S1908" s="155"/>
      <c r="T1908" s="155"/>
      <c r="U1908" s="155"/>
      <c r="V1908" s="155"/>
      <c r="W1908" s="155"/>
      <c r="X1908" s="155"/>
      <c r="Y1908" s="155"/>
      <c r="Z1908" s="41"/>
      <c r="AA1908" s="41"/>
      <c r="AB1908" s="41"/>
      <c r="AC1908" s="41"/>
      <c r="AD1908" s="41"/>
      <c r="AE1908" s="41"/>
      <c r="AF1908" s="41"/>
      <c r="AG1908" s="41"/>
      <c r="AH1908" s="41"/>
      <c r="AI1908" s="41"/>
      <c r="AJ1908" s="41"/>
      <c r="AK1908" s="41"/>
      <c r="AL1908" s="41"/>
      <c r="AM1908" s="41"/>
      <c r="AN1908" s="41"/>
      <c r="AO1908" s="41"/>
      <c r="AP1908" s="41"/>
      <c r="AQ1908" s="41"/>
      <c r="AR1908" s="41"/>
      <c r="AS1908" s="41"/>
      <c r="AT1908" s="41"/>
      <c r="AU1908" s="41"/>
      <c r="AV1908" s="41"/>
      <c r="AW1908" s="41"/>
      <c r="AX1908" s="41"/>
      <c r="AY1908" s="41"/>
      <c r="AZ1908" s="41"/>
      <c r="BA1908" s="41"/>
      <c r="BB1908" s="41"/>
      <c r="BC1908" s="41"/>
      <c r="BD1908" s="41"/>
      <c r="BE1908" s="41"/>
      <c r="BF1908" s="41"/>
      <c r="BG1908" s="41"/>
      <c r="BH1908" s="41"/>
      <c r="BI1908" s="41"/>
      <c r="BJ1908" s="41"/>
      <c r="BK1908" s="41"/>
      <c r="BL1908" s="41"/>
      <c r="BM1908" s="41"/>
      <c r="BN1908" s="41"/>
    </row>
    <row r="1909" customFormat="false" ht="12.75" hidden="false" customHeight="true" outlineLevel="0" collapsed="false">
      <c r="A1909" s="75"/>
      <c r="B1909" s="75"/>
      <c r="C1909" s="75"/>
      <c r="D1909" s="112"/>
      <c r="E1909" s="50"/>
      <c r="F1909" s="96"/>
      <c r="G1909" s="50"/>
      <c r="H1909" s="154"/>
      <c r="I1909" s="112"/>
      <c r="J1909" s="50"/>
      <c r="K1909" s="41"/>
      <c r="L1909" s="41"/>
      <c r="M1909" s="50"/>
      <c r="N1909" s="154"/>
      <c r="O1909" s="41"/>
      <c r="P1909" s="41"/>
      <c r="Q1909" s="155"/>
      <c r="R1909" s="155"/>
      <c r="S1909" s="155"/>
      <c r="T1909" s="155"/>
      <c r="U1909" s="155"/>
      <c r="V1909" s="155"/>
      <c r="W1909" s="155"/>
      <c r="X1909" s="155"/>
      <c r="Y1909" s="155"/>
      <c r="Z1909" s="41"/>
      <c r="AA1909" s="41"/>
      <c r="AB1909" s="41"/>
      <c r="AC1909" s="41"/>
      <c r="AD1909" s="41"/>
      <c r="AE1909" s="41"/>
      <c r="AF1909" s="41"/>
      <c r="AG1909" s="41"/>
      <c r="AH1909" s="41"/>
      <c r="AI1909" s="41"/>
      <c r="AJ1909" s="41"/>
      <c r="AK1909" s="41"/>
      <c r="AL1909" s="41"/>
      <c r="AM1909" s="41"/>
      <c r="AN1909" s="41"/>
      <c r="AO1909" s="41"/>
      <c r="AP1909" s="41"/>
      <c r="AQ1909" s="41"/>
      <c r="AR1909" s="41"/>
      <c r="AS1909" s="41"/>
      <c r="AT1909" s="41"/>
      <c r="AU1909" s="41"/>
      <c r="AV1909" s="41"/>
      <c r="AW1909" s="41"/>
      <c r="AX1909" s="41"/>
      <c r="AY1909" s="41"/>
      <c r="AZ1909" s="41"/>
      <c r="BA1909" s="41"/>
      <c r="BB1909" s="41"/>
      <c r="BC1909" s="41"/>
      <c r="BD1909" s="41"/>
      <c r="BE1909" s="41"/>
      <c r="BF1909" s="41"/>
      <c r="BG1909" s="41"/>
      <c r="BH1909" s="41"/>
      <c r="BI1909" s="41"/>
      <c r="BJ1909" s="41"/>
      <c r="BK1909" s="41"/>
      <c r="BL1909" s="41"/>
      <c r="BM1909" s="41"/>
      <c r="BN1909" s="41"/>
    </row>
    <row r="1910" customFormat="false" ht="12.75" hidden="false" customHeight="true" outlineLevel="0" collapsed="false">
      <c r="A1910" s="75"/>
      <c r="B1910" s="75"/>
      <c r="C1910" s="75"/>
      <c r="D1910" s="112"/>
      <c r="E1910" s="50"/>
      <c r="F1910" s="96"/>
      <c r="G1910" s="50"/>
      <c r="H1910" s="154"/>
      <c r="I1910" s="112"/>
      <c r="J1910" s="50"/>
      <c r="K1910" s="41"/>
      <c r="L1910" s="41"/>
      <c r="M1910" s="50"/>
      <c r="N1910" s="154"/>
      <c r="O1910" s="41"/>
      <c r="P1910" s="41"/>
      <c r="Q1910" s="155"/>
      <c r="R1910" s="155"/>
      <c r="S1910" s="155"/>
      <c r="T1910" s="155"/>
      <c r="U1910" s="155"/>
      <c r="V1910" s="155"/>
      <c r="W1910" s="155"/>
      <c r="X1910" s="155"/>
      <c r="Y1910" s="155"/>
      <c r="Z1910" s="41"/>
      <c r="AA1910" s="41"/>
      <c r="AB1910" s="41"/>
      <c r="AC1910" s="41"/>
      <c r="AD1910" s="41"/>
      <c r="AE1910" s="41"/>
      <c r="AF1910" s="41"/>
      <c r="AG1910" s="41"/>
      <c r="AH1910" s="41"/>
      <c r="AI1910" s="41"/>
      <c r="AJ1910" s="41"/>
      <c r="AK1910" s="41"/>
      <c r="AL1910" s="41"/>
      <c r="AM1910" s="41"/>
      <c r="AN1910" s="41"/>
      <c r="AO1910" s="41"/>
      <c r="AP1910" s="41"/>
      <c r="AQ1910" s="41"/>
      <c r="AR1910" s="41"/>
      <c r="AS1910" s="41"/>
      <c r="AT1910" s="41"/>
      <c r="AU1910" s="41"/>
      <c r="AV1910" s="41"/>
      <c r="AW1910" s="41"/>
      <c r="AX1910" s="41"/>
      <c r="AY1910" s="41"/>
      <c r="AZ1910" s="41"/>
      <c r="BA1910" s="41"/>
      <c r="BB1910" s="41"/>
      <c r="BC1910" s="41"/>
      <c r="BD1910" s="41"/>
      <c r="BE1910" s="41"/>
      <c r="BF1910" s="41"/>
      <c r="BG1910" s="41"/>
      <c r="BH1910" s="41"/>
      <c r="BI1910" s="41"/>
      <c r="BJ1910" s="41"/>
      <c r="BK1910" s="41"/>
      <c r="BL1910" s="41"/>
      <c r="BM1910" s="41"/>
      <c r="BN1910" s="41"/>
    </row>
    <row r="1911" customFormat="false" ht="12.75" hidden="false" customHeight="true" outlineLevel="0" collapsed="false">
      <c r="A1911" s="75"/>
      <c r="B1911" s="75"/>
      <c r="C1911" s="75"/>
      <c r="D1911" s="112"/>
      <c r="E1911" s="50"/>
      <c r="F1911" s="96"/>
      <c r="G1911" s="50"/>
      <c r="H1911" s="154"/>
      <c r="I1911" s="112"/>
      <c r="J1911" s="50"/>
      <c r="K1911" s="41"/>
      <c r="L1911" s="41"/>
      <c r="M1911" s="50"/>
      <c r="N1911" s="154"/>
      <c r="O1911" s="41"/>
      <c r="P1911" s="41"/>
      <c r="Q1911" s="155"/>
      <c r="R1911" s="155"/>
      <c r="S1911" s="155"/>
      <c r="T1911" s="155"/>
      <c r="U1911" s="155"/>
      <c r="V1911" s="155"/>
      <c r="W1911" s="155"/>
      <c r="X1911" s="155"/>
      <c r="Y1911" s="155"/>
      <c r="Z1911" s="41"/>
      <c r="AA1911" s="41"/>
      <c r="AB1911" s="41"/>
      <c r="AC1911" s="41"/>
      <c r="AD1911" s="41"/>
      <c r="AE1911" s="41"/>
      <c r="AF1911" s="41"/>
      <c r="AG1911" s="41"/>
      <c r="AH1911" s="41"/>
      <c r="AI1911" s="41"/>
      <c r="AJ1911" s="41"/>
      <c r="AK1911" s="41"/>
      <c r="AL1911" s="41"/>
      <c r="AM1911" s="41"/>
      <c r="AN1911" s="41"/>
      <c r="AO1911" s="41"/>
      <c r="AP1911" s="41"/>
      <c r="AQ1911" s="41"/>
      <c r="AR1911" s="41"/>
      <c r="AS1911" s="41"/>
      <c r="AT1911" s="41"/>
      <c r="AU1911" s="41"/>
      <c r="AV1911" s="41"/>
      <c r="AW1911" s="41"/>
      <c r="AX1911" s="41"/>
      <c r="AY1911" s="41"/>
      <c r="AZ1911" s="41"/>
      <c r="BA1911" s="41"/>
      <c r="BB1911" s="41"/>
      <c r="BC1911" s="41"/>
      <c r="BD1911" s="41"/>
      <c r="BE1911" s="41"/>
      <c r="BF1911" s="41"/>
      <c r="BG1911" s="41"/>
      <c r="BH1911" s="41"/>
      <c r="BI1911" s="41"/>
      <c r="BJ1911" s="41"/>
      <c r="BK1911" s="41"/>
      <c r="BL1911" s="41"/>
      <c r="BM1911" s="41"/>
      <c r="BN1911" s="41"/>
    </row>
    <row r="1912" customFormat="false" ht="12.75" hidden="false" customHeight="true" outlineLevel="0" collapsed="false">
      <c r="A1912" s="75"/>
      <c r="B1912" s="75"/>
      <c r="C1912" s="75"/>
      <c r="D1912" s="112"/>
      <c r="E1912" s="50"/>
      <c r="F1912" s="96"/>
      <c r="G1912" s="50"/>
      <c r="H1912" s="154"/>
      <c r="I1912" s="112"/>
      <c r="J1912" s="50"/>
      <c r="K1912" s="41"/>
      <c r="L1912" s="41"/>
      <c r="M1912" s="50"/>
      <c r="N1912" s="154"/>
      <c r="O1912" s="41"/>
      <c r="P1912" s="41"/>
      <c r="Q1912" s="155"/>
      <c r="R1912" s="155"/>
      <c r="S1912" s="155"/>
      <c r="T1912" s="155"/>
      <c r="U1912" s="155"/>
      <c r="V1912" s="155"/>
      <c r="W1912" s="155"/>
      <c r="X1912" s="155"/>
      <c r="Y1912" s="155"/>
      <c r="Z1912" s="41"/>
      <c r="AA1912" s="41"/>
      <c r="AB1912" s="41"/>
      <c r="AC1912" s="41"/>
      <c r="AD1912" s="41"/>
      <c r="AE1912" s="41"/>
      <c r="AF1912" s="41"/>
      <c r="AG1912" s="41"/>
      <c r="AH1912" s="41"/>
      <c r="AI1912" s="41"/>
      <c r="AJ1912" s="41"/>
      <c r="AK1912" s="41"/>
      <c r="AL1912" s="41"/>
      <c r="AM1912" s="41"/>
      <c r="AN1912" s="41"/>
      <c r="AO1912" s="41"/>
      <c r="AP1912" s="41"/>
      <c r="AQ1912" s="41"/>
      <c r="AR1912" s="41"/>
      <c r="AS1912" s="41"/>
      <c r="AT1912" s="41"/>
      <c r="AU1912" s="41"/>
      <c r="AV1912" s="41"/>
      <c r="AW1912" s="41"/>
      <c r="AX1912" s="41"/>
      <c r="AY1912" s="41"/>
      <c r="AZ1912" s="41"/>
      <c r="BA1912" s="41"/>
      <c r="BB1912" s="41"/>
      <c r="BC1912" s="41"/>
      <c r="BD1912" s="41"/>
      <c r="BE1912" s="41"/>
      <c r="BF1912" s="41"/>
      <c r="BG1912" s="41"/>
      <c r="BH1912" s="41"/>
      <c r="BI1912" s="41"/>
      <c r="BJ1912" s="41"/>
      <c r="BK1912" s="41"/>
      <c r="BL1912" s="41"/>
      <c r="BM1912" s="41"/>
      <c r="BN1912" s="41"/>
    </row>
    <row r="1913" customFormat="false" ht="12.75" hidden="false" customHeight="true" outlineLevel="0" collapsed="false">
      <c r="A1913" s="75"/>
      <c r="B1913" s="75"/>
      <c r="C1913" s="75"/>
      <c r="D1913" s="112"/>
      <c r="E1913" s="50"/>
      <c r="F1913" s="96"/>
      <c r="G1913" s="50"/>
      <c r="H1913" s="154"/>
      <c r="I1913" s="112"/>
      <c r="J1913" s="50"/>
      <c r="K1913" s="41"/>
      <c r="L1913" s="41"/>
      <c r="M1913" s="50"/>
      <c r="N1913" s="154"/>
      <c r="O1913" s="41"/>
      <c r="P1913" s="41"/>
      <c r="Q1913" s="155"/>
      <c r="R1913" s="155"/>
      <c r="S1913" s="155"/>
      <c r="T1913" s="155"/>
      <c r="U1913" s="155"/>
      <c r="V1913" s="155"/>
      <c r="W1913" s="155"/>
      <c r="X1913" s="155"/>
      <c r="Y1913" s="155"/>
      <c r="Z1913" s="41"/>
      <c r="AA1913" s="41"/>
      <c r="AB1913" s="41"/>
      <c r="AC1913" s="41"/>
      <c r="AD1913" s="41"/>
      <c r="AE1913" s="41"/>
      <c r="AF1913" s="41"/>
      <c r="AG1913" s="41"/>
      <c r="AH1913" s="41"/>
      <c r="AI1913" s="41"/>
      <c r="AJ1913" s="41"/>
      <c r="AK1913" s="41"/>
      <c r="AL1913" s="41"/>
      <c r="AM1913" s="41"/>
      <c r="AN1913" s="41"/>
      <c r="AO1913" s="41"/>
      <c r="AP1913" s="41"/>
      <c r="AQ1913" s="41"/>
      <c r="AR1913" s="41"/>
      <c r="AS1913" s="41"/>
      <c r="AT1913" s="41"/>
      <c r="AU1913" s="41"/>
      <c r="AV1913" s="41"/>
      <c r="AW1913" s="41"/>
      <c r="AX1913" s="41"/>
      <c r="AY1913" s="41"/>
      <c r="AZ1913" s="41"/>
      <c r="BA1913" s="41"/>
      <c r="BB1913" s="41"/>
      <c r="BC1913" s="41"/>
      <c r="BD1913" s="41"/>
      <c r="BE1913" s="41"/>
      <c r="BF1913" s="41"/>
      <c r="BG1913" s="41"/>
      <c r="BH1913" s="41"/>
      <c r="BI1913" s="41"/>
      <c r="BJ1913" s="41"/>
      <c r="BK1913" s="41"/>
      <c r="BL1913" s="41"/>
      <c r="BM1913" s="41"/>
      <c r="BN1913" s="41"/>
    </row>
    <row r="1914" customFormat="false" ht="12.75" hidden="false" customHeight="true" outlineLevel="0" collapsed="false">
      <c r="A1914" s="75"/>
      <c r="B1914" s="75"/>
      <c r="C1914" s="75"/>
      <c r="D1914" s="112"/>
      <c r="E1914" s="50"/>
      <c r="F1914" s="96"/>
      <c r="G1914" s="50"/>
      <c r="H1914" s="154"/>
      <c r="I1914" s="112"/>
      <c r="J1914" s="50"/>
      <c r="K1914" s="41"/>
      <c r="L1914" s="41"/>
      <c r="M1914" s="50"/>
      <c r="N1914" s="154"/>
      <c r="O1914" s="41"/>
      <c r="P1914" s="41"/>
      <c r="Q1914" s="155"/>
      <c r="R1914" s="155"/>
      <c r="S1914" s="155"/>
      <c r="T1914" s="155"/>
      <c r="U1914" s="155"/>
      <c r="V1914" s="155"/>
      <c r="W1914" s="155"/>
      <c r="X1914" s="155"/>
      <c r="Y1914" s="155"/>
      <c r="Z1914" s="41"/>
      <c r="AA1914" s="41"/>
      <c r="AB1914" s="41"/>
      <c r="AC1914" s="41"/>
      <c r="AD1914" s="41"/>
      <c r="AE1914" s="41"/>
      <c r="AF1914" s="41"/>
      <c r="AG1914" s="41"/>
      <c r="AH1914" s="41"/>
      <c r="AI1914" s="41"/>
      <c r="AJ1914" s="41"/>
      <c r="AK1914" s="41"/>
      <c r="AL1914" s="41"/>
      <c r="AM1914" s="41"/>
      <c r="AN1914" s="41"/>
      <c r="AO1914" s="41"/>
      <c r="AP1914" s="41"/>
      <c r="AQ1914" s="41"/>
      <c r="AR1914" s="41"/>
      <c r="AS1914" s="41"/>
      <c r="AT1914" s="41"/>
      <c r="AU1914" s="41"/>
      <c r="AV1914" s="41"/>
      <c r="AW1914" s="41"/>
      <c r="AX1914" s="41"/>
      <c r="AY1914" s="41"/>
      <c r="AZ1914" s="41"/>
      <c r="BA1914" s="41"/>
      <c r="BB1914" s="41"/>
      <c r="BC1914" s="41"/>
      <c r="BD1914" s="41"/>
      <c r="BE1914" s="41"/>
      <c r="BF1914" s="41"/>
      <c r="BG1914" s="41"/>
      <c r="BH1914" s="41"/>
      <c r="BI1914" s="41"/>
      <c r="BJ1914" s="41"/>
      <c r="BK1914" s="41"/>
      <c r="BL1914" s="41"/>
      <c r="BM1914" s="41"/>
      <c r="BN1914" s="41"/>
    </row>
    <row r="1915" customFormat="false" ht="12.75" hidden="false" customHeight="true" outlineLevel="0" collapsed="false">
      <c r="A1915" s="75"/>
      <c r="B1915" s="75"/>
      <c r="C1915" s="75"/>
      <c r="D1915" s="112"/>
      <c r="E1915" s="50"/>
      <c r="F1915" s="96"/>
      <c r="G1915" s="50"/>
      <c r="H1915" s="154"/>
      <c r="I1915" s="112"/>
      <c r="J1915" s="50"/>
      <c r="K1915" s="41"/>
      <c r="L1915" s="41"/>
      <c r="M1915" s="50"/>
      <c r="N1915" s="154"/>
      <c r="O1915" s="41"/>
      <c r="P1915" s="41"/>
      <c r="Q1915" s="155"/>
      <c r="R1915" s="155"/>
      <c r="S1915" s="155"/>
      <c r="T1915" s="155"/>
      <c r="U1915" s="155"/>
      <c r="V1915" s="155"/>
      <c r="W1915" s="155"/>
      <c r="X1915" s="155"/>
      <c r="Y1915" s="155"/>
      <c r="Z1915" s="41"/>
      <c r="AA1915" s="41"/>
      <c r="AB1915" s="41"/>
      <c r="AC1915" s="41"/>
      <c r="AD1915" s="41"/>
      <c r="AE1915" s="41"/>
      <c r="AF1915" s="41"/>
      <c r="AG1915" s="41"/>
      <c r="AH1915" s="41"/>
      <c r="AI1915" s="41"/>
      <c r="AJ1915" s="41"/>
      <c r="AK1915" s="41"/>
      <c r="AL1915" s="41"/>
      <c r="AM1915" s="41"/>
      <c r="AN1915" s="41"/>
      <c r="AO1915" s="41"/>
      <c r="AP1915" s="41"/>
      <c r="AQ1915" s="41"/>
      <c r="AR1915" s="41"/>
      <c r="AS1915" s="41"/>
      <c r="AT1915" s="41"/>
      <c r="AU1915" s="41"/>
      <c r="AV1915" s="41"/>
      <c r="AW1915" s="41"/>
      <c r="AX1915" s="41"/>
      <c r="AY1915" s="41"/>
      <c r="AZ1915" s="41"/>
      <c r="BA1915" s="41"/>
      <c r="BB1915" s="41"/>
      <c r="BC1915" s="41"/>
      <c r="BD1915" s="41"/>
      <c r="BE1915" s="41"/>
      <c r="BF1915" s="41"/>
      <c r="BG1915" s="41"/>
      <c r="BH1915" s="41"/>
      <c r="BI1915" s="41"/>
      <c r="BJ1915" s="41"/>
      <c r="BK1915" s="41"/>
      <c r="BL1915" s="41"/>
      <c r="BM1915" s="41"/>
      <c r="BN1915" s="41"/>
    </row>
    <row r="1916" customFormat="false" ht="12.75" hidden="false" customHeight="true" outlineLevel="0" collapsed="false">
      <c r="A1916" s="75"/>
      <c r="B1916" s="75"/>
      <c r="C1916" s="75"/>
      <c r="D1916" s="112"/>
      <c r="E1916" s="50"/>
      <c r="F1916" s="96"/>
      <c r="G1916" s="50"/>
      <c r="H1916" s="154"/>
      <c r="I1916" s="112"/>
      <c r="J1916" s="50"/>
      <c r="K1916" s="41"/>
      <c r="L1916" s="41"/>
      <c r="M1916" s="50"/>
      <c r="N1916" s="154"/>
      <c r="O1916" s="41"/>
      <c r="P1916" s="41"/>
      <c r="Q1916" s="155"/>
      <c r="R1916" s="155"/>
      <c r="S1916" s="155"/>
      <c r="T1916" s="155"/>
      <c r="U1916" s="155"/>
      <c r="V1916" s="155"/>
      <c r="W1916" s="155"/>
      <c r="X1916" s="155"/>
      <c r="Y1916" s="155"/>
      <c r="Z1916" s="41"/>
      <c r="AA1916" s="41"/>
      <c r="AB1916" s="41"/>
      <c r="AC1916" s="41"/>
      <c r="AD1916" s="41"/>
      <c r="AE1916" s="41"/>
      <c r="AF1916" s="41"/>
      <c r="AG1916" s="41"/>
      <c r="AH1916" s="41"/>
      <c r="AI1916" s="41"/>
      <c r="AJ1916" s="41"/>
      <c r="AK1916" s="41"/>
      <c r="AL1916" s="41"/>
      <c r="AM1916" s="41"/>
      <c r="AN1916" s="41"/>
      <c r="AO1916" s="41"/>
      <c r="AP1916" s="41"/>
      <c r="AQ1916" s="41"/>
      <c r="AR1916" s="41"/>
      <c r="AS1916" s="41"/>
      <c r="AT1916" s="41"/>
      <c r="AU1916" s="41"/>
      <c r="AV1916" s="41"/>
      <c r="AW1916" s="41"/>
      <c r="AX1916" s="41"/>
      <c r="AY1916" s="41"/>
      <c r="AZ1916" s="41"/>
      <c r="BA1916" s="41"/>
      <c r="BB1916" s="41"/>
      <c r="BC1916" s="41"/>
      <c r="BD1916" s="41"/>
      <c r="BE1916" s="41"/>
      <c r="BF1916" s="41"/>
      <c r="BG1916" s="41"/>
      <c r="BH1916" s="41"/>
      <c r="BI1916" s="41"/>
      <c r="BJ1916" s="41"/>
      <c r="BK1916" s="41"/>
      <c r="BL1916" s="41"/>
      <c r="BM1916" s="41"/>
      <c r="BN1916" s="41"/>
    </row>
    <row r="1917" customFormat="false" ht="12.75" hidden="false" customHeight="true" outlineLevel="0" collapsed="false">
      <c r="A1917" s="75"/>
      <c r="B1917" s="75"/>
      <c r="C1917" s="75"/>
      <c r="D1917" s="112"/>
      <c r="E1917" s="50"/>
      <c r="F1917" s="96"/>
      <c r="G1917" s="50"/>
      <c r="H1917" s="154"/>
      <c r="I1917" s="112"/>
      <c r="J1917" s="50"/>
      <c r="K1917" s="41"/>
      <c r="L1917" s="41"/>
      <c r="M1917" s="50"/>
      <c r="N1917" s="154"/>
      <c r="O1917" s="41"/>
      <c r="P1917" s="41"/>
      <c r="Q1917" s="155"/>
      <c r="R1917" s="155"/>
      <c r="S1917" s="155"/>
      <c r="T1917" s="155"/>
      <c r="U1917" s="155"/>
      <c r="V1917" s="155"/>
      <c r="W1917" s="155"/>
      <c r="X1917" s="155"/>
      <c r="Y1917" s="155"/>
      <c r="Z1917" s="41"/>
      <c r="AA1917" s="41"/>
      <c r="AB1917" s="41"/>
      <c r="AC1917" s="41"/>
      <c r="AD1917" s="41"/>
      <c r="AE1917" s="41"/>
      <c r="AF1917" s="41"/>
      <c r="AG1917" s="41"/>
      <c r="AH1917" s="41"/>
      <c r="AI1917" s="41"/>
      <c r="AJ1917" s="41"/>
      <c r="AK1917" s="41"/>
      <c r="AL1917" s="41"/>
      <c r="AM1917" s="41"/>
      <c r="AN1917" s="41"/>
      <c r="AO1917" s="41"/>
      <c r="AP1917" s="41"/>
      <c r="AQ1917" s="41"/>
      <c r="AR1917" s="41"/>
      <c r="AS1917" s="41"/>
      <c r="AT1917" s="41"/>
      <c r="AU1917" s="41"/>
      <c r="AV1917" s="41"/>
      <c r="AW1917" s="41"/>
      <c r="AX1917" s="41"/>
      <c r="AY1917" s="41"/>
      <c r="AZ1917" s="41"/>
      <c r="BA1917" s="41"/>
      <c r="BB1917" s="41"/>
      <c r="BC1917" s="41"/>
      <c r="BD1917" s="41"/>
      <c r="BE1917" s="41"/>
      <c r="BF1917" s="41"/>
      <c r="BG1917" s="41"/>
      <c r="BH1917" s="41"/>
      <c r="BI1917" s="41"/>
      <c r="BJ1917" s="41"/>
      <c r="BK1917" s="41"/>
      <c r="BL1917" s="41"/>
      <c r="BM1917" s="41"/>
      <c r="BN1917" s="41"/>
    </row>
    <row r="1918" customFormat="false" ht="12.75" hidden="false" customHeight="true" outlineLevel="0" collapsed="false">
      <c r="A1918" s="75"/>
      <c r="B1918" s="75"/>
      <c r="C1918" s="75"/>
      <c r="D1918" s="112"/>
      <c r="E1918" s="50"/>
      <c r="F1918" s="96"/>
      <c r="G1918" s="50"/>
      <c r="H1918" s="154"/>
      <c r="I1918" s="112"/>
      <c r="J1918" s="50"/>
      <c r="K1918" s="41"/>
      <c r="L1918" s="41"/>
      <c r="M1918" s="50"/>
      <c r="N1918" s="154"/>
      <c r="O1918" s="41"/>
      <c r="P1918" s="41"/>
      <c r="Q1918" s="155"/>
      <c r="R1918" s="155"/>
      <c r="S1918" s="155"/>
      <c r="T1918" s="155"/>
      <c r="U1918" s="155"/>
      <c r="V1918" s="155"/>
      <c r="W1918" s="155"/>
      <c r="X1918" s="155"/>
      <c r="Y1918" s="155"/>
      <c r="Z1918" s="41"/>
      <c r="AA1918" s="41"/>
      <c r="AB1918" s="41"/>
      <c r="AC1918" s="41"/>
      <c r="AD1918" s="41"/>
      <c r="AE1918" s="41"/>
      <c r="AF1918" s="41"/>
      <c r="AG1918" s="41"/>
      <c r="AH1918" s="41"/>
      <c r="AI1918" s="41"/>
      <c r="AJ1918" s="41"/>
      <c r="AK1918" s="41"/>
      <c r="AL1918" s="41"/>
      <c r="AM1918" s="41"/>
      <c r="AN1918" s="41"/>
      <c r="AO1918" s="41"/>
      <c r="AP1918" s="41"/>
      <c r="AQ1918" s="41"/>
      <c r="AR1918" s="41"/>
      <c r="AS1918" s="41"/>
      <c r="AT1918" s="41"/>
      <c r="AU1918" s="41"/>
      <c r="AV1918" s="41"/>
      <c r="AW1918" s="41"/>
      <c r="AX1918" s="41"/>
      <c r="AY1918" s="41"/>
      <c r="AZ1918" s="41"/>
      <c r="BA1918" s="41"/>
      <c r="BB1918" s="41"/>
      <c r="BC1918" s="41"/>
      <c r="BD1918" s="41"/>
      <c r="BE1918" s="41"/>
      <c r="BF1918" s="41"/>
      <c r="BG1918" s="41"/>
      <c r="BH1918" s="41"/>
      <c r="BI1918" s="41"/>
      <c r="BJ1918" s="41"/>
      <c r="BK1918" s="41"/>
      <c r="BL1918" s="41"/>
      <c r="BM1918" s="41"/>
      <c r="BN1918" s="41"/>
    </row>
    <row r="1919" customFormat="false" ht="12.75" hidden="false" customHeight="true" outlineLevel="0" collapsed="false">
      <c r="A1919" s="75"/>
      <c r="B1919" s="75"/>
      <c r="C1919" s="75"/>
      <c r="D1919" s="112"/>
      <c r="E1919" s="50"/>
      <c r="F1919" s="96"/>
      <c r="G1919" s="50"/>
      <c r="H1919" s="154"/>
      <c r="I1919" s="112"/>
      <c r="J1919" s="50"/>
      <c r="K1919" s="41"/>
      <c r="L1919" s="41"/>
      <c r="M1919" s="50"/>
      <c r="N1919" s="154"/>
      <c r="O1919" s="41"/>
      <c r="P1919" s="41"/>
      <c r="Q1919" s="155"/>
      <c r="R1919" s="155"/>
      <c r="S1919" s="155"/>
      <c r="T1919" s="155"/>
      <c r="U1919" s="155"/>
      <c r="V1919" s="155"/>
      <c r="W1919" s="155"/>
      <c r="X1919" s="155"/>
      <c r="Y1919" s="155"/>
      <c r="Z1919" s="41"/>
      <c r="AA1919" s="41"/>
      <c r="AB1919" s="41"/>
      <c r="AC1919" s="41"/>
      <c r="AD1919" s="41"/>
      <c r="AE1919" s="41"/>
      <c r="AF1919" s="41"/>
      <c r="AG1919" s="41"/>
      <c r="AH1919" s="41"/>
      <c r="AI1919" s="41"/>
      <c r="AJ1919" s="41"/>
      <c r="AK1919" s="41"/>
      <c r="AL1919" s="41"/>
      <c r="AM1919" s="41"/>
      <c r="AN1919" s="41"/>
      <c r="AO1919" s="41"/>
      <c r="AP1919" s="41"/>
      <c r="AQ1919" s="41"/>
      <c r="AR1919" s="41"/>
      <c r="AS1919" s="41"/>
      <c r="AT1919" s="41"/>
      <c r="AU1919" s="41"/>
      <c r="AV1919" s="41"/>
      <c r="AW1919" s="41"/>
      <c r="AX1919" s="41"/>
      <c r="AY1919" s="41"/>
      <c r="AZ1919" s="41"/>
      <c r="BA1919" s="41"/>
      <c r="BB1919" s="41"/>
      <c r="BC1919" s="41"/>
      <c r="BD1919" s="41"/>
      <c r="BE1919" s="41"/>
      <c r="BF1919" s="41"/>
      <c r="BG1919" s="41"/>
      <c r="BH1919" s="41"/>
      <c r="BI1919" s="41"/>
      <c r="BJ1919" s="41"/>
      <c r="BK1919" s="41"/>
      <c r="BL1919" s="41"/>
      <c r="BM1919" s="41"/>
      <c r="BN1919" s="41"/>
    </row>
    <row r="1920" customFormat="false" ht="12.75" hidden="false" customHeight="true" outlineLevel="0" collapsed="false">
      <c r="A1920" s="75"/>
      <c r="B1920" s="75"/>
      <c r="C1920" s="75"/>
      <c r="D1920" s="112"/>
      <c r="E1920" s="50"/>
      <c r="F1920" s="96"/>
      <c r="G1920" s="50"/>
      <c r="H1920" s="154"/>
      <c r="I1920" s="112"/>
      <c r="J1920" s="50"/>
      <c r="K1920" s="41"/>
      <c r="L1920" s="41"/>
      <c r="M1920" s="50"/>
      <c r="N1920" s="154"/>
      <c r="O1920" s="41"/>
      <c r="P1920" s="41"/>
      <c r="Q1920" s="155"/>
      <c r="R1920" s="155"/>
      <c r="S1920" s="155"/>
      <c r="T1920" s="155"/>
      <c r="U1920" s="155"/>
      <c r="V1920" s="155"/>
      <c r="W1920" s="155"/>
      <c r="X1920" s="155"/>
      <c r="Y1920" s="155"/>
      <c r="Z1920" s="41"/>
      <c r="AA1920" s="41"/>
      <c r="AB1920" s="41"/>
      <c r="AC1920" s="41"/>
      <c r="AD1920" s="41"/>
      <c r="AE1920" s="41"/>
      <c r="AF1920" s="41"/>
      <c r="AG1920" s="41"/>
      <c r="AH1920" s="41"/>
      <c r="AI1920" s="41"/>
      <c r="AJ1920" s="41"/>
      <c r="AK1920" s="41"/>
      <c r="AL1920" s="41"/>
      <c r="AM1920" s="41"/>
      <c r="AN1920" s="41"/>
      <c r="AO1920" s="41"/>
      <c r="AP1920" s="41"/>
      <c r="AQ1920" s="41"/>
      <c r="AR1920" s="41"/>
      <c r="AS1920" s="41"/>
      <c r="AT1920" s="41"/>
      <c r="AU1920" s="41"/>
      <c r="AV1920" s="41"/>
      <c r="AW1920" s="41"/>
      <c r="AX1920" s="41"/>
      <c r="AY1920" s="41"/>
      <c r="AZ1920" s="41"/>
      <c r="BA1920" s="41"/>
      <c r="BB1920" s="41"/>
      <c r="BC1920" s="41"/>
      <c r="BD1920" s="41"/>
      <c r="BE1920" s="41"/>
      <c r="BF1920" s="41"/>
      <c r="BG1920" s="41"/>
      <c r="BH1920" s="41"/>
      <c r="BI1920" s="41"/>
      <c r="BJ1920" s="41"/>
      <c r="BK1920" s="41"/>
      <c r="BL1920" s="41"/>
      <c r="BM1920" s="41"/>
      <c r="BN1920" s="41"/>
    </row>
    <row r="1921" customFormat="false" ht="12.75" hidden="false" customHeight="true" outlineLevel="0" collapsed="false">
      <c r="A1921" s="75"/>
      <c r="B1921" s="75"/>
      <c r="C1921" s="75"/>
      <c r="D1921" s="112"/>
      <c r="E1921" s="50"/>
      <c r="F1921" s="96"/>
      <c r="G1921" s="50"/>
      <c r="H1921" s="154"/>
      <c r="I1921" s="112"/>
      <c r="J1921" s="50"/>
      <c r="K1921" s="41"/>
      <c r="L1921" s="41"/>
      <c r="M1921" s="50"/>
      <c r="N1921" s="154"/>
      <c r="O1921" s="41"/>
      <c r="P1921" s="41"/>
      <c r="Q1921" s="155"/>
      <c r="R1921" s="155"/>
      <c r="S1921" s="155"/>
      <c r="T1921" s="155"/>
      <c r="U1921" s="155"/>
      <c r="V1921" s="155"/>
      <c r="W1921" s="155"/>
      <c r="X1921" s="155"/>
      <c r="Y1921" s="155"/>
      <c r="Z1921" s="41"/>
      <c r="AA1921" s="41"/>
      <c r="AB1921" s="41"/>
      <c r="AC1921" s="41"/>
      <c r="AD1921" s="41"/>
      <c r="AE1921" s="41"/>
      <c r="AF1921" s="41"/>
      <c r="AG1921" s="41"/>
      <c r="AH1921" s="41"/>
      <c r="AI1921" s="41"/>
      <c r="AJ1921" s="41"/>
      <c r="AK1921" s="41"/>
      <c r="AL1921" s="41"/>
      <c r="AM1921" s="41"/>
      <c r="AN1921" s="41"/>
      <c r="AO1921" s="41"/>
      <c r="AP1921" s="41"/>
      <c r="AQ1921" s="41"/>
      <c r="AR1921" s="41"/>
      <c r="AS1921" s="41"/>
      <c r="AT1921" s="41"/>
      <c r="AU1921" s="41"/>
      <c r="AV1921" s="41"/>
      <c r="AW1921" s="41"/>
      <c r="AX1921" s="41"/>
      <c r="AY1921" s="41"/>
      <c r="AZ1921" s="41"/>
      <c r="BA1921" s="41"/>
      <c r="BB1921" s="41"/>
      <c r="BC1921" s="41"/>
      <c r="BD1921" s="41"/>
      <c r="BE1921" s="41"/>
      <c r="BF1921" s="41"/>
      <c r="BG1921" s="41"/>
      <c r="BH1921" s="41"/>
      <c r="BI1921" s="41"/>
      <c r="BJ1921" s="41"/>
      <c r="BK1921" s="41"/>
      <c r="BL1921" s="41"/>
      <c r="BM1921" s="41"/>
      <c r="BN1921" s="41"/>
    </row>
    <row r="1922" customFormat="false" ht="12.75" hidden="false" customHeight="true" outlineLevel="0" collapsed="false">
      <c r="A1922" s="75"/>
      <c r="B1922" s="75"/>
      <c r="C1922" s="75"/>
      <c r="D1922" s="112"/>
      <c r="E1922" s="50"/>
      <c r="F1922" s="96"/>
      <c r="G1922" s="50"/>
      <c r="H1922" s="154"/>
      <c r="I1922" s="112"/>
      <c r="J1922" s="50"/>
      <c r="K1922" s="41"/>
      <c r="L1922" s="41"/>
      <c r="M1922" s="50"/>
      <c r="N1922" s="154"/>
      <c r="O1922" s="41"/>
      <c r="P1922" s="41"/>
      <c r="Q1922" s="155"/>
      <c r="R1922" s="155"/>
      <c r="S1922" s="155"/>
      <c r="T1922" s="155"/>
      <c r="U1922" s="155"/>
      <c r="V1922" s="155"/>
      <c r="W1922" s="155"/>
      <c r="X1922" s="155"/>
      <c r="Y1922" s="155"/>
      <c r="Z1922" s="41"/>
      <c r="AA1922" s="41"/>
      <c r="AB1922" s="41"/>
      <c r="AC1922" s="41"/>
      <c r="AD1922" s="41"/>
      <c r="AE1922" s="41"/>
      <c r="AF1922" s="41"/>
      <c r="AG1922" s="41"/>
      <c r="AH1922" s="41"/>
      <c r="AI1922" s="41"/>
      <c r="AJ1922" s="41"/>
      <c r="AK1922" s="41"/>
      <c r="AL1922" s="41"/>
      <c r="AM1922" s="41"/>
      <c r="AN1922" s="41"/>
      <c r="AO1922" s="41"/>
      <c r="AP1922" s="41"/>
      <c r="AQ1922" s="41"/>
      <c r="AR1922" s="41"/>
      <c r="AS1922" s="41"/>
      <c r="AT1922" s="41"/>
      <c r="AU1922" s="41"/>
      <c r="AV1922" s="41"/>
      <c r="AW1922" s="41"/>
      <c r="AX1922" s="41"/>
      <c r="AY1922" s="41"/>
      <c r="AZ1922" s="41"/>
      <c r="BA1922" s="41"/>
      <c r="BB1922" s="41"/>
      <c r="BC1922" s="41"/>
      <c r="BD1922" s="41"/>
      <c r="BE1922" s="41"/>
      <c r="BF1922" s="41"/>
      <c r="BG1922" s="41"/>
      <c r="BH1922" s="41"/>
      <c r="BI1922" s="41"/>
      <c r="BJ1922" s="41"/>
      <c r="BK1922" s="41"/>
      <c r="BL1922" s="41"/>
      <c r="BM1922" s="41"/>
      <c r="BN1922" s="41"/>
    </row>
    <row r="1923" customFormat="false" ht="12.75" hidden="false" customHeight="true" outlineLevel="0" collapsed="false">
      <c r="A1923" s="75"/>
      <c r="B1923" s="75"/>
      <c r="C1923" s="75"/>
      <c r="D1923" s="112"/>
      <c r="E1923" s="50"/>
      <c r="F1923" s="96"/>
      <c r="G1923" s="50"/>
      <c r="H1923" s="155"/>
      <c r="I1923" s="75"/>
      <c r="J1923" s="50"/>
      <c r="K1923" s="41"/>
      <c r="L1923" s="41"/>
      <c r="M1923" s="50"/>
      <c r="N1923" s="154"/>
      <c r="O1923" s="41"/>
      <c r="P1923" s="41"/>
      <c r="Q1923" s="155"/>
      <c r="R1923" s="155"/>
      <c r="S1923" s="155"/>
      <c r="T1923" s="155"/>
      <c r="U1923" s="155"/>
      <c r="V1923" s="155"/>
      <c r="W1923" s="155"/>
      <c r="X1923" s="155"/>
      <c r="Y1923" s="155"/>
      <c r="Z1923" s="41"/>
      <c r="AA1923" s="41"/>
      <c r="AB1923" s="41"/>
      <c r="AC1923" s="41"/>
      <c r="AD1923" s="41"/>
      <c r="AE1923" s="41"/>
      <c r="AF1923" s="41"/>
      <c r="AG1923" s="41"/>
      <c r="AH1923" s="41"/>
      <c r="AI1923" s="41"/>
      <c r="AJ1923" s="41"/>
      <c r="AK1923" s="41"/>
      <c r="AL1923" s="41"/>
      <c r="AM1923" s="41"/>
      <c r="AN1923" s="41"/>
      <c r="AO1923" s="41"/>
      <c r="AP1923" s="41"/>
      <c r="AQ1923" s="41"/>
      <c r="AR1923" s="41"/>
      <c r="AS1923" s="41"/>
      <c r="AT1923" s="41"/>
      <c r="AU1923" s="41"/>
      <c r="AV1923" s="41"/>
      <c r="AW1923" s="41"/>
      <c r="AX1923" s="41"/>
      <c r="AY1923" s="41"/>
      <c r="AZ1923" s="41"/>
      <c r="BA1923" s="41"/>
      <c r="BB1923" s="41"/>
      <c r="BC1923" s="41"/>
      <c r="BD1923" s="41"/>
      <c r="BE1923" s="41"/>
      <c r="BF1923" s="41"/>
      <c r="BG1923" s="41"/>
      <c r="BH1923" s="41"/>
      <c r="BI1923" s="41"/>
      <c r="BJ1923" s="41"/>
      <c r="BK1923" s="41"/>
      <c r="BL1923" s="41"/>
      <c r="BM1923" s="41"/>
      <c r="BN1923" s="41"/>
    </row>
    <row r="1924" customFormat="false" ht="14.25" hidden="false" customHeight="true" outlineLevel="0" collapsed="false">
      <c r="A1924" s="156"/>
      <c r="B1924" s="156"/>
      <c r="C1924" s="156"/>
      <c r="D1924" s="157"/>
      <c r="E1924" s="158"/>
      <c r="F1924" s="159"/>
      <c r="G1924" s="158"/>
      <c r="H1924" s="160"/>
      <c r="I1924" s="161"/>
      <c r="J1924" s="158"/>
      <c r="K1924" s="162"/>
      <c r="L1924" s="162"/>
      <c r="M1924" s="158"/>
      <c r="N1924" s="163"/>
      <c r="O1924" s="162"/>
      <c r="P1924" s="162"/>
      <c r="Q1924" s="160"/>
      <c r="R1924" s="160"/>
      <c r="S1924" s="160"/>
      <c r="T1924" s="160"/>
      <c r="U1924" s="160"/>
      <c r="V1924" s="160"/>
      <c r="W1924" s="160"/>
      <c r="X1924" s="160"/>
      <c r="Y1924" s="160"/>
      <c r="Z1924" s="162"/>
      <c r="AA1924" s="162"/>
      <c r="AB1924" s="162"/>
      <c r="AC1924" s="162"/>
      <c r="AD1924" s="162"/>
      <c r="AE1924" s="162"/>
      <c r="AF1924" s="162"/>
      <c r="AG1924" s="162"/>
      <c r="AH1924" s="162"/>
      <c r="AI1924" s="162"/>
      <c r="AJ1924" s="162"/>
      <c r="AK1924" s="162"/>
      <c r="AL1924" s="162"/>
      <c r="AM1924" s="162"/>
      <c r="AN1924" s="162"/>
      <c r="AO1924" s="160"/>
      <c r="AP1924" s="160"/>
      <c r="AQ1924" s="160"/>
      <c r="AR1924" s="160"/>
      <c r="AS1924" s="160"/>
      <c r="AT1924" s="162"/>
      <c r="AU1924" s="164"/>
      <c r="AV1924" s="164"/>
      <c r="AW1924" s="164"/>
      <c r="AX1924" s="164"/>
      <c r="AY1924" s="164"/>
      <c r="AZ1924" s="164"/>
      <c r="BA1924" s="164"/>
      <c r="BB1924" s="164"/>
      <c r="BC1924" s="164"/>
      <c r="BD1924" s="164"/>
      <c r="BE1924" s="164"/>
      <c r="BF1924" s="164"/>
      <c r="BG1924" s="164"/>
      <c r="BH1924" s="164"/>
      <c r="BI1924" s="164"/>
      <c r="BJ1924" s="164"/>
      <c r="BK1924" s="164"/>
      <c r="BL1924" s="164"/>
      <c r="BM1924" s="164"/>
      <c r="BN1924" s="164"/>
    </row>
    <row r="1925" customFormat="false" ht="14.25" hidden="false" customHeight="true" outlineLevel="0" collapsed="false">
      <c r="A1925" s="156"/>
      <c r="B1925" s="156"/>
      <c r="C1925" s="156"/>
      <c r="D1925" s="157"/>
      <c r="E1925" s="158"/>
      <c r="F1925" s="159"/>
      <c r="G1925" s="158"/>
      <c r="H1925" s="160"/>
      <c r="I1925" s="161"/>
      <c r="J1925" s="158"/>
      <c r="K1925" s="162"/>
      <c r="L1925" s="162"/>
      <c r="M1925" s="158"/>
      <c r="N1925" s="163"/>
      <c r="O1925" s="162"/>
      <c r="P1925" s="162"/>
      <c r="Q1925" s="160"/>
      <c r="R1925" s="160"/>
      <c r="S1925" s="160"/>
      <c r="T1925" s="160"/>
      <c r="U1925" s="160"/>
      <c r="V1925" s="160"/>
      <c r="W1925" s="160"/>
      <c r="X1925" s="160"/>
      <c r="Y1925" s="160"/>
      <c r="Z1925" s="162"/>
      <c r="AA1925" s="162"/>
      <c r="AB1925" s="162"/>
      <c r="AC1925" s="162"/>
      <c r="AD1925" s="162"/>
      <c r="AE1925" s="162"/>
      <c r="AF1925" s="162"/>
      <c r="AG1925" s="162"/>
      <c r="AH1925" s="162"/>
      <c r="AI1925" s="162"/>
      <c r="AJ1925" s="162"/>
      <c r="AK1925" s="162"/>
      <c r="AL1925" s="162"/>
      <c r="AM1925" s="162"/>
      <c r="AN1925" s="162"/>
      <c r="AO1925" s="160"/>
      <c r="AP1925" s="160"/>
      <c r="AQ1925" s="160"/>
      <c r="AR1925" s="160"/>
      <c r="AS1925" s="160"/>
      <c r="AT1925" s="162"/>
      <c r="AU1925" s="164"/>
      <c r="AV1925" s="164"/>
      <c r="AW1925" s="164"/>
      <c r="AX1925" s="164"/>
      <c r="AY1925" s="164"/>
      <c r="AZ1925" s="164"/>
      <c r="BA1925" s="164"/>
      <c r="BB1925" s="164"/>
      <c r="BC1925" s="164"/>
      <c r="BD1925" s="164"/>
      <c r="BE1925" s="164"/>
      <c r="BF1925" s="164"/>
      <c r="BG1925" s="164"/>
      <c r="BH1925" s="164"/>
      <c r="BI1925" s="164"/>
      <c r="BJ1925" s="164"/>
      <c r="BK1925" s="164"/>
      <c r="BL1925" s="164"/>
      <c r="BM1925" s="164"/>
      <c r="BN1925" s="164"/>
    </row>
    <row r="1926" customFormat="false" ht="12.75" hidden="false" customHeight="true" outlineLevel="0" collapsed="false">
      <c r="A1926" s="165"/>
      <c r="B1926" s="165"/>
      <c r="C1926" s="165"/>
      <c r="D1926" s="166"/>
      <c r="E1926" s="40"/>
      <c r="F1926" s="167"/>
      <c r="G1926" s="40"/>
      <c r="H1926" s="168"/>
      <c r="I1926" s="165"/>
      <c r="J1926" s="40"/>
      <c r="K1926" s="169"/>
      <c r="L1926" s="169"/>
      <c r="M1926" s="40"/>
      <c r="N1926" s="170"/>
      <c r="O1926" s="169"/>
      <c r="P1926" s="169"/>
      <c r="Q1926" s="168"/>
      <c r="R1926" s="168"/>
      <c r="S1926" s="168"/>
      <c r="T1926" s="168"/>
      <c r="U1926" s="168"/>
      <c r="V1926" s="168"/>
      <c r="W1926" s="168"/>
      <c r="X1926" s="168"/>
      <c r="Y1926" s="168"/>
      <c r="Z1926" s="169"/>
      <c r="AA1926" s="169"/>
      <c r="AB1926" s="169"/>
      <c r="AC1926" s="169"/>
      <c r="AD1926" s="169"/>
      <c r="AE1926" s="169"/>
      <c r="AF1926" s="169"/>
      <c r="AG1926" s="169"/>
      <c r="AH1926" s="169"/>
      <c r="AI1926" s="169"/>
      <c r="AJ1926" s="169"/>
      <c r="AK1926" s="169"/>
      <c r="AL1926" s="169"/>
      <c r="AM1926" s="169"/>
      <c r="AN1926" s="169"/>
      <c r="AO1926" s="168"/>
      <c r="AP1926" s="168"/>
      <c r="AQ1926" s="168"/>
      <c r="AR1926" s="168"/>
      <c r="AS1926" s="168"/>
      <c r="AT1926" s="169"/>
      <c r="AU1926" s="169"/>
      <c r="AV1926" s="169"/>
      <c r="AW1926" s="169"/>
      <c r="AX1926" s="169"/>
      <c r="AY1926" s="169"/>
      <c r="AZ1926" s="169"/>
      <c r="BA1926" s="169"/>
      <c r="BB1926" s="169"/>
      <c r="BC1926" s="169"/>
      <c r="BD1926" s="169"/>
      <c r="BE1926" s="169"/>
      <c r="BF1926" s="169"/>
      <c r="BG1926" s="169"/>
      <c r="BH1926" s="169"/>
      <c r="BI1926" s="169"/>
      <c r="BJ1926" s="169"/>
      <c r="BK1926" s="169"/>
      <c r="BL1926" s="169"/>
      <c r="BM1926" s="169"/>
      <c r="BN1926" s="169"/>
    </row>
  </sheetData>
  <dataValidations count="4">
    <dataValidation allowBlank="true" errorStyle="stop" operator="equal" prompt="ERROR - Debes seleccionar un elemento de la lista" showDropDown="false" showErrorMessage="false" showInputMessage="true" sqref="G6:G967 G969:G1137 C1136 G1138:G1738 G1744:G1778 G1780:G1803" type="list">
      <formula1>DESCRIPCION</formula1>
      <formula2>0</formula2>
    </dataValidation>
    <dataValidation allowBlank="true" errorStyle="stop" operator="equal" showDropDown="false" showErrorMessage="true" showInputMessage="false" sqref="J6:J165 J167:J184 J197:J217 J219:J229 J231:J267 J269:J279 J297:J300 J307 J310:J512 J517 J522 J527 J532 J537 J542 J547 J552 J557 J562 J567 J569:J572 J577 J582 J587 J592 J597 J602 J607 J612 J617 J622 J627 J629:J632 J634:J735 J737 J739:J920 J925:J960 J966:J1016 J1018:J1056 J1067:J1107 J1110 J1113:J1117 J1119:J1139 J1142:J1579 J1588:J1592 J1595:J1646 J1652:J1737 J1744:J1778" type="list">
      <formula1>ARRANQUE</formula1>
      <formula2>0</formula2>
    </dataValidation>
    <dataValidation allowBlank="true" errorStyle="stop" operator="equal" showDropDown="false" showErrorMessage="true" showInputMessage="false" sqref="K6:K25 K32:K34 K42:K44 K48:K51 K57:K60 K65:K184 K197:K217 K219:K229 K231:K267 K269:K279 K297:K300 K307 K310:K343 K346:K375 K378:K408 K411:K441 K444:K473 K477:K512 K517 K522 K527 K532 K537 K542 K547 K552 K557 K562 K567 K569:K572 K577 K582 K587 K592 K597 K602 K607 K612 K617 K622 K627 K629:K632 K634:K809 K811:K843 K845:K920 K925:K960 K966:K1056 K1067:K1107 K1110 K1113:K1117 K1119:K1131 K1139 K1142:K1206 K1208:K1212 K1214:K1245 K1248:K1270 K1273:K1295 K1298:K1320 K1322:K1337 K1339:K1343 K1345:K1383 K1386:K1426 K1429:K1545 K1548:K1579 K1588:K1592 K1595:K1646 K1652:K1766 K1769:K1778" type="list">
      <formula1>NODO</formula1>
      <formula2>0</formula2>
    </dataValidation>
    <dataValidation allowBlank="true" errorStyle="stop" operator="equal" showDropDown="false" showErrorMessage="true" showInputMessage="false" sqref="M6:M183 M185:M216 M218:M229 M231:M266 M268:M278 M280:M663 M665:M919 M921:M1106 M1111 M1114:M1116 M1118:M1138 M1140:M1398 M1400:M1578 M1580:M1591 M1593:M1645 M1647:M1778 M1782:M1785 M1789:M1793 M1798 M1803" type="list">
      <formula1>SENAL</formula1>
      <formula2>0</formula2>
    </dataValidation>
  </dataValidations>
  <printOptions headings="false" gridLines="false" gridLinesSet="true" horizontalCentered="false" verticalCentered="false"/>
  <pageMargins left="0.470138888888889" right="0.159722222222222" top="0.970138888888889" bottom="0.520138888888889" header="0" footer="0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&amp;LCPSAA&amp;CMOLINO CEMENTO #7&amp;RIngeniería y Proyectos</oddHeader>
    <oddFooter>&amp;L&amp;F&amp;C&amp;P de 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4.5703125" defaultRowHeight="15" zeroHeight="false" outlineLevelRow="0" outlineLevelCol="0"/>
  <cols>
    <col collapsed="false" customWidth="true" hidden="true" outlineLevel="0" max="1" min="1" style="1" width="16.29"/>
    <col collapsed="false" customWidth="true" hidden="false" outlineLevel="0" max="2" min="2" style="1" width="18.71"/>
    <col collapsed="false" customWidth="true" hidden="false" outlineLevel="0" max="3" min="3" style="1" width="39.43"/>
    <col collapsed="false" customWidth="true" hidden="false" outlineLevel="0" max="5" min="5" style="1" width="22.15"/>
    <col collapsed="false" customWidth="true" hidden="false" outlineLevel="0" max="6" min="6" style="1" width="22.57"/>
    <col collapsed="false" customWidth="true" hidden="false" outlineLevel="0" max="7" min="7" style="1" width="10.99"/>
    <col collapsed="false" customWidth="true" hidden="false" outlineLevel="0" max="8" min="8" style="1" width="14.14"/>
    <col collapsed="false" customWidth="true" hidden="false" outlineLevel="0" max="9" min="9" style="1" width="13.43"/>
    <col collapsed="false" customWidth="true" hidden="false" outlineLevel="0" max="10" min="10" style="1" width="13.15"/>
    <col collapsed="false" customWidth="true" hidden="false" outlineLevel="0" max="11" min="11" style="1" width="8.86"/>
    <col collapsed="false" customWidth="true" hidden="false" outlineLevel="0" max="12" min="12" style="1" width="12.71"/>
    <col collapsed="false" customWidth="true" hidden="false" outlineLevel="0" max="13" min="13" style="1" width="11.43"/>
    <col collapsed="false" customWidth="true" hidden="false" outlineLevel="0" max="14" min="14" style="1" width="20.71"/>
    <col collapsed="false" customWidth="true" hidden="false" outlineLevel="0" max="15" min="15" style="1" width="36.38"/>
    <col collapsed="false" customWidth="true" hidden="false" outlineLevel="0" max="16" min="16" style="1" width="12.71"/>
    <col collapsed="false" customWidth="true" hidden="false" outlineLevel="0" max="17" min="17" style="1" width="20.43"/>
    <col collapsed="false" customWidth="true" hidden="false" outlineLevel="0" max="21" min="18" style="1" width="12.71"/>
    <col collapsed="false" customWidth="true" hidden="false" outlineLevel="0" max="23" min="22" style="1" width="16.71"/>
    <col collapsed="false" customWidth="true" hidden="true" outlineLevel="0" max="24" min="24" style="1" width="18.58"/>
    <col collapsed="false" customWidth="true" hidden="true" outlineLevel="0" max="26" min="25" style="1" width="12.71"/>
    <col collapsed="false" customWidth="true" hidden="true" outlineLevel="0" max="27" min="27" style="1" width="16.14"/>
    <col collapsed="false" customWidth="true" hidden="true" outlineLevel="0" max="29" min="28" style="1" width="12.71"/>
    <col collapsed="false" customWidth="true" hidden="false" outlineLevel="0" max="30" min="30" style="1" width="14.69"/>
    <col collapsed="false" customWidth="true" hidden="false" outlineLevel="0" max="31" min="31" style="1" width="61.99"/>
    <col collapsed="false" customWidth="true" hidden="false" outlineLevel="0" max="36" min="32" style="1" width="11.43"/>
  </cols>
  <sheetData>
    <row r="1" s="177" customFormat="true" ht="39" hidden="false" customHeight="true" outlineLevel="0" collapsed="false">
      <c r="A1" s="171" t="s">
        <v>2155</v>
      </c>
      <c r="B1" s="172" t="s">
        <v>0</v>
      </c>
      <c r="C1" s="173" t="s">
        <v>6</v>
      </c>
      <c r="D1" s="173" t="s">
        <v>19</v>
      </c>
      <c r="E1" s="173" t="s">
        <v>21</v>
      </c>
      <c r="F1" s="173" t="s">
        <v>2156</v>
      </c>
      <c r="G1" s="173" t="s">
        <v>2157</v>
      </c>
      <c r="H1" s="174" t="s">
        <v>2158</v>
      </c>
      <c r="I1" s="174" t="s">
        <v>2159</v>
      </c>
      <c r="J1" s="174" t="s">
        <v>2160</v>
      </c>
      <c r="K1" s="173" t="s">
        <v>2161</v>
      </c>
      <c r="L1" s="173" t="s">
        <v>2162</v>
      </c>
      <c r="M1" s="173" t="s">
        <v>2163</v>
      </c>
      <c r="N1" s="173" t="s">
        <v>2164</v>
      </c>
      <c r="O1" s="173" t="s">
        <v>2165</v>
      </c>
      <c r="P1" s="173" t="s">
        <v>2166</v>
      </c>
      <c r="Q1" s="173" t="s">
        <v>2167</v>
      </c>
      <c r="R1" s="173" t="s">
        <v>2168</v>
      </c>
      <c r="S1" s="173" t="s">
        <v>2169</v>
      </c>
      <c r="T1" s="173" t="s">
        <v>2170</v>
      </c>
      <c r="U1" s="173" t="s">
        <v>2171</v>
      </c>
      <c r="V1" s="173" t="s">
        <v>2172</v>
      </c>
      <c r="W1" s="173" t="s">
        <v>2173</v>
      </c>
      <c r="X1" s="173" t="s">
        <v>2174</v>
      </c>
      <c r="Y1" s="173" t="s">
        <v>2175</v>
      </c>
      <c r="Z1" s="173" t="s">
        <v>2176</v>
      </c>
      <c r="AA1" s="173" t="s">
        <v>2177</v>
      </c>
      <c r="AB1" s="173" t="s">
        <v>2178</v>
      </c>
      <c r="AC1" s="173" t="s">
        <v>2179</v>
      </c>
      <c r="AD1" s="173" t="s">
        <v>2180</v>
      </c>
      <c r="AE1" s="175" t="s">
        <v>15</v>
      </c>
      <c r="AF1" s="176"/>
      <c r="AG1" s="176"/>
      <c r="AH1" s="176"/>
      <c r="AI1" s="176"/>
      <c r="AJ1" s="176"/>
    </row>
    <row r="2" s="185" customFormat="true" ht="23.25" hidden="false" customHeight="true" outlineLevel="0" collapsed="false">
      <c r="A2" s="178"/>
      <c r="B2" s="179" t="s">
        <v>7</v>
      </c>
      <c r="C2" s="180"/>
      <c r="D2" s="181"/>
      <c r="E2" s="181"/>
      <c r="F2" s="181"/>
      <c r="G2" s="182"/>
      <c r="H2" s="183"/>
      <c r="I2" s="183"/>
      <c r="J2" s="183"/>
      <c r="K2" s="181"/>
      <c r="L2" s="181"/>
      <c r="M2" s="182"/>
      <c r="N2" s="181"/>
      <c r="O2" s="181"/>
      <c r="P2" s="181"/>
      <c r="Q2" s="181"/>
      <c r="R2" s="181"/>
      <c r="S2" s="181"/>
      <c r="T2" s="181"/>
      <c r="U2" s="181"/>
      <c r="V2" s="182"/>
      <c r="W2" s="182"/>
      <c r="X2" s="182"/>
      <c r="Y2" s="181"/>
      <c r="Z2" s="181"/>
      <c r="AA2" s="181"/>
      <c r="AB2" s="181"/>
      <c r="AC2" s="181"/>
      <c r="AD2" s="182"/>
      <c r="AE2" s="184"/>
    </row>
    <row r="3" s="185" customFormat="true" ht="23.25" hidden="false" customHeight="true" outlineLevel="0" collapsed="false">
      <c r="A3" s="186"/>
      <c r="B3" s="187"/>
      <c r="C3" s="187"/>
      <c r="D3" s="188"/>
      <c r="E3" s="188"/>
      <c r="F3" s="188"/>
      <c r="G3" s="189"/>
      <c r="H3" s="190"/>
      <c r="I3" s="190"/>
      <c r="J3" s="190"/>
      <c r="K3" s="188"/>
      <c r="L3" s="188"/>
      <c r="M3" s="189"/>
      <c r="N3" s="188"/>
      <c r="O3" s="188"/>
      <c r="P3" s="188"/>
      <c r="Q3" s="188"/>
      <c r="R3" s="188"/>
      <c r="S3" s="188"/>
      <c r="T3" s="188"/>
      <c r="U3" s="188"/>
      <c r="V3" s="189"/>
      <c r="W3" s="189"/>
      <c r="X3" s="189"/>
      <c r="Y3" s="188"/>
      <c r="Z3" s="188"/>
      <c r="AA3" s="188"/>
      <c r="AB3" s="188"/>
      <c r="AC3" s="188"/>
      <c r="AD3" s="189"/>
      <c r="AE3" s="191"/>
    </row>
    <row r="4" s="177" customFormat="true" ht="23.25" hidden="false" customHeight="true" outlineLevel="0" collapsed="false">
      <c r="A4" s="192"/>
      <c r="B4" s="193" t="str">
        <f aca="false">'Codigos Flow Sheet'!A4</f>
        <v>100-005</v>
      </c>
      <c r="C4" s="193" t="str">
        <f aca="false">'Codigos Flow Sheet'!G4</f>
        <v>Motor conveyor # 1</v>
      </c>
      <c r="D4" s="194" t="s">
        <v>2181</v>
      </c>
      <c r="E4" s="194" t="s">
        <v>2182</v>
      </c>
      <c r="F4" s="195" t="s">
        <v>845</v>
      </c>
      <c r="G4" s="195" t="s">
        <v>2183</v>
      </c>
      <c r="H4" s="196" t="n">
        <v>6.5</v>
      </c>
      <c r="I4" s="194" t="n">
        <v>2</v>
      </c>
      <c r="J4" s="194" t="n">
        <v>1.5</v>
      </c>
      <c r="K4" s="194" t="s">
        <v>2184</v>
      </c>
      <c r="L4" s="194" t="s">
        <v>2185</v>
      </c>
      <c r="M4" s="194" t="n">
        <v>1200</v>
      </c>
      <c r="N4" s="194" t="s">
        <v>2186</v>
      </c>
      <c r="O4" s="194" t="s">
        <v>2187</v>
      </c>
      <c r="P4" s="194"/>
      <c r="Q4" s="194" t="n">
        <v>12218068</v>
      </c>
      <c r="R4" s="194"/>
      <c r="S4" s="194" t="s">
        <v>2188</v>
      </c>
      <c r="T4" s="194"/>
      <c r="U4" s="194" t="s">
        <v>2189</v>
      </c>
      <c r="V4" s="194" t="s">
        <v>2190</v>
      </c>
      <c r="W4" s="194"/>
      <c r="X4" s="194"/>
      <c r="Y4" s="194"/>
      <c r="Z4" s="194"/>
      <c r="AA4" s="194"/>
      <c r="AB4" s="194"/>
      <c r="AC4" s="194"/>
      <c r="AD4" s="194"/>
      <c r="AE4" s="194"/>
      <c r="AF4" s="197"/>
      <c r="AG4" s="197"/>
      <c r="AH4" s="197"/>
      <c r="AI4" s="197"/>
      <c r="AJ4" s="197"/>
    </row>
    <row r="5" customFormat="false" ht="23.25" hidden="false" customHeight="true" outlineLevel="0" collapsed="false">
      <c r="A5" s="198"/>
      <c r="B5" s="199"/>
      <c r="C5" s="199"/>
      <c r="D5" s="200"/>
      <c r="E5" s="200"/>
      <c r="F5" s="200"/>
      <c r="G5" s="200"/>
      <c r="H5" s="201"/>
      <c r="I5" s="202"/>
      <c r="J5" s="203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4"/>
      <c r="AG5" s="204"/>
      <c r="AH5" s="204"/>
      <c r="AI5" s="204"/>
      <c r="AJ5" s="204"/>
    </row>
    <row r="6" customFormat="false" ht="23.25" hidden="false" customHeight="true" outlineLevel="0" collapsed="false">
      <c r="A6" s="198"/>
      <c r="B6" s="199"/>
      <c r="C6" s="199"/>
      <c r="D6" s="200"/>
      <c r="E6" s="200"/>
      <c r="F6" s="200"/>
      <c r="G6" s="200"/>
      <c r="H6" s="200"/>
      <c r="I6" s="205"/>
      <c r="J6" s="203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4"/>
      <c r="AG6" s="204"/>
      <c r="AH6" s="204"/>
      <c r="AI6" s="204"/>
      <c r="AJ6" s="204"/>
    </row>
    <row r="7" customFormat="false" ht="23.25" hidden="false" customHeight="true" outlineLevel="0" collapsed="false">
      <c r="A7" s="199"/>
      <c r="B7" s="199"/>
      <c r="C7" s="199"/>
      <c r="D7" s="200"/>
      <c r="E7" s="200"/>
      <c r="F7" s="200"/>
      <c r="G7" s="200"/>
      <c r="H7" s="203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4"/>
      <c r="AG7" s="204"/>
      <c r="AH7" s="204"/>
      <c r="AI7" s="204"/>
      <c r="AJ7" s="204"/>
    </row>
    <row r="8" customFormat="false" ht="23.25" hidden="false" customHeight="true" outlineLevel="0" collapsed="false">
      <c r="A8" s="199"/>
      <c r="B8" s="199"/>
      <c r="C8" s="199"/>
      <c r="D8" s="200"/>
      <c r="E8" s="200"/>
      <c r="F8" s="200"/>
      <c r="G8" s="200"/>
      <c r="H8" s="201"/>
      <c r="I8" s="202"/>
      <c r="J8" s="203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4"/>
      <c r="AG8" s="204"/>
      <c r="AH8" s="204"/>
      <c r="AI8" s="204"/>
      <c r="AJ8" s="204"/>
    </row>
    <row r="9" customFormat="false" ht="23.25" hidden="false" customHeight="true" outlineLevel="0" collapsed="false">
      <c r="A9" s="199"/>
      <c r="B9" s="199"/>
      <c r="C9" s="199"/>
      <c r="D9" s="200"/>
      <c r="E9" s="200"/>
      <c r="F9" s="206"/>
      <c r="G9" s="200"/>
      <c r="H9" s="200"/>
      <c r="I9" s="205"/>
      <c r="J9" s="203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4"/>
      <c r="AG9" s="204"/>
      <c r="AH9" s="204"/>
      <c r="AI9" s="204"/>
      <c r="AJ9" s="204"/>
    </row>
    <row r="10" customFormat="false" ht="23.25" hidden="false" customHeight="true" outlineLevel="0" collapsed="false">
      <c r="A10" s="199"/>
      <c r="B10" s="199"/>
      <c r="C10" s="199"/>
      <c r="D10" s="200"/>
      <c r="E10" s="200"/>
      <c r="F10" s="206"/>
      <c r="G10" s="200"/>
      <c r="H10" s="203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4"/>
      <c r="AG10" s="204"/>
      <c r="AH10" s="204"/>
      <c r="AI10" s="204"/>
      <c r="AJ10" s="204"/>
    </row>
    <row r="11" customFormat="false" ht="23.25" hidden="false" customHeight="true" outlineLevel="0" collapsed="false">
      <c r="A11" s="199"/>
      <c r="B11" s="199"/>
      <c r="C11" s="199"/>
      <c r="D11" s="200"/>
      <c r="E11" s="200"/>
      <c r="F11" s="206"/>
      <c r="G11" s="200"/>
      <c r="H11" s="201"/>
      <c r="I11" s="202"/>
      <c r="J11" s="203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4"/>
      <c r="AG11" s="204"/>
      <c r="AH11" s="204"/>
      <c r="AI11" s="204"/>
      <c r="AJ11" s="204"/>
    </row>
    <row r="12" customFormat="false" ht="23.25" hidden="false" customHeight="true" outlineLevel="0" collapsed="false">
      <c r="A12" s="199"/>
      <c r="B12" s="199"/>
      <c r="C12" s="199"/>
      <c r="D12" s="200"/>
      <c r="E12" s="200"/>
      <c r="F12" s="206"/>
      <c r="G12" s="200"/>
      <c r="H12" s="200"/>
      <c r="I12" s="205"/>
      <c r="J12" s="203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4"/>
      <c r="AG12" s="204"/>
      <c r="AH12" s="204"/>
      <c r="AI12" s="204"/>
      <c r="AJ12" s="204"/>
    </row>
    <row r="13" customFormat="false" ht="23.25" hidden="false" customHeight="true" outlineLevel="0" collapsed="false">
      <c r="A13" s="199"/>
      <c r="B13" s="199"/>
      <c r="C13" s="199"/>
      <c r="D13" s="200"/>
      <c r="E13" s="200"/>
      <c r="F13" s="206"/>
      <c r="G13" s="200"/>
      <c r="H13" s="203"/>
      <c r="I13" s="205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7"/>
      <c r="AG13" s="207"/>
      <c r="AH13" s="207"/>
      <c r="AI13" s="207"/>
      <c r="AJ13" s="207"/>
    </row>
    <row r="14" customFormat="false" ht="23.25" hidden="false" customHeight="true" outlineLevel="0" collapsed="false">
      <c r="A14" s="199"/>
      <c r="B14" s="199"/>
      <c r="C14" s="199"/>
      <c r="D14" s="200"/>
      <c r="E14" s="200"/>
      <c r="F14" s="206"/>
      <c r="G14" s="200"/>
      <c r="H14" s="203"/>
      <c r="I14" s="205"/>
      <c r="J14" s="203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50"/>
      <c r="AG14" s="50"/>
      <c r="AH14" s="50"/>
      <c r="AI14" s="50"/>
      <c r="AJ14" s="50"/>
    </row>
    <row r="15" customFormat="false" ht="23.25" hidden="false" customHeight="true" outlineLevel="0" collapsed="false">
      <c r="A15" s="199"/>
      <c r="B15" s="199"/>
      <c r="C15" s="199"/>
      <c r="D15" s="200"/>
      <c r="E15" s="200"/>
      <c r="F15" s="206"/>
      <c r="G15" s="200"/>
      <c r="H15" s="201"/>
      <c r="I15" s="205"/>
      <c r="J15" s="208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50"/>
      <c r="AG15" s="50"/>
      <c r="AH15" s="50"/>
      <c r="AI15" s="50"/>
      <c r="AJ15" s="50"/>
    </row>
    <row r="16" customFormat="false" ht="23.25" hidden="false" customHeight="true" outlineLevel="0" collapsed="false">
      <c r="A16" s="199"/>
      <c r="B16" s="199"/>
      <c r="C16" s="199"/>
      <c r="D16" s="200"/>
      <c r="E16" s="200"/>
      <c r="F16" s="206"/>
      <c r="G16" s="200"/>
      <c r="H16" s="201"/>
      <c r="I16" s="205"/>
      <c r="J16" s="203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50"/>
      <c r="AG16" s="50"/>
      <c r="AH16" s="50"/>
      <c r="AI16" s="50"/>
      <c r="AJ16" s="50"/>
    </row>
    <row r="17" customFormat="false" ht="23.25" hidden="false" customHeight="true" outlineLevel="0" collapsed="false">
      <c r="A17" s="199"/>
      <c r="B17" s="199"/>
      <c r="C17" s="199"/>
      <c r="D17" s="200"/>
      <c r="E17" s="200"/>
      <c r="F17" s="206"/>
      <c r="G17" s="200"/>
      <c r="H17" s="201"/>
      <c r="I17" s="205"/>
      <c r="J17" s="203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50"/>
      <c r="AG17" s="50"/>
      <c r="AH17" s="50"/>
      <c r="AI17" s="50"/>
      <c r="AJ17" s="50"/>
    </row>
    <row r="18" customFormat="false" ht="12.75" hidden="false" customHeight="true" outlineLevel="0" collapsed="false">
      <c r="A18" s="209"/>
      <c r="B18" s="210"/>
      <c r="C18" s="211"/>
      <c r="D18" s="212"/>
      <c r="E18" s="213"/>
      <c r="F18" s="214"/>
      <c r="G18" s="213"/>
      <c r="H18" s="215"/>
      <c r="I18" s="215"/>
      <c r="J18" s="216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09"/>
      <c r="AF18" s="211"/>
      <c r="AG18" s="211"/>
      <c r="AH18" s="211"/>
      <c r="AI18" s="211"/>
      <c r="AJ18" s="211"/>
    </row>
    <row r="19" customFormat="false" ht="12.75" hidden="false" customHeight="true" outlineLevel="0" collapsed="false">
      <c r="A19" s="209"/>
      <c r="B19" s="210"/>
      <c r="C19" s="211"/>
      <c r="D19" s="212"/>
      <c r="E19" s="214"/>
      <c r="F19" s="214"/>
      <c r="G19" s="213"/>
      <c r="H19" s="215"/>
      <c r="I19" s="215"/>
      <c r="J19" s="216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09"/>
      <c r="AF19" s="211"/>
      <c r="AG19" s="211"/>
      <c r="AH19" s="211"/>
      <c r="AI19" s="211"/>
      <c r="AJ19" s="211"/>
    </row>
    <row r="20" customFormat="false" ht="12.75" hidden="false" customHeight="true" outlineLevel="0" collapsed="false">
      <c r="A20" s="209"/>
      <c r="B20" s="210"/>
      <c r="C20" s="211"/>
      <c r="D20" s="212"/>
      <c r="E20" s="214"/>
      <c r="F20" s="214"/>
      <c r="G20" s="214"/>
      <c r="H20" s="215"/>
      <c r="I20" s="215"/>
      <c r="J20" s="216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09"/>
      <c r="AF20" s="211"/>
      <c r="AG20" s="211"/>
      <c r="AH20" s="211"/>
      <c r="AI20" s="211"/>
      <c r="AJ20" s="211"/>
    </row>
    <row r="21" customFormat="false" ht="12.75" hidden="false" customHeight="true" outlineLevel="0" collapsed="false">
      <c r="A21" s="209"/>
      <c r="B21" s="210"/>
      <c r="C21" s="211"/>
      <c r="D21" s="212"/>
      <c r="E21" s="214"/>
      <c r="F21" s="214"/>
      <c r="G21" s="214"/>
      <c r="H21" s="215"/>
      <c r="I21" s="215"/>
      <c r="J21" s="216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09"/>
      <c r="AF21" s="211"/>
      <c r="AG21" s="211"/>
      <c r="AH21" s="211"/>
      <c r="AI21" s="211"/>
      <c r="AJ21" s="211"/>
    </row>
    <row r="22" customFormat="false" ht="12.75" hidden="false" customHeight="true" outlineLevel="0" collapsed="false">
      <c r="A22" s="209"/>
      <c r="B22" s="210"/>
      <c r="C22" s="211"/>
      <c r="D22" s="212"/>
      <c r="E22" s="214"/>
      <c r="F22" s="214"/>
      <c r="G22" s="214"/>
      <c r="H22" s="215"/>
      <c r="I22" s="215"/>
      <c r="J22" s="216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09"/>
      <c r="AF22" s="211"/>
      <c r="AG22" s="211"/>
      <c r="AH22" s="211"/>
      <c r="AI22" s="211"/>
      <c r="AJ22" s="211"/>
    </row>
    <row r="23" customFormat="false" ht="12.75" hidden="false" customHeight="true" outlineLevel="0" collapsed="false">
      <c r="A23" s="209"/>
      <c r="B23" s="210"/>
      <c r="C23" s="211"/>
      <c r="D23" s="212"/>
      <c r="E23" s="214"/>
      <c r="F23" s="214"/>
      <c r="G23" s="214"/>
      <c r="H23" s="215"/>
      <c r="I23" s="215"/>
      <c r="J23" s="216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09"/>
      <c r="AF23" s="211"/>
      <c r="AG23" s="211"/>
      <c r="AH23" s="211"/>
      <c r="AI23" s="211"/>
      <c r="AJ23" s="211"/>
    </row>
    <row r="24" customFormat="false" ht="12.75" hidden="false" customHeight="true" outlineLevel="0" collapsed="false">
      <c r="A24" s="209"/>
      <c r="B24" s="210"/>
      <c r="C24" s="211"/>
      <c r="D24" s="212"/>
      <c r="E24" s="214"/>
      <c r="F24" s="214"/>
      <c r="G24" s="214"/>
      <c r="H24" s="215"/>
      <c r="I24" s="215"/>
      <c r="J24" s="216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09"/>
      <c r="AF24" s="211"/>
      <c r="AG24" s="211"/>
      <c r="AH24" s="211"/>
      <c r="AI24" s="211"/>
      <c r="AJ24" s="211"/>
    </row>
    <row r="25" customFormat="false" ht="12.75" hidden="false" customHeight="true" outlineLevel="0" collapsed="false">
      <c r="A25" s="209"/>
      <c r="B25" s="112"/>
      <c r="C25" s="211"/>
      <c r="D25" s="212"/>
      <c r="E25" s="214"/>
      <c r="F25" s="214"/>
      <c r="G25" s="214"/>
      <c r="H25" s="215"/>
      <c r="I25" s="215"/>
      <c r="J25" s="216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09"/>
      <c r="AF25" s="211"/>
      <c r="AG25" s="211"/>
      <c r="AH25" s="211"/>
      <c r="AI25" s="211"/>
      <c r="AJ25" s="211"/>
    </row>
    <row r="26" customFormat="false" ht="12.75" hidden="false" customHeight="true" outlineLevel="0" collapsed="false">
      <c r="A26" s="209"/>
      <c r="B26" s="112"/>
      <c r="C26" s="211"/>
      <c r="D26" s="212"/>
      <c r="E26" s="214"/>
      <c r="F26" s="214"/>
      <c r="G26" s="214"/>
      <c r="H26" s="215"/>
      <c r="I26" s="215"/>
      <c r="J26" s="216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09"/>
      <c r="AF26" s="211"/>
      <c r="AG26" s="211"/>
      <c r="AH26" s="211"/>
      <c r="AI26" s="211"/>
      <c r="AJ26" s="211"/>
    </row>
    <row r="27" customFormat="false" ht="12.75" hidden="false" customHeight="true" outlineLevel="0" collapsed="false">
      <c r="A27" s="209"/>
      <c r="B27" s="112"/>
      <c r="C27" s="211"/>
      <c r="D27" s="212"/>
      <c r="E27" s="214"/>
      <c r="F27" s="214"/>
      <c r="G27" s="214"/>
      <c r="H27" s="215"/>
      <c r="I27" s="215"/>
      <c r="J27" s="216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09"/>
      <c r="AF27" s="211"/>
      <c r="AG27" s="211"/>
      <c r="AH27" s="211"/>
      <c r="AI27" s="211"/>
      <c r="AJ27" s="211"/>
    </row>
    <row r="28" customFormat="false" ht="12.75" hidden="false" customHeight="true" outlineLevel="0" collapsed="false">
      <c r="A28" s="209"/>
      <c r="B28" s="112"/>
      <c r="C28" s="211"/>
      <c r="D28" s="212"/>
      <c r="E28" s="214"/>
      <c r="F28" s="214"/>
      <c r="G28" s="214"/>
      <c r="H28" s="215"/>
      <c r="I28" s="215"/>
      <c r="J28" s="216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09"/>
      <c r="AF28" s="211"/>
      <c r="AG28" s="211"/>
      <c r="AH28" s="211"/>
      <c r="AI28" s="211"/>
      <c r="AJ28" s="211"/>
    </row>
    <row r="29" customFormat="false" ht="12.75" hidden="false" customHeight="true" outlineLevel="0" collapsed="false">
      <c r="A29" s="217"/>
      <c r="B29" s="112"/>
      <c r="C29" s="16"/>
      <c r="D29" s="218"/>
      <c r="E29" s="155"/>
      <c r="F29" s="155"/>
      <c r="G29" s="155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7"/>
      <c r="AF29" s="16"/>
      <c r="AG29" s="16"/>
      <c r="AH29" s="16"/>
      <c r="AI29" s="16"/>
      <c r="AJ29" s="16"/>
    </row>
    <row r="30" customFormat="false" ht="12.75" hidden="false" customHeight="true" outlineLevel="0" collapsed="false">
      <c r="A30" s="217"/>
      <c r="B30" s="112"/>
      <c r="C30" s="16"/>
      <c r="D30" s="218"/>
      <c r="E30" s="155"/>
      <c r="F30" s="155"/>
      <c r="G30" s="155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7"/>
      <c r="AF30" s="16"/>
      <c r="AG30" s="16"/>
      <c r="AH30" s="16"/>
      <c r="AI30" s="16"/>
      <c r="AJ30" s="16"/>
    </row>
    <row r="31" customFormat="false" ht="12.75" hidden="false" customHeight="true" outlineLevel="0" collapsed="false">
      <c r="A31" s="217"/>
      <c r="B31" s="112"/>
      <c r="C31" s="16"/>
      <c r="D31" s="218"/>
      <c r="E31" s="155"/>
      <c r="F31" s="155"/>
      <c r="G31" s="155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7"/>
      <c r="AF31" s="16"/>
      <c r="AG31" s="16"/>
      <c r="AH31" s="16"/>
      <c r="AI31" s="16"/>
      <c r="AJ31" s="16"/>
    </row>
    <row r="32" customFormat="false" ht="12.75" hidden="false" customHeight="true" outlineLevel="0" collapsed="false">
      <c r="A32" s="217"/>
      <c r="B32" s="112"/>
      <c r="C32" s="16"/>
      <c r="D32" s="218"/>
      <c r="E32" s="155"/>
      <c r="F32" s="155"/>
      <c r="G32" s="155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7"/>
      <c r="AF32" s="16"/>
      <c r="AG32" s="16"/>
      <c r="AH32" s="16"/>
      <c r="AI32" s="16"/>
      <c r="AJ32" s="16"/>
    </row>
    <row r="33" customFormat="false" ht="12.75" hidden="false" customHeight="true" outlineLevel="0" collapsed="false">
      <c r="A33" s="217"/>
      <c r="B33" s="112"/>
      <c r="C33" s="16"/>
      <c r="D33" s="218"/>
      <c r="E33" s="155"/>
      <c r="F33" s="155"/>
      <c r="G33" s="155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7"/>
      <c r="AF33" s="16"/>
      <c r="AG33" s="16"/>
      <c r="AH33" s="16"/>
      <c r="AI33" s="16"/>
      <c r="AJ33" s="16"/>
    </row>
    <row r="34" customFormat="false" ht="12.75" hidden="false" customHeight="true" outlineLevel="0" collapsed="false">
      <c r="A34" s="217"/>
      <c r="B34" s="112"/>
      <c r="C34" s="16"/>
      <c r="D34" s="218"/>
      <c r="E34" s="155"/>
      <c r="F34" s="155"/>
      <c r="G34" s="155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7"/>
      <c r="AF34" s="16"/>
      <c r="AG34" s="16"/>
      <c r="AH34" s="16"/>
      <c r="AI34" s="16"/>
      <c r="AJ34" s="16"/>
    </row>
    <row r="35" customFormat="false" ht="12.75" hidden="false" customHeight="true" outlineLevel="0" collapsed="false">
      <c r="A35" s="217"/>
      <c r="B35" s="112"/>
      <c r="C35" s="16"/>
      <c r="D35" s="218"/>
      <c r="E35" s="155"/>
      <c r="F35" s="155"/>
      <c r="G35" s="155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7"/>
      <c r="AF35" s="16"/>
      <c r="AG35" s="16"/>
      <c r="AH35" s="16"/>
      <c r="AI35" s="16"/>
      <c r="AJ35" s="16"/>
    </row>
    <row r="36" customFormat="false" ht="12.75" hidden="false" customHeight="true" outlineLevel="0" collapsed="false">
      <c r="A36" s="217"/>
      <c r="B36" s="112"/>
      <c r="C36" s="16"/>
      <c r="D36" s="218"/>
      <c r="E36" s="155"/>
      <c r="F36" s="155"/>
      <c r="G36" s="155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7"/>
      <c r="AF36" s="16"/>
      <c r="AG36" s="16"/>
      <c r="AH36" s="16"/>
      <c r="AI36" s="16"/>
      <c r="AJ36" s="16"/>
    </row>
    <row r="37" customFormat="false" ht="12.75" hidden="false" customHeight="true" outlineLevel="0" collapsed="false">
      <c r="A37" s="217"/>
      <c r="B37" s="112"/>
      <c r="C37" s="16"/>
      <c r="D37" s="218"/>
      <c r="E37" s="155"/>
      <c r="F37" s="155"/>
      <c r="G37" s="155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7"/>
      <c r="AF37" s="16"/>
      <c r="AG37" s="16"/>
      <c r="AH37" s="16"/>
      <c r="AI37" s="16"/>
      <c r="AJ37" s="16"/>
    </row>
    <row r="38" customFormat="false" ht="12.75" hidden="false" customHeight="true" outlineLevel="0" collapsed="false">
      <c r="A38" s="217"/>
      <c r="B38" s="112"/>
      <c r="C38" s="16"/>
      <c r="D38" s="218"/>
      <c r="E38" s="155"/>
      <c r="F38" s="155"/>
      <c r="G38" s="155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7"/>
      <c r="AF38" s="16"/>
      <c r="AG38" s="16"/>
      <c r="AH38" s="16"/>
      <c r="AI38" s="16"/>
      <c r="AJ38" s="16"/>
    </row>
    <row r="39" customFormat="false" ht="12.75" hidden="false" customHeight="true" outlineLevel="0" collapsed="false">
      <c r="A39" s="217"/>
      <c r="B39" s="112"/>
      <c r="C39" s="16"/>
      <c r="D39" s="218"/>
      <c r="E39" s="155"/>
      <c r="F39" s="155"/>
      <c r="G39" s="155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7"/>
      <c r="AF39" s="16"/>
      <c r="AG39" s="16"/>
      <c r="AH39" s="16"/>
      <c r="AI39" s="16"/>
      <c r="AJ39" s="16"/>
    </row>
    <row r="40" customFormat="false" ht="12.75" hidden="false" customHeight="true" outlineLevel="0" collapsed="false">
      <c r="A40" s="217"/>
      <c r="B40" s="112"/>
      <c r="C40" s="16"/>
      <c r="D40" s="218"/>
      <c r="E40" s="155"/>
      <c r="F40" s="155"/>
      <c r="G40" s="155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7"/>
      <c r="AF40" s="16"/>
      <c r="AG40" s="16"/>
      <c r="AH40" s="16"/>
      <c r="AI40" s="16"/>
      <c r="AJ40" s="16"/>
    </row>
    <row r="41" customFormat="false" ht="12.75" hidden="false" customHeight="true" outlineLevel="0" collapsed="false">
      <c r="A41" s="217"/>
      <c r="B41" s="112"/>
      <c r="C41" s="16"/>
      <c r="D41" s="218"/>
      <c r="E41" s="155"/>
      <c r="F41" s="155"/>
      <c r="G41" s="155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7"/>
      <c r="AF41" s="16"/>
      <c r="AG41" s="16"/>
      <c r="AH41" s="16"/>
      <c r="AI41" s="16"/>
      <c r="AJ41" s="16"/>
    </row>
    <row r="42" customFormat="false" ht="12.75" hidden="false" customHeight="true" outlineLevel="0" collapsed="false">
      <c r="A42" s="217"/>
      <c r="B42" s="112"/>
      <c r="C42" s="16"/>
      <c r="D42" s="218"/>
      <c r="E42" s="155"/>
      <c r="F42" s="155"/>
      <c r="G42" s="155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7"/>
      <c r="AF42" s="16"/>
      <c r="AG42" s="16"/>
      <c r="AH42" s="16"/>
      <c r="AI42" s="16"/>
      <c r="AJ42" s="16"/>
    </row>
    <row r="43" customFormat="false" ht="12.75" hidden="false" customHeight="true" outlineLevel="0" collapsed="false">
      <c r="A43" s="217"/>
      <c r="B43" s="112"/>
      <c r="C43" s="16"/>
      <c r="D43" s="218"/>
      <c r="E43" s="155"/>
      <c r="F43" s="155"/>
      <c r="G43" s="155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7"/>
      <c r="AF43" s="16"/>
      <c r="AG43" s="16"/>
      <c r="AH43" s="16"/>
      <c r="AI43" s="16"/>
      <c r="AJ43" s="16"/>
    </row>
    <row r="44" customFormat="false" ht="12.75" hidden="false" customHeight="true" outlineLevel="0" collapsed="false">
      <c r="A44" s="217"/>
      <c r="B44" s="112"/>
      <c r="C44" s="16"/>
      <c r="D44" s="218"/>
      <c r="E44" s="155"/>
      <c r="F44" s="155"/>
      <c r="G44" s="155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7"/>
      <c r="AF44" s="16"/>
      <c r="AG44" s="16"/>
      <c r="AH44" s="16"/>
      <c r="AI44" s="16"/>
      <c r="AJ44" s="16"/>
    </row>
    <row r="45" customFormat="false" ht="12.75" hidden="false" customHeight="true" outlineLevel="0" collapsed="false">
      <c r="A45" s="217"/>
      <c r="B45" s="112"/>
      <c r="C45" s="16"/>
      <c r="D45" s="218"/>
      <c r="E45" s="155"/>
      <c r="F45" s="155"/>
      <c r="G45" s="155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7"/>
      <c r="AF45" s="16"/>
      <c r="AG45" s="16"/>
      <c r="AH45" s="16"/>
      <c r="AI45" s="16"/>
      <c r="AJ45" s="16"/>
    </row>
    <row r="46" customFormat="false" ht="12.75" hidden="false" customHeight="true" outlineLevel="0" collapsed="false">
      <c r="A46" s="217"/>
      <c r="B46" s="112"/>
      <c r="C46" s="16"/>
      <c r="D46" s="218"/>
      <c r="E46" s="155"/>
      <c r="F46" s="155"/>
      <c r="G46" s="155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7"/>
      <c r="AF46" s="16"/>
      <c r="AG46" s="16"/>
      <c r="AH46" s="16"/>
      <c r="AI46" s="16"/>
      <c r="AJ46" s="16"/>
    </row>
    <row r="47" customFormat="false" ht="12.75" hidden="false" customHeight="true" outlineLevel="0" collapsed="false">
      <c r="A47" s="217"/>
      <c r="B47" s="112"/>
      <c r="C47" s="16"/>
      <c r="D47" s="218"/>
      <c r="E47" s="155"/>
      <c r="F47" s="155"/>
      <c r="G47" s="155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7"/>
      <c r="AF47" s="16"/>
      <c r="AG47" s="16"/>
      <c r="AH47" s="16"/>
      <c r="AI47" s="16"/>
      <c r="AJ47" s="16"/>
    </row>
    <row r="48" customFormat="false" ht="12.75" hidden="false" customHeight="true" outlineLevel="0" collapsed="false">
      <c r="A48" s="217"/>
      <c r="B48" s="16"/>
      <c r="C48" s="16"/>
      <c r="D48" s="218"/>
      <c r="E48" s="155"/>
      <c r="F48" s="155"/>
      <c r="G48" s="155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7"/>
      <c r="AF48" s="16"/>
      <c r="AG48" s="16"/>
      <c r="AH48" s="16"/>
      <c r="AI48" s="16"/>
      <c r="AJ48" s="16"/>
    </row>
    <row r="49" customFormat="false" ht="12.75" hidden="false" customHeight="true" outlineLevel="0" collapsed="false">
      <c r="A49" s="217"/>
      <c r="B49" s="16"/>
      <c r="C49" s="16"/>
      <c r="D49" s="218"/>
      <c r="E49" s="155"/>
      <c r="F49" s="155"/>
      <c r="G49" s="155"/>
      <c r="H49" s="219"/>
      <c r="I49" s="219"/>
      <c r="J49" s="220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7"/>
      <c r="AF49" s="16"/>
      <c r="AG49" s="16"/>
      <c r="AH49" s="16"/>
      <c r="AI49" s="16"/>
      <c r="AJ49" s="16"/>
    </row>
    <row r="50" customFormat="false" ht="12.75" hidden="false" customHeight="true" outlineLevel="0" collapsed="false">
      <c r="A50" s="217"/>
      <c r="C50" s="16"/>
      <c r="D50" s="218"/>
      <c r="E50" s="155"/>
      <c r="F50" s="155"/>
      <c r="G50" s="155"/>
      <c r="H50" s="219"/>
      <c r="I50" s="219"/>
      <c r="J50" s="220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7"/>
      <c r="AF50" s="16"/>
      <c r="AG50" s="16"/>
      <c r="AH50" s="16"/>
      <c r="AI50" s="16"/>
      <c r="AJ50" s="16"/>
    </row>
    <row r="51" customFormat="false" ht="12.75" hidden="false" customHeight="true" outlineLevel="0" collapsed="false">
      <c r="A51" s="217"/>
      <c r="C51" s="16"/>
      <c r="D51" s="218"/>
      <c r="E51" s="155"/>
      <c r="F51" s="155"/>
      <c r="G51" s="155"/>
      <c r="H51" s="219"/>
      <c r="I51" s="219"/>
      <c r="J51" s="220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7"/>
      <c r="AF51" s="16"/>
      <c r="AG51" s="16"/>
      <c r="AH51" s="16"/>
      <c r="AI51" s="16"/>
      <c r="AJ51" s="16"/>
    </row>
    <row r="52" customFormat="false" ht="12.75" hidden="false" customHeight="true" outlineLevel="0" collapsed="false">
      <c r="A52" s="16"/>
      <c r="C52" s="16"/>
      <c r="D52" s="218"/>
      <c r="E52" s="21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217"/>
      <c r="AF52" s="16"/>
      <c r="AG52" s="16"/>
      <c r="AH52" s="16"/>
      <c r="AI52" s="16"/>
      <c r="AJ52" s="16"/>
    </row>
    <row r="53" customFormat="false" ht="12.75" hidden="false" customHeight="true" outlineLevel="0" collapsed="false">
      <c r="A53" s="16"/>
      <c r="C53" s="16"/>
      <c r="D53" s="218"/>
      <c r="E53" s="21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217"/>
      <c r="AF53" s="16"/>
      <c r="AG53" s="16"/>
      <c r="AH53" s="16"/>
      <c r="AI53" s="16"/>
      <c r="AJ53" s="16"/>
    </row>
    <row r="54" customFormat="false" ht="12.75" hidden="false" customHeight="true" outlineLevel="0" collapsed="false">
      <c r="A54" s="16"/>
      <c r="D54" s="218"/>
      <c r="E54" s="218"/>
      <c r="AE54" s="217"/>
      <c r="AF54" s="16"/>
      <c r="AG54" s="16"/>
      <c r="AH54" s="16"/>
      <c r="AI54" s="16"/>
      <c r="AJ54" s="16"/>
    </row>
    <row r="55" customFormat="false" ht="12.75" hidden="false" customHeight="true" outlineLevel="0" collapsed="false">
      <c r="A55" s="16"/>
      <c r="D55" s="218"/>
      <c r="E55" s="218"/>
      <c r="AE55" s="217"/>
      <c r="AF55" s="16"/>
      <c r="AG55" s="16"/>
      <c r="AH55" s="16"/>
      <c r="AI55" s="16"/>
      <c r="AJ55" s="16"/>
    </row>
    <row r="56" customFormat="false" ht="12.75" hidden="false" customHeight="true" outlineLevel="0" collapsed="false">
      <c r="A56" s="16"/>
      <c r="D56" s="218"/>
      <c r="E56" s="218"/>
      <c r="AE56" s="217"/>
      <c r="AF56" s="16"/>
      <c r="AG56" s="16"/>
      <c r="AH56" s="16"/>
      <c r="AI56" s="16"/>
      <c r="AJ56" s="16"/>
    </row>
    <row r="57" customFormat="false" ht="12.75" hidden="false" customHeight="true" outlineLevel="0" collapsed="false">
      <c r="A57" s="16"/>
      <c r="D57" s="218"/>
      <c r="E57" s="218"/>
      <c r="AE57" s="217"/>
      <c r="AF57" s="16"/>
      <c r="AG57" s="16"/>
      <c r="AH57" s="16"/>
      <c r="AI57" s="16"/>
      <c r="AJ57" s="16"/>
    </row>
    <row r="58" customFormat="false" ht="12.75" hidden="false" customHeight="true" outlineLevel="0" collapsed="false">
      <c r="A58" s="16"/>
      <c r="D58" s="218"/>
      <c r="E58" s="218"/>
      <c r="AE58" s="217"/>
      <c r="AF58" s="16"/>
      <c r="AG58" s="16"/>
      <c r="AH58" s="16"/>
      <c r="AI58" s="16"/>
      <c r="AJ58" s="16"/>
    </row>
    <row r="59" customFormat="false" ht="12.75" hidden="false" customHeight="true" outlineLevel="0" collapsed="false">
      <c r="A59" s="16"/>
      <c r="D59" s="218"/>
      <c r="E59" s="218"/>
      <c r="AE59" s="217"/>
      <c r="AF59" s="16"/>
      <c r="AG59" s="16"/>
      <c r="AH59" s="16"/>
      <c r="AI59" s="16"/>
      <c r="AJ59" s="16"/>
    </row>
    <row r="60" customFormat="false" ht="12.75" hidden="false" customHeight="true" outlineLevel="0" collapsed="false">
      <c r="A60" s="16"/>
      <c r="D60" s="218"/>
      <c r="E60" s="218"/>
      <c r="AE60" s="217"/>
      <c r="AF60" s="16"/>
      <c r="AG60" s="16"/>
      <c r="AH60" s="16"/>
      <c r="AI60" s="16"/>
      <c r="AJ60" s="16"/>
    </row>
    <row r="61" customFormat="false" ht="12.75" hidden="false" customHeight="true" outlineLevel="0" collapsed="false">
      <c r="A61" s="16"/>
      <c r="D61" s="218"/>
      <c r="E61" s="218"/>
      <c r="AE61" s="217"/>
      <c r="AF61" s="16"/>
      <c r="AG61" s="16"/>
      <c r="AH61" s="16"/>
      <c r="AI61" s="16"/>
      <c r="AJ61" s="16"/>
    </row>
    <row r="62" customFormat="false" ht="12.75" hidden="false" customHeight="true" outlineLevel="0" collapsed="false">
      <c r="A62" s="16"/>
      <c r="D62" s="218"/>
      <c r="E62" s="218"/>
      <c r="AE62" s="217"/>
      <c r="AF62" s="16"/>
      <c r="AG62" s="16"/>
      <c r="AH62" s="16"/>
      <c r="AI62" s="16"/>
      <c r="AJ62" s="16"/>
    </row>
    <row r="63" customFormat="false" ht="12.75" hidden="false" customHeight="true" outlineLevel="0" collapsed="false">
      <c r="A63" s="16"/>
      <c r="D63" s="218"/>
      <c r="E63" s="218"/>
      <c r="AE63" s="217"/>
      <c r="AF63" s="16"/>
      <c r="AG63" s="16"/>
      <c r="AH63" s="16"/>
      <c r="AI63" s="16"/>
      <c r="AJ63" s="16"/>
    </row>
    <row r="64" customFormat="false" ht="12.75" hidden="false" customHeight="true" outlineLevel="0" collapsed="false">
      <c r="A64" s="16"/>
      <c r="D64" s="218"/>
      <c r="E64" s="218"/>
      <c r="AE64" s="217"/>
      <c r="AF64" s="16"/>
      <c r="AG64" s="16"/>
      <c r="AH64" s="16"/>
      <c r="AI64" s="16"/>
      <c r="AJ64" s="16"/>
    </row>
    <row r="65" customFormat="false" ht="12.75" hidden="false" customHeight="true" outlineLevel="0" collapsed="false">
      <c r="A65" s="16"/>
      <c r="D65" s="218"/>
      <c r="E65" s="218"/>
      <c r="AE65" s="217"/>
      <c r="AF65" s="16"/>
      <c r="AG65" s="16"/>
      <c r="AH65" s="16"/>
      <c r="AI65" s="16"/>
      <c r="AJ65" s="16"/>
    </row>
    <row r="66" customFormat="false" ht="12.75" hidden="false" customHeight="true" outlineLevel="0" collapsed="false">
      <c r="A66" s="16"/>
      <c r="D66" s="218"/>
      <c r="E66" s="218"/>
      <c r="AE66" s="217"/>
      <c r="AF66" s="16"/>
      <c r="AG66" s="16"/>
      <c r="AH66" s="16"/>
      <c r="AI66" s="16"/>
      <c r="AJ66" s="16"/>
    </row>
    <row r="67" customFormat="false" ht="12.75" hidden="false" customHeight="true" outlineLevel="0" collapsed="false">
      <c r="A67" s="16"/>
      <c r="D67" s="218"/>
      <c r="E67" s="218"/>
      <c r="AE67" s="217"/>
      <c r="AF67" s="16"/>
      <c r="AG67" s="16"/>
      <c r="AH67" s="16"/>
      <c r="AI67" s="16"/>
      <c r="AJ67" s="16"/>
    </row>
    <row r="68" customFormat="false" ht="12.75" hidden="false" customHeight="true" outlineLevel="0" collapsed="false">
      <c r="A68" s="16"/>
      <c r="D68" s="218"/>
      <c r="E68" s="218"/>
      <c r="AE68" s="217"/>
      <c r="AF68" s="16"/>
      <c r="AG68" s="16"/>
      <c r="AH68" s="16"/>
      <c r="AI68" s="16"/>
      <c r="AJ68" s="16"/>
    </row>
    <row r="69" customFormat="false" ht="12.75" hidden="false" customHeight="true" outlineLevel="0" collapsed="false">
      <c r="A69" s="16"/>
      <c r="D69" s="218"/>
      <c r="E69" s="218"/>
      <c r="AE69" s="217"/>
      <c r="AF69" s="16"/>
      <c r="AG69" s="16"/>
      <c r="AH69" s="16"/>
      <c r="AI69" s="16"/>
      <c r="AJ69" s="16"/>
    </row>
    <row r="70" customFormat="false" ht="12.75" hidden="false" customHeight="true" outlineLevel="0" collapsed="false">
      <c r="A70" s="16"/>
      <c r="D70" s="218"/>
      <c r="E70" s="218"/>
      <c r="AE70" s="217"/>
      <c r="AF70" s="16"/>
      <c r="AG70" s="16"/>
      <c r="AH70" s="16"/>
      <c r="AI70" s="16"/>
      <c r="AJ70" s="16"/>
    </row>
    <row r="71" customFormat="false" ht="12.75" hidden="false" customHeight="true" outlineLevel="0" collapsed="false">
      <c r="A71" s="16"/>
      <c r="D71" s="218"/>
      <c r="E71" s="218"/>
      <c r="AE71" s="217"/>
      <c r="AF71" s="16"/>
      <c r="AG71" s="16"/>
      <c r="AH71" s="16"/>
      <c r="AI71" s="16"/>
      <c r="AJ71" s="16"/>
    </row>
    <row r="72" customFormat="false" ht="12.75" hidden="false" customHeight="true" outlineLevel="0" collapsed="false">
      <c r="A72" s="16"/>
      <c r="D72" s="218"/>
      <c r="E72" s="218"/>
      <c r="AE72" s="217"/>
      <c r="AF72" s="16"/>
      <c r="AG72" s="16"/>
      <c r="AH72" s="16"/>
      <c r="AI72" s="16"/>
      <c r="AJ72" s="16"/>
    </row>
    <row r="73" customFormat="false" ht="12.75" hidden="false" customHeight="true" outlineLevel="0" collapsed="false">
      <c r="A73" s="16"/>
      <c r="D73" s="218"/>
      <c r="E73" s="218"/>
      <c r="AE73" s="217"/>
      <c r="AF73" s="16"/>
      <c r="AG73" s="16"/>
      <c r="AH73" s="16"/>
      <c r="AI73" s="16"/>
      <c r="AJ73" s="16"/>
    </row>
    <row r="74" customFormat="false" ht="12.75" hidden="false" customHeight="true" outlineLevel="0" collapsed="false">
      <c r="A74" s="16"/>
      <c r="D74" s="218"/>
      <c r="E74" s="218"/>
      <c r="AE74" s="217"/>
      <c r="AF74" s="16"/>
      <c r="AG74" s="16"/>
      <c r="AH74" s="16"/>
      <c r="AI74" s="16"/>
      <c r="AJ74" s="16"/>
    </row>
    <row r="75" customFormat="false" ht="12.75" hidden="false" customHeight="true" outlineLevel="0" collapsed="false">
      <c r="A75" s="16"/>
      <c r="D75" s="218"/>
      <c r="E75" s="218"/>
      <c r="AE75" s="217"/>
      <c r="AF75" s="16"/>
      <c r="AG75" s="16"/>
      <c r="AH75" s="16"/>
      <c r="AI75" s="16"/>
      <c r="AJ75" s="16"/>
    </row>
    <row r="76" customFormat="false" ht="12.75" hidden="false" customHeight="true" outlineLevel="0" collapsed="false">
      <c r="A76" s="16"/>
      <c r="D76" s="218"/>
      <c r="E76" s="218"/>
      <c r="AE76" s="217"/>
      <c r="AF76" s="16"/>
      <c r="AG76" s="16"/>
      <c r="AH76" s="16"/>
      <c r="AI76" s="16"/>
      <c r="AJ76" s="16"/>
    </row>
    <row r="77" customFormat="false" ht="12.75" hidden="false" customHeight="true" outlineLevel="0" collapsed="false">
      <c r="A77" s="16"/>
      <c r="D77" s="218"/>
      <c r="E77" s="218"/>
      <c r="AE77" s="217"/>
      <c r="AF77" s="16"/>
      <c r="AG77" s="16"/>
      <c r="AH77" s="16"/>
      <c r="AI77" s="16"/>
      <c r="AJ77" s="16"/>
    </row>
    <row r="78" customFormat="false" ht="12.75" hidden="false" customHeight="true" outlineLevel="0" collapsed="false">
      <c r="A78" s="16"/>
      <c r="D78" s="218"/>
      <c r="E78" s="218"/>
      <c r="AE78" s="217"/>
      <c r="AF78" s="16"/>
      <c r="AG78" s="16"/>
      <c r="AH78" s="16"/>
      <c r="AI78" s="16"/>
      <c r="AJ78" s="16"/>
    </row>
    <row r="79" customFormat="false" ht="12.75" hidden="false" customHeight="true" outlineLevel="0" collapsed="false">
      <c r="A79" s="16"/>
      <c r="D79" s="218"/>
      <c r="E79" s="218"/>
      <c r="AE79" s="217"/>
      <c r="AF79" s="16"/>
      <c r="AG79" s="16"/>
      <c r="AH79" s="16"/>
      <c r="AI79" s="16"/>
      <c r="AJ79" s="16"/>
    </row>
    <row r="80" customFormat="false" ht="12.75" hidden="false" customHeight="true" outlineLevel="0" collapsed="false">
      <c r="A80" s="16"/>
      <c r="D80" s="218"/>
      <c r="E80" s="218"/>
      <c r="AE80" s="217"/>
      <c r="AF80" s="16"/>
      <c r="AG80" s="16"/>
      <c r="AH80" s="16"/>
      <c r="AI80" s="16"/>
      <c r="AJ80" s="16"/>
    </row>
    <row r="81" customFormat="false" ht="12.75" hidden="false" customHeight="true" outlineLevel="0" collapsed="false">
      <c r="A81" s="16"/>
      <c r="D81" s="218"/>
      <c r="E81" s="218"/>
      <c r="AE81" s="217"/>
      <c r="AF81" s="16"/>
      <c r="AG81" s="16"/>
      <c r="AH81" s="16"/>
      <c r="AI81" s="16"/>
      <c r="AJ81" s="16"/>
    </row>
    <row r="82" customFormat="false" ht="12.75" hidden="false" customHeight="true" outlineLevel="0" collapsed="false">
      <c r="A82" s="16"/>
      <c r="D82" s="218"/>
      <c r="E82" s="218"/>
      <c r="AE82" s="217"/>
      <c r="AF82" s="16"/>
      <c r="AG82" s="16"/>
      <c r="AH82" s="16"/>
      <c r="AI82" s="16"/>
      <c r="AJ82" s="16"/>
    </row>
    <row r="83" customFormat="false" ht="12.75" hidden="false" customHeight="true" outlineLevel="0" collapsed="false">
      <c r="A83" s="16"/>
      <c r="D83" s="218"/>
      <c r="E83" s="218"/>
      <c r="AE83" s="217"/>
      <c r="AF83" s="16"/>
      <c r="AG83" s="16"/>
      <c r="AH83" s="16"/>
      <c r="AI83" s="16"/>
      <c r="AJ83" s="16"/>
    </row>
    <row r="84" customFormat="false" ht="12.75" hidden="false" customHeight="true" outlineLevel="0" collapsed="false">
      <c r="A84" s="16"/>
      <c r="D84" s="218"/>
      <c r="E84" s="218"/>
      <c r="AE84" s="217"/>
      <c r="AF84" s="16"/>
      <c r="AG84" s="16"/>
      <c r="AH84" s="16"/>
      <c r="AI84" s="16"/>
      <c r="AJ84" s="16"/>
    </row>
    <row r="85" customFormat="false" ht="12.75" hidden="false" customHeight="true" outlineLevel="0" collapsed="false">
      <c r="A85" s="16"/>
      <c r="D85" s="218"/>
      <c r="E85" s="218"/>
      <c r="AE85" s="217"/>
      <c r="AF85" s="16"/>
      <c r="AG85" s="16"/>
      <c r="AH85" s="16"/>
      <c r="AI85" s="16"/>
      <c r="AJ85" s="16"/>
    </row>
    <row r="86" customFormat="false" ht="12.75" hidden="false" customHeight="true" outlineLevel="0" collapsed="false">
      <c r="A86" s="16"/>
      <c r="D86" s="218"/>
      <c r="E86" s="218"/>
      <c r="AE86" s="217"/>
      <c r="AF86" s="16"/>
      <c r="AG86" s="16"/>
      <c r="AH86" s="16"/>
      <c r="AI86" s="16"/>
      <c r="AJ86" s="16"/>
    </row>
    <row r="87" customFormat="false" ht="12.75" hidden="false" customHeight="true" outlineLevel="0" collapsed="false">
      <c r="A87" s="16"/>
      <c r="D87" s="218"/>
      <c r="E87" s="218"/>
      <c r="AE87" s="217"/>
      <c r="AF87" s="16"/>
      <c r="AG87" s="16"/>
      <c r="AH87" s="16"/>
      <c r="AI87" s="16"/>
      <c r="AJ87" s="16"/>
    </row>
    <row r="88" customFormat="false" ht="12.75" hidden="false" customHeight="true" outlineLevel="0" collapsed="false">
      <c r="A88" s="16"/>
      <c r="D88" s="218"/>
      <c r="E88" s="218"/>
      <c r="AE88" s="217"/>
      <c r="AF88" s="16"/>
      <c r="AG88" s="16"/>
      <c r="AH88" s="16"/>
      <c r="AI88" s="16"/>
      <c r="AJ88" s="16"/>
    </row>
    <row r="89" customFormat="false" ht="12.75" hidden="false" customHeight="true" outlineLevel="0" collapsed="false">
      <c r="A89" s="16"/>
      <c r="D89" s="218"/>
      <c r="E89" s="218"/>
      <c r="AE89" s="217"/>
      <c r="AF89" s="16"/>
      <c r="AG89" s="16"/>
      <c r="AH89" s="16"/>
      <c r="AI89" s="16"/>
      <c r="AJ89" s="16"/>
    </row>
    <row r="90" customFormat="false" ht="12.75" hidden="false" customHeight="true" outlineLevel="0" collapsed="false">
      <c r="A90" s="16"/>
      <c r="D90" s="218"/>
      <c r="E90" s="218"/>
      <c r="AE90" s="217"/>
      <c r="AF90" s="16"/>
      <c r="AG90" s="16"/>
      <c r="AH90" s="16"/>
      <c r="AI90" s="16"/>
      <c r="AJ90" s="16"/>
    </row>
    <row r="91" customFormat="false" ht="12.75" hidden="false" customHeight="true" outlineLevel="0" collapsed="false">
      <c r="A91" s="16"/>
      <c r="D91" s="218"/>
      <c r="E91" s="218"/>
      <c r="AE91" s="217"/>
      <c r="AF91" s="16"/>
      <c r="AG91" s="16"/>
      <c r="AH91" s="16"/>
      <c r="AI91" s="16"/>
      <c r="AJ91" s="16"/>
    </row>
    <row r="92" customFormat="false" ht="12.75" hidden="false" customHeight="true" outlineLevel="0" collapsed="false">
      <c r="A92" s="16"/>
      <c r="D92" s="218"/>
      <c r="E92" s="218"/>
      <c r="AE92" s="217"/>
      <c r="AF92" s="16"/>
      <c r="AG92" s="16"/>
      <c r="AH92" s="16"/>
      <c r="AI92" s="16"/>
      <c r="AJ92" s="16"/>
    </row>
    <row r="93" customFormat="false" ht="12.75" hidden="false" customHeight="true" outlineLevel="0" collapsed="false">
      <c r="A93" s="16"/>
      <c r="D93" s="218"/>
      <c r="E93" s="218"/>
      <c r="AE93" s="217"/>
      <c r="AF93" s="16"/>
      <c r="AG93" s="16"/>
      <c r="AH93" s="16"/>
      <c r="AI93" s="16"/>
      <c r="AJ93" s="16"/>
    </row>
    <row r="94" customFormat="false" ht="12.75" hidden="false" customHeight="true" outlineLevel="0" collapsed="false">
      <c r="A94" s="16"/>
      <c r="D94" s="218"/>
      <c r="E94" s="218"/>
      <c r="AE94" s="217"/>
      <c r="AF94" s="16"/>
      <c r="AG94" s="16"/>
      <c r="AH94" s="16"/>
      <c r="AI94" s="16"/>
      <c r="AJ94" s="16"/>
    </row>
    <row r="95" customFormat="false" ht="12.75" hidden="false" customHeight="true" outlineLevel="0" collapsed="false">
      <c r="A95" s="16"/>
      <c r="D95" s="218"/>
      <c r="E95" s="218"/>
      <c r="AE95" s="217"/>
      <c r="AF95" s="16"/>
      <c r="AG95" s="16"/>
      <c r="AH95" s="16"/>
      <c r="AI95" s="16"/>
      <c r="AJ95" s="16"/>
    </row>
    <row r="96" customFormat="false" ht="12.75" hidden="false" customHeight="true" outlineLevel="0" collapsed="false">
      <c r="A96" s="16"/>
      <c r="D96" s="218"/>
      <c r="E96" s="218"/>
      <c r="AE96" s="217"/>
      <c r="AF96" s="16"/>
      <c r="AG96" s="16"/>
      <c r="AH96" s="16"/>
      <c r="AI96" s="16"/>
      <c r="AJ96" s="16"/>
    </row>
    <row r="97" customFormat="false" ht="12.75" hidden="false" customHeight="true" outlineLevel="0" collapsed="false">
      <c r="A97" s="16"/>
      <c r="D97" s="218"/>
      <c r="E97" s="218"/>
      <c r="AE97" s="217"/>
      <c r="AF97" s="16"/>
      <c r="AG97" s="16"/>
      <c r="AH97" s="16"/>
      <c r="AI97" s="16"/>
      <c r="AJ97" s="16"/>
    </row>
    <row r="98" customFormat="false" ht="12.75" hidden="false" customHeight="true" outlineLevel="0" collapsed="false">
      <c r="A98" s="16"/>
      <c r="D98" s="218"/>
      <c r="E98" s="218"/>
      <c r="AE98" s="217"/>
      <c r="AF98" s="16"/>
      <c r="AG98" s="16"/>
      <c r="AH98" s="16"/>
      <c r="AI98" s="16"/>
      <c r="AJ98" s="16"/>
    </row>
    <row r="99" customFormat="false" ht="12.75" hidden="false" customHeight="true" outlineLevel="0" collapsed="false">
      <c r="A99" s="16"/>
      <c r="D99" s="218"/>
      <c r="E99" s="218"/>
      <c r="AE99" s="217"/>
      <c r="AF99" s="16"/>
      <c r="AG99" s="16"/>
      <c r="AH99" s="16"/>
      <c r="AI99" s="16"/>
      <c r="AJ99" s="16"/>
    </row>
    <row r="100" customFormat="false" ht="12.75" hidden="false" customHeight="true" outlineLevel="0" collapsed="false">
      <c r="A100" s="16"/>
      <c r="D100" s="218"/>
      <c r="E100" s="218"/>
      <c r="AE100" s="217"/>
      <c r="AF100" s="16"/>
      <c r="AG100" s="16"/>
      <c r="AH100" s="16"/>
      <c r="AI100" s="16"/>
      <c r="AJ100" s="16"/>
    </row>
    <row r="101" customFormat="false" ht="12.75" hidden="false" customHeight="true" outlineLevel="0" collapsed="false">
      <c r="A101" s="16"/>
      <c r="D101" s="218"/>
      <c r="E101" s="218"/>
      <c r="AE101" s="217"/>
      <c r="AF101" s="16"/>
      <c r="AG101" s="16"/>
      <c r="AH101" s="16"/>
      <c r="AI101" s="16"/>
      <c r="AJ101" s="16"/>
    </row>
    <row r="102" customFormat="false" ht="12.75" hidden="false" customHeight="true" outlineLevel="0" collapsed="false">
      <c r="A102" s="16"/>
      <c r="D102" s="218"/>
      <c r="E102" s="218"/>
      <c r="AE102" s="217"/>
      <c r="AF102" s="16"/>
      <c r="AG102" s="16"/>
      <c r="AH102" s="16"/>
      <c r="AI102" s="16"/>
      <c r="AJ102" s="16"/>
    </row>
    <row r="103" customFormat="false" ht="12.75" hidden="false" customHeight="true" outlineLevel="0" collapsed="false">
      <c r="A103" s="16"/>
      <c r="D103" s="218"/>
      <c r="E103" s="218"/>
      <c r="AE103" s="217"/>
      <c r="AF103" s="16"/>
      <c r="AG103" s="16"/>
      <c r="AH103" s="16"/>
      <c r="AI103" s="16"/>
      <c r="AJ103" s="16"/>
    </row>
    <row r="104" customFormat="false" ht="12.75" hidden="false" customHeight="true" outlineLevel="0" collapsed="false">
      <c r="A104" s="16"/>
      <c r="D104" s="218"/>
      <c r="E104" s="218"/>
      <c r="AE104" s="217"/>
      <c r="AF104" s="16"/>
      <c r="AG104" s="16"/>
      <c r="AH104" s="16"/>
      <c r="AI104" s="16"/>
      <c r="AJ104" s="16"/>
    </row>
    <row r="105" customFormat="false" ht="12.75" hidden="false" customHeight="true" outlineLevel="0" collapsed="false">
      <c r="A105" s="16"/>
      <c r="D105" s="218"/>
      <c r="E105" s="218"/>
      <c r="AE105" s="217"/>
      <c r="AF105" s="16"/>
      <c r="AG105" s="16"/>
      <c r="AH105" s="16"/>
      <c r="AI105" s="16"/>
      <c r="AJ105" s="16"/>
    </row>
    <row r="106" customFormat="false" ht="12.75" hidden="false" customHeight="true" outlineLevel="0" collapsed="false">
      <c r="A106" s="16"/>
      <c r="D106" s="218"/>
      <c r="E106" s="218"/>
      <c r="AE106" s="217"/>
      <c r="AF106" s="16"/>
      <c r="AG106" s="16"/>
      <c r="AH106" s="16"/>
      <c r="AI106" s="16"/>
      <c r="AJ106" s="16"/>
    </row>
    <row r="107" customFormat="false" ht="12.75" hidden="false" customHeight="true" outlineLevel="0" collapsed="false">
      <c r="A107" s="16"/>
      <c r="D107" s="218"/>
      <c r="E107" s="218"/>
      <c r="AE107" s="217"/>
      <c r="AF107" s="16"/>
      <c r="AG107" s="16"/>
      <c r="AH107" s="16"/>
      <c r="AI107" s="16"/>
      <c r="AJ107" s="16"/>
    </row>
    <row r="108" customFormat="false" ht="12.75" hidden="false" customHeight="true" outlineLevel="0" collapsed="false">
      <c r="A108" s="16"/>
      <c r="D108" s="218"/>
      <c r="E108" s="218"/>
      <c r="AE108" s="217"/>
      <c r="AF108" s="16"/>
      <c r="AG108" s="16"/>
      <c r="AH108" s="16"/>
      <c r="AI108" s="16"/>
      <c r="AJ108" s="16"/>
    </row>
    <row r="109" customFormat="false" ht="12.75" hidden="false" customHeight="true" outlineLevel="0" collapsed="false">
      <c r="A109" s="16"/>
      <c r="D109" s="218"/>
      <c r="E109" s="218"/>
      <c r="AE109" s="217"/>
      <c r="AF109" s="16"/>
      <c r="AG109" s="16"/>
      <c r="AH109" s="16"/>
      <c r="AI109" s="16"/>
      <c r="AJ109" s="16"/>
    </row>
    <row r="110" customFormat="false" ht="12.75" hidden="false" customHeight="true" outlineLevel="0" collapsed="false">
      <c r="A110" s="16"/>
      <c r="D110" s="218"/>
      <c r="E110" s="218"/>
      <c r="AE110" s="217"/>
      <c r="AF110" s="16"/>
      <c r="AG110" s="16"/>
      <c r="AH110" s="16"/>
      <c r="AI110" s="16"/>
      <c r="AJ110" s="16"/>
    </row>
    <row r="111" customFormat="false" ht="12.75" hidden="false" customHeight="true" outlineLevel="0" collapsed="false">
      <c r="A111" s="16"/>
      <c r="D111" s="218"/>
      <c r="E111" s="218"/>
      <c r="AE111" s="217"/>
      <c r="AF111" s="16"/>
      <c r="AG111" s="16"/>
      <c r="AH111" s="16"/>
      <c r="AI111" s="16"/>
      <c r="AJ111" s="16"/>
    </row>
    <row r="112" customFormat="false" ht="12.75" hidden="false" customHeight="true" outlineLevel="0" collapsed="false">
      <c r="A112" s="16"/>
      <c r="D112" s="218"/>
      <c r="E112" s="218"/>
      <c r="AE112" s="217"/>
      <c r="AF112" s="16"/>
      <c r="AG112" s="16"/>
      <c r="AH112" s="16"/>
      <c r="AI112" s="16"/>
      <c r="AJ112" s="16"/>
    </row>
    <row r="113" customFormat="false" ht="12.75" hidden="false" customHeight="true" outlineLevel="0" collapsed="false">
      <c r="A113" s="16"/>
      <c r="D113" s="218"/>
      <c r="E113" s="218"/>
      <c r="AE113" s="217"/>
      <c r="AF113" s="16"/>
      <c r="AG113" s="16"/>
      <c r="AH113" s="16"/>
      <c r="AI113" s="16"/>
      <c r="AJ113" s="16"/>
    </row>
    <row r="114" customFormat="false" ht="12.75" hidden="false" customHeight="true" outlineLevel="0" collapsed="false">
      <c r="A114" s="16"/>
      <c r="D114" s="218"/>
      <c r="E114" s="218"/>
      <c r="AE114" s="217"/>
      <c r="AF114" s="16"/>
      <c r="AG114" s="16"/>
      <c r="AH114" s="16"/>
      <c r="AI114" s="16"/>
      <c r="AJ114" s="16"/>
    </row>
    <row r="115" customFormat="false" ht="12.75" hidden="false" customHeight="true" outlineLevel="0" collapsed="false">
      <c r="A115" s="16"/>
      <c r="D115" s="218"/>
      <c r="E115" s="218"/>
      <c r="AE115" s="217"/>
      <c r="AF115" s="16"/>
      <c r="AG115" s="16"/>
      <c r="AH115" s="16"/>
      <c r="AI115" s="16"/>
      <c r="AJ115" s="16"/>
    </row>
    <row r="116" customFormat="false" ht="12.75" hidden="false" customHeight="true" outlineLevel="0" collapsed="false">
      <c r="A116" s="16"/>
      <c r="D116" s="218"/>
      <c r="E116" s="218"/>
      <c r="AE116" s="217"/>
      <c r="AF116" s="16"/>
      <c r="AG116" s="16"/>
      <c r="AH116" s="16"/>
      <c r="AI116" s="16"/>
      <c r="AJ116" s="16"/>
    </row>
    <row r="117" customFormat="false" ht="12.75" hidden="false" customHeight="true" outlineLevel="0" collapsed="false">
      <c r="A117" s="16"/>
      <c r="D117" s="218"/>
      <c r="E117" s="218"/>
      <c r="AE117" s="217"/>
      <c r="AF117" s="16"/>
      <c r="AG117" s="16"/>
      <c r="AH117" s="16"/>
      <c r="AI117" s="16"/>
      <c r="AJ117" s="16"/>
    </row>
    <row r="118" customFormat="false" ht="12.75" hidden="false" customHeight="true" outlineLevel="0" collapsed="false">
      <c r="A118" s="16"/>
      <c r="D118" s="218"/>
      <c r="E118" s="218"/>
      <c r="AE118" s="217"/>
      <c r="AF118" s="16"/>
      <c r="AG118" s="16"/>
      <c r="AH118" s="16"/>
      <c r="AI118" s="16"/>
      <c r="AJ118" s="16"/>
    </row>
    <row r="119" customFormat="false" ht="12.75" hidden="false" customHeight="true" outlineLevel="0" collapsed="false">
      <c r="A119" s="16"/>
      <c r="D119" s="218"/>
      <c r="E119" s="218"/>
      <c r="AE119" s="217"/>
      <c r="AF119" s="16"/>
      <c r="AG119" s="16"/>
      <c r="AH119" s="16"/>
      <c r="AI119" s="16"/>
      <c r="AJ119" s="16"/>
    </row>
    <row r="120" customFormat="false" ht="12.75" hidden="false" customHeight="true" outlineLevel="0" collapsed="false">
      <c r="A120" s="16"/>
      <c r="D120" s="218"/>
      <c r="E120" s="218"/>
      <c r="AE120" s="217"/>
      <c r="AF120" s="16"/>
      <c r="AG120" s="16"/>
      <c r="AH120" s="16"/>
      <c r="AI120" s="16"/>
      <c r="AJ120" s="16"/>
    </row>
    <row r="121" customFormat="false" ht="12.75" hidden="false" customHeight="true" outlineLevel="0" collapsed="false">
      <c r="A121" s="16"/>
      <c r="D121" s="218"/>
      <c r="E121" s="218"/>
      <c r="AE121" s="217"/>
      <c r="AF121" s="16"/>
      <c r="AG121" s="16"/>
      <c r="AH121" s="16"/>
      <c r="AI121" s="16"/>
      <c r="AJ121" s="16"/>
    </row>
    <row r="122" customFormat="false" ht="12.75" hidden="false" customHeight="true" outlineLevel="0" collapsed="false">
      <c r="A122" s="16"/>
      <c r="D122" s="218"/>
      <c r="E122" s="218"/>
      <c r="AE122" s="217"/>
      <c r="AF122" s="16"/>
      <c r="AG122" s="16"/>
      <c r="AH122" s="16"/>
      <c r="AI122" s="16"/>
      <c r="AJ122" s="16"/>
    </row>
    <row r="123" customFormat="false" ht="12.75" hidden="false" customHeight="true" outlineLevel="0" collapsed="false">
      <c r="A123" s="16"/>
      <c r="D123" s="218"/>
      <c r="E123" s="218"/>
      <c r="AE123" s="217"/>
      <c r="AF123" s="16"/>
      <c r="AG123" s="16"/>
      <c r="AH123" s="16"/>
      <c r="AI123" s="16"/>
      <c r="AJ123" s="16"/>
    </row>
    <row r="124" customFormat="false" ht="12.75" hidden="false" customHeight="true" outlineLevel="0" collapsed="false">
      <c r="A124" s="16"/>
      <c r="D124" s="218"/>
      <c r="E124" s="218"/>
      <c r="AE124" s="217"/>
      <c r="AF124" s="16"/>
      <c r="AG124" s="16"/>
      <c r="AH124" s="16"/>
      <c r="AI124" s="16"/>
      <c r="AJ124" s="16"/>
    </row>
    <row r="125" customFormat="false" ht="12.75" hidden="false" customHeight="true" outlineLevel="0" collapsed="false">
      <c r="A125" s="16"/>
      <c r="D125" s="218"/>
      <c r="E125" s="218"/>
      <c r="AE125" s="217"/>
      <c r="AF125" s="16"/>
      <c r="AG125" s="16"/>
      <c r="AH125" s="16"/>
      <c r="AI125" s="16"/>
      <c r="AJ125" s="16"/>
    </row>
    <row r="126" customFormat="false" ht="12.75" hidden="false" customHeight="true" outlineLevel="0" collapsed="false">
      <c r="A126" s="16"/>
      <c r="D126" s="218"/>
      <c r="E126" s="218"/>
      <c r="AE126" s="217"/>
      <c r="AF126" s="16"/>
      <c r="AG126" s="16"/>
      <c r="AH126" s="16"/>
      <c r="AI126" s="16"/>
      <c r="AJ126" s="16"/>
    </row>
    <row r="127" customFormat="false" ht="12.75" hidden="false" customHeight="true" outlineLevel="0" collapsed="false">
      <c r="A127" s="16"/>
      <c r="D127" s="218"/>
      <c r="E127" s="218"/>
      <c r="AE127" s="217"/>
      <c r="AF127" s="16"/>
      <c r="AG127" s="16"/>
      <c r="AH127" s="16"/>
      <c r="AI127" s="16"/>
      <c r="AJ127" s="16"/>
    </row>
    <row r="128" customFormat="false" ht="12.75" hidden="false" customHeight="true" outlineLevel="0" collapsed="false">
      <c r="A128" s="16"/>
      <c r="D128" s="218"/>
      <c r="E128" s="218"/>
      <c r="AE128" s="217"/>
      <c r="AF128" s="16"/>
      <c r="AG128" s="16"/>
      <c r="AH128" s="16"/>
      <c r="AI128" s="16"/>
      <c r="AJ128" s="16"/>
    </row>
    <row r="129" customFormat="false" ht="12.75" hidden="false" customHeight="true" outlineLevel="0" collapsed="false">
      <c r="A129" s="16"/>
      <c r="D129" s="218"/>
      <c r="E129" s="218"/>
      <c r="AE129" s="217"/>
      <c r="AF129" s="16"/>
      <c r="AG129" s="16"/>
      <c r="AH129" s="16"/>
      <c r="AI129" s="16"/>
      <c r="AJ129" s="16"/>
    </row>
    <row r="130" customFormat="false" ht="12.75" hidden="false" customHeight="true" outlineLevel="0" collapsed="false">
      <c r="A130" s="16"/>
      <c r="D130" s="218"/>
      <c r="E130" s="218"/>
      <c r="AE130" s="217"/>
      <c r="AF130" s="16"/>
      <c r="AG130" s="16"/>
      <c r="AH130" s="16"/>
      <c r="AI130" s="16"/>
      <c r="AJ130" s="16"/>
    </row>
    <row r="131" customFormat="false" ht="12.75" hidden="false" customHeight="true" outlineLevel="0" collapsed="false">
      <c r="A131" s="16"/>
      <c r="D131" s="218"/>
      <c r="E131" s="218"/>
      <c r="AE131" s="217"/>
      <c r="AF131" s="16"/>
      <c r="AG131" s="16"/>
      <c r="AH131" s="16"/>
      <c r="AI131" s="16"/>
      <c r="AJ131" s="16"/>
    </row>
    <row r="132" customFormat="false" ht="12.75" hidden="false" customHeight="true" outlineLevel="0" collapsed="false">
      <c r="A132" s="16"/>
      <c r="D132" s="218"/>
      <c r="E132" s="218"/>
      <c r="AE132" s="217"/>
      <c r="AF132" s="16"/>
      <c r="AG132" s="16"/>
      <c r="AH132" s="16"/>
      <c r="AI132" s="16"/>
      <c r="AJ132" s="16"/>
    </row>
    <row r="133" customFormat="false" ht="12.75" hidden="false" customHeight="true" outlineLevel="0" collapsed="false">
      <c r="A133" s="16"/>
      <c r="D133" s="218"/>
      <c r="E133" s="218"/>
      <c r="AE133" s="217"/>
      <c r="AF133" s="16"/>
      <c r="AG133" s="16"/>
      <c r="AH133" s="16"/>
      <c r="AI133" s="16"/>
      <c r="AJ133" s="16"/>
    </row>
    <row r="134" customFormat="false" ht="12.75" hidden="false" customHeight="true" outlineLevel="0" collapsed="false">
      <c r="A134" s="16"/>
      <c r="D134" s="218"/>
      <c r="E134" s="218"/>
      <c r="AE134" s="217"/>
      <c r="AF134" s="16"/>
      <c r="AG134" s="16"/>
      <c r="AH134" s="16"/>
      <c r="AI134" s="16"/>
      <c r="AJ134" s="16"/>
    </row>
    <row r="135" customFormat="false" ht="12.75" hidden="false" customHeight="true" outlineLevel="0" collapsed="false">
      <c r="A135" s="16"/>
      <c r="D135" s="218"/>
      <c r="E135" s="218"/>
      <c r="AE135" s="217"/>
      <c r="AF135" s="16"/>
      <c r="AG135" s="16"/>
      <c r="AH135" s="16"/>
      <c r="AI135" s="16"/>
      <c r="AJ135" s="16"/>
    </row>
    <row r="136" customFormat="false" ht="12.75" hidden="false" customHeight="true" outlineLevel="0" collapsed="false">
      <c r="A136" s="16"/>
      <c r="D136" s="218"/>
      <c r="E136" s="218"/>
      <c r="AE136" s="217"/>
      <c r="AF136" s="16"/>
      <c r="AG136" s="16"/>
      <c r="AH136" s="16"/>
      <c r="AI136" s="16"/>
      <c r="AJ136" s="16"/>
    </row>
    <row r="137" customFormat="false" ht="12.75" hidden="false" customHeight="true" outlineLevel="0" collapsed="false">
      <c r="A137" s="16"/>
      <c r="D137" s="218"/>
      <c r="E137" s="218"/>
      <c r="AE137" s="217"/>
      <c r="AF137" s="16"/>
      <c r="AG137" s="16"/>
      <c r="AH137" s="16"/>
      <c r="AI137" s="16"/>
      <c r="AJ137" s="16"/>
    </row>
    <row r="138" customFormat="false" ht="12.75" hidden="false" customHeight="true" outlineLevel="0" collapsed="false">
      <c r="A138" s="16"/>
      <c r="D138" s="218"/>
      <c r="E138" s="218"/>
      <c r="AE138" s="217"/>
      <c r="AF138" s="16"/>
      <c r="AG138" s="16"/>
      <c r="AH138" s="16"/>
      <c r="AI138" s="16"/>
      <c r="AJ138" s="16"/>
    </row>
    <row r="139" customFormat="false" ht="12.75" hidden="false" customHeight="true" outlineLevel="0" collapsed="false">
      <c r="A139" s="16"/>
      <c r="D139" s="218"/>
      <c r="E139" s="218"/>
      <c r="AE139" s="217"/>
      <c r="AF139" s="16"/>
      <c r="AG139" s="16"/>
      <c r="AH139" s="16"/>
      <c r="AI139" s="16"/>
      <c r="AJ139" s="16"/>
    </row>
    <row r="140" customFormat="false" ht="12.75" hidden="false" customHeight="true" outlineLevel="0" collapsed="false">
      <c r="A140" s="16"/>
      <c r="D140" s="218"/>
      <c r="E140" s="218"/>
      <c r="AE140" s="217"/>
      <c r="AF140" s="16"/>
      <c r="AG140" s="16"/>
      <c r="AH140" s="16"/>
      <c r="AI140" s="16"/>
      <c r="AJ140" s="16"/>
    </row>
    <row r="141" customFormat="false" ht="12.75" hidden="false" customHeight="true" outlineLevel="0" collapsed="false">
      <c r="A141" s="16"/>
      <c r="D141" s="218"/>
      <c r="E141" s="218"/>
      <c r="AE141" s="217"/>
      <c r="AF141" s="16"/>
      <c r="AG141" s="16"/>
      <c r="AH141" s="16"/>
      <c r="AI141" s="16"/>
      <c r="AJ141" s="16"/>
    </row>
    <row r="142" customFormat="false" ht="12.75" hidden="false" customHeight="true" outlineLevel="0" collapsed="false">
      <c r="A142" s="16"/>
      <c r="D142" s="218"/>
      <c r="E142" s="218"/>
      <c r="AE142" s="217"/>
      <c r="AF142" s="16"/>
      <c r="AG142" s="16"/>
      <c r="AH142" s="16"/>
      <c r="AI142" s="16"/>
      <c r="AJ142" s="16"/>
    </row>
    <row r="143" customFormat="false" ht="12.75" hidden="false" customHeight="true" outlineLevel="0" collapsed="false">
      <c r="A143" s="16"/>
      <c r="D143" s="218"/>
      <c r="E143" s="218"/>
      <c r="AE143" s="217"/>
      <c r="AF143" s="16"/>
      <c r="AG143" s="16"/>
      <c r="AH143" s="16"/>
      <c r="AI143" s="16"/>
      <c r="AJ143" s="16"/>
    </row>
    <row r="144" customFormat="false" ht="12.75" hidden="false" customHeight="true" outlineLevel="0" collapsed="false">
      <c r="A144" s="16"/>
      <c r="D144" s="218"/>
      <c r="E144" s="218"/>
      <c r="AE144" s="217"/>
      <c r="AF144" s="16"/>
      <c r="AG144" s="16"/>
      <c r="AH144" s="16"/>
      <c r="AI144" s="16"/>
      <c r="AJ144" s="16"/>
    </row>
    <row r="145" customFormat="false" ht="12.75" hidden="false" customHeight="true" outlineLevel="0" collapsed="false">
      <c r="A145" s="16"/>
      <c r="D145" s="218"/>
      <c r="E145" s="218"/>
      <c r="AE145" s="217"/>
      <c r="AF145" s="16"/>
      <c r="AG145" s="16"/>
      <c r="AH145" s="16"/>
      <c r="AI145" s="16"/>
      <c r="AJ145" s="16"/>
    </row>
    <row r="146" customFormat="false" ht="12.75" hidden="false" customHeight="true" outlineLevel="0" collapsed="false">
      <c r="A146" s="16"/>
      <c r="D146" s="218"/>
      <c r="E146" s="218"/>
      <c r="AE146" s="217"/>
      <c r="AF146" s="16"/>
      <c r="AG146" s="16"/>
      <c r="AH146" s="16"/>
      <c r="AI146" s="16"/>
      <c r="AJ146" s="16"/>
    </row>
    <row r="147" customFormat="false" ht="12.75" hidden="false" customHeight="true" outlineLevel="0" collapsed="false">
      <c r="A147" s="16"/>
      <c r="D147" s="218"/>
      <c r="E147" s="218"/>
      <c r="AE147" s="217"/>
      <c r="AF147" s="16"/>
      <c r="AG147" s="16"/>
      <c r="AH147" s="16"/>
      <c r="AI147" s="16"/>
      <c r="AJ147" s="16"/>
    </row>
    <row r="148" customFormat="false" ht="12.75" hidden="false" customHeight="true" outlineLevel="0" collapsed="false">
      <c r="A148" s="16"/>
      <c r="D148" s="218"/>
      <c r="E148" s="218"/>
      <c r="AE148" s="217"/>
      <c r="AF148" s="16"/>
      <c r="AG148" s="16"/>
      <c r="AH148" s="16"/>
      <c r="AI148" s="16"/>
      <c r="AJ148" s="16"/>
    </row>
    <row r="149" customFormat="false" ht="12.75" hidden="false" customHeight="true" outlineLevel="0" collapsed="false">
      <c r="A149" s="16"/>
      <c r="D149" s="218"/>
      <c r="E149" s="218"/>
      <c r="AE149" s="217"/>
      <c r="AF149" s="16"/>
      <c r="AG149" s="16"/>
      <c r="AH149" s="16"/>
      <c r="AI149" s="16"/>
      <c r="AJ149" s="16"/>
    </row>
    <row r="150" customFormat="false" ht="12.75" hidden="false" customHeight="true" outlineLevel="0" collapsed="false">
      <c r="A150" s="16"/>
      <c r="D150" s="218"/>
      <c r="E150" s="218"/>
      <c r="AE150" s="217"/>
      <c r="AF150" s="16"/>
      <c r="AG150" s="16"/>
      <c r="AH150" s="16"/>
      <c r="AI150" s="16"/>
      <c r="AJ150" s="16"/>
    </row>
    <row r="151" customFormat="false" ht="12.75" hidden="false" customHeight="true" outlineLevel="0" collapsed="false">
      <c r="A151" s="16"/>
      <c r="D151" s="218"/>
      <c r="E151" s="218"/>
      <c r="AE151" s="217"/>
      <c r="AF151" s="16"/>
      <c r="AG151" s="16"/>
      <c r="AH151" s="16"/>
      <c r="AI151" s="16"/>
      <c r="AJ151" s="16"/>
    </row>
    <row r="152" customFormat="false" ht="12.75" hidden="false" customHeight="true" outlineLevel="0" collapsed="false">
      <c r="A152" s="16"/>
      <c r="D152" s="218"/>
      <c r="E152" s="218"/>
      <c r="AE152" s="217"/>
      <c r="AF152" s="16"/>
      <c r="AG152" s="16"/>
      <c r="AH152" s="16"/>
      <c r="AI152" s="16"/>
      <c r="AJ152" s="16"/>
    </row>
    <row r="153" customFormat="false" ht="12.75" hidden="false" customHeight="true" outlineLevel="0" collapsed="false">
      <c r="A153" s="16"/>
      <c r="D153" s="218"/>
      <c r="E153" s="218"/>
      <c r="AE153" s="217"/>
      <c r="AF153" s="16"/>
      <c r="AG153" s="16"/>
      <c r="AH153" s="16"/>
      <c r="AI153" s="16"/>
      <c r="AJ153" s="16"/>
    </row>
    <row r="154" customFormat="false" ht="12.75" hidden="false" customHeight="true" outlineLevel="0" collapsed="false">
      <c r="A154" s="16"/>
      <c r="D154" s="218"/>
      <c r="E154" s="218"/>
      <c r="AE154" s="217"/>
      <c r="AF154" s="16"/>
      <c r="AG154" s="16"/>
      <c r="AH154" s="16"/>
      <c r="AI154" s="16"/>
      <c r="AJ154" s="16"/>
    </row>
    <row r="155" customFormat="false" ht="12.75" hidden="false" customHeight="true" outlineLevel="0" collapsed="false">
      <c r="A155" s="16"/>
      <c r="D155" s="218"/>
      <c r="E155" s="218"/>
      <c r="AE155" s="217"/>
      <c r="AF155" s="16"/>
      <c r="AG155" s="16"/>
      <c r="AH155" s="16"/>
      <c r="AI155" s="16"/>
      <c r="AJ155" s="16"/>
    </row>
    <row r="156" customFormat="false" ht="12.75" hidden="false" customHeight="true" outlineLevel="0" collapsed="false">
      <c r="A156" s="16"/>
      <c r="D156" s="218"/>
      <c r="E156" s="218"/>
      <c r="AE156" s="217"/>
      <c r="AF156" s="16"/>
      <c r="AG156" s="16"/>
      <c r="AH156" s="16"/>
      <c r="AI156" s="16"/>
      <c r="AJ156" s="16"/>
    </row>
    <row r="157" customFormat="false" ht="12.75" hidden="false" customHeight="true" outlineLevel="0" collapsed="false">
      <c r="A157" s="16"/>
      <c r="D157" s="218"/>
      <c r="E157" s="218"/>
      <c r="AE157" s="217"/>
      <c r="AF157" s="16"/>
      <c r="AG157" s="16"/>
      <c r="AH157" s="16"/>
      <c r="AI157" s="16"/>
      <c r="AJ157" s="16"/>
    </row>
    <row r="158" customFormat="false" ht="12.75" hidden="false" customHeight="true" outlineLevel="0" collapsed="false">
      <c r="A158" s="16"/>
      <c r="D158" s="218"/>
      <c r="E158" s="218"/>
      <c r="AE158" s="217"/>
      <c r="AF158" s="16"/>
      <c r="AG158" s="16"/>
      <c r="AH158" s="16"/>
      <c r="AI158" s="16"/>
      <c r="AJ158" s="16"/>
    </row>
    <row r="159" customFormat="false" ht="12.75" hidden="false" customHeight="true" outlineLevel="0" collapsed="false">
      <c r="A159" s="16"/>
      <c r="D159" s="218"/>
      <c r="E159" s="218"/>
      <c r="AE159" s="217"/>
      <c r="AF159" s="16"/>
      <c r="AG159" s="16"/>
      <c r="AH159" s="16"/>
      <c r="AI159" s="16"/>
      <c r="AJ159" s="16"/>
    </row>
    <row r="160" customFormat="false" ht="12.75" hidden="false" customHeight="true" outlineLevel="0" collapsed="false">
      <c r="A160" s="16"/>
      <c r="D160" s="218"/>
      <c r="E160" s="218"/>
      <c r="AE160" s="217"/>
      <c r="AF160" s="16"/>
      <c r="AG160" s="16"/>
      <c r="AH160" s="16"/>
      <c r="AI160" s="16"/>
      <c r="AJ160" s="16"/>
    </row>
    <row r="161" customFormat="false" ht="12.75" hidden="false" customHeight="true" outlineLevel="0" collapsed="false">
      <c r="A161" s="16"/>
      <c r="D161" s="218"/>
      <c r="E161" s="218"/>
      <c r="AE161" s="217"/>
      <c r="AF161" s="16"/>
      <c r="AG161" s="16"/>
      <c r="AH161" s="16"/>
      <c r="AI161" s="16"/>
      <c r="AJ161" s="16"/>
    </row>
    <row r="162" customFormat="false" ht="12.75" hidden="false" customHeight="true" outlineLevel="0" collapsed="false">
      <c r="A162" s="16"/>
      <c r="D162" s="218"/>
      <c r="E162" s="218"/>
      <c r="AE162" s="217"/>
      <c r="AF162" s="16"/>
      <c r="AG162" s="16"/>
      <c r="AH162" s="16"/>
      <c r="AI162" s="16"/>
      <c r="AJ162" s="16"/>
    </row>
    <row r="163" customFormat="false" ht="12.75" hidden="false" customHeight="true" outlineLevel="0" collapsed="false">
      <c r="A163" s="16"/>
      <c r="D163" s="218"/>
      <c r="E163" s="218"/>
      <c r="AE163" s="217"/>
      <c r="AF163" s="16"/>
      <c r="AG163" s="16"/>
      <c r="AH163" s="16"/>
      <c r="AI163" s="16"/>
      <c r="AJ163" s="16"/>
    </row>
    <row r="164" customFormat="false" ht="12.75" hidden="false" customHeight="true" outlineLevel="0" collapsed="false">
      <c r="A164" s="16"/>
      <c r="D164" s="218"/>
      <c r="E164" s="218"/>
      <c r="AE164" s="217"/>
      <c r="AF164" s="16"/>
      <c r="AG164" s="16"/>
      <c r="AH164" s="16"/>
      <c r="AI164" s="16"/>
      <c r="AJ164" s="16"/>
    </row>
    <row r="165" customFormat="false" ht="12.75" hidden="false" customHeight="true" outlineLevel="0" collapsed="false">
      <c r="A165" s="16"/>
      <c r="D165" s="218"/>
      <c r="E165" s="218"/>
      <c r="AE165" s="217"/>
      <c r="AF165" s="16"/>
      <c r="AG165" s="16"/>
      <c r="AH165" s="16"/>
      <c r="AI165" s="16"/>
      <c r="AJ165" s="16"/>
    </row>
    <row r="166" customFormat="false" ht="12.75" hidden="false" customHeight="true" outlineLevel="0" collapsed="false">
      <c r="A166" s="16"/>
      <c r="D166" s="218"/>
      <c r="E166" s="218"/>
      <c r="AE166" s="217"/>
      <c r="AF166" s="16"/>
      <c r="AG166" s="16"/>
      <c r="AH166" s="16"/>
      <c r="AI166" s="16"/>
      <c r="AJ166" s="16"/>
    </row>
    <row r="167" customFormat="false" ht="12.75" hidden="false" customHeight="true" outlineLevel="0" collapsed="false">
      <c r="A167" s="16"/>
      <c r="D167" s="218"/>
      <c r="E167" s="218"/>
      <c r="AE167" s="217"/>
      <c r="AF167" s="16"/>
      <c r="AG167" s="16"/>
      <c r="AH167" s="16"/>
      <c r="AI167" s="16"/>
      <c r="AJ167" s="16"/>
    </row>
    <row r="168" customFormat="false" ht="12.75" hidden="false" customHeight="true" outlineLevel="0" collapsed="false">
      <c r="A168" s="16"/>
      <c r="D168" s="218"/>
      <c r="E168" s="218"/>
      <c r="AE168" s="217"/>
      <c r="AF168" s="16"/>
      <c r="AG168" s="16"/>
      <c r="AH168" s="16"/>
      <c r="AI168" s="16"/>
      <c r="AJ168" s="16"/>
    </row>
    <row r="169" customFormat="false" ht="12.75" hidden="false" customHeight="true" outlineLevel="0" collapsed="false">
      <c r="A169" s="16"/>
      <c r="D169" s="218"/>
      <c r="E169" s="218"/>
      <c r="AE169" s="217"/>
      <c r="AF169" s="16"/>
      <c r="AG169" s="16"/>
      <c r="AH169" s="16"/>
      <c r="AI169" s="16"/>
      <c r="AJ169" s="16"/>
    </row>
    <row r="170" customFormat="false" ht="12.75" hidden="false" customHeight="true" outlineLevel="0" collapsed="false">
      <c r="A170" s="16"/>
      <c r="D170" s="218"/>
      <c r="E170" s="218"/>
      <c r="AE170" s="217"/>
      <c r="AF170" s="16"/>
      <c r="AG170" s="16"/>
      <c r="AH170" s="16"/>
      <c r="AI170" s="16"/>
      <c r="AJ170" s="16"/>
    </row>
    <row r="171" customFormat="false" ht="12.75" hidden="false" customHeight="true" outlineLevel="0" collapsed="false">
      <c r="A171" s="16"/>
      <c r="D171" s="218"/>
      <c r="E171" s="218"/>
      <c r="AE171" s="217"/>
      <c r="AF171" s="16"/>
      <c r="AG171" s="16"/>
      <c r="AH171" s="16"/>
      <c r="AI171" s="16"/>
      <c r="AJ171" s="16"/>
    </row>
    <row r="172" customFormat="false" ht="12.75" hidden="false" customHeight="true" outlineLevel="0" collapsed="false">
      <c r="A172" s="16"/>
      <c r="D172" s="218"/>
      <c r="E172" s="218"/>
      <c r="AE172" s="217"/>
      <c r="AF172" s="16"/>
      <c r="AG172" s="16"/>
      <c r="AH172" s="16"/>
      <c r="AI172" s="16"/>
      <c r="AJ172" s="16"/>
    </row>
    <row r="173" customFormat="false" ht="12.75" hidden="false" customHeight="true" outlineLevel="0" collapsed="false">
      <c r="A173" s="16"/>
      <c r="D173" s="218"/>
      <c r="E173" s="218"/>
      <c r="AE173" s="217"/>
      <c r="AF173" s="16"/>
      <c r="AG173" s="16"/>
      <c r="AH173" s="16"/>
      <c r="AI173" s="16"/>
      <c r="AJ173" s="16"/>
    </row>
    <row r="174" customFormat="false" ht="12.75" hidden="false" customHeight="true" outlineLevel="0" collapsed="false">
      <c r="A174" s="16"/>
      <c r="D174" s="218"/>
      <c r="E174" s="218"/>
      <c r="AE174" s="217"/>
      <c r="AF174" s="16"/>
      <c r="AG174" s="16"/>
      <c r="AH174" s="16"/>
      <c r="AI174" s="16"/>
      <c r="AJ174" s="16"/>
    </row>
    <row r="175" customFormat="false" ht="12.75" hidden="false" customHeight="true" outlineLevel="0" collapsed="false">
      <c r="A175" s="16"/>
      <c r="D175" s="218"/>
      <c r="E175" s="218"/>
      <c r="AE175" s="217"/>
      <c r="AF175" s="16"/>
      <c r="AG175" s="16"/>
      <c r="AH175" s="16"/>
      <c r="AI175" s="16"/>
      <c r="AJ175" s="16"/>
    </row>
    <row r="176" customFormat="false" ht="12.75" hidden="false" customHeight="true" outlineLevel="0" collapsed="false">
      <c r="A176" s="16"/>
      <c r="D176" s="218"/>
      <c r="E176" s="218"/>
      <c r="AE176" s="217"/>
      <c r="AF176" s="16"/>
      <c r="AG176" s="16"/>
      <c r="AH176" s="16"/>
      <c r="AI176" s="16"/>
      <c r="AJ176" s="16"/>
    </row>
    <row r="177" customFormat="false" ht="12.75" hidden="false" customHeight="true" outlineLevel="0" collapsed="false">
      <c r="A177" s="16"/>
      <c r="D177" s="218"/>
      <c r="E177" s="218"/>
      <c r="AE177" s="217"/>
      <c r="AF177" s="16"/>
      <c r="AG177" s="16"/>
      <c r="AH177" s="16"/>
      <c r="AI177" s="16"/>
      <c r="AJ177" s="16"/>
    </row>
    <row r="178" customFormat="false" ht="12.75" hidden="false" customHeight="true" outlineLevel="0" collapsed="false">
      <c r="A178" s="16"/>
      <c r="D178" s="218"/>
      <c r="E178" s="218"/>
      <c r="AE178" s="217"/>
      <c r="AF178" s="16"/>
      <c r="AG178" s="16"/>
      <c r="AH178" s="16"/>
      <c r="AI178" s="16"/>
      <c r="AJ178" s="16"/>
    </row>
    <row r="179" customFormat="false" ht="12.75" hidden="false" customHeight="true" outlineLevel="0" collapsed="false">
      <c r="A179" s="16"/>
      <c r="D179" s="218"/>
      <c r="E179" s="218"/>
      <c r="AE179" s="217"/>
      <c r="AF179" s="16"/>
      <c r="AG179" s="16"/>
      <c r="AH179" s="16"/>
      <c r="AI179" s="16"/>
      <c r="AJ179" s="16"/>
    </row>
    <row r="180" customFormat="false" ht="12.75" hidden="false" customHeight="true" outlineLevel="0" collapsed="false">
      <c r="A180" s="16"/>
      <c r="D180" s="218"/>
      <c r="E180" s="218"/>
      <c r="AE180" s="217"/>
      <c r="AF180" s="16"/>
      <c r="AG180" s="16"/>
      <c r="AH180" s="16"/>
      <c r="AI180" s="16"/>
      <c r="AJ180" s="16"/>
    </row>
    <row r="181" customFormat="false" ht="12.75" hidden="false" customHeight="true" outlineLevel="0" collapsed="false">
      <c r="A181" s="16"/>
      <c r="D181" s="218"/>
      <c r="E181" s="218"/>
      <c r="AE181" s="217"/>
      <c r="AF181" s="16"/>
      <c r="AG181" s="16"/>
      <c r="AH181" s="16"/>
      <c r="AI181" s="16"/>
      <c r="AJ181" s="16"/>
    </row>
    <row r="182" customFormat="false" ht="12.75" hidden="false" customHeight="true" outlineLevel="0" collapsed="false">
      <c r="A182" s="16"/>
      <c r="D182" s="218"/>
      <c r="E182" s="218"/>
      <c r="AE182" s="217"/>
      <c r="AF182" s="16"/>
      <c r="AG182" s="16"/>
      <c r="AH182" s="16"/>
      <c r="AI182" s="16"/>
      <c r="AJ182" s="16"/>
    </row>
    <row r="183" customFormat="false" ht="12.75" hidden="false" customHeight="true" outlineLevel="0" collapsed="false">
      <c r="A183" s="16"/>
      <c r="D183" s="218"/>
      <c r="E183" s="218"/>
      <c r="AE183" s="217"/>
      <c r="AF183" s="16"/>
      <c r="AG183" s="16"/>
      <c r="AH183" s="16"/>
      <c r="AI183" s="16"/>
      <c r="AJ183" s="16"/>
    </row>
    <row r="184" customFormat="false" ht="12.75" hidden="false" customHeight="true" outlineLevel="0" collapsed="false">
      <c r="A184" s="16"/>
      <c r="D184" s="218"/>
      <c r="E184" s="218"/>
      <c r="AE184" s="217"/>
      <c r="AF184" s="16"/>
      <c r="AG184" s="16"/>
      <c r="AH184" s="16"/>
      <c r="AI184" s="16"/>
      <c r="AJ184" s="16"/>
    </row>
    <row r="185" customFormat="false" ht="12.75" hidden="false" customHeight="true" outlineLevel="0" collapsed="false">
      <c r="A185" s="16"/>
      <c r="D185" s="218"/>
      <c r="E185" s="218"/>
      <c r="AE185" s="217"/>
      <c r="AF185" s="16"/>
      <c r="AG185" s="16"/>
      <c r="AH185" s="16"/>
      <c r="AI185" s="16"/>
      <c r="AJ185" s="16"/>
    </row>
    <row r="186" customFormat="false" ht="12.75" hidden="false" customHeight="true" outlineLevel="0" collapsed="false">
      <c r="A186" s="16"/>
      <c r="D186" s="218"/>
      <c r="E186" s="218"/>
      <c r="AE186" s="217"/>
      <c r="AF186" s="16"/>
      <c r="AG186" s="16"/>
      <c r="AH186" s="16"/>
      <c r="AI186" s="16"/>
      <c r="AJ186" s="16"/>
    </row>
    <row r="187" customFormat="false" ht="12.75" hidden="false" customHeight="true" outlineLevel="0" collapsed="false">
      <c r="A187" s="16"/>
      <c r="D187" s="218"/>
      <c r="E187" s="218"/>
      <c r="AE187" s="217"/>
      <c r="AF187" s="16"/>
      <c r="AG187" s="16"/>
      <c r="AH187" s="16"/>
      <c r="AI187" s="16"/>
      <c r="AJ187" s="16"/>
    </row>
    <row r="188" customFormat="false" ht="12.75" hidden="false" customHeight="true" outlineLevel="0" collapsed="false">
      <c r="A188" s="16"/>
      <c r="D188" s="218"/>
      <c r="E188" s="218"/>
      <c r="AE188" s="217"/>
      <c r="AF188" s="16"/>
      <c r="AG188" s="16"/>
      <c r="AH188" s="16"/>
      <c r="AI188" s="16"/>
      <c r="AJ188" s="16"/>
    </row>
    <row r="189" customFormat="false" ht="12.75" hidden="false" customHeight="true" outlineLevel="0" collapsed="false">
      <c r="A189" s="16"/>
      <c r="D189" s="218"/>
      <c r="E189" s="218"/>
      <c r="AE189" s="217"/>
      <c r="AF189" s="16"/>
      <c r="AG189" s="16"/>
      <c r="AH189" s="16"/>
      <c r="AI189" s="16"/>
      <c r="AJ189" s="16"/>
    </row>
    <row r="190" customFormat="false" ht="12.75" hidden="false" customHeight="true" outlineLevel="0" collapsed="false">
      <c r="A190" s="16"/>
      <c r="D190" s="218"/>
      <c r="E190" s="218"/>
      <c r="AE190" s="217"/>
      <c r="AF190" s="16"/>
      <c r="AG190" s="16"/>
      <c r="AH190" s="16"/>
      <c r="AI190" s="16"/>
      <c r="AJ190" s="16"/>
    </row>
    <row r="191" customFormat="false" ht="12.75" hidden="false" customHeight="true" outlineLevel="0" collapsed="false">
      <c r="A191" s="16"/>
      <c r="D191" s="218"/>
      <c r="E191" s="218"/>
      <c r="AE191" s="217"/>
      <c r="AF191" s="16"/>
      <c r="AG191" s="16"/>
      <c r="AH191" s="16"/>
      <c r="AI191" s="16"/>
      <c r="AJ191" s="16"/>
    </row>
    <row r="192" customFormat="false" ht="12.75" hidden="false" customHeight="true" outlineLevel="0" collapsed="false">
      <c r="A192" s="16"/>
      <c r="D192" s="218"/>
      <c r="E192" s="218"/>
      <c r="AE192" s="217"/>
      <c r="AF192" s="16"/>
      <c r="AG192" s="16"/>
      <c r="AH192" s="16"/>
      <c r="AI192" s="16"/>
      <c r="AJ192" s="16"/>
    </row>
    <row r="193" customFormat="false" ht="12.75" hidden="false" customHeight="true" outlineLevel="0" collapsed="false">
      <c r="A193" s="16"/>
      <c r="D193" s="218"/>
      <c r="E193" s="218"/>
      <c r="AE193" s="217"/>
      <c r="AF193" s="16"/>
      <c r="AG193" s="16"/>
      <c r="AH193" s="16"/>
      <c r="AI193" s="16"/>
      <c r="AJ193" s="16"/>
    </row>
    <row r="194" customFormat="false" ht="12.75" hidden="false" customHeight="true" outlineLevel="0" collapsed="false">
      <c r="A194" s="16"/>
      <c r="D194" s="218"/>
      <c r="E194" s="218"/>
      <c r="AE194" s="217"/>
      <c r="AF194" s="16"/>
      <c r="AG194" s="16"/>
      <c r="AH194" s="16"/>
      <c r="AI194" s="16"/>
      <c r="AJ194" s="16"/>
    </row>
    <row r="195" customFormat="false" ht="12.75" hidden="false" customHeight="true" outlineLevel="0" collapsed="false">
      <c r="A195" s="16"/>
      <c r="D195" s="218"/>
      <c r="E195" s="218"/>
      <c r="AE195" s="217"/>
      <c r="AF195" s="16"/>
      <c r="AG195" s="16"/>
      <c r="AH195" s="16"/>
      <c r="AI195" s="16"/>
      <c r="AJ195" s="16"/>
    </row>
    <row r="196" customFormat="false" ht="12.75" hidden="false" customHeight="true" outlineLevel="0" collapsed="false">
      <c r="A196" s="16"/>
      <c r="D196" s="218"/>
      <c r="E196" s="218"/>
      <c r="AE196" s="217"/>
      <c r="AF196" s="16"/>
      <c r="AG196" s="16"/>
      <c r="AH196" s="16"/>
      <c r="AI196" s="16"/>
      <c r="AJ196" s="16"/>
    </row>
    <row r="197" customFormat="false" ht="12.75" hidden="false" customHeight="true" outlineLevel="0" collapsed="false">
      <c r="A197" s="16"/>
      <c r="D197" s="218"/>
      <c r="E197" s="218"/>
      <c r="AE197" s="217"/>
      <c r="AF197" s="16"/>
      <c r="AG197" s="16"/>
      <c r="AH197" s="16"/>
      <c r="AI197" s="16"/>
      <c r="AJ197" s="16"/>
    </row>
    <row r="198" customFormat="false" ht="12.75" hidden="false" customHeight="true" outlineLevel="0" collapsed="false">
      <c r="A198" s="16"/>
      <c r="D198" s="218"/>
      <c r="E198" s="218"/>
      <c r="AE198" s="217"/>
      <c r="AF198" s="16"/>
      <c r="AG198" s="16"/>
      <c r="AH198" s="16"/>
      <c r="AI198" s="16"/>
      <c r="AJ198" s="16"/>
    </row>
    <row r="199" customFormat="false" ht="12.75" hidden="false" customHeight="true" outlineLevel="0" collapsed="false">
      <c r="A199" s="16"/>
      <c r="D199" s="218"/>
      <c r="E199" s="218"/>
      <c r="AE199" s="217"/>
      <c r="AF199" s="16"/>
      <c r="AG199" s="16"/>
      <c r="AH199" s="16"/>
      <c r="AI199" s="16"/>
      <c r="AJ199" s="16"/>
    </row>
    <row r="200" customFormat="false" ht="12.75" hidden="false" customHeight="true" outlineLevel="0" collapsed="false">
      <c r="A200" s="16"/>
      <c r="D200" s="218"/>
      <c r="E200" s="218"/>
      <c r="AE200" s="217"/>
      <c r="AF200" s="16"/>
      <c r="AG200" s="16"/>
      <c r="AH200" s="16"/>
      <c r="AI200" s="16"/>
      <c r="AJ200" s="16"/>
    </row>
    <row r="201" customFormat="false" ht="12.75" hidden="false" customHeight="true" outlineLevel="0" collapsed="false">
      <c r="A201" s="16"/>
      <c r="D201" s="218"/>
      <c r="E201" s="218"/>
      <c r="AE201" s="217"/>
      <c r="AF201" s="16"/>
      <c r="AG201" s="16"/>
      <c r="AH201" s="16"/>
      <c r="AI201" s="16"/>
      <c r="AJ201" s="16"/>
    </row>
    <row r="202" customFormat="false" ht="12.75" hidden="false" customHeight="true" outlineLevel="0" collapsed="false">
      <c r="A202" s="16"/>
      <c r="D202" s="218"/>
      <c r="E202" s="218"/>
      <c r="AE202" s="217"/>
      <c r="AF202" s="16"/>
      <c r="AG202" s="16"/>
      <c r="AH202" s="16"/>
      <c r="AI202" s="16"/>
      <c r="AJ202" s="16"/>
    </row>
    <row r="203" customFormat="false" ht="12.75" hidden="false" customHeight="true" outlineLevel="0" collapsed="false">
      <c r="A203" s="16"/>
      <c r="D203" s="218"/>
      <c r="E203" s="218"/>
      <c r="AE203" s="217"/>
      <c r="AF203" s="16"/>
      <c r="AG203" s="16"/>
      <c r="AH203" s="16"/>
      <c r="AI203" s="16"/>
      <c r="AJ203" s="16"/>
    </row>
    <row r="204" customFormat="false" ht="12.75" hidden="false" customHeight="true" outlineLevel="0" collapsed="false">
      <c r="A204" s="16"/>
      <c r="D204" s="218"/>
      <c r="E204" s="218"/>
      <c r="AE204" s="217"/>
      <c r="AF204" s="16"/>
      <c r="AG204" s="16"/>
      <c r="AH204" s="16"/>
      <c r="AI204" s="16"/>
      <c r="AJ204" s="16"/>
    </row>
    <row r="205" customFormat="false" ht="12.75" hidden="false" customHeight="true" outlineLevel="0" collapsed="false">
      <c r="A205" s="16"/>
      <c r="D205" s="218"/>
      <c r="E205" s="218"/>
      <c r="AE205" s="217"/>
      <c r="AF205" s="16"/>
      <c r="AG205" s="16"/>
      <c r="AH205" s="16"/>
      <c r="AI205" s="16"/>
      <c r="AJ205" s="16"/>
    </row>
    <row r="206" customFormat="false" ht="12.75" hidden="false" customHeight="true" outlineLevel="0" collapsed="false">
      <c r="A206" s="16"/>
      <c r="D206" s="218"/>
      <c r="E206" s="218"/>
      <c r="AE206" s="217"/>
      <c r="AF206" s="16"/>
      <c r="AG206" s="16"/>
      <c r="AH206" s="16"/>
      <c r="AI206" s="16"/>
      <c r="AJ206" s="16"/>
    </row>
    <row r="207" customFormat="false" ht="12.75" hidden="false" customHeight="true" outlineLevel="0" collapsed="false">
      <c r="A207" s="16"/>
      <c r="D207" s="218"/>
      <c r="E207" s="218"/>
      <c r="AE207" s="217"/>
      <c r="AF207" s="16"/>
      <c r="AG207" s="16"/>
      <c r="AH207" s="16"/>
      <c r="AI207" s="16"/>
      <c r="AJ207" s="16"/>
    </row>
    <row r="208" customFormat="false" ht="12.75" hidden="false" customHeight="true" outlineLevel="0" collapsed="false">
      <c r="A208" s="16"/>
      <c r="D208" s="218"/>
      <c r="E208" s="218"/>
      <c r="AE208" s="217"/>
      <c r="AF208" s="16"/>
      <c r="AG208" s="16"/>
      <c r="AH208" s="16"/>
      <c r="AI208" s="16"/>
      <c r="AJ208" s="16"/>
    </row>
    <row r="209" customFormat="false" ht="12.75" hidden="false" customHeight="true" outlineLevel="0" collapsed="false">
      <c r="A209" s="16"/>
      <c r="D209" s="218"/>
      <c r="E209" s="218"/>
      <c r="AE209" s="217"/>
      <c r="AF209" s="16"/>
      <c r="AG209" s="16"/>
      <c r="AH209" s="16"/>
      <c r="AI209" s="16"/>
      <c r="AJ209" s="16"/>
    </row>
    <row r="210" customFormat="false" ht="12.75" hidden="false" customHeight="true" outlineLevel="0" collapsed="false">
      <c r="A210" s="16"/>
      <c r="D210" s="218"/>
      <c r="E210" s="218"/>
      <c r="AE210" s="217"/>
      <c r="AF210" s="16"/>
      <c r="AG210" s="16"/>
      <c r="AH210" s="16"/>
      <c r="AI210" s="16"/>
      <c r="AJ210" s="16"/>
    </row>
    <row r="211" customFormat="false" ht="12.75" hidden="false" customHeight="true" outlineLevel="0" collapsed="false">
      <c r="A211" s="16"/>
      <c r="D211" s="218"/>
      <c r="E211" s="218"/>
      <c r="AE211" s="217"/>
      <c r="AF211" s="16"/>
      <c r="AG211" s="16"/>
      <c r="AH211" s="16"/>
      <c r="AI211" s="16"/>
      <c r="AJ211" s="16"/>
    </row>
    <row r="212" customFormat="false" ht="12.75" hidden="false" customHeight="true" outlineLevel="0" collapsed="false">
      <c r="A212" s="16"/>
      <c r="D212" s="218"/>
      <c r="E212" s="218"/>
      <c r="AE212" s="217"/>
      <c r="AF212" s="16"/>
      <c r="AG212" s="16"/>
      <c r="AH212" s="16"/>
      <c r="AI212" s="16"/>
      <c r="AJ212" s="16"/>
    </row>
    <row r="213" customFormat="false" ht="12.75" hidden="false" customHeight="true" outlineLevel="0" collapsed="false">
      <c r="A213" s="16"/>
      <c r="D213" s="218"/>
      <c r="E213" s="218"/>
      <c r="AE213" s="217"/>
      <c r="AF213" s="16"/>
      <c r="AG213" s="16"/>
      <c r="AH213" s="16"/>
      <c r="AI213" s="16"/>
      <c r="AJ213" s="16"/>
    </row>
    <row r="214" customFormat="false" ht="12.75" hidden="false" customHeight="true" outlineLevel="0" collapsed="false">
      <c r="A214" s="16"/>
      <c r="D214" s="218"/>
      <c r="E214" s="218"/>
      <c r="AE214" s="217"/>
      <c r="AF214" s="16"/>
      <c r="AG214" s="16"/>
      <c r="AH214" s="16"/>
      <c r="AI214" s="16"/>
      <c r="AJ214" s="16"/>
    </row>
    <row r="215" customFormat="false" ht="12.75" hidden="false" customHeight="true" outlineLevel="0" collapsed="false">
      <c r="A215" s="16"/>
      <c r="D215" s="218"/>
      <c r="E215" s="218"/>
      <c r="AE215" s="217"/>
      <c r="AF215" s="16"/>
      <c r="AG215" s="16"/>
      <c r="AH215" s="16"/>
      <c r="AI215" s="16"/>
      <c r="AJ215" s="16"/>
    </row>
    <row r="216" customFormat="false" ht="12.75" hidden="false" customHeight="true" outlineLevel="0" collapsed="false">
      <c r="A216" s="16"/>
      <c r="D216" s="218"/>
      <c r="E216" s="218"/>
      <c r="AE216" s="217"/>
      <c r="AF216" s="16"/>
      <c r="AG216" s="16"/>
      <c r="AH216" s="16"/>
      <c r="AI216" s="16"/>
      <c r="AJ216" s="16"/>
    </row>
    <row r="217" customFormat="false" ht="12.75" hidden="false" customHeight="true" outlineLevel="0" collapsed="false">
      <c r="A217" s="16"/>
      <c r="D217" s="218"/>
      <c r="E217" s="218"/>
      <c r="AE217" s="217"/>
      <c r="AF217" s="16"/>
      <c r="AG217" s="16"/>
      <c r="AH217" s="16"/>
      <c r="AI217" s="16"/>
      <c r="AJ217" s="16"/>
    </row>
    <row r="218" customFormat="false" ht="12.75" hidden="false" customHeight="true" outlineLevel="0" collapsed="false">
      <c r="A218" s="16"/>
      <c r="D218" s="218"/>
      <c r="E218" s="218"/>
      <c r="AE218" s="217"/>
      <c r="AF218" s="16"/>
      <c r="AG218" s="16"/>
      <c r="AH218" s="16"/>
      <c r="AI218" s="16"/>
      <c r="AJ218" s="16"/>
    </row>
    <row r="219" customFormat="false" ht="12.75" hidden="false" customHeight="true" outlineLevel="0" collapsed="false">
      <c r="A219" s="16"/>
      <c r="D219" s="218"/>
      <c r="E219" s="218"/>
      <c r="AE219" s="217"/>
      <c r="AF219" s="16"/>
      <c r="AG219" s="16"/>
      <c r="AH219" s="16"/>
      <c r="AI219" s="16"/>
      <c r="AJ219" s="16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true" outlineLevel="0" collapsed="false"/>
  </sheetData>
  <dataValidations count="8">
    <dataValidation allowBlank="true" errorStyle="stop" operator="equal" prompt="ERROR - Debes seleccionar un elemento de la lista" showDropDown="false" showErrorMessage="false" showInputMessage="true" sqref="F4:F51" type="list">
      <formula1>EQUIPO</formula1>
      <formula2>0</formula2>
    </dataValidation>
    <dataValidation allowBlank="true" errorStyle="stop" operator="equal" showDropDown="false" showErrorMessage="true" showInputMessage="false" sqref="G4:G51" type="list">
      <formula1>TENSION</formula1>
      <formula2>0</formula2>
    </dataValidation>
    <dataValidation allowBlank="true" errorStyle="stop" operator="equal" showDropDown="false" showErrorMessage="true" showInputMessage="false" sqref="K4:K51" type="list">
      <formula1>FREC</formula1>
      <formula2>0</formula2>
    </dataValidation>
    <dataValidation allowBlank="true" errorStyle="stop" operator="equal" showDropDown="false" showErrorMessage="true" showInputMessage="false" sqref="L4:L51" type="list">
      <formula1>FASES</formula1>
      <formula2>0</formula2>
    </dataValidation>
    <dataValidation allowBlank="true" errorStyle="stop" operator="equal" showDropDown="false" showErrorMessage="true" showInputMessage="false" sqref="T4:T13" type="list">
      <formula1>AISLAMIENTO2</formula1>
      <formula2>0</formula2>
    </dataValidation>
    <dataValidation allowBlank="true" errorStyle="stop" operator="equal" showDropDown="false" showErrorMessage="true" showInputMessage="false" sqref="U4:U51" type="list">
      <formula1>PROTECCION</formula1>
      <formula2>0</formula2>
    </dataValidation>
    <dataValidation allowBlank="true" errorStyle="stop" operator="equal" showDropDown="false" showErrorMessage="true" showInputMessage="false" sqref="W4:W51" type="list">
      <formula1>CONECCION</formula1>
      <formula2>0</formula2>
    </dataValidation>
    <dataValidation allowBlank="true" errorStyle="stop" operator="equal" showDropDown="false" showErrorMessage="true" showInputMessage="false" sqref="T14:T51" type="list">
      <formula1>AISLAMIENTO</formula1>
      <formula2>0</formula2>
    </dataValidation>
  </dataValidations>
  <printOptions headings="false" gridLines="false" gridLinesSet="true" horizontalCentered="true" verticalCentered="true"/>
  <pageMargins left="0.0395833333333333" right="0" top="0" bottom="0" header="0" footer="0"/>
  <pageSetup paperSize="8" scale="80" fitToWidth="1" fitToHeight="1" pageOrder="downThenOver" orientation="portrait" blackAndWhite="false" draft="false" cellComments="none" horizontalDpi="300" verticalDpi="300" copies="1"/>
  <headerFooter differentFirst="false" differentOddEven="false">
    <oddHeader>&amp;LIngeniería y Proyectos&amp;RMolino Cemento #7LISTA CARGAS EN MCC</oddHeader>
    <oddFooter>&amp;L&amp;F&amp;C&amp;P de 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G15" activeCellId="0" sqref="G15"/>
    </sheetView>
  </sheetViews>
  <sheetFormatPr defaultColWidth="14.5703125" defaultRowHeight="15" zeroHeight="false" outlineLevelRow="0" outlineLevelCol="0"/>
  <cols>
    <col collapsed="false" customWidth="true" hidden="true" outlineLevel="0" max="1" min="1" style="1" width="15.14"/>
    <col collapsed="false" customWidth="true" hidden="true" outlineLevel="0" max="2" min="2" style="1" width="13.57"/>
    <col collapsed="false" customWidth="true" hidden="false" outlineLevel="0" max="3" min="3" style="1" width="20.57"/>
    <col collapsed="false" customWidth="true" hidden="false" outlineLevel="0" max="4" min="4" style="1" width="40.29"/>
    <col collapsed="false" customWidth="true" hidden="false" outlineLevel="0" max="5" min="5" style="1" width="27.68"/>
    <col collapsed="false" customWidth="true" hidden="false" outlineLevel="0" max="6" min="6" style="1" width="14.06"/>
    <col collapsed="false" customWidth="true" hidden="false" outlineLevel="0" max="7" min="7" style="1" width="21.71"/>
    <col collapsed="false" customWidth="true" hidden="false" outlineLevel="0" max="8" min="8" style="1" width="14.01"/>
    <col collapsed="false" customWidth="true" hidden="false" outlineLevel="0" max="9" min="9" style="1" width="16.29"/>
    <col collapsed="false" customWidth="true" hidden="false" outlineLevel="0" max="10" min="10" style="1" width="15.57"/>
    <col collapsed="false" customWidth="true" hidden="false" outlineLevel="0" max="11" min="11" style="1" width="4.57"/>
    <col collapsed="false" customWidth="true" hidden="false" outlineLevel="0" max="12" min="12" style="1" width="5.57"/>
    <col collapsed="false" customWidth="true" hidden="false" outlineLevel="0" max="13" min="13" style="1" width="7.42"/>
    <col collapsed="false" customWidth="true" hidden="false" outlineLevel="0" max="14" min="14" style="1" width="6.14"/>
    <col collapsed="false" customWidth="true" hidden="false" outlineLevel="0" max="15" min="15" style="1" width="7.29"/>
    <col collapsed="false" customWidth="true" hidden="false" outlineLevel="0" max="16" min="16" style="1" width="5.71"/>
    <col collapsed="false" customWidth="true" hidden="false" outlineLevel="0" max="17" min="17" style="1" width="7.29"/>
    <col collapsed="false" customWidth="true" hidden="false" outlineLevel="0" max="18" min="18" style="1" width="5.71"/>
    <col collapsed="false" customWidth="true" hidden="false" outlineLevel="0" max="19" min="19" style="1" width="7.42"/>
    <col collapsed="false" customWidth="true" hidden="false" outlineLevel="0" max="20" min="20" style="1" width="8.29"/>
    <col collapsed="false" customWidth="true" hidden="false" outlineLevel="0" max="21" min="21" style="1" width="7.42"/>
    <col collapsed="false" customWidth="true" hidden="false" outlineLevel="0" max="22" min="22" style="1" width="5.86"/>
    <col collapsed="false" customWidth="true" hidden="true" outlineLevel="0" max="23" min="23" style="1" width="14.86"/>
    <col collapsed="false" customWidth="true" hidden="true" outlineLevel="0" max="24" min="24" style="1" width="12.57"/>
    <col collapsed="false" customWidth="true" hidden="true" outlineLevel="0" max="28" min="25" style="1" width="14.43"/>
    <col collapsed="false" customWidth="true" hidden="true" outlineLevel="0" max="29" min="29" style="1" width="12.29"/>
    <col collapsed="false" customWidth="true" hidden="true" outlineLevel="0" max="30" min="30" style="1" width="16"/>
    <col collapsed="false" customWidth="true" hidden="true" outlineLevel="0" max="31" min="31" style="1" width="13.57"/>
    <col collapsed="false" customWidth="true" hidden="true" outlineLevel="0" max="32" min="32" style="1" width="14.86"/>
    <col collapsed="false" customWidth="true" hidden="true" outlineLevel="0" max="34" min="33" style="1" width="18.43"/>
    <col collapsed="false" customWidth="true" hidden="true" outlineLevel="0" max="35" min="35" style="1" width="10.58"/>
    <col collapsed="false" customWidth="true" hidden="true" outlineLevel="0" max="37" min="36" style="1" width="10.85"/>
    <col collapsed="false" customWidth="true" hidden="false" outlineLevel="0" max="38" min="38" style="1" width="9.43"/>
    <col collapsed="false" customWidth="true" hidden="false" outlineLevel="0" max="39" min="39" style="1" width="6.71"/>
    <col collapsed="false" customWidth="true" hidden="false" outlineLevel="0" max="42" min="40" style="1" width="7.16"/>
    <col collapsed="false" customWidth="true" hidden="false" outlineLevel="0" max="43" min="43" style="1" width="64.57"/>
    <col collapsed="false" customWidth="true" hidden="false" outlineLevel="0" max="45" min="44" style="1" width="10.29"/>
  </cols>
  <sheetData>
    <row r="1" s="177" customFormat="true" ht="23.1" hidden="false" customHeight="true" outlineLevel="0" collapsed="false">
      <c r="A1" s="171" t="s">
        <v>2120</v>
      </c>
      <c r="B1" s="221" t="s">
        <v>16</v>
      </c>
      <c r="C1" s="222" t="s">
        <v>0</v>
      </c>
      <c r="D1" s="223" t="s">
        <v>6</v>
      </c>
      <c r="E1" s="223" t="s">
        <v>18</v>
      </c>
      <c r="F1" s="223" t="s">
        <v>19</v>
      </c>
      <c r="G1" s="223" t="s">
        <v>20</v>
      </c>
      <c r="H1" s="223" t="s">
        <v>21</v>
      </c>
      <c r="I1" s="223" t="s">
        <v>23</v>
      </c>
      <c r="J1" s="223" t="s">
        <v>24</v>
      </c>
      <c r="K1" s="223" t="s">
        <v>25</v>
      </c>
      <c r="L1" s="223" t="s">
        <v>26</v>
      </c>
      <c r="M1" s="223" t="s">
        <v>27</v>
      </c>
      <c r="N1" s="223" t="s">
        <v>28</v>
      </c>
      <c r="O1" s="223" t="s">
        <v>29</v>
      </c>
      <c r="P1" s="223" t="s">
        <v>30</v>
      </c>
      <c r="Q1" s="223" t="s">
        <v>31</v>
      </c>
      <c r="R1" s="223" t="s">
        <v>32</v>
      </c>
      <c r="S1" s="222" t="s">
        <v>33</v>
      </c>
      <c r="T1" s="222" t="s">
        <v>34</v>
      </c>
      <c r="U1" s="222" t="s">
        <v>35</v>
      </c>
      <c r="V1" s="222" t="s">
        <v>36</v>
      </c>
      <c r="W1" s="222" t="s">
        <v>37</v>
      </c>
      <c r="X1" s="222" t="s">
        <v>38</v>
      </c>
      <c r="Y1" s="222" t="s">
        <v>39</v>
      </c>
      <c r="Z1" s="222" t="s">
        <v>40</v>
      </c>
      <c r="AA1" s="222" t="s">
        <v>41</v>
      </c>
      <c r="AB1" s="222" t="s">
        <v>42</v>
      </c>
      <c r="AC1" s="223" t="s">
        <v>43</v>
      </c>
      <c r="AD1" s="223" t="s">
        <v>44</v>
      </c>
      <c r="AE1" s="223" t="s">
        <v>45</v>
      </c>
      <c r="AF1" s="223" t="s">
        <v>46</v>
      </c>
      <c r="AG1" s="223" t="s">
        <v>47</v>
      </c>
      <c r="AH1" s="223" t="s">
        <v>48</v>
      </c>
      <c r="AI1" s="223" t="s">
        <v>49</v>
      </c>
      <c r="AJ1" s="223" t="s">
        <v>50</v>
      </c>
      <c r="AK1" s="223" t="s">
        <v>51</v>
      </c>
      <c r="AL1" s="223" t="s">
        <v>13</v>
      </c>
      <c r="AM1" s="223" t="s">
        <v>52</v>
      </c>
      <c r="AN1" s="223" t="s">
        <v>53</v>
      </c>
      <c r="AO1" s="223" t="s">
        <v>54</v>
      </c>
      <c r="AP1" s="223" t="s">
        <v>55</v>
      </c>
      <c r="AQ1" s="223" t="s">
        <v>15</v>
      </c>
      <c r="AR1" s="224"/>
      <c r="AS1" s="225"/>
    </row>
    <row r="2" s="185" customFormat="true" ht="12.75" hidden="false" customHeight="true" outlineLevel="0" collapsed="false">
      <c r="A2" s="178"/>
      <c r="B2" s="226"/>
      <c r="C2" s="227"/>
      <c r="D2" s="228"/>
      <c r="E2" s="229"/>
      <c r="F2" s="181"/>
      <c r="G2" s="181"/>
      <c r="H2" s="228"/>
      <c r="I2" s="181"/>
      <c r="J2" s="230"/>
      <c r="K2" s="230"/>
      <c r="L2" s="182"/>
      <c r="M2" s="182"/>
      <c r="N2" s="231" t="n">
        <f aca="false">SUM(N4:N434)</f>
        <v>7</v>
      </c>
      <c r="O2" s="231" t="n">
        <f aca="false">SUM(O4:O434)</f>
        <v>1</v>
      </c>
      <c r="P2" s="231" t="n">
        <f aca="false">SUM(P4:P434)</f>
        <v>0</v>
      </c>
      <c r="Q2" s="231" t="n">
        <f aca="false">SUM(Q4:Q434)</f>
        <v>0</v>
      </c>
      <c r="R2" s="231" t="n">
        <f aca="false">SUM(R4:R434)</f>
        <v>1</v>
      </c>
      <c r="S2" s="231" t="n">
        <f aca="false">SUM(S4:S434)</f>
        <v>0</v>
      </c>
      <c r="T2" s="231" t="n">
        <f aca="false">SUM(T4:T434)</f>
        <v>0</v>
      </c>
      <c r="U2" s="231" t="n">
        <f aca="false">SUM(U4:U434)</f>
        <v>0</v>
      </c>
      <c r="V2" s="231" t="n">
        <f aca="false">SUM(V4:V434)</f>
        <v>0</v>
      </c>
      <c r="W2" s="231" t="n">
        <f aca="false">SUM(W4:W434)</f>
        <v>0</v>
      </c>
      <c r="X2" s="231" t="n">
        <f aca="false">SUM(X4:X434)</f>
        <v>0</v>
      </c>
      <c r="Y2" s="231" t="n">
        <f aca="false">SUM(Y4:Y434)</f>
        <v>0</v>
      </c>
      <c r="Z2" s="231" t="n">
        <f aca="false">SUM(Z4:Z434)</f>
        <v>0</v>
      </c>
      <c r="AA2" s="231" t="n">
        <f aca="false">SUM(AA4:AA434)</f>
        <v>0</v>
      </c>
      <c r="AB2" s="231" t="n">
        <f aca="false">SUM(AB4:AB434)</f>
        <v>0</v>
      </c>
      <c r="AC2" s="231" t="n">
        <f aca="false">SUM(AC4:AC434)</f>
        <v>0</v>
      </c>
      <c r="AD2" s="231" t="n">
        <f aca="false">SUM(AD4:AD434)</f>
        <v>0</v>
      </c>
      <c r="AE2" s="231" t="n">
        <f aca="false">SUM(AE4:AE434)</f>
        <v>0</v>
      </c>
      <c r="AF2" s="231" t="n">
        <f aca="false">SUM(AF4:AF434)</f>
        <v>0</v>
      </c>
      <c r="AG2" s="231" t="n">
        <f aca="false">SUM(AG4:AG434)</f>
        <v>0</v>
      </c>
      <c r="AH2" s="231" t="n">
        <f aca="false">SUM(AH4:AH434)</f>
        <v>0</v>
      </c>
      <c r="AI2" s="231" t="n">
        <f aca="false">SUM(AI4:AI434)</f>
        <v>0</v>
      </c>
      <c r="AJ2" s="231" t="n">
        <f aca="false">SUM(AJ4:AJ434)</f>
        <v>0</v>
      </c>
      <c r="AK2" s="231" t="n">
        <f aca="false">SUM(AK4:AK434)</f>
        <v>0</v>
      </c>
      <c r="AL2" s="231" t="n">
        <f aca="false">SUM(AL4:AL434)</f>
        <v>0</v>
      </c>
      <c r="AM2" s="231" t="n">
        <f aca="false">SUM(AM4:AM434)</f>
        <v>0</v>
      </c>
      <c r="AN2" s="231" t="n">
        <f aca="false">SUM(AN4:AN434)</f>
        <v>0</v>
      </c>
      <c r="AO2" s="231" t="n">
        <f aca="false">SUM(AO4:AO434)</f>
        <v>0</v>
      </c>
      <c r="AP2" s="231" t="n">
        <f aca="false">SUM(AP4:AP434)</f>
        <v>0</v>
      </c>
      <c r="AQ2" s="232"/>
      <c r="AR2" s="233"/>
      <c r="AS2" s="234"/>
    </row>
    <row r="3" s="245" customFormat="true" ht="22.35" hidden="false" customHeight="true" outlineLevel="0" collapsed="false">
      <c r="A3" s="235"/>
      <c r="B3" s="236"/>
      <c r="C3" s="237"/>
      <c r="D3" s="238" t="s">
        <v>2191</v>
      </c>
      <c r="E3" s="237"/>
      <c r="F3" s="239"/>
      <c r="G3" s="239"/>
      <c r="H3" s="238"/>
      <c r="I3" s="239"/>
      <c r="J3" s="240"/>
      <c r="K3" s="240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2"/>
      <c r="AR3" s="243"/>
      <c r="AS3" s="244"/>
    </row>
    <row r="4" s="245" customFormat="true" ht="22.7" hidden="false" customHeight="true" outlineLevel="0" collapsed="false">
      <c r="A4" s="246"/>
      <c r="B4" s="246"/>
      <c r="C4" s="247" t="str">
        <f aca="false">'Codigos Flow Sheet'!A4</f>
        <v>100-005</v>
      </c>
      <c r="D4" s="247" t="str">
        <f aca="false">'Codigos Flow Sheet'!G4</f>
        <v>Motor conveyor # 1</v>
      </c>
      <c r="E4" s="248"/>
      <c r="F4" s="249"/>
      <c r="G4" s="249"/>
      <c r="H4" s="250" t="s">
        <v>845</v>
      </c>
      <c r="I4" s="249"/>
      <c r="J4" s="249"/>
      <c r="K4" s="249"/>
      <c r="L4" s="251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51"/>
      <c r="AR4" s="243"/>
      <c r="AS4" s="243"/>
    </row>
    <row r="5" s="245" customFormat="true" ht="22.7" hidden="false" customHeight="true" outlineLevel="0" collapsed="false">
      <c r="A5" s="246"/>
      <c r="B5" s="246"/>
      <c r="C5" s="252" t="s">
        <v>2192</v>
      </c>
      <c r="D5" s="253" t="str">
        <f aca="false">D4</f>
        <v>Motor conveyor # 1</v>
      </c>
      <c r="E5" s="254" t="s">
        <v>59</v>
      </c>
      <c r="F5" s="255"/>
      <c r="G5" s="256" t="s">
        <v>2193</v>
      </c>
      <c r="H5" s="255"/>
      <c r="I5" s="257"/>
      <c r="J5" s="258" t="s">
        <v>2194</v>
      </c>
      <c r="K5" s="255"/>
      <c r="L5" s="259"/>
      <c r="M5" s="255"/>
      <c r="N5" s="257" t="n">
        <v>1</v>
      </c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60"/>
      <c r="AR5" s="243"/>
      <c r="AS5" s="243"/>
    </row>
    <row r="6" s="245" customFormat="true" ht="22.7" hidden="false" customHeight="true" outlineLevel="0" collapsed="false">
      <c r="A6" s="246"/>
      <c r="B6" s="246"/>
      <c r="C6" s="252" t="s">
        <v>2195</v>
      </c>
      <c r="D6" s="253" t="str">
        <f aca="false">D5</f>
        <v>Motor conveyor # 1</v>
      </c>
      <c r="E6" s="254" t="s">
        <v>64</v>
      </c>
      <c r="F6" s="255"/>
      <c r="G6" s="256" t="s">
        <v>2196</v>
      </c>
      <c r="H6" s="255"/>
      <c r="I6" s="257"/>
      <c r="J6" s="258" t="s">
        <v>2194</v>
      </c>
      <c r="K6" s="255"/>
      <c r="L6" s="259"/>
      <c r="M6" s="255"/>
      <c r="N6" s="257" t="n">
        <v>1</v>
      </c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60"/>
      <c r="AR6" s="243"/>
      <c r="AS6" s="243"/>
    </row>
    <row r="7" s="245" customFormat="true" ht="22.7" hidden="false" customHeight="true" outlineLevel="0" collapsed="false">
      <c r="A7" s="246"/>
      <c r="B7" s="246"/>
      <c r="C7" s="252" t="s">
        <v>2197</v>
      </c>
      <c r="D7" s="253" t="str">
        <f aca="false">D6</f>
        <v>Motor conveyor # 1</v>
      </c>
      <c r="E7" s="254" t="s">
        <v>2018</v>
      </c>
      <c r="F7" s="255"/>
      <c r="G7" s="256" t="s">
        <v>2198</v>
      </c>
      <c r="H7" s="255"/>
      <c r="I7" s="257"/>
      <c r="J7" s="258" t="s">
        <v>2194</v>
      </c>
      <c r="K7" s="255"/>
      <c r="L7" s="259"/>
      <c r="M7" s="255"/>
      <c r="N7" s="257" t="n">
        <v>1</v>
      </c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60"/>
      <c r="AR7" s="243"/>
      <c r="AS7" s="243"/>
    </row>
    <row r="8" s="245" customFormat="true" ht="22.7" hidden="false" customHeight="true" outlineLevel="0" collapsed="false">
      <c r="A8" s="246"/>
      <c r="B8" s="246"/>
      <c r="C8" s="252" t="s">
        <v>2199</v>
      </c>
      <c r="D8" s="253" t="str">
        <f aca="false">D7</f>
        <v>Motor conveyor # 1</v>
      </c>
      <c r="E8" s="254" t="s">
        <v>2200</v>
      </c>
      <c r="F8" s="255"/>
      <c r="G8" s="256" t="s">
        <v>2201</v>
      </c>
      <c r="H8" s="255"/>
      <c r="I8" s="261"/>
      <c r="J8" s="258" t="s">
        <v>2194</v>
      </c>
      <c r="K8" s="255"/>
      <c r="L8" s="259"/>
      <c r="M8" s="255"/>
      <c r="N8" s="257" t="n">
        <v>1</v>
      </c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61"/>
      <c r="AM8" s="261"/>
      <c r="AN8" s="261"/>
      <c r="AO8" s="261"/>
      <c r="AP8" s="261"/>
      <c r="AQ8" s="262"/>
      <c r="AR8" s="243"/>
      <c r="AS8" s="243"/>
    </row>
    <row r="9" s="245" customFormat="true" ht="22.7" hidden="false" customHeight="true" outlineLevel="0" collapsed="false">
      <c r="A9" s="246"/>
      <c r="B9" s="246"/>
      <c r="C9" s="252" t="s">
        <v>2202</v>
      </c>
      <c r="D9" s="253" t="str">
        <f aca="false">D8</f>
        <v>Motor conveyor # 1</v>
      </c>
      <c r="E9" s="254" t="s">
        <v>1125</v>
      </c>
      <c r="F9" s="255"/>
      <c r="G9" s="256" t="s">
        <v>2203</v>
      </c>
      <c r="H9" s="255"/>
      <c r="I9" s="261"/>
      <c r="J9" s="258" t="s">
        <v>2194</v>
      </c>
      <c r="K9" s="255"/>
      <c r="L9" s="259"/>
      <c r="M9" s="255"/>
      <c r="N9" s="257" t="n">
        <v>1</v>
      </c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61"/>
      <c r="AM9" s="261"/>
      <c r="AN9" s="261"/>
      <c r="AO9" s="261"/>
      <c r="AP9" s="261"/>
      <c r="AQ9" s="262"/>
      <c r="AR9" s="243"/>
      <c r="AS9" s="243"/>
    </row>
    <row r="10" s="245" customFormat="true" ht="22.7" hidden="false" customHeight="true" outlineLevel="0" collapsed="false">
      <c r="A10" s="246"/>
      <c r="B10" s="246"/>
      <c r="C10" s="252" t="s">
        <v>2204</v>
      </c>
      <c r="D10" s="253" t="str">
        <f aca="false">D9</f>
        <v>Motor conveyor # 1</v>
      </c>
      <c r="E10" s="254" t="s">
        <v>409</v>
      </c>
      <c r="F10" s="255"/>
      <c r="G10" s="256" t="s">
        <v>2205</v>
      </c>
      <c r="H10" s="255"/>
      <c r="I10" s="261"/>
      <c r="J10" s="258" t="s">
        <v>2194</v>
      </c>
      <c r="K10" s="255"/>
      <c r="L10" s="259"/>
      <c r="M10" s="255"/>
      <c r="N10" s="257" t="n">
        <v>1</v>
      </c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61"/>
      <c r="AM10" s="261"/>
      <c r="AN10" s="261"/>
      <c r="AO10" s="261"/>
      <c r="AP10" s="261"/>
      <c r="AQ10" s="262"/>
      <c r="AR10" s="243"/>
      <c r="AS10" s="243"/>
    </row>
    <row r="11" s="245" customFormat="true" ht="22.7" hidden="false" customHeight="true" outlineLevel="0" collapsed="false">
      <c r="A11" s="246"/>
      <c r="B11" s="246"/>
      <c r="C11" s="252" t="s">
        <v>2206</v>
      </c>
      <c r="D11" s="253" t="str">
        <f aca="false">D10</f>
        <v>Motor conveyor # 1</v>
      </c>
      <c r="E11" s="254" t="s">
        <v>412</v>
      </c>
      <c r="F11" s="255"/>
      <c r="G11" s="256" t="s">
        <v>2207</v>
      </c>
      <c r="H11" s="255"/>
      <c r="I11" s="261"/>
      <c r="J11" s="258" t="s">
        <v>2194</v>
      </c>
      <c r="K11" s="255"/>
      <c r="L11" s="259"/>
      <c r="M11" s="255"/>
      <c r="N11" s="257" t="n">
        <v>1</v>
      </c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61"/>
      <c r="AM11" s="261"/>
      <c r="AN11" s="261"/>
      <c r="AO11" s="261"/>
      <c r="AP11" s="261"/>
      <c r="AQ11" s="262"/>
      <c r="AR11" s="243"/>
      <c r="AS11" s="243"/>
    </row>
    <row r="12" s="245" customFormat="true" ht="22.7" hidden="false" customHeight="true" outlineLevel="0" collapsed="false">
      <c r="A12" s="263"/>
      <c r="B12" s="264"/>
      <c r="C12" s="252" t="s">
        <v>2208</v>
      </c>
      <c r="D12" s="253" t="str">
        <f aca="false">D11</f>
        <v>Motor conveyor # 1</v>
      </c>
      <c r="E12" s="254" t="s">
        <v>2209</v>
      </c>
      <c r="F12" s="255"/>
      <c r="G12" s="256" t="s">
        <v>2210</v>
      </c>
      <c r="H12" s="255"/>
      <c r="I12" s="265"/>
      <c r="J12" s="258" t="s">
        <v>2194</v>
      </c>
      <c r="K12" s="255"/>
      <c r="L12" s="259"/>
      <c r="M12" s="255"/>
      <c r="N12" s="255"/>
      <c r="O12" s="255" t="n">
        <v>1</v>
      </c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65"/>
      <c r="AM12" s="265"/>
      <c r="AN12" s="265"/>
      <c r="AO12" s="265"/>
      <c r="AP12" s="265"/>
      <c r="AQ12" s="266"/>
      <c r="AR12" s="244"/>
      <c r="AS12" s="244"/>
    </row>
    <row r="13" s="245" customFormat="true" ht="22.7" hidden="false" customHeight="true" outlineLevel="0" collapsed="false">
      <c r="A13" s="263"/>
      <c r="B13" s="264"/>
      <c r="C13" s="252" t="s">
        <v>2211</v>
      </c>
      <c r="D13" s="253" t="str">
        <f aca="false">D12</f>
        <v>Motor conveyor # 1</v>
      </c>
      <c r="E13" s="267" t="s">
        <v>1495</v>
      </c>
      <c r="F13" s="255"/>
      <c r="G13" s="256" t="s">
        <v>2212</v>
      </c>
      <c r="H13" s="255"/>
      <c r="I13" s="265"/>
      <c r="J13" s="255" t="s">
        <v>2213</v>
      </c>
      <c r="K13" s="255"/>
      <c r="L13" s="259"/>
      <c r="M13" s="255"/>
      <c r="N13" s="255"/>
      <c r="O13" s="255"/>
      <c r="P13" s="255"/>
      <c r="Q13" s="255"/>
      <c r="R13" s="255" t="n">
        <v>1</v>
      </c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65"/>
      <c r="AM13" s="265"/>
      <c r="AN13" s="265"/>
      <c r="AO13" s="265"/>
      <c r="AP13" s="265"/>
      <c r="AQ13" s="266"/>
      <c r="AR13" s="244"/>
      <c r="AS13" s="244"/>
    </row>
    <row r="14" s="245" customFormat="true" ht="22.7" hidden="false" customHeight="true" outlineLevel="0" collapsed="false">
      <c r="A14" s="263"/>
      <c r="B14" s="264"/>
      <c r="C14" s="268" t="s">
        <v>2214</v>
      </c>
      <c r="D14" s="253" t="str">
        <f aca="false">D13</f>
        <v>Motor conveyor # 1</v>
      </c>
      <c r="E14" s="269" t="s">
        <v>2215</v>
      </c>
      <c r="F14" s="253"/>
      <c r="G14" s="256" t="s">
        <v>2216</v>
      </c>
      <c r="H14" s="255"/>
      <c r="I14" s="265"/>
      <c r="J14" s="258" t="s">
        <v>2194</v>
      </c>
      <c r="K14" s="255"/>
      <c r="L14" s="259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  <c r="AL14" s="265"/>
      <c r="AM14" s="265"/>
      <c r="AN14" s="265"/>
      <c r="AO14" s="265"/>
      <c r="AP14" s="265"/>
      <c r="AQ14" s="266"/>
      <c r="AR14" s="244"/>
      <c r="AS14" s="244"/>
    </row>
    <row r="15" s="245" customFormat="true" ht="22.7" hidden="false" customHeight="true" outlineLevel="0" collapsed="false">
      <c r="A15" s="246"/>
      <c r="B15" s="246"/>
      <c r="C15" s="270"/>
      <c r="D15" s="270"/>
      <c r="E15" s="267"/>
      <c r="F15" s="255"/>
      <c r="G15" s="255"/>
      <c r="H15" s="255"/>
      <c r="I15" s="257"/>
      <c r="J15" s="255"/>
      <c r="K15" s="255"/>
      <c r="L15" s="259"/>
      <c r="M15" s="255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60"/>
      <c r="AR15" s="243"/>
      <c r="AS15" s="243"/>
    </row>
    <row r="16" s="245" customFormat="true" ht="22.7" hidden="false" customHeight="true" outlineLevel="0" collapsed="false">
      <c r="A16" s="246"/>
      <c r="B16" s="246"/>
      <c r="C16" s="268"/>
      <c r="D16" s="253"/>
      <c r="E16" s="254"/>
      <c r="F16" s="255"/>
      <c r="G16" s="256"/>
      <c r="H16" s="255"/>
      <c r="I16" s="257"/>
      <c r="J16" s="258"/>
      <c r="K16" s="255"/>
      <c r="L16" s="255"/>
      <c r="M16" s="255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60"/>
      <c r="AR16" s="243"/>
      <c r="AS16" s="243"/>
    </row>
    <row r="17" s="245" customFormat="true" ht="22.7" hidden="false" customHeight="true" outlineLevel="0" collapsed="false">
      <c r="A17" s="246"/>
      <c r="B17" s="246"/>
      <c r="C17" s="268"/>
      <c r="D17" s="253"/>
      <c r="E17" s="254"/>
      <c r="F17" s="255"/>
      <c r="G17" s="256"/>
      <c r="H17" s="255"/>
      <c r="I17" s="257"/>
      <c r="J17" s="258"/>
      <c r="K17" s="255"/>
      <c r="L17" s="255"/>
      <c r="M17" s="255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257"/>
      <c r="AP17" s="257"/>
      <c r="AQ17" s="260"/>
      <c r="AR17" s="243"/>
      <c r="AS17" s="243"/>
    </row>
    <row r="18" s="245" customFormat="true" ht="22.7" hidden="false" customHeight="true" outlineLevel="0" collapsed="false">
      <c r="A18" s="263"/>
      <c r="B18" s="264"/>
      <c r="C18" s="268"/>
      <c r="D18" s="253"/>
      <c r="E18" s="254"/>
      <c r="F18" s="255"/>
      <c r="G18" s="256"/>
      <c r="H18" s="255"/>
      <c r="I18" s="265"/>
      <c r="J18" s="258"/>
      <c r="K18" s="255"/>
      <c r="L18" s="259"/>
      <c r="M18" s="255"/>
      <c r="N18" s="257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65"/>
      <c r="AM18" s="265"/>
      <c r="AN18" s="265"/>
      <c r="AO18" s="265"/>
      <c r="AP18" s="265"/>
      <c r="AQ18" s="266"/>
      <c r="AR18" s="244"/>
      <c r="AS18" s="244"/>
    </row>
    <row r="19" s="245" customFormat="true" ht="22.7" hidden="false" customHeight="true" outlineLevel="0" collapsed="false">
      <c r="A19" s="263"/>
      <c r="B19" s="264"/>
      <c r="C19" s="268"/>
      <c r="D19" s="253"/>
      <c r="E19" s="254"/>
      <c r="F19" s="255"/>
      <c r="G19" s="256"/>
      <c r="H19" s="255"/>
      <c r="I19" s="265"/>
      <c r="J19" s="258"/>
      <c r="K19" s="255"/>
      <c r="L19" s="259"/>
      <c r="M19" s="255"/>
      <c r="N19" s="257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65"/>
      <c r="AM19" s="265"/>
      <c r="AN19" s="265"/>
      <c r="AO19" s="265"/>
      <c r="AP19" s="265"/>
      <c r="AQ19" s="266"/>
      <c r="AR19" s="244"/>
      <c r="AS19" s="244"/>
    </row>
    <row r="20" s="245" customFormat="true" ht="22.7" hidden="false" customHeight="true" outlineLevel="0" collapsed="false">
      <c r="A20" s="263"/>
      <c r="B20" s="264"/>
      <c r="C20" s="268"/>
      <c r="D20" s="253"/>
      <c r="E20" s="254"/>
      <c r="F20" s="255"/>
      <c r="G20" s="256"/>
      <c r="H20" s="255"/>
      <c r="I20" s="265"/>
      <c r="J20" s="258"/>
      <c r="K20" s="255"/>
      <c r="L20" s="259"/>
      <c r="M20" s="255"/>
      <c r="N20" s="257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65"/>
      <c r="AM20" s="265"/>
      <c r="AN20" s="265"/>
      <c r="AO20" s="265"/>
      <c r="AP20" s="265"/>
      <c r="AQ20" s="266"/>
      <c r="AR20" s="244"/>
      <c r="AS20" s="244"/>
    </row>
    <row r="21" s="245" customFormat="true" ht="22.7" hidden="false" customHeight="true" outlineLevel="0" collapsed="false">
      <c r="A21" s="263"/>
      <c r="B21" s="264"/>
      <c r="C21" s="268"/>
      <c r="D21" s="253"/>
      <c r="E21" s="254"/>
      <c r="F21" s="255"/>
      <c r="G21" s="256"/>
      <c r="H21" s="255"/>
      <c r="I21" s="265"/>
      <c r="J21" s="258"/>
      <c r="K21" s="255"/>
      <c r="L21" s="259"/>
      <c r="M21" s="255"/>
      <c r="N21" s="257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65"/>
      <c r="AM21" s="265"/>
      <c r="AN21" s="265"/>
      <c r="AO21" s="265"/>
      <c r="AP21" s="265"/>
      <c r="AQ21" s="266"/>
      <c r="AR21" s="244"/>
      <c r="AS21" s="244"/>
    </row>
    <row r="22" s="245" customFormat="true" ht="22.7" hidden="false" customHeight="true" outlineLevel="0" collapsed="false">
      <c r="A22" s="263"/>
      <c r="B22" s="264"/>
      <c r="C22" s="268"/>
      <c r="D22" s="253"/>
      <c r="E22" s="254"/>
      <c r="F22" s="255"/>
      <c r="G22" s="256"/>
      <c r="H22" s="255"/>
      <c r="I22" s="265"/>
      <c r="J22" s="258"/>
      <c r="K22" s="255"/>
      <c r="L22" s="259"/>
      <c r="M22" s="255"/>
      <c r="N22" s="257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65"/>
      <c r="AM22" s="265"/>
      <c r="AN22" s="265"/>
      <c r="AO22" s="265"/>
      <c r="AP22" s="265"/>
      <c r="AQ22" s="266"/>
      <c r="AR22" s="244"/>
      <c r="AS22" s="244"/>
    </row>
    <row r="23" s="245" customFormat="true" ht="22.7" hidden="false" customHeight="true" outlineLevel="0" collapsed="false">
      <c r="A23" s="263"/>
      <c r="B23" s="264"/>
      <c r="C23" s="268"/>
      <c r="D23" s="253"/>
      <c r="E23" s="254"/>
      <c r="F23" s="255"/>
      <c r="G23" s="256"/>
      <c r="H23" s="255"/>
      <c r="I23" s="265"/>
      <c r="J23" s="258"/>
      <c r="K23" s="255"/>
      <c r="L23" s="259"/>
      <c r="M23" s="255"/>
      <c r="N23" s="257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65"/>
      <c r="AM23" s="265"/>
      <c r="AN23" s="265"/>
      <c r="AO23" s="265"/>
      <c r="AP23" s="265"/>
      <c r="AQ23" s="266"/>
      <c r="AR23" s="244"/>
      <c r="AS23" s="244"/>
    </row>
    <row r="24" s="245" customFormat="true" ht="22.7" hidden="false" customHeight="true" outlineLevel="0" collapsed="false">
      <c r="A24" s="263"/>
      <c r="B24" s="264"/>
      <c r="C24" s="268"/>
      <c r="D24" s="253"/>
      <c r="E24" s="254"/>
      <c r="F24" s="255"/>
      <c r="G24" s="256"/>
      <c r="H24" s="255"/>
      <c r="I24" s="265"/>
      <c r="J24" s="258"/>
      <c r="K24" s="255"/>
      <c r="L24" s="259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65"/>
      <c r="AM24" s="265"/>
      <c r="AN24" s="265"/>
      <c r="AO24" s="265"/>
      <c r="AP24" s="265"/>
      <c r="AQ24" s="266"/>
      <c r="AR24" s="244"/>
      <c r="AS24" s="244"/>
    </row>
    <row r="25" s="245" customFormat="true" ht="22.7" hidden="false" customHeight="true" outlineLevel="0" collapsed="false">
      <c r="A25" s="263"/>
      <c r="B25" s="264"/>
      <c r="C25" s="252"/>
      <c r="D25" s="253"/>
      <c r="E25" s="254"/>
      <c r="F25" s="255"/>
      <c r="G25" s="256"/>
      <c r="H25" s="255"/>
      <c r="I25" s="265"/>
      <c r="J25" s="258"/>
      <c r="K25" s="255"/>
      <c r="L25" s="259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65"/>
      <c r="AM25" s="265"/>
      <c r="AN25" s="265"/>
      <c r="AO25" s="265"/>
      <c r="AP25" s="265"/>
      <c r="AQ25" s="266"/>
      <c r="AR25" s="244"/>
      <c r="AS25" s="244"/>
    </row>
    <row r="26" s="245" customFormat="true" ht="22.7" hidden="false" customHeight="true" outlineLevel="0" collapsed="false">
      <c r="A26" s="263"/>
      <c r="B26" s="264"/>
      <c r="C26" s="252"/>
      <c r="D26" s="253"/>
      <c r="E26" s="267"/>
      <c r="F26" s="255"/>
      <c r="G26" s="256"/>
      <c r="H26" s="255"/>
      <c r="I26" s="265"/>
      <c r="J26" s="255"/>
      <c r="K26" s="255"/>
      <c r="L26" s="259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65"/>
      <c r="AM26" s="265"/>
      <c r="AN26" s="265"/>
      <c r="AO26" s="265"/>
      <c r="AP26" s="265"/>
      <c r="AQ26" s="266"/>
      <c r="AR26" s="244"/>
      <c r="AS26" s="244"/>
    </row>
    <row r="27" s="245" customFormat="true" ht="22.7" hidden="false" customHeight="true" outlineLevel="0" collapsed="false">
      <c r="A27" s="263"/>
      <c r="B27" s="264"/>
      <c r="C27" s="268"/>
      <c r="D27" s="271"/>
      <c r="E27" s="267"/>
      <c r="F27" s="255"/>
      <c r="G27" s="256"/>
      <c r="H27" s="255"/>
      <c r="I27" s="265"/>
      <c r="J27" s="255"/>
      <c r="K27" s="255"/>
      <c r="L27" s="259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65"/>
      <c r="AM27" s="265"/>
      <c r="AN27" s="265"/>
      <c r="AO27" s="265"/>
      <c r="AP27" s="265"/>
      <c r="AQ27" s="266"/>
      <c r="AR27" s="244"/>
      <c r="AS27" s="244"/>
    </row>
    <row r="28" s="245" customFormat="true" ht="22.7" hidden="false" customHeight="true" outlineLevel="0" collapsed="false">
      <c r="A28" s="246"/>
      <c r="B28" s="246"/>
      <c r="C28" s="270"/>
      <c r="D28" s="270"/>
      <c r="E28" s="267"/>
      <c r="F28" s="255"/>
      <c r="G28" s="256"/>
      <c r="H28" s="255"/>
      <c r="I28" s="257"/>
      <c r="J28" s="255"/>
      <c r="K28" s="255"/>
      <c r="L28" s="255"/>
      <c r="M28" s="255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60"/>
      <c r="AR28" s="243"/>
      <c r="AS28" s="243"/>
    </row>
    <row r="29" s="245" customFormat="true" ht="22.7" hidden="false" customHeight="true" outlineLevel="0" collapsed="false">
      <c r="A29" s="246"/>
      <c r="B29" s="246"/>
      <c r="C29" s="268"/>
      <c r="D29" s="253"/>
      <c r="E29" s="254"/>
      <c r="F29" s="255"/>
      <c r="G29" s="256"/>
      <c r="H29" s="255"/>
      <c r="I29" s="257"/>
      <c r="J29" s="258"/>
      <c r="K29" s="255"/>
      <c r="L29" s="259"/>
      <c r="M29" s="255"/>
      <c r="N29" s="257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60"/>
      <c r="AR29" s="243"/>
      <c r="AS29" s="243"/>
    </row>
    <row r="30" s="245" customFormat="true" ht="22.7" hidden="false" customHeight="true" outlineLevel="0" collapsed="false">
      <c r="A30" s="246"/>
      <c r="B30" s="246"/>
      <c r="C30" s="268"/>
      <c r="D30" s="253"/>
      <c r="E30" s="254"/>
      <c r="F30" s="255"/>
      <c r="G30" s="256"/>
      <c r="H30" s="255"/>
      <c r="I30" s="257"/>
      <c r="J30" s="258"/>
      <c r="K30" s="255"/>
      <c r="L30" s="259"/>
      <c r="M30" s="255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/>
      <c r="AD30" s="257"/>
      <c r="AE30" s="257"/>
      <c r="AF30" s="257"/>
      <c r="AG30" s="257"/>
      <c r="AH30" s="257"/>
      <c r="AI30" s="257"/>
      <c r="AJ30" s="257"/>
      <c r="AK30" s="257"/>
      <c r="AL30" s="257"/>
      <c r="AM30" s="257"/>
      <c r="AN30" s="257"/>
      <c r="AO30" s="257"/>
      <c r="AP30" s="257"/>
      <c r="AQ30" s="260"/>
      <c r="AR30" s="243"/>
      <c r="AS30" s="243"/>
    </row>
    <row r="31" s="245" customFormat="true" ht="22.7" hidden="false" customHeight="true" outlineLevel="0" collapsed="false">
      <c r="A31" s="246"/>
      <c r="B31" s="246"/>
      <c r="C31" s="268"/>
      <c r="D31" s="253"/>
      <c r="E31" s="254"/>
      <c r="F31" s="255"/>
      <c r="G31" s="256"/>
      <c r="H31" s="255"/>
      <c r="I31" s="257"/>
      <c r="J31" s="258"/>
      <c r="K31" s="255"/>
      <c r="L31" s="259"/>
      <c r="M31" s="255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7"/>
      <c r="AH31" s="257"/>
      <c r="AI31" s="257"/>
      <c r="AJ31" s="257"/>
      <c r="AK31" s="257"/>
      <c r="AL31" s="257"/>
      <c r="AM31" s="257"/>
      <c r="AN31" s="257"/>
      <c r="AO31" s="257"/>
      <c r="AP31" s="257"/>
      <c r="AQ31" s="260"/>
      <c r="AR31" s="243"/>
      <c r="AS31" s="243"/>
    </row>
    <row r="32" s="245" customFormat="true" ht="22.7" hidden="false" customHeight="true" outlineLevel="0" collapsed="false">
      <c r="A32" s="246"/>
      <c r="B32" s="246"/>
      <c r="C32" s="268"/>
      <c r="D32" s="253"/>
      <c r="E32" s="254"/>
      <c r="F32" s="255"/>
      <c r="G32" s="256"/>
      <c r="H32" s="255"/>
      <c r="I32" s="257"/>
      <c r="J32" s="258"/>
      <c r="K32" s="255"/>
      <c r="L32" s="255"/>
      <c r="M32" s="255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7"/>
      <c r="AJ32" s="257"/>
      <c r="AK32" s="257"/>
      <c r="AL32" s="257"/>
      <c r="AM32" s="257"/>
      <c r="AN32" s="257"/>
      <c r="AO32" s="257"/>
      <c r="AP32" s="257"/>
      <c r="AQ32" s="260"/>
      <c r="AR32" s="243"/>
      <c r="AS32" s="243"/>
    </row>
    <row r="33" s="245" customFormat="true" ht="22.7" hidden="false" customHeight="true" outlineLevel="0" collapsed="false">
      <c r="A33" s="246"/>
      <c r="B33" s="246"/>
      <c r="C33" s="268"/>
      <c r="D33" s="253"/>
      <c r="E33" s="254"/>
      <c r="F33" s="255"/>
      <c r="G33" s="256"/>
      <c r="H33" s="255"/>
      <c r="I33" s="257"/>
      <c r="J33" s="258"/>
      <c r="K33" s="255"/>
      <c r="L33" s="255"/>
      <c r="M33" s="255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60"/>
      <c r="AR33" s="243"/>
      <c r="AS33" s="243"/>
    </row>
    <row r="34" s="245" customFormat="true" ht="22.7" hidden="false" customHeight="true" outlineLevel="0" collapsed="false">
      <c r="A34" s="246"/>
      <c r="B34" s="246"/>
      <c r="C34" s="268"/>
      <c r="D34" s="253"/>
      <c r="E34" s="254"/>
      <c r="F34" s="255"/>
      <c r="G34" s="256"/>
      <c r="H34" s="255"/>
      <c r="I34" s="257"/>
      <c r="J34" s="258"/>
      <c r="K34" s="255"/>
      <c r="L34" s="255"/>
      <c r="M34" s="255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60"/>
      <c r="AR34" s="243"/>
      <c r="AS34" s="243"/>
    </row>
    <row r="35" s="245" customFormat="true" ht="22.7" hidden="false" customHeight="true" outlineLevel="0" collapsed="false">
      <c r="A35" s="246"/>
      <c r="B35" s="246"/>
      <c r="C35" s="268"/>
      <c r="D35" s="253"/>
      <c r="E35" s="254"/>
      <c r="F35" s="255"/>
      <c r="G35" s="256"/>
      <c r="H35" s="255"/>
      <c r="I35" s="257"/>
      <c r="J35" s="258"/>
      <c r="K35" s="255"/>
      <c r="L35" s="255"/>
      <c r="M35" s="255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7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60"/>
      <c r="AR35" s="243"/>
      <c r="AS35" s="243"/>
    </row>
    <row r="36" s="245" customFormat="true" ht="22.7" hidden="false" customHeight="true" outlineLevel="0" collapsed="false">
      <c r="A36" s="246"/>
      <c r="B36" s="246"/>
      <c r="C36" s="252"/>
      <c r="D36" s="253"/>
      <c r="E36" s="254"/>
      <c r="F36" s="255"/>
      <c r="G36" s="256"/>
      <c r="H36" s="255"/>
      <c r="I36" s="257"/>
      <c r="J36" s="258"/>
      <c r="K36" s="255"/>
      <c r="L36" s="255"/>
      <c r="M36" s="255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  <c r="AE36" s="257"/>
      <c r="AF36" s="257"/>
      <c r="AG36" s="257"/>
      <c r="AH36" s="257"/>
      <c r="AI36" s="257"/>
      <c r="AJ36" s="257"/>
      <c r="AK36" s="257"/>
      <c r="AL36" s="257"/>
      <c r="AM36" s="257"/>
      <c r="AN36" s="257"/>
      <c r="AO36" s="257"/>
      <c r="AP36" s="257"/>
      <c r="AQ36" s="260"/>
      <c r="AR36" s="243"/>
      <c r="AS36" s="243"/>
    </row>
    <row r="37" s="245" customFormat="true" ht="22.7" hidden="false" customHeight="true" outlineLevel="0" collapsed="false">
      <c r="A37" s="246"/>
      <c r="B37" s="246"/>
      <c r="C37" s="252"/>
      <c r="D37" s="253"/>
      <c r="E37" s="254"/>
      <c r="F37" s="255"/>
      <c r="G37" s="256"/>
      <c r="H37" s="255"/>
      <c r="I37" s="257"/>
      <c r="J37" s="258"/>
      <c r="K37" s="255"/>
      <c r="L37" s="255"/>
      <c r="M37" s="255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60"/>
      <c r="AR37" s="243"/>
      <c r="AS37" s="243"/>
    </row>
    <row r="38" s="245" customFormat="true" ht="22.7" hidden="false" customHeight="true" outlineLevel="0" collapsed="false">
      <c r="A38" s="263"/>
      <c r="B38" s="264"/>
      <c r="C38" s="252"/>
      <c r="D38" s="253"/>
      <c r="E38" s="254"/>
      <c r="F38" s="255"/>
      <c r="G38" s="256"/>
      <c r="H38" s="255"/>
      <c r="I38" s="265"/>
      <c r="J38" s="258"/>
      <c r="K38" s="255"/>
      <c r="L38" s="259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65"/>
      <c r="AM38" s="265"/>
      <c r="AN38" s="265"/>
      <c r="AO38" s="265"/>
      <c r="AP38" s="265"/>
      <c r="AQ38" s="266"/>
      <c r="AR38" s="244"/>
      <c r="AS38" s="244"/>
    </row>
    <row r="39" s="245" customFormat="true" ht="22.7" hidden="false" customHeight="true" outlineLevel="0" collapsed="false">
      <c r="A39" s="246"/>
      <c r="B39" s="246"/>
      <c r="C39" s="252"/>
      <c r="D39" s="253"/>
      <c r="E39" s="254"/>
      <c r="F39" s="255"/>
      <c r="G39" s="256"/>
      <c r="H39" s="255"/>
      <c r="I39" s="257"/>
      <c r="J39" s="258"/>
      <c r="K39" s="255"/>
      <c r="L39" s="255"/>
      <c r="M39" s="255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60"/>
      <c r="AR39" s="243"/>
      <c r="AS39" s="243"/>
    </row>
    <row r="40" s="245" customFormat="true" ht="22.7" hidden="false" customHeight="true" outlineLevel="0" collapsed="false">
      <c r="A40" s="246"/>
      <c r="B40" s="246"/>
      <c r="C40" s="252"/>
      <c r="D40" s="253"/>
      <c r="E40" s="254"/>
      <c r="F40" s="255"/>
      <c r="G40" s="256"/>
      <c r="H40" s="255"/>
      <c r="I40" s="257"/>
      <c r="J40" s="258"/>
      <c r="K40" s="255"/>
      <c r="L40" s="255"/>
      <c r="M40" s="255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60"/>
      <c r="AR40" s="243"/>
      <c r="AS40" s="243"/>
    </row>
    <row r="41" s="245" customFormat="true" ht="22.7" hidden="false" customHeight="true" outlineLevel="0" collapsed="false">
      <c r="A41" s="263"/>
      <c r="B41" s="264"/>
      <c r="C41" s="252"/>
      <c r="D41" s="253"/>
      <c r="E41" s="267"/>
      <c r="F41" s="255"/>
      <c r="G41" s="256"/>
      <c r="H41" s="255"/>
      <c r="I41" s="265"/>
      <c r="J41" s="255"/>
      <c r="K41" s="255"/>
      <c r="L41" s="259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255"/>
      <c r="AF41" s="255"/>
      <c r="AG41" s="255"/>
      <c r="AH41" s="255"/>
      <c r="AI41" s="255"/>
      <c r="AJ41" s="255"/>
      <c r="AK41" s="255"/>
      <c r="AL41" s="265"/>
      <c r="AM41" s="265"/>
      <c r="AN41" s="265"/>
      <c r="AO41" s="265"/>
      <c r="AP41" s="265"/>
      <c r="AQ41" s="266"/>
      <c r="AR41" s="244"/>
      <c r="AS41" s="244"/>
    </row>
    <row r="42" s="245" customFormat="true" ht="22.7" hidden="false" customHeight="true" outlineLevel="0" collapsed="false">
      <c r="A42" s="246"/>
      <c r="B42" s="246"/>
      <c r="C42" s="252"/>
      <c r="D42" s="253"/>
      <c r="E42" s="267"/>
      <c r="F42" s="255"/>
      <c r="G42" s="256"/>
      <c r="H42" s="255"/>
      <c r="I42" s="257"/>
      <c r="J42" s="255"/>
      <c r="K42" s="255"/>
      <c r="L42" s="255"/>
      <c r="M42" s="255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60"/>
      <c r="AR42" s="243"/>
      <c r="AS42" s="243"/>
    </row>
    <row r="43" s="245" customFormat="true" ht="22.7" hidden="false" customHeight="true" outlineLevel="0" collapsed="false">
      <c r="A43" s="246"/>
      <c r="B43" s="246"/>
      <c r="C43" s="270"/>
      <c r="D43" s="270"/>
      <c r="E43" s="267"/>
      <c r="F43" s="255"/>
      <c r="G43" s="256"/>
      <c r="H43" s="255"/>
      <c r="I43" s="257"/>
      <c r="J43" s="255"/>
      <c r="K43" s="255"/>
      <c r="L43" s="255"/>
      <c r="M43" s="255"/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60"/>
      <c r="AR43" s="243"/>
      <c r="AS43" s="243"/>
    </row>
    <row r="44" s="245" customFormat="true" ht="22.7" hidden="false" customHeight="true" outlineLevel="0" collapsed="false">
      <c r="A44" s="246"/>
      <c r="B44" s="246"/>
      <c r="C44" s="252"/>
      <c r="D44" s="253"/>
      <c r="E44" s="254"/>
      <c r="F44" s="255"/>
      <c r="G44" s="256"/>
      <c r="H44" s="255"/>
      <c r="I44" s="257"/>
      <c r="J44" s="258"/>
      <c r="K44" s="255"/>
      <c r="L44" s="259"/>
      <c r="M44" s="255"/>
      <c r="N44" s="257"/>
      <c r="O44" s="257"/>
      <c r="P44" s="257"/>
      <c r="Q44" s="257"/>
      <c r="R44" s="257"/>
      <c r="S44" s="257"/>
      <c r="T44" s="257"/>
      <c r="U44" s="257"/>
      <c r="V44" s="257"/>
      <c r="W44" s="257"/>
      <c r="X44" s="257"/>
      <c r="Y44" s="257"/>
      <c r="Z44" s="257"/>
      <c r="AA44" s="257"/>
      <c r="AB44" s="257"/>
      <c r="AC44" s="257"/>
      <c r="AD44" s="257"/>
      <c r="AE44" s="257"/>
      <c r="AF44" s="257"/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60"/>
      <c r="AR44" s="243"/>
      <c r="AS44" s="243"/>
    </row>
    <row r="45" s="245" customFormat="true" ht="22.7" hidden="false" customHeight="true" outlineLevel="0" collapsed="false">
      <c r="A45" s="246"/>
      <c r="B45" s="246"/>
      <c r="C45" s="252"/>
      <c r="D45" s="253"/>
      <c r="E45" s="254"/>
      <c r="F45" s="255"/>
      <c r="G45" s="256"/>
      <c r="H45" s="255"/>
      <c r="I45" s="257"/>
      <c r="J45" s="258"/>
      <c r="K45" s="255"/>
      <c r="L45" s="259"/>
      <c r="M45" s="255"/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7"/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60"/>
      <c r="AR45" s="243"/>
      <c r="AS45" s="243"/>
    </row>
    <row r="46" s="245" customFormat="true" ht="22.7" hidden="false" customHeight="true" outlineLevel="0" collapsed="false">
      <c r="A46" s="246"/>
      <c r="B46" s="246"/>
      <c r="C46" s="252"/>
      <c r="D46" s="253"/>
      <c r="E46" s="254"/>
      <c r="F46" s="255"/>
      <c r="G46" s="256"/>
      <c r="H46" s="255"/>
      <c r="I46" s="257"/>
      <c r="J46" s="258"/>
      <c r="K46" s="255"/>
      <c r="L46" s="259"/>
      <c r="M46" s="255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60"/>
      <c r="AR46" s="243"/>
      <c r="AS46" s="243"/>
    </row>
    <row r="47" s="245" customFormat="true" ht="22.7" hidden="false" customHeight="true" outlineLevel="0" collapsed="false">
      <c r="A47" s="246"/>
      <c r="B47" s="246"/>
      <c r="C47" s="252"/>
      <c r="D47" s="253"/>
      <c r="E47" s="254"/>
      <c r="F47" s="255"/>
      <c r="G47" s="256"/>
      <c r="H47" s="255"/>
      <c r="I47" s="257"/>
      <c r="J47" s="258"/>
      <c r="K47" s="255"/>
      <c r="L47" s="255"/>
      <c r="M47" s="255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60"/>
      <c r="AR47" s="243"/>
      <c r="AS47" s="243"/>
    </row>
    <row r="48" s="245" customFormat="true" ht="22.7" hidden="false" customHeight="true" outlineLevel="0" collapsed="false">
      <c r="A48" s="246"/>
      <c r="B48" s="246"/>
      <c r="C48" s="252"/>
      <c r="D48" s="253"/>
      <c r="E48" s="254"/>
      <c r="F48" s="255"/>
      <c r="G48" s="256"/>
      <c r="H48" s="255"/>
      <c r="I48" s="257"/>
      <c r="J48" s="258"/>
      <c r="K48" s="255"/>
      <c r="L48" s="255"/>
      <c r="M48" s="255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60"/>
      <c r="AR48" s="243"/>
      <c r="AS48" s="243"/>
    </row>
    <row r="49" s="245" customFormat="true" ht="22.7" hidden="false" customHeight="true" outlineLevel="0" collapsed="false">
      <c r="A49" s="246"/>
      <c r="B49" s="246"/>
      <c r="C49" s="252"/>
      <c r="D49" s="253"/>
      <c r="E49" s="254"/>
      <c r="F49" s="255"/>
      <c r="G49" s="256"/>
      <c r="H49" s="255"/>
      <c r="I49" s="257"/>
      <c r="J49" s="258"/>
      <c r="K49" s="255"/>
      <c r="L49" s="255"/>
      <c r="M49" s="255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60"/>
      <c r="AR49" s="243"/>
      <c r="AS49" s="243"/>
    </row>
    <row r="50" s="245" customFormat="true" ht="22.7" hidden="false" customHeight="true" outlineLevel="0" collapsed="false">
      <c r="A50" s="246"/>
      <c r="B50" s="246"/>
      <c r="C50" s="252"/>
      <c r="D50" s="253"/>
      <c r="E50" s="254"/>
      <c r="F50" s="255"/>
      <c r="G50" s="256"/>
      <c r="H50" s="255"/>
      <c r="I50" s="257"/>
      <c r="J50" s="258"/>
      <c r="K50" s="255"/>
      <c r="L50" s="255"/>
      <c r="M50" s="255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60"/>
      <c r="AR50" s="243"/>
      <c r="AS50" s="243"/>
    </row>
    <row r="51" s="245" customFormat="true" ht="22.7" hidden="false" customHeight="true" outlineLevel="0" collapsed="false">
      <c r="A51" s="246"/>
      <c r="B51" s="246"/>
      <c r="C51" s="252"/>
      <c r="D51" s="253"/>
      <c r="E51" s="254"/>
      <c r="F51" s="255"/>
      <c r="G51" s="256"/>
      <c r="H51" s="255"/>
      <c r="I51" s="257"/>
      <c r="J51" s="258"/>
      <c r="K51" s="255"/>
      <c r="L51" s="255"/>
      <c r="M51" s="255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60"/>
      <c r="AR51" s="243"/>
      <c r="AS51" s="243"/>
    </row>
    <row r="52" s="245" customFormat="true" ht="22.7" hidden="false" customHeight="true" outlineLevel="0" collapsed="false">
      <c r="A52" s="246"/>
      <c r="B52" s="246"/>
      <c r="C52" s="252"/>
      <c r="D52" s="253"/>
      <c r="E52" s="254"/>
      <c r="F52" s="255"/>
      <c r="G52" s="256"/>
      <c r="H52" s="255"/>
      <c r="I52" s="257"/>
      <c r="J52" s="258"/>
      <c r="K52" s="255"/>
      <c r="L52" s="255"/>
      <c r="M52" s="255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60"/>
      <c r="AR52" s="243"/>
      <c r="AS52" s="243"/>
    </row>
    <row r="53" s="245" customFormat="true" ht="22.7" hidden="false" customHeight="true" outlineLevel="0" collapsed="false">
      <c r="A53" s="263"/>
      <c r="B53" s="264"/>
      <c r="C53" s="252"/>
      <c r="D53" s="253"/>
      <c r="E53" s="254"/>
      <c r="F53" s="255"/>
      <c r="G53" s="256"/>
      <c r="H53" s="255"/>
      <c r="I53" s="265"/>
      <c r="J53" s="258"/>
      <c r="K53" s="255"/>
      <c r="L53" s="259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  <c r="AG53" s="255"/>
      <c r="AH53" s="255"/>
      <c r="AI53" s="255"/>
      <c r="AJ53" s="255"/>
      <c r="AK53" s="255"/>
      <c r="AL53" s="265"/>
      <c r="AM53" s="265"/>
      <c r="AN53" s="265"/>
      <c r="AO53" s="265"/>
      <c r="AP53" s="265"/>
      <c r="AQ53" s="266"/>
      <c r="AR53" s="244"/>
      <c r="AS53" s="244"/>
    </row>
    <row r="54" s="245" customFormat="true" ht="22.7" hidden="false" customHeight="true" outlineLevel="0" collapsed="false">
      <c r="A54" s="263"/>
      <c r="B54" s="264"/>
      <c r="C54" s="252"/>
      <c r="D54" s="253"/>
      <c r="E54" s="267"/>
      <c r="F54" s="255"/>
      <c r="G54" s="256"/>
      <c r="H54" s="255"/>
      <c r="I54" s="265"/>
      <c r="J54" s="255"/>
      <c r="K54" s="255"/>
      <c r="L54" s="259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  <c r="AA54" s="255"/>
      <c r="AB54" s="255"/>
      <c r="AC54" s="255"/>
      <c r="AD54" s="255"/>
      <c r="AE54" s="255"/>
      <c r="AF54" s="255"/>
      <c r="AG54" s="255"/>
      <c r="AH54" s="255"/>
      <c r="AI54" s="255"/>
      <c r="AJ54" s="255"/>
      <c r="AK54" s="255"/>
      <c r="AL54" s="265"/>
      <c r="AM54" s="265"/>
      <c r="AN54" s="265"/>
      <c r="AO54" s="265"/>
      <c r="AP54" s="265"/>
      <c r="AQ54" s="266"/>
      <c r="AR54" s="244"/>
      <c r="AS54" s="244"/>
    </row>
    <row r="55" s="245" customFormat="true" ht="22.7" hidden="false" customHeight="true" outlineLevel="0" collapsed="false">
      <c r="A55" s="246"/>
      <c r="B55" s="246"/>
      <c r="C55" s="252"/>
      <c r="D55" s="253"/>
      <c r="E55" s="267"/>
      <c r="F55" s="255"/>
      <c r="G55" s="256"/>
      <c r="H55" s="255"/>
      <c r="I55" s="257"/>
      <c r="J55" s="255"/>
      <c r="K55" s="255"/>
      <c r="L55" s="255"/>
      <c r="M55" s="255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60"/>
      <c r="AR55" s="243"/>
      <c r="AS55" s="243"/>
    </row>
    <row r="56" s="245" customFormat="true" ht="22.7" hidden="false" customHeight="true" outlineLevel="0" collapsed="false">
      <c r="A56" s="246"/>
      <c r="B56" s="246"/>
      <c r="C56" s="270"/>
      <c r="D56" s="270"/>
      <c r="E56" s="267"/>
      <c r="F56" s="255"/>
      <c r="G56" s="256"/>
      <c r="H56" s="255"/>
      <c r="I56" s="257"/>
      <c r="J56" s="255"/>
      <c r="K56" s="255"/>
      <c r="L56" s="255"/>
      <c r="M56" s="255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60"/>
      <c r="AR56" s="243"/>
      <c r="AS56" s="243"/>
    </row>
    <row r="57" s="245" customFormat="true" ht="22.7" hidden="false" customHeight="true" outlineLevel="0" collapsed="false">
      <c r="A57" s="246"/>
      <c r="B57" s="246"/>
      <c r="C57" s="268"/>
      <c r="D57" s="253"/>
      <c r="E57" s="254"/>
      <c r="F57" s="255"/>
      <c r="G57" s="256"/>
      <c r="H57" s="255"/>
      <c r="I57" s="257"/>
      <c r="J57" s="258"/>
      <c r="K57" s="255"/>
      <c r="L57" s="259"/>
      <c r="M57" s="255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60"/>
      <c r="AR57" s="243"/>
      <c r="AS57" s="243"/>
    </row>
    <row r="58" s="245" customFormat="true" ht="22.7" hidden="false" customHeight="true" outlineLevel="0" collapsed="false">
      <c r="A58" s="246"/>
      <c r="B58" s="246"/>
      <c r="C58" s="268"/>
      <c r="D58" s="253"/>
      <c r="E58" s="254"/>
      <c r="F58" s="255"/>
      <c r="G58" s="256"/>
      <c r="H58" s="255"/>
      <c r="I58" s="257"/>
      <c r="J58" s="258"/>
      <c r="K58" s="255"/>
      <c r="L58" s="259"/>
      <c r="M58" s="255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60"/>
      <c r="AR58" s="243"/>
      <c r="AS58" s="243"/>
    </row>
    <row r="59" s="245" customFormat="true" ht="22.7" hidden="false" customHeight="true" outlineLevel="0" collapsed="false">
      <c r="A59" s="246"/>
      <c r="B59" s="246"/>
      <c r="C59" s="268"/>
      <c r="D59" s="253"/>
      <c r="E59" s="254"/>
      <c r="F59" s="255"/>
      <c r="G59" s="256"/>
      <c r="H59" s="255"/>
      <c r="I59" s="257"/>
      <c r="J59" s="258"/>
      <c r="K59" s="255"/>
      <c r="L59" s="259"/>
      <c r="M59" s="255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60"/>
      <c r="AR59" s="243"/>
      <c r="AS59" s="243"/>
    </row>
    <row r="60" s="245" customFormat="true" ht="22.7" hidden="false" customHeight="true" outlineLevel="0" collapsed="false">
      <c r="A60" s="246"/>
      <c r="B60" s="246"/>
      <c r="C60" s="268"/>
      <c r="D60" s="253"/>
      <c r="E60" s="254"/>
      <c r="F60" s="255"/>
      <c r="G60" s="256"/>
      <c r="H60" s="255"/>
      <c r="I60" s="257"/>
      <c r="J60" s="258"/>
      <c r="K60" s="255"/>
      <c r="L60" s="255"/>
      <c r="M60" s="255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60"/>
      <c r="AR60" s="243"/>
      <c r="AS60" s="243"/>
    </row>
    <row r="61" s="245" customFormat="true" ht="22.7" hidden="false" customHeight="true" outlineLevel="0" collapsed="false">
      <c r="A61" s="246"/>
      <c r="B61" s="246"/>
      <c r="C61" s="268"/>
      <c r="D61" s="253"/>
      <c r="E61" s="254"/>
      <c r="F61" s="255"/>
      <c r="G61" s="256"/>
      <c r="H61" s="255"/>
      <c r="I61" s="257"/>
      <c r="J61" s="258"/>
      <c r="K61" s="255"/>
      <c r="L61" s="255"/>
      <c r="M61" s="255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60"/>
      <c r="AR61" s="243"/>
      <c r="AS61" s="243"/>
    </row>
    <row r="62" s="245" customFormat="true" ht="22.7" hidden="false" customHeight="true" outlineLevel="0" collapsed="false">
      <c r="A62" s="246"/>
      <c r="B62" s="246"/>
      <c r="C62" s="268"/>
      <c r="D62" s="253"/>
      <c r="E62" s="254"/>
      <c r="F62" s="255"/>
      <c r="G62" s="256"/>
      <c r="H62" s="255"/>
      <c r="I62" s="257"/>
      <c r="J62" s="258"/>
      <c r="K62" s="255"/>
      <c r="L62" s="255"/>
      <c r="M62" s="255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60"/>
      <c r="AR62" s="243"/>
      <c r="AS62" s="243"/>
    </row>
    <row r="63" s="245" customFormat="true" ht="22.7" hidden="false" customHeight="true" outlineLevel="0" collapsed="false">
      <c r="A63" s="246"/>
      <c r="B63" s="246"/>
      <c r="C63" s="268"/>
      <c r="D63" s="253"/>
      <c r="E63" s="254"/>
      <c r="F63" s="255"/>
      <c r="G63" s="256"/>
      <c r="H63" s="255"/>
      <c r="I63" s="257"/>
      <c r="J63" s="258"/>
      <c r="K63" s="255"/>
      <c r="L63" s="255"/>
      <c r="M63" s="255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60"/>
      <c r="AR63" s="243"/>
      <c r="AS63" s="243"/>
    </row>
    <row r="64" s="245" customFormat="true" ht="22.7" hidden="false" customHeight="true" outlineLevel="0" collapsed="false">
      <c r="A64" s="246"/>
      <c r="B64" s="246"/>
      <c r="C64" s="268"/>
      <c r="D64" s="253"/>
      <c r="E64" s="254"/>
      <c r="F64" s="255"/>
      <c r="G64" s="256"/>
      <c r="H64" s="255"/>
      <c r="I64" s="257"/>
      <c r="J64" s="258"/>
      <c r="K64" s="255"/>
      <c r="L64" s="255"/>
      <c r="M64" s="255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  <c r="AN64" s="257"/>
      <c r="AO64" s="257"/>
      <c r="AP64" s="257"/>
      <c r="AQ64" s="260"/>
      <c r="AR64" s="243"/>
      <c r="AS64" s="243"/>
    </row>
    <row r="65" s="245" customFormat="true" ht="22.7" hidden="false" customHeight="true" outlineLevel="0" collapsed="false">
      <c r="A65" s="246"/>
      <c r="B65" s="246"/>
      <c r="C65" s="252"/>
      <c r="D65" s="253"/>
      <c r="E65" s="254"/>
      <c r="F65" s="255"/>
      <c r="G65" s="256"/>
      <c r="H65" s="255"/>
      <c r="I65" s="257"/>
      <c r="J65" s="258"/>
      <c r="K65" s="255"/>
      <c r="L65" s="255"/>
      <c r="M65" s="255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7"/>
      <c r="AM65" s="257"/>
      <c r="AN65" s="257"/>
      <c r="AO65" s="257"/>
      <c r="AP65" s="257"/>
      <c r="AQ65" s="260"/>
      <c r="AR65" s="243"/>
      <c r="AS65" s="243"/>
    </row>
    <row r="66" s="245" customFormat="true" ht="22.7" hidden="false" customHeight="true" outlineLevel="0" collapsed="false">
      <c r="A66" s="263"/>
      <c r="B66" s="264"/>
      <c r="C66" s="252"/>
      <c r="D66" s="253"/>
      <c r="E66" s="254"/>
      <c r="F66" s="255"/>
      <c r="G66" s="256"/>
      <c r="H66" s="255"/>
      <c r="I66" s="265"/>
      <c r="J66" s="258"/>
      <c r="K66" s="255"/>
      <c r="L66" s="259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  <c r="AG66" s="255"/>
      <c r="AH66" s="255"/>
      <c r="AI66" s="255"/>
      <c r="AJ66" s="255"/>
      <c r="AK66" s="255"/>
      <c r="AL66" s="265"/>
      <c r="AM66" s="265"/>
      <c r="AN66" s="265"/>
      <c r="AO66" s="265"/>
      <c r="AP66" s="265"/>
      <c r="AQ66" s="266"/>
      <c r="AR66" s="244"/>
      <c r="AS66" s="244"/>
    </row>
    <row r="67" s="245" customFormat="true" ht="22.7" hidden="false" customHeight="true" outlineLevel="0" collapsed="false">
      <c r="A67" s="263"/>
      <c r="B67" s="264"/>
      <c r="C67" s="252"/>
      <c r="D67" s="253"/>
      <c r="E67" s="267"/>
      <c r="F67" s="255"/>
      <c r="G67" s="256"/>
      <c r="H67" s="255"/>
      <c r="I67" s="265"/>
      <c r="J67" s="255"/>
      <c r="K67" s="255"/>
      <c r="L67" s="259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  <c r="AG67" s="255"/>
      <c r="AH67" s="255"/>
      <c r="AI67" s="255"/>
      <c r="AJ67" s="255"/>
      <c r="AK67" s="255"/>
      <c r="AL67" s="265"/>
      <c r="AM67" s="265"/>
      <c r="AN67" s="265"/>
      <c r="AO67" s="265"/>
      <c r="AP67" s="265"/>
      <c r="AQ67" s="266"/>
      <c r="AR67" s="244"/>
      <c r="AS67" s="244"/>
    </row>
    <row r="68" s="245" customFormat="true" ht="22.7" hidden="false" customHeight="true" outlineLevel="0" collapsed="false">
      <c r="A68" s="246"/>
      <c r="B68" s="246"/>
      <c r="C68" s="252"/>
      <c r="D68" s="253"/>
      <c r="E68" s="267"/>
      <c r="F68" s="255"/>
      <c r="G68" s="256"/>
      <c r="H68" s="255"/>
      <c r="I68" s="257"/>
      <c r="J68" s="255"/>
      <c r="K68" s="255"/>
      <c r="L68" s="255"/>
      <c r="M68" s="255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57"/>
      <c r="AG68" s="257"/>
      <c r="AH68" s="257"/>
      <c r="AI68" s="257"/>
      <c r="AJ68" s="257"/>
      <c r="AK68" s="257"/>
      <c r="AL68" s="257"/>
      <c r="AM68" s="257"/>
      <c r="AN68" s="257"/>
      <c r="AO68" s="257"/>
      <c r="AP68" s="257"/>
      <c r="AQ68" s="260"/>
      <c r="AR68" s="243"/>
      <c r="AS68" s="243"/>
    </row>
    <row r="69" s="245" customFormat="true" ht="22.7" hidden="false" customHeight="true" outlineLevel="0" collapsed="false">
      <c r="A69" s="246"/>
      <c r="B69" s="246"/>
      <c r="C69" s="270"/>
      <c r="D69" s="270"/>
      <c r="E69" s="267"/>
      <c r="F69" s="255"/>
      <c r="G69" s="256"/>
      <c r="H69" s="255"/>
      <c r="I69" s="257"/>
      <c r="J69" s="255"/>
      <c r="K69" s="255"/>
      <c r="L69" s="255"/>
      <c r="M69" s="255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60"/>
      <c r="AR69" s="243"/>
      <c r="AS69" s="243"/>
    </row>
    <row r="70" s="245" customFormat="true" ht="22.7" hidden="false" customHeight="true" outlineLevel="0" collapsed="false">
      <c r="A70" s="246"/>
      <c r="B70" s="246"/>
      <c r="C70" s="268"/>
      <c r="D70" s="253"/>
      <c r="E70" s="254"/>
      <c r="F70" s="255"/>
      <c r="G70" s="256"/>
      <c r="H70" s="255"/>
      <c r="I70" s="257"/>
      <c r="J70" s="258"/>
      <c r="K70" s="255"/>
      <c r="L70" s="255"/>
      <c r="M70" s="255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60"/>
      <c r="AR70" s="243"/>
      <c r="AS70" s="243"/>
    </row>
    <row r="71" s="245" customFormat="true" ht="22.7" hidden="false" customHeight="true" outlineLevel="0" collapsed="false">
      <c r="A71" s="246"/>
      <c r="B71" s="246"/>
      <c r="C71" s="268"/>
      <c r="D71" s="253"/>
      <c r="E71" s="254"/>
      <c r="F71" s="255"/>
      <c r="G71" s="256"/>
      <c r="H71" s="255"/>
      <c r="I71" s="257"/>
      <c r="J71" s="258"/>
      <c r="K71" s="255"/>
      <c r="L71" s="255"/>
      <c r="M71" s="255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60"/>
      <c r="AR71" s="243"/>
      <c r="AS71" s="243"/>
    </row>
    <row r="72" s="245" customFormat="true" ht="22.7" hidden="false" customHeight="true" outlineLevel="0" collapsed="false">
      <c r="A72" s="263"/>
      <c r="B72" s="264"/>
      <c r="C72" s="268"/>
      <c r="D72" s="253"/>
      <c r="E72" s="254"/>
      <c r="F72" s="255"/>
      <c r="G72" s="256"/>
      <c r="H72" s="255"/>
      <c r="I72" s="265"/>
      <c r="J72" s="258"/>
      <c r="K72" s="255"/>
      <c r="L72" s="259"/>
      <c r="M72" s="255"/>
      <c r="N72" s="257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255"/>
      <c r="AH72" s="255"/>
      <c r="AI72" s="255"/>
      <c r="AJ72" s="255"/>
      <c r="AK72" s="255"/>
      <c r="AL72" s="265"/>
      <c r="AM72" s="265"/>
      <c r="AN72" s="265"/>
      <c r="AO72" s="265"/>
      <c r="AP72" s="265"/>
      <c r="AQ72" s="266"/>
      <c r="AR72" s="244"/>
      <c r="AS72" s="244"/>
    </row>
    <row r="73" s="245" customFormat="true" ht="22.7" hidden="false" customHeight="true" outlineLevel="0" collapsed="false">
      <c r="A73" s="263"/>
      <c r="B73" s="264"/>
      <c r="C73" s="268"/>
      <c r="D73" s="253"/>
      <c r="E73" s="254"/>
      <c r="F73" s="255"/>
      <c r="G73" s="256"/>
      <c r="H73" s="255"/>
      <c r="I73" s="265"/>
      <c r="J73" s="258"/>
      <c r="K73" s="255"/>
      <c r="L73" s="259"/>
      <c r="M73" s="255"/>
      <c r="N73" s="257"/>
      <c r="O73" s="255"/>
      <c r="P73" s="255"/>
      <c r="Q73" s="255"/>
      <c r="R73" s="255"/>
      <c r="S73" s="255"/>
      <c r="T73" s="255"/>
      <c r="U73" s="255"/>
      <c r="V73" s="255"/>
      <c r="W73" s="255"/>
      <c r="X73" s="255"/>
      <c r="Y73" s="255"/>
      <c r="Z73" s="255"/>
      <c r="AA73" s="255"/>
      <c r="AB73" s="255"/>
      <c r="AC73" s="255"/>
      <c r="AD73" s="255"/>
      <c r="AE73" s="255"/>
      <c r="AF73" s="255"/>
      <c r="AG73" s="255"/>
      <c r="AH73" s="255"/>
      <c r="AI73" s="255"/>
      <c r="AJ73" s="255"/>
      <c r="AK73" s="255"/>
      <c r="AL73" s="265"/>
      <c r="AM73" s="265"/>
      <c r="AN73" s="265"/>
      <c r="AO73" s="265"/>
      <c r="AP73" s="265"/>
      <c r="AQ73" s="266"/>
      <c r="AR73" s="244"/>
      <c r="AS73" s="244"/>
    </row>
    <row r="74" s="245" customFormat="true" ht="22.7" hidden="false" customHeight="true" outlineLevel="0" collapsed="false">
      <c r="A74" s="263"/>
      <c r="B74" s="264"/>
      <c r="C74" s="268"/>
      <c r="D74" s="253"/>
      <c r="E74" s="254"/>
      <c r="F74" s="255"/>
      <c r="G74" s="256"/>
      <c r="H74" s="255"/>
      <c r="I74" s="265"/>
      <c r="J74" s="258"/>
      <c r="K74" s="255"/>
      <c r="L74" s="259"/>
      <c r="M74" s="255"/>
      <c r="N74" s="257"/>
      <c r="O74" s="255"/>
      <c r="P74" s="255"/>
      <c r="Q74" s="255"/>
      <c r="R74" s="255"/>
      <c r="S74" s="255"/>
      <c r="T74" s="255"/>
      <c r="U74" s="255"/>
      <c r="V74" s="255"/>
      <c r="W74" s="255"/>
      <c r="X74" s="255"/>
      <c r="Y74" s="255"/>
      <c r="Z74" s="255"/>
      <c r="AA74" s="255"/>
      <c r="AB74" s="255"/>
      <c r="AC74" s="255"/>
      <c r="AD74" s="255"/>
      <c r="AE74" s="255"/>
      <c r="AF74" s="255"/>
      <c r="AG74" s="255"/>
      <c r="AH74" s="255"/>
      <c r="AI74" s="255"/>
      <c r="AJ74" s="255"/>
      <c r="AK74" s="255"/>
      <c r="AL74" s="265"/>
      <c r="AM74" s="265"/>
      <c r="AN74" s="265"/>
      <c r="AO74" s="265"/>
      <c r="AP74" s="265"/>
      <c r="AQ74" s="266"/>
      <c r="AR74" s="244"/>
      <c r="AS74" s="244"/>
    </row>
    <row r="75" s="245" customFormat="true" ht="22.7" hidden="false" customHeight="true" outlineLevel="0" collapsed="false">
      <c r="A75" s="263"/>
      <c r="B75" s="264"/>
      <c r="C75" s="268"/>
      <c r="D75" s="253"/>
      <c r="E75" s="254"/>
      <c r="F75" s="255"/>
      <c r="G75" s="256"/>
      <c r="H75" s="255"/>
      <c r="I75" s="265"/>
      <c r="J75" s="258"/>
      <c r="K75" s="255"/>
      <c r="L75" s="259"/>
      <c r="M75" s="255"/>
      <c r="N75" s="257"/>
      <c r="O75" s="255"/>
      <c r="P75" s="255"/>
      <c r="Q75" s="255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  <c r="AG75" s="255"/>
      <c r="AH75" s="255"/>
      <c r="AI75" s="255"/>
      <c r="AJ75" s="255"/>
      <c r="AK75" s="255"/>
      <c r="AL75" s="265"/>
      <c r="AM75" s="265"/>
      <c r="AN75" s="265"/>
      <c r="AO75" s="265"/>
      <c r="AP75" s="265"/>
      <c r="AQ75" s="266"/>
      <c r="AR75" s="244"/>
      <c r="AS75" s="244"/>
    </row>
    <row r="76" s="245" customFormat="true" ht="22.7" hidden="false" customHeight="true" outlineLevel="0" collapsed="false">
      <c r="A76" s="263"/>
      <c r="B76" s="264"/>
      <c r="C76" s="268"/>
      <c r="D76" s="253"/>
      <c r="E76" s="254"/>
      <c r="F76" s="255"/>
      <c r="G76" s="256"/>
      <c r="H76" s="255"/>
      <c r="I76" s="265"/>
      <c r="J76" s="258"/>
      <c r="K76" s="255"/>
      <c r="L76" s="259"/>
      <c r="M76" s="255"/>
      <c r="N76" s="257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  <c r="AA76" s="255"/>
      <c r="AB76" s="255"/>
      <c r="AC76" s="255"/>
      <c r="AD76" s="255"/>
      <c r="AE76" s="255"/>
      <c r="AF76" s="255"/>
      <c r="AG76" s="255"/>
      <c r="AH76" s="255"/>
      <c r="AI76" s="255"/>
      <c r="AJ76" s="255"/>
      <c r="AK76" s="255"/>
      <c r="AL76" s="265"/>
      <c r="AM76" s="265"/>
      <c r="AN76" s="265"/>
      <c r="AO76" s="265"/>
      <c r="AP76" s="265"/>
      <c r="AQ76" s="266"/>
      <c r="AR76" s="244"/>
      <c r="AS76" s="244"/>
    </row>
    <row r="77" s="245" customFormat="true" ht="22.7" hidden="false" customHeight="true" outlineLevel="0" collapsed="false">
      <c r="A77" s="263"/>
      <c r="B77" s="264"/>
      <c r="C77" s="252"/>
      <c r="D77" s="253"/>
      <c r="E77" s="254"/>
      <c r="F77" s="255"/>
      <c r="G77" s="256"/>
      <c r="H77" s="255"/>
      <c r="I77" s="265"/>
      <c r="J77" s="258"/>
      <c r="K77" s="255"/>
      <c r="L77" s="259"/>
      <c r="M77" s="255"/>
      <c r="N77" s="257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  <c r="AG77" s="255"/>
      <c r="AH77" s="255"/>
      <c r="AI77" s="255"/>
      <c r="AJ77" s="255"/>
      <c r="AK77" s="255"/>
      <c r="AL77" s="265"/>
      <c r="AM77" s="265"/>
      <c r="AN77" s="265"/>
      <c r="AO77" s="265"/>
      <c r="AP77" s="265"/>
      <c r="AQ77" s="266"/>
      <c r="AR77" s="244"/>
      <c r="AS77" s="244"/>
    </row>
    <row r="78" s="245" customFormat="true" ht="22.7" hidden="false" customHeight="true" outlineLevel="0" collapsed="false">
      <c r="A78" s="263"/>
      <c r="B78" s="264"/>
      <c r="C78" s="252"/>
      <c r="D78" s="253"/>
      <c r="E78" s="254"/>
      <c r="F78" s="255"/>
      <c r="G78" s="256"/>
      <c r="H78" s="255"/>
      <c r="I78" s="265"/>
      <c r="J78" s="258"/>
      <c r="K78" s="255"/>
      <c r="L78" s="259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  <c r="Y78" s="255"/>
      <c r="Z78" s="255"/>
      <c r="AA78" s="255"/>
      <c r="AB78" s="255"/>
      <c r="AC78" s="255"/>
      <c r="AD78" s="255"/>
      <c r="AE78" s="255"/>
      <c r="AF78" s="255"/>
      <c r="AG78" s="255"/>
      <c r="AH78" s="255"/>
      <c r="AI78" s="255"/>
      <c r="AJ78" s="255"/>
      <c r="AK78" s="255"/>
      <c r="AL78" s="265"/>
      <c r="AM78" s="265"/>
      <c r="AN78" s="265"/>
      <c r="AO78" s="265"/>
      <c r="AP78" s="265"/>
      <c r="AQ78" s="266"/>
      <c r="AR78" s="244"/>
      <c r="AS78" s="244"/>
    </row>
    <row r="79" s="245" customFormat="true" ht="22.7" hidden="false" customHeight="true" outlineLevel="0" collapsed="false">
      <c r="A79" s="263"/>
      <c r="B79" s="264"/>
      <c r="C79" s="252"/>
      <c r="D79" s="253"/>
      <c r="E79" s="254"/>
      <c r="F79" s="255"/>
      <c r="G79" s="256"/>
      <c r="H79" s="255"/>
      <c r="I79" s="265"/>
      <c r="J79" s="258"/>
      <c r="K79" s="255"/>
      <c r="L79" s="259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5"/>
      <c r="X79" s="255"/>
      <c r="Y79" s="255"/>
      <c r="Z79" s="255"/>
      <c r="AA79" s="255"/>
      <c r="AB79" s="255"/>
      <c r="AC79" s="255"/>
      <c r="AD79" s="255"/>
      <c r="AE79" s="255"/>
      <c r="AF79" s="255"/>
      <c r="AG79" s="255"/>
      <c r="AH79" s="255"/>
      <c r="AI79" s="255"/>
      <c r="AJ79" s="255"/>
      <c r="AK79" s="255"/>
      <c r="AL79" s="265"/>
      <c r="AM79" s="265"/>
      <c r="AN79" s="265"/>
      <c r="AO79" s="265"/>
      <c r="AP79" s="265"/>
      <c r="AQ79" s="266"/>
      <c r="AR79" s="244"/>
      <c r="AS79" s="244"/>
    </row>
    <row r="80" s="245" customFormat="true" ht="22.7" hidden="false" customHeight="true" outlineLevel="0" collapsed="false">
      <c r="A80" s="246"/>
      <c r="B80" s="246"/>
      <c r="C80" s="252"/>
      <c r="D80" s="253"/>
      <c r="E80" s="254"/>
      <c r="F80" s="255"/>
      <c r="G80" s="256"/>
      <c r="H80" s="255"/>
      <c r="I80" s="257"/>
      <c r="J80" s="258"/>
      <c r="K80" s="255"/>
      <c r="L80" s="255"/>
      <c r="M80" s="255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257"/>
      <c r="AJ80" s="257"/>
      <c r="AK80" s="257"/>
      <c r="AL80" s="257"/>
      <c r="AM80" s="257"/>
      <c r="AN80" s="257"/>
      <c r="AO80" s="257"/>
      <c r="AP80" s="257"/>
      <c r="AQ80" s="260"/>
      <c r="AR80" s="243"/>
      <c r="AS80" s="243"/>
    </row>
    <row r="81" s="245" customFormat="true" ht="22.7" hidden="false" customHeight="true" outlineLevel="0" collapsed="false">
      <c r="A81" s="246"/>
      <c r="B81" s="246"/>
      <c r="C81" s="252"/>
      <c r="D81" s="253"/>
      <c r="E81" s="254"/>
      <c r="F81" s="255"/>
      <c r="G81" s="256"/>
      <c r="H81" s="255"/>
      <c r="I81" s="257"/>
      <c r="J81" s="258"/>
      <c r="K81" s="255"/>
      <c r="L81" s="255"/>
      <c r="M81" s="255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60"/>
      <c r="AR81" s="243"/>
      <c r="AS81" s="243"/>
    </row>
    <row r="82" s="245" customFormat="true" ht="22.7" hidden="false" customHeight="true" outlineLevel="0" collapsed="false">
      <c r="A82" s="263"/>
      <c r="B82" s="264"/>
      <c r="C82" s="252"/>
      <c r="D82" s="253"/>
      <c r="E82" s="267"/>
      <c r="F82" s="255"/>
      <c r="G82" s="256"/>
      <c r="H82" s="255"/>
      <c r="I82" s="265"/>
      <c r="J82" s="255"/>
      <c r="K82" s="255"/>
      <c r="L82" s="259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  <c r="AA82" s="255"/>
      <c r="AB82" s="255"/>
      <c r="AC82" s="255"/>
      <c r="AD82" s="255"/>
      <c r="AE82" s="255"/>
      <c r="AF82" s="255"/>
      <c r="AG82" s="255"/>
      <c r="AH82" s="255"/>
      <c r="AI82" s="255"/>
      <c r="AJ82" s="255"/>
      <c r="AK82" s="255"/>
      <c r="AL82" s="265"/>
      <c r="AM82" s="265"/>
      <c r="AN82" s="265"/>
      <c r="AO82" s="265"/>
      <c r="AP82" s="265"/>
      <c r="AQ82" s="266"/>
      <c r="AR82" s="244"/>
      <c r="AS82" s="244"/>
    </row>
    <row r="83" s="245" customFormat="true" ht="22.7" hidden="false" customHeight="true" outlineLevel="0" collapsed="false">
      <c r="A83" s="263"/>
      <c r="B83" s="264"/>
      <c r="C83" s="252"/>
      <c r="D83" s="253"/>
      <c r="E83" s="267"/>
      <c r="F83" s="255"/>
      <c r="G83" s="256"/>
      <c r="H83" s="255"/>
      <c r="I83" s="265"/>
      <c r="J83" s="255"/>
      <c r="K83" s="255"/>
      <c r="L83" s="259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  <c r="AG83" s="255"/>
      <c r="AH83" s="255"/>
      <c r="AI83" s="255"/>
      <c r="AJ83" s="255"/>
      <c r="AK83" s="255"/>
      <c r="AL83" s="265"/>
      <c r="AM83" s="265"/>
      <c r="AN83" s="265"/>
      <c r="AO83" s="265"/>
      <c r="AP83" s="265"/>
      <c r="AQ83" s="266"/>
      <c r="AR83" s="244"/>
      <c r="AS83" s="244"/>
    </row>
    <row r="84" s="245" customFormat="true" ht="22.7" hidden="false" customHeight="true" outlineLevel="0" collapsed="false">
      <c r="A84" s="246"/>
      <c r="B84" s="246"/>
      <c r="C84" s="270"/>
      <c r="D84" s="270"/>
      <c r="E84" s="267"/>
      <c r="F84" s="255"/>
      <c r="G84" s="256"/>
      <c r="H84" s="255"/>
      <c r="I84" s="257"/>
      <c r="J84" s="255"/>
      <c r="K84" s="255"/>
      <c r="L84" s="255"/>
      <c r="M84" s="255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57"/>
      <c r="AG84" s="257"/>
      <c r="AH84" s="257"/>
      <c r="AI84" s="257"/>
      <c r="AJ84" s="257"/>
      <c r="AK84" s="257"/>
      <c r="AL84" s="257"/>
      <c r="AM84" s="257"/>
      <c r="AN84" s="257"/>
      <c r="AO84" s="257"/>
      <c r="AP84" s="257"/>
      <c r="AQ84" s="260"/>
      <c r="AR84" s="243"/>
      <c r="AS84" s="243"/>
    </row>
    <row r="85" s="245" customFormat="true" ht="22.7" hidden="false" customHeight="true" outlineLevel="0" collapsed="false">
      <c r="A85" s="246"/>
      <c r="B85" s="246"/>
      <c r="C85" s="252"/>
      <c r="D85" s="253"/>
      <c r="E85" s="254"/>
      <c r="F85" s="255"/>
      <c r="G85" s="256"/>
      <c r="H85" s="255"/>
      <c r="I85" s="257"/>
      <c r="J85" s="258"/>
      <c r="K85" s="255"/>
      <c r="L85" s="259"/>
      <c r="M85" s="255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7"/>
      <c r="AI85" s="257"/>
      <c r="AJ85" s="257"/>
      <c r="AK85" s="257"/>
      <c r="AL85" s="257"/>
      <c r="AM85" s="257"/>
      <c r="AN85" s="257"/>
      <c r="AO85" s="257"/>
      <c r="AP85" s="257"/>
      <c r="AQ85" s="260"/>
      <c r="AR85" s="243"/>
      <c r="AS85" s="243"/>
    </row>
    <row r="86" s="245" customFormat="true" ht="22.7" hidden="false" customHeight="true" outlineLevel="0" collapsed="false">
      <c r="A86" s="246"/>
      <c r="B86" s="246"/>
      <c r="C86" s="252"/>
      <c r="D86" s="253"/>
      <c r="E86" s="254"/>
      <c r="F86" s="255"/>
      <c r="G86" s="256"/>
      <c r="H86" s="255"/>
      <c r="I86" s="257"/>
      <c r="J86" s="258"/>
      <c r="K86" s="255"/>
      <c r="L86" s="259"/>
      <c r="M86" s="255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  <c r="AG86" s="257"/>
      <c r="AH86" s="257"/>
      <c r="AI86" s="257"/>
      <c r="AJ86" s="257"/>
      <c r="AK86" s="257"/>
      <c r="AL86" s="257"/>
      <c r="AM86" s="257"/>
      <c r="AN86" s="257"/>
      <c r="AO86" s="257"/>
      <c r="AP86" s="257"/>
      <c r="AQ86" s="260"/>
      <c r="AR86" s="243"/>
      <c r="AS86" s="243"/>
    </row>
    <row r="87" s="245" customFormat="true" ht="22.7" hidden="false" customHeight="true" outlineLevel="0" collapsed="false">
      <c r="A87" s="246"/>
      <c r="B87" s="246"/>
      <c r="C87" s="252"/>
      <c r="D87" s="253"/>
      <c r="E87" s="254"/>
      <c r="F87" s="255"/>
      <c r="G87" s="256"/>
      <c r="H87" s="255"/>
      <c r="I87" s="257"/>
      <c r="J87" s="258"/>
      <c r="K87" s="255"/>
      <c r="L87" s="259"/>
      <c r="M87" s="255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7"/>
      <c r="AM87" s="257"/>
      <c r="AN87" s="257"/>
      <c r="AO87" s="257"/>
      <c r="AP87" s="257"/>
      <c r="AQ87" s="260"/>
      <c r="AR87" s="243"/>
      <c r="AS87" s="243"/>
    </row>
    <row r="88" s="245" customFormat="true" ht="22.7" hidden="false" customHeight="true" outlineLevel="0" collapsed="false">
      <c r="A88" s="246"/>
      <c r="B88" s="246"/>
      <c r="C88" s="252"/>
      <c r="D88" s="253"/>
      <c r="E88" s="254"/>
      <c r="F88" s="255"/>
      <c r="G88" s="256"/>
      <c r="H88" s="255"/>
      <c r="I88" s="257"/>
      <c r="J88" s="258"/>
      <c r="K88" s="255"/>
      <c r="L88" s="255"/>
      <c r="M88" s="255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7"/>
      <c r="AM88" s="257"/>
      <c r="AN88" s="257"/>
      <c r="AO88" s="257"/>
      <c r="AP88" s="257"/>
      <c r="AQ88" s="260"/>
      <c r="AR88" s="243"/>
      <c r="AS88" s="243"/>
    </row>
    <row r="89" s="245" customFormat="true" ht="22.7" hidden="false" customHeight="true" outlineLevel="0" collapsed="false">
      <c r="A89" s="246"/>
      <c r="B89" s="246"/>
      <c r="C89" s="252"/>
      <c r="D89" s="253"/>
      <c r="E89" s="254"/>
      <c r="F89" s="255"/>
      <c r="G89" s="256"/>
      <c r="H89" s="255"/>
      <c r="I89" s="257"/>
      <c r="J89" s="258"/>
      <c r="K89" s="255"/>
      <c r="L89" s="255"/>
      <c r="M89" s="255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7"/>
      <c r="AM89" s="257"/>
      <c r="AN89" s="257"/>
      <c r="AO89" s="257"/>
      <c r="AP89" s="257"/>
      <c r="AQ89" s="260"/>
      <c r="AR89" s="243"/>
      <c r="AS89" s="243"/>
    </row>
    <row r="90" s="245" customFormat="true" ht="22.7" hidden="false" customHeight="true" outlineLevel="0" collapsed="false">
      <c r="A90" s="246"/>
      <c r="B90" s="246"/>
      <c r="C90" s="252"/>
      <c r="D90" s="253"/>
      <c r="E90" s="254"/>
      <c r="F90" s="255"/>
      <c r="G90" s="256"/>
      <c r="H90" s="255"/>
      <c r="I90" s="257"/>
      <c r="J90" s="258"/>
      <c r="K90" s="255"/>
      <c r="L90" s="255"/>
      <c r="M90" s="255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7"/>
      <c r="AI90" s="257"/>
      <c r="AJ90" s="257"/>
      <c r="AK90" s="257"/>
      <c r="AL90" s="257"/>
      <c r="AM90" s="257"/>
      <c r="AN90" s="257"/>
      <c r="AO90" s="257"/>
      <c r="AP90" s="257"/>
      <c r="AQ90" s="260"/>
      <c r="AR90" s="243"/>
      <c r="AS90" s="243"/>
    </row>
    <row r="91" s="245" customFormat="true" ht="22.7" hidden="false" customHeight="true" outlineLevel="0" collapsed="false">
      <c r="A91" s="246"/>
      <c r="B91" s="246"/>
      <c r="C91" s="252"/>
      <c r="D91" s="253"/>
      <c r="E91" s="254"/>
      <c r="F91" s="255"/>
      <c r="G91" s="256"/>
      <c r="H91" s="255"/>
      <c r="I91" s="257"/>
      <c r="J91" s="258"/>
      <c r="K91" s="255"/>
      <c r="L91" s="255"/>
      <c r="M91" s="255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7"/>
      <c r="AM91" s="257"/>
      <c r="AN91" s="257"/>
      <c r="AO91" s="257"/>
      <c r="AP91" s="257"/>
      <c r="AQ91" s="260"/>
      <c r="AR91" s="243"/>
      <c r="AS91" s="243"/>
    </row>
    <row r="92" s="245" customFormat="true" ht="22.7" hidden="false" customHeight="true" outlineLevel="0" collapsed="false">
      <c r="A92" s="246"/>
      <c r="B92" s="246"/>
      <c r="C92" s="252"/>
      <c r="D92" s="253"/>
      <c r="E92" s="254"/>
      <c r="F92" s="255"/>
      <c r="G92" s="256"/>
      <c r="H92" s="255"/>
      <c r="I92" s="257"/>
      <c r="J92" s="258"/>
      <c r="K92" s="255"/>
      <c r="L92" s="255"/>
      <c r="M92" s="255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  <c r="AG92" s="257"/>
      <c r="AH92" s="257"/>
      <c r="AI92" s="257"/>
      <c r="AJ92" s="257"/>
      <c r="AK92" s="257"/>
      <c r="AL92" s="257"/>
      <c r="AM92" s="257"/>
      <c r="AN92" s="257"/>
      <c r="AO92" s="257"/>
      <c r="AP92" s="257"/>
      <c r="AQ92" s="260"/>
      <c r="AR92" s="243"/>
      <c r="AS92" s="243"/>
    </row>
    <row r="93" s="245" customFormat="true" ht="22.7" hidden="false" customHeight="true" outlineLevel="0" collapsed="false">
      <c r="A93" s="246"/>
      <c r="B93" s="246"/>
      <c r="C93" s="252"/>
      <c r="D93" s="253"/>
      <c r="E93" s="254"/>
      <c r="F93" s="255"/>
      <c r="G93" s="256"/>
      <c r="H93" s="255"/>
      <c r="I93" s="257"/>
      <c r="J93" s="258"/>
      <c r="K93" s="255"/>
      <c r="L93" s="255"/>
      <c r="M93" s="255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257"/>
      <c r="AK93" s="257"/>
      <c r="AL93" s="257"/>
      <c r="AM93" s="257"/>
      <c r="AN93" s="257"/>
      <c r="AO93" s="257"/>
      <c r="AP93" s="257"/>
      <c r="AQ93" s="260"/>
      <c r="AR93" s="243"/>
      <c r="AS93" s="243"/>
    </row>
    <row r="94" s="245" customFormat="true" ht="22.7" hidden="false" customHeight="true" outlineLevel="0" collapsed="false">
      <c r="A94" s="263"/>
      <c r="B94" s="264"/>
      <c r="C94" s="252"/>
      <c r="D94" s="253"/>
      <c r="E94" s="254"/>
      <c r="F94" s="255"/>
      <c r="G94" s="256"/>
      <c r="H94" s="255"/>
      <c r="I94" s="265"/>
      <c r="J94" s="258"/>
      <c r="K94" s="255"/>
      <c r="L94" s="259"/>
      <c r="M94" s="255"/>
      <c r="N94" s="255"/>
      <c r="O94" s="255"/>
      <c r="P94" s="255"/>
      <c r="Q94" s="255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  <c r="AG94" s="255"/>
      <c r="AH94" s="255"/>
      <c r="AI94" s="255"/>
      <c r="AJ94" s="255"/>
      <c r="AK94" s="255"/>
      <c r="AL94" s="265"/>
      <c r="AM94" s="265"/>
      <c r="AN94" s="265"/>
      <c r="AO94" s="265"/>
      <c r="AP94" s="265"/>
      <c r="AQ94" s="266"/>
      <c r="AR94" s="244"/>
      <c r="AS94" s="244"/>
    </row>
    <row r="95" s="245" customFormat="true" ht="22.7" hidden="false" customHeight="true" outlineLevel="0" collapsed="false">
      <c r="A95" s="263"/>
      <c r="B95" s="264"/>
      <c r="C95" s="252"/>
      <c r="D95" s="253"/>
      <c r="E95" s="267"/>
      <c r="F95" s="255"/>
      <c r="G95" s="256"/>
      <c r="H95" s="255"/>
      <c r="I95" s="265"/>
      <c r="J95" s="255"/>
      <c r="K95" s="255"/>
      <c r="L95" s="259"/>
      <c r="M95" s="255"/>
      <c r="N95" s="255"/>
      <c r="O95" s="255"/>
      <c r="P95" s="255"/>
      <c r="Q95" s="255"/>
      <c r="R95" s="255"/>
      <c r="S95" s="255"/>
      <c r="T95" s="255"/>
      <c r="U95" s="255"/>
      <c r="V95" s="255"/>
      <c r="W95" s="255"/>
      <c r="X95" s="255"/>
      <c r="Y95" s="255"/>
      <c r="Z95" s="255"/>
      <c r="AA95" s="255"/>
      <c r="AB95" s="255"/>
      <c r="AC95" s="255"/>
      <c r="AD95" s="255"/>
      <c r="AE95" s="255"/>
      <c r="AF95" s="255"/>
      <c r="AG95" s="255"/>
      <c r="AH95" s="255"/>
      <c r="AI95" s="255"/>
      <c r="AJ95" s="255"/>
      <c r="AK95" s="255"/>
      <c r="AL95" s="265"/>
      <c r="AM95" s="265"/>
      <c r="AN95" s="265"/>
      <c r="AO95" s="265"/>
      <c r="AP95" s="265"/>
      <c r="AQ95" s="266"/>
      <c r="AR95" s="244"/>
      <c r="AS95" s="244"/>
    </row>
    <row r="96" s="245" customFormat="true" ht="22.7" hidden="false" customHeight="true" outlineLevel="0" collapsed="false">
      <c r="A96" s="246"/>
      <c r="B96" s="246"/>
      <c r="C96" s="252"/>
      <c r="D96" s="253"/>
      <c r="E96" s="267"/>
      <c r="F96" s="255"/>
      <c r="G96" s="256"/>
      <c r="H96" s="255"/>
      <c r="I96" s="257"/>
      <c r="J96" s="255"/>
      <c r="K96" s="255"/>
      <c r="L96" s="255"/>
      <c r="M96" s="255"/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  <c r="AG96" s="257"/>
      <c r="AH96" s="257"/>
      <c r="AI96" s="257"/>
      <c r="AJ96" s="257"/>
      <c r="AK96" s="257"/>
      <c r="AL96" s="257"/>
      <c r="AM96" s="257"/>
      <c r="AN96" s="257"/>
      <c r="AO96" s="257"/>
      <c r="AP96" s="257"/>
      <c r="AQ96" s="260"/>
      <c r="AR96" s="243"/>
      <c r="AS96" s="243"/>
    </row>
    <row r="97" s="245" customFormat="true" ht="22.7" hidden="false" customHeight="true" outlineLevel="0" collapsed="false">
      <c r="A97" s="246"/>
      <c r="B97" s="246"/>
      <c r="C97" s="270"/>
      <c r="D97" s="270"/>
      <c r="E97" s="267"/>
      <c r="F97" s="255"/>
      <c r="G97" s="256"/>
      <c r="H97" s="255"/>
      <c r="I97" s="257"/>
      <c r="J97" s="255"/>
      <c r="K97" s="255"/>
      <c r="L97" s="255"/>
      <c r="M97" s="255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  <c r="AI97" s="257"/>
      <c r="AJ97" s="257"/>
      <c r="AK97" s="257"/>
      <c r="AL97" s="257"/>
      <c r="AM97" s="257"/>
      <c r="AN97" s="257"/>
      <c r="AO97" s="257"/>
      <c r="AP97" s="257"/>
      <c r="AQ97" s="260"/>
      <c r="AR97" s="243"/>
      <c r="AS97" s="243"/>
    </row>
    <row r="98" s="245" customFormat="true" ht="22.7" hidden="false" customHeight="true" outlineLevel="0" collapsed="false">
      <c r="A98" s="246"/>
      <c r="B98" s="246"/>
      <c r="C98" s="268"/>
      <c r="D98" s="253"/>
      <c r="E98" s="254"/>
      <c r="F98" s="255"/>
      <c r="G98" s="256"/>
      <c r="H98" s="255"/>
      <c r="I98" s="257"/>
      <c r="J98" s="258"/>
      <c r="K98" s="255"/>
      <c r="L98" s="259"/>
      <c r="M98" s="255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60"/>
      <c r="AR98" s="243"/>
      <c r="AS98" s="243"/>
    </row>
    <row r="99" s="245" customFormat="true" ht="22.7" hidden="false" customHeight="true" outlineLevel="0" collapsed="false">
      <c r="A99" s="246"/>
      <c r="B99" s="246"/>
      <c r="C99" s="268"/>
      <c r="D99" s="253"/>
      <c r="E99" s="254"/>
      <c r="F99" s="255"/>
      <c r="G99" s="256"/>
      <c r="H99" s="255"/>
      <c r="I99" s="257"/>
      <c r="J99" s="258"/>
      <c r="K99" s="255"/>
      <c r="L99" s="259"/>
      <c r="M99" s="255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  <c r="AG99" s="257"/>
      <c r="AH99" s="257"/>
      <c r="AI99" s="257"/>
      <c r="AJ99" s="257"/>
      <c r="AK99" s="257"/>
      <c r="AL99" s="257"/>
      <c r="AM99" s="257"/>
      <c r="AN99" s="257"/>
      <c r="AO99" s="257"/>
      <c r="AP99" s="257"/>
      <c r="AQ99" s="260"/>
      <c r="AR99" s="243"/>
      <c r="AS99" s="243"/>
    </row>
    <row r="100" s="245" customFormat="true" ht="22.7" hidden="false" customHeight="true" outlineLevel="0" collapsed="false">
      <c r="A100" s="246"/>
      <c r="B100" s="246"/>
      <c r="C100" s="268"/>
      <c r="D100" s="253"/>
      <c r="E100" s="254"/>
      <c r="F100" s="255"/>
      <c r="G100" s="256"/>
      <c r="H100" s="255"/>
      <c r="I100" s="257"/>
      <c r="J100" s="258"/>
      <c r="K100" s="255"/>
      <c r="L100" s="259"/>
      <c r="M100" s="255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7"/>
      <c r="AI100" s="257"/>
      <c r="AJ100" s="257"/>
      <c r="AK100" s="257"/>
      <c r="AL100" s="257"/>
      <c r="AM100" s="257"/>
      <c r="AN100" s="257"/>
      <c r="AO100" s="257"/>
      <c r="AP100" s="257"/>
      <c r="AQ100" s="260"/>
      <c r="AR100" s="243"/>
      <c r="AS100" s="243"/>
    </row>
    <row r="101" s="245" customFormat="true" ht="22.7" hidden="false" customHeight="true" outlineLevel="0" collapsed="false">
      <c r="A101" s="246"/>
      <c r="B101" s="246"/>
      <c r="C101" s="268"/>
      <c r="D101" s="253"/>
      <c r="E101" s="254"/>
      <c r="F101" s="255"/>
      <c r="G101" s="256"/>
      <c r="H101" s="255"/>
      <c r="I101" s="257"/>
      <c r="J101" s="258"/>
      <c r="K101" s="255"/>
      <c r="L101" s="255"/>
      <c r="M101" s="255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/>
      <c r="AI101" s="257"/>
      <c r="AJ101" s="257"/>
      <c r="AK101" s="257"/>
      <c r="AL101" s="257"/>
      <c r="AM101" s="257"/>
      <c r="AN101" s="257"/>
      <c r="AO101" s="257"/>
      <c r="AP101" s="257"/>
      <c r="AQ101" s="260"/>
      <c r="AR101" s="243"/>
      <c r="AS101" s="243"/>
    </row>
    <row r="102" s="245" customFormat="true" ht="22.7" hidden="false" customHeight="true" outlineLevel="0" collapsed="false">
      <c r="A102" s="246"/>
      <c r="B102" s="246"/>
      <c r="C102" s="268"/>
      <c r="D102" s="253"/>
      <c r="E102" s="254"/>
      <c r="F102" s="255"/>
      <c r="G102" s="256"/>
      <c r="H102" s="255"/>
      <c r="I102" s="257"/>
      <c r="J102" s="258"/>
      <c r="K102" s="255"/>
      <c r="L102" s="255"/>
      <c r="M102" s="255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  <c r="AG102" s="257"/>
      <c r="AH102" s="257"/>
      <c r="AI102" s="257"/>
      <c r="AJ102" s="257"/>
      <c r="AK102" s="257"/>
      <c r="AL102" s="257"/>
      <c r="AM102" s="257"/>
      <c r="AN102" s="257"/>
      <c r="AO102" s="257"/>
      <c r="AP102" s="257"/>
      <c r="AQ102" s="260"/>
      <c r="AR102" s="243"/>
      <c r="AS102" s="243"/>
    </row>
    <row r="103" s="245" customFormat="true" ht="22.7" hidden="false" customHeight="true" outlineLevel="0" collapsed="false">
      <c r="A103" s="246"/>
      <c r="B103" s="246"/>
      <c r="C103" s="268"/>
      <c r="D103" s="253"/>
      <c r="E103" s="254"/>
      <c r="F103" s="255"/>
      <c r="G103" s="256"/>
      <c r="H103" s="255"/>
      <c r="I103" s="257"/>
      <c r="J103" s="258"/>
      <c r="K103" s="255"/>
      <c r="L103" s="255"/>
      <c r="M103" s="255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7"/>
      <c r="AM103" s="257"/>
      <c r="AN103" s="257"/>
      <c r="AO103" s="257"/>
      <c r="AP103" s="257"/>
      <c r="AQ103" s="260"/>
      <c r="AR103" s="243"/>
      <c r="AS103" s="243"/>
    </row>
    <row r="104" s="245" customFormat="true" ht="22.7" hidden="false" customHeight="true" outlineLevel="0" collapsed="false">
      <c r="A104" s="246"/>
      <c r="B104" s="246"/>
      <c r="C104" s="268"/>
      <c r="D104" s="253"/>
      <c r="E104" s="254"/>
      <c r="F104" s="255"/>
      <c r="G104" s="256"/>
      <c r="H104" s="255"/>
      <c r="I104" s="257"/>
      <c r="J104" s="258"/>
      <c r="K104" s="255"/>
      <c r="L104" s="255"/>
      <c r="M104" s="255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7"/>
      <c r="AM104" s="257"/>
      <c r="AN104" s="257"/>
      <c r="AO104" s="257"/>
      <c r="AP104" s="257"/>
      <c r="AQ104" s="260"/>
      <c r="AR104" s="243"/>
      <c r="AS104" s="243"/>
    </row>
    <row r="105" s="245" customFormat="true" ht="22.7" hidden="false" customHeight="true" outlineLevel="0" collapsed="false">
      <c r="A105" s="246"/>
      <c r="B105" s="246"/>
      <c r="C105" s="268"/>
      <c r="D105" s="253"/>
      <c r="E105" s="254"/>
      <c r="F105" s="255"/>
      <c r="G105" s="256"/>
      <c r="H105" s="255"/>
      <c r="I105" s="257"/>
      <c r="J105" s="258"/>
      <c r="K105" s="255"/>
      <c r="L105" s="255"/>
      <c r="M105" s="255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7"/>
      <c r="AM105" s="257"/>
      <c r="AN105" s="257"/>
      <c r="AO105" s="257"/>
      <c r="AP105" s="257"/>
      <c r="AQ105" s="260"/>
      <c r="AR105" s="243"/>
      <c r="AS105" s="243"/>
    </row>
    <row r="106" s="245" customFormat="true" ht="22.7" hidden="false" customHeight="true" outlineLevel="0" collapsed="false">
      <c r="A106" s="246"/>
      <c r="B106" s="246"/>
      <c r="C106" s="268"/>
      <c r="D106" s="253"/>
      <c r="E106" s="254"/>
      <c r="F106" s="255"/>
      <c r="G106" s="256"/>
      <c r="H106" s="255"/>
      <c r="I106" s="257"/>
      <c r="J106" s="258"/>
      <c r="K106" s="255"/>
      <c r="L106" s="255"/>
      <c r="M106" s="255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7"/>
      <c r="AH106" s="257"/>
      <c r="AI106" s="257"/>
      <c r="AJ106" s="257"/>
      <c r="AK106" s="257"/>
      <c r="AL106" s="257"/>
      <c r="AM106" s="257"/>
      <c r="AN106" s="257"/>
      <c r="AO106" s="257"/>
      <c r="AP106" s="257"/>
      <c r="AQ106" s="260"/>
      <c r="AR106" s="243"/>
      <c r="AS106" s="243"/>
    </row>
    <row r="107" s="245" customFormat="true" ht="22.7" hidden="false" customHeight="true" outlineLevel="0" collapsed="false">
      <c r="A107" s="263"/>
      <c r="B107" s="264"/>
      <c r="C107" s="252"/>
      <c r="D107" s="253"/>
      <c r="E107" s="254"/>
      <c r="F107" s="255"/>
      <c r="G107" s="256"/>
      <c r="H107" s="255"/>
      <c r="I107" s="265"/>
      <c r="J107" s="258"/>
      <c r="K107" s="255"/>
      <c r="L107" s="259"/>
      <c r="M107" s="255"/>
      <c r="N107" s="255"/>
      <c r="O107" s="255"/>
      <c r="P107" s="255"/>
      <c r="Q107" s="255"/>
      <c r="R107" s="255"/>
      <c r="S107" s="255"/>
      <c r="T107" s="255"/>
      <c r="U107" s="255"/>
      <c r="V107" s="255"/>
      <c r="W107" s="255"/>
      <c r="X107" s="255"/>
      <c r="Y107" s="255"/>
      <c r="Z107" s="255"/>
      <c r="AA107" s="255"/>
      <c r="AB107" s="255"/>
      <c r="AC107" s="255"/>
      <c r="AD107" s="255"/>
      <c r="AE107" s="255"/>
      <c r="AF107" s="255"/>
      <c r="AG107" s="255"/>
      <c r="AH107" s="255"/>
      <c r="AI107" s="255"/>
      <c r="AJ107" s="255"/>
      <c r="AK107" s="255"/>
      <c r="AL107" s="265"/>
      <c r="AM107" s="265"/>
      <c r="AN107" s="265"/>
      <c r="AO107" s="265"/>
      <c r="AP107" s="265"/>
      <c r="AQ107" s="266"/>
      <c r="AR107" s="244"/>
      <c r="AS107" s="244"/>
    </row>
    <row r="108" s="245" customFormat="true" ht="22.7" hidden="false" customHeight="true" outlineLevel="0" collapsed="false">
      <c r="A108" s="263"/>
      <c r="B108" s="264"/>
      <c r="C108" s="252"/>
      <c r="D108" s="253"/>
      <c r="E108" s="267"/>
      <c r="F108" s="255"/>
      <c r="G108" s="256"/>
      <c r="H108" s="255"/>
      <c r="I108" s="265"/>
      <c r="J108" s="255"/>
      <c r="K108" s="255"/>
      <c r="L108" s="259"/>
      <c r="M108" s="255"/>
      <c r="N108" s="255"/>
      <c r="O108" s="255"/>
      <c r="P108" s="255"/>
      <c r="Q108" s="255"/>
      <c r="R108" s="255"/>
      <c r="S108" s="255"/>
      <c r="T108" s="255"/>
      <c r="U108" s="255"/>
      <c r="V108" s="255"/>
      <c r="W108" s="255"/>
      <c r="X108" s="255"/>
      <c r="Y108" s="255"/>
      <c r="Z108" s="255"/>
      <c r="AA108" s="255"/>
      <c r="AB108" s="255"/>
      <c r="AC108" s="255"/>
      <c r="AD108" s="255"/>
      <c r="AE108" s="255"/>
      <c r="AF108" s="255"/>
      <c r="AG108" s="255"/>
      <c r="AH108" s="255"/>
      <c r="AI108" s="255"/>
      <c r="AJ108" s="255"/>
      <c r="AK108" s="255"/>
      <c r="AL108" s="265"/>
      <c r="AM108" s="265"/>
      <c r="AN108" s="265"/>
      <c r="AO108" s="265"/>
      <c r="AP108" s="265"/>
      <c r="AQ108" s="266"/>
      <c r="AR108" s="244"/>
      <c r="AS108" s="244"/>
    </row>
    <row r="109" s="245" customFormat="true" ht="22.7" hidden="false" customHeight="true" outlineLevel="0" collapsed="false">
      <c r="A109" s="246"/>
      <c r="B109" s="246"/>
      <c r="C109" s="252"/>
      <c r="D109" s="253"/>
      <c r="E109" s="267"/>
      <c r="F109" s="255"/>
      <c r="G109" s="256"/>
      <c r="H109" s="255"/>
      <c r="I109" s="257"/>
      <c r="J109" s="255"/>
      <c r="K109" s="255"/>
      <c r="L109" s="255"/>
      <c r="M109" s="255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/>
      <c r="AJ109" s="257"/>
      <c r="AK109" s="257"/>
      <c r="AL109" s="257"/>
      <c r="AM109" s="257"/>
      <c r="AN109" s="257"/>
      <c r="AO109" s="257"/>
      <c r="AP109" s="257"/>
      <c r="AQ109" s="260"/>
      <c r="AR109" s="243"/>
      <c r="AS109" s="243"/>
    </row>
    <row r="110" s="245" customFormat="true" ht="22.7" hidden="false" customHeight="true" outlineLevel="0" collapsed="false">
      <c r="A110" s="246"/>
      <c r="B110" s="246"/>
      <c r="C110" s="270"/>
      <c r="D110" s="270"/>
      <c r="E110" s="267"/>
      <c r="F110" s="255"/>
      <c r="G110" s="256"/>
      <c r="H110" s="255"/>
      <c r="I110" s="257"/>
      <c r="J110" s="255"/>
      <c r="K110" s="255"/>
      <c r="L110" s="255"/>
      <c r="M110" s="255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57"/>
      <c r="AG110" s="257"/>
      <c r="AH110" s="257"/>
      <c r="AI110" s="257"/>
      <c r="AJ110" s="257"/>
      <c r="AK110" s="257"/>
      <c r="AL110" s="257"/>
      <c r="AM110" s="257"/>
      <c r="AN110" s="257"/>
      <c r="AO110" s="257"/>
      <c r="AP110" s="257"/>
      <c r="AQ110" s="260"/>
      <c r="AR110" s="243"/>
      <c r="AS110" s="243"/>
    </row>
    <row r="111" s="245" customFormat="true" ht="22.7" hidden="false" customHeight="true" outlineLevel="0" collapsed="false">
      <c r="A111" s="246"/>
      <c r="B111" s="246"/>
      <c r="C111" s="268"/>
      <c r="D111" s="253"/>
      <c r="E111" s="254"/>
      <c r="F111" s="255"/>
      <c r="G111" s="256"/>
      <c r="H111" s="255"/>
      <c r="I111" s="257"/>
      <c r="J111" s="258"/>
      <c r="K111" s="255"/>
      <c r="L111" s="259"/>
      <c r="M111" s="255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57"/>
      <c r="AG111" s="257"/>
      <c r="AH111" s="257"/>
      <c r="AI111" s="257"/>
      <c r="AJ111" s="257"/>
      <c r="AK111" s="257"/>
      <c r="AL111" s="257"/>
      <c r="AM111" s="257"/>
      <c r="AN111" s="257"/>
      <c r="AO111" s="257"/>
      <c r="AP111" s="257"/>
      <c r="AQ111" s="260"/>
      <c r="AR111" s="243"/>
      <c r="AS111" s="243"/>
    </row>
    <row r="112" s="245" customFormat="true" ht="22.7" hidden="false" customHeight="true" outlineLevel="0" collapsed="false">
      <c r="A112" s="246"/>
      <c r="B112" s="246"/>
      <c r="C112" s="268"/>
      <c r="D112" s="253"/>
      <c r="E112" s="254"/>
      <c r="F112" s="255"/>
      <c r="G112" s="256"/>
      <c r="H112" s="255"/>
      <c r="I112" s="257"/>
      <c r="J112" s="258"/>
      <c r="K112" s="255"/>
      <c r="L112" s="259"/>
      <c r="M112" s="255"/>
      <c r="N112" s="257"/>
      <c r="O112" s="257"/>
      <c r="P112" s="257"/>
      <c r="Q112" s="257"/>
      <c r="R112" s="257"/>
      <c r="S112" s="257"/>
      <c r="T112" s="257"/>
      <c r="U112" s="257"/>
      <c r="V112" s="257"/>
      <c r="W112" s="257"/>
      <c r="X112" s="257"/>
      <c r="Y112" s="257"/>
      <c r="Z112" s="257"/>
      <c r="AA112" s="257"/>
      <c r="AB112" s="257"/>
      <c r="AC112" s="257"/>
      <c r="AD112" s="257"/>
      <c r="AE112" s="257"/>
      <c r="AF112" s="257"/>
      <c r="AG112" s="257"/>
      <c r="AH112" s="257"/>
      <c r="AI112" s="257"/>
      <c r="AJ112" s="257"/>
      <c r="AK112" s="257"/>
      <c r="AL112" s="257"/>
      <c r="AM112" s="257"/>
      <c r="AN112" s="257"/>
      <c r="AO112" s="257"/>
      <c r="AP112" s="257"/>
      <c r="AQ112" s="260"/>
      <c r="AR112" s="243"/>
      <c r="AS112" s="243"/>
    </row>
    <row r="113" s="245" customFormat="true" ht="22.7" hidden="false" customHeight="true" outlineLevel="0" collapsed="false">
      <c r="A113" s="246"/>
      <c r="B113" s="246"/>
      <c r="C113" s="268"/>
      <c r="D113" s="253"/>
      <c r="E113" s="254"/>
      <c r="F113" s="255"/>
      <c r="G113" s="256"/>
      <c r="H113" s="255"/>
      <c r="I113" s="257"/>
      <c r="J113" s="258"/>
      <c r="K113" s="255"/>
      <c r="L113" s="259"/>
      <c r="M113" s="255"/>
      <c r="N113" s="257"/>
      <c r="O113" s="257"/>
      <c r="P113" s="257"/>
      <c r="Q113" s="257"/>
      <c r="R113" s="257"/>
      <c r="S113" s="257"/>
      <c r="T113" s="257"/>
      <c r="U113" s="257"/>
      <c r="V113" s="257"/>
      <c r="W113" s="257"/>
      <c r="X113" s="257"/>
      <c r="Y113" s="257"/>
      <c r="Z113" s="257"/>
      <c r="AA113" s="257"/>
      <c r="AB113" s="257"/>
      <c r="AC113" s="257"/>
      <c r="AD113" s="257"/>
      <c r="AE113" s="257"/>
      <c r="AF113" s="257"/>
      <c r="AG113" s="257"/>
      <c r="AH113" s="257"/>
      <c r="AI113" s="257"/>
      <c r="AJ113" s="257"/>
      <c r="AK113" s="257"/>
      <c r="AL113" s="257"/>
      <c r="AM113" s="257"/>
      <c r="AN113" s="257"/>
      <c r="AO113" s="257"/>
      <c r="AP113" s="257"/>
      <c r="AQ113" s="260"/>
      <c r="AR113" s="243"/>
      <c r="AS113" s="243"/>
    </row>
    <row r="114" s="245" customFormat="true" ht="22.7" hidden="false" customHeight="true" outlineLevel="0" collapsed="false">
      <c r="A114" s="246"/>
      <c r="B114" s="246"/>
      <c r="C114" s="268"/>
      <c r="D114" s="253"/>
      <c r="E114" s="254"/>
      <c r="F114" s="255"/>
      <c r="G114" s="256"/>
      <c r="H114" s="255"/>
      <c r="I114" s="257"/>
      <c r="J114" s="258"/>
      <c r="K114" s="255"/>
      <c r="L114" s="255"/>
      <c r="M114" s="255"/>
      <c r="N114" s="257"/>
      <c r="O114" s="257"/>
      <c r="P114" s="257"/>
      <c r="Q114" s="257"/>
      <c r="R114" s="257"/>
      <c r="S114" s="257"/>
      <c r="T114" s="257"/>
      <c r="U114" s="257"/>
      <c r="V114" s="257"/>
      <c r="W114" s="257"/>
      <c r="X114" s="257"/>
      <c r="Y114" s="257"/>
      <c r="Z114" s="257"/>
      <c r="AA114" s="257"/>
      <c r="AB114" s="257"/>
      <c r="AC114" s="257"/>
      <c r="AD114" s="257"/>
      <c r="AE114" s="257"/>
      <c r="AF114" s="257"/>
      <c r="AG114" s="257"/>
      <c r="AH114" s="257"/>
      <c r="AI114" s="257"/>
      <c r="AJ114" s="257"/>
      <c r="AK114" s="257"/>
      <c r="AL114" s="257"/>
      <c r="AM114" s="257"/>
      <c r="AN114" s="257"/>
      <c r="AO114" s="257"/>
      <c r="AP114" s="257"/>
      <c r="AQ114" s="260"/>
      <c r="AR114" s="243"/>
      <c r="AS114" s="243"/>
    </row>
    <row r="115" s="245" customFormat="true" ht="22.7" hidden="false" customHeight="true" outlineLevel="0" collapsed="false">
      <c r="A115" s="246"/>
      <c r="B115" s="246"/>
      <c r="C115" s="268"/>
      <c r="D115" s="253"/>
      <c r="E115" s="254"/>
      <c r="F115" s="255"/>
      <c r="G115" s="256"/>
      <c r="H115" s="255"/>
      <c r="I115" s="257"/>
      <c r="J115" s="258"/>
      <c r="K115" s="255"/>
      <c r="L115" s="255"/>
      <c r="M115" s="255"/>
      <c r="N115" s="257"/>
      <c r="O115" s="257"/>
      <c r="P115" s="257"/>
      <c r="Q115" s="257"/>
      <c r="R115" s="257"/>
      <c r="S115" s="257"/>
      <c r="T115" s="257"/>
      <c r="U115" s="257"/>
      <c r="V115" s="257"/>
      <c r="W115" s="257"/>
      <c r="X115" s="257"/>
      <c r="Y115" s="257"/>
      <c r="Z115" s="257"/>
      <c r="AA115" s="257"/>
      <c r="AB115" s="257"/>
      <c r="AC115" s="257"/>
      <c r="AD115" s="257"/>
      <c r="AE115" s="257"/>
      <c r="AF115" s="257"/>
      <c r="AG115" s="257"/>
      <c r="AH115" s="257"/>
      <c r="AI115" s="257"/>
      <c r="AJ115" s="257"/>
      <c r="AK115" s="257"/>
      <c r="AL115" s="257"/>
      <c r="AM115" s="257"/>
      <c r="AN115" s="257"/>
      <c r="AO115" s="257"/>
      <c r="AP115" s="257"/>
      <c r="AQ115" s="260"/>
      <c r="AR115" s="243"/>
      <c r="AS115" s="243"/>
    </row>
    <row r="116" s="245" customFormat="true" ht="22.7" hidden="false" customHeight="true" outlineLevel="0" collapsed="false">
      <c r="A116" s="246"/>
      <c r="B116" s="246"/>
      <c r="C116" s="268"/>
      <c r="D116" s="253"/>
      <c r="E116" s="254"/>
      <c r="F116" s="255"/>
      <c r="G116" s="256"/>
      <c r="H116" s="255"/>
      <c r="I116" s="257"/>
      <c r="J116" s="258"/>
      <c r="K116" s="255"/>
      <c r="L116" s="255"/>
      <c r="M116" s="255"/>
      <c r="N116" s="257"/>
      <c r="O116" s="257"/>
      <c r="P116" s="257"/>
      <c r="Q116" s="257"/>
      <c r="R116" s="257"/>
      <c r="S116" s="257"/>
      <c r="T116" s="257"/>
      <c r="U116" s="257"/>
      <c r="V116" s="257"/>
      <c r="W116" s="257"/>
      <c r="X116" s="257"/>
      <c r="Y116" s="257"/>
      <c r="Z116" s="257"/>
      <c r="AA116" s="257"/>
      <c r="AB116" s="257"/>
      <c r="AC116" s="257"/>
      <c r="AD116" s="257"/>
      <c r="AE116" s="257"/>
      <c r="AF116" s="257"/>
      <c r="AG116" s="257"/>
      <c r="AH116" s="257"/>
      <c r="AI116" s="257"/>
      <c r="AJ116" s="257"/>
      <c r="AK116" s="257"/>
      <c r="AL116" s="257"/>
      <c r="AM116" s="257"/>
      <c r="AN116" s="257"/>
      <c r="AO116" s="257"/>
      <c r="AP116" s="257"/>
      <c r="AQ116" s="260"/>
      <c r="AR116" s="243"/>
      <c r="AS116" s="243"/>
    </row>
    <row r="117" s="245" customFormat="true" ht="22.7" hidden="false" customHeight="true" outlineLevel="0" collapsed="false">
      <c r="A117" s="246"/>
      <c r="B117" s="246"/>
      <c r="C117" s="268"/>
      <c r="D117" s="253"/>
      <c r="E117" s="254"/>
      <c r="F117" s="255"/>
      <c r="G117" s="256"/>
      <c r="H117" s="255"/>
      <c r="I117" s="257"/>
      <c r="J117" s="258"/>
      <c r="K117" s="255"/>
      <c r="L117" s="255"/>
      <c r="M117" s="255"/>
      <c r="N117" s="257"/>
      <c r="O117" s="257"/>
      <c r="P117" s="257"/>
      <c r="Q117" s="257"/>
      <c r="R117" s="257"/>
      <c r="S117" s="257"/>
      <c r="T117" s="257"/>
      <c r="U117" s="257"/>
      <c r="V117" s="257"/>
      <c r="W117" s="257"/>
      <c r="X117" s="257"/>
      <c r="Y117" s="257"/>
      <c r="Z117" s="257"/>
      <c r="AA117" s="257"/>
      <c r="AB117" s="257"/>
      <c r="AC117" s="257"/>
      <c r="AD117" s="257"/>
      <c r="AE117" s="257"/>
      <c r="AF117" s="257"/>
      <c r="AG117" s="257"/>
      <c r="AH117" s="257"/>
      <c r="AI117" s="257"/>
      <c r="AJ117" s="257"/>
      <c r="AK117" s="257"/>
      <c r="AL117" s="257"/>
      <c r="AM117" s="257"/>
      <c r="AN117" s="257"/>
      <c r="AO117" s="257"/>
      <c r="AP117" s="257"/>
      <c r="AQ117" s="260"/>
      <c r="AR117" s="243"/>
      <c r="AS117" s="243"/>
    </row>
    <row r="118" s="245" customFormat="true" ht="22.7" hidden="false" customHeight="true" outlineLevel="0" collapsed="false">
      <c r="A118" s="246"/>
      <c r="B118" s="246"/>
      <c r="C118" s="252"/>
      <c r="D118" s="253"/>
      <c r="E118" s="254"/>
      <c r="F118" s="255"/>
      <c r="G118" s="256"/>
      <c r="H118" s="255"/>
      <c r="I118" s="257"/>
      <c r="J118" s="258"/>
      <c r="K118" s="255"/>
      <c r="L118" s="255"/>
      <c r="M118" s="255"/>
      <c r="N118" s="257"/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57"/>
      <c r="AA118" s="257"/>
      <c r="AB118" s="257"/>
      <c r="AC118" s="257"/>
      <c r="AD118" s="257"/>
      <c r="AE118" s="257"/>
      <c r="AF118" s="257"/>
      <c r="AG118" s="257"/>
      <c r="AH118" s="257"/>
      <c r="AI118" s="257"/>
      <c r="AJ118" s="257"/>
      <c r="AK118" s="257"/>
      <c r="AL118" s="257"/>
      <c r="AM118" s="257"/>
      <c r="AN118" s="257"/>
      <c r="AO118" s="257"/>
      <c r="AP118" s="257"/>
      <c r="AQ118" s="260"/>
      <c r="AR118" s="243"/>
      <c r="AS118" s="243"/>
    </row>
    <row r="119" s="245" customFormat="true" ht="22.7" hidden="false" customHeight="true" outlineLevel="0" collapsed="false">
      <c r="A119" s="246"/>
      <c r="B119" s="246"/>
      <c r="C119" s="252"/>
      <c r="D119" s="253"/>
      <c r="E119" s="254"/>
      <c r="F119" s="255"/>
      <c r="G119" s="256"/>
      <c r="H119" s="255"/>
      <c r="I119" s="257"/>
      <c r="J119" s="258"/>
      <c r="K119" s="255"/>
      <c r="L119" s="255"/>
      <c r="M119" s="255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57"/>
      <c r="AG119" s="257"/>
      <c r="AH119" s="257"/>
      <c r="AI119" s="257"/>
      <c r="AJ119" s="257"/>
      <c r="AK119" s="257"/>
      <c r="AL119" s="257"/>
      <c r="AM119" s="257"/>
      <c r="AN119" s="257"/>
      <c r="AO119" s="257"/>
      <c r="AP119" s="257"/>
      <c r="AQ119" s="260"/>
      <c r="AR119" s="243"/>
      <c r="AS119" s="243"/>
    </row>
    <row r="120" s="245" customFormat="true" ht="22.7" hidden="false" customHeight="true" outlineLevel="0" collapsed="false">
      <c r="A120" s="263"/>
      <c r="B120" s="264"/>
      <c r="C120" s="252"/>
      <c r="D120" s="253"/>
      <c r="E120" s="254"/>
      <c r="F120" s="255"/>
      <c r="G120" s="256"/>
      <c r="H120" s="255"/>
      <c r="I120" s="265"/>
      <c r="J120" s="258"/>
      <c r="K120" s="255"/>
      <c r="L120" s="259"/>
      <c r="M120" s="255"/>
      <c r="N120" s="255"/>
      <c r="O120" s="255"/>
      <c r="P120" s="255"/>
      <c r="Q120" s="255"/>
      <c r="R120" s="255"/>
      <c r="S120" s="255"/>
      <c r="T120" s="255"/>
      <c r="U120" s="255"/>
      <c r="V120" s="255"/>
      <c r="W120" s="255"/>
      <c r="X120" s="255"/>
      <c r="Y120" s="255"/>
      <c r="Z120" s="255"/>
      <c r="AA120" s="255"/>
      <c r="AB120" s="255"/>
      <c r="AC120" s="255"/>
      <c r="AD120" s="255"/>
      <c r="AE120" s="255"/>
      <c r="AF120" s="255"/>
      <c r="AG120" s="255"/>
      <c r="AH120" s="255"/>
      <c r="AI120" s="255"/>
      <c r="AJ120" s="255"/>
      <c r="AK120" s="255"/>
      <c r="AL120" s="265"/>
      <c r="AM120" s="265"/>
      <c r="AN120" s="265"/>
      <c r="AO120" s="265"/>
      <c r="AP120" s="265"/>
      <c r="AQ120" s="266"/>
      <c r="AR120" s="244"/>
      <c r="AS120" s="244"/>
    </row>
    <row r="121" s="245" customFormat="true" ht="22.7" hidden="false" customHeight="true" outlineLevel="0" collapsed="false">
      <c r="A121" s="246"/>
      <c r="B121" s="246"/>
      <c r="C121" s="252"/>
      <c r="D121" s="253"/>
      <c r="E121" s="254"/>
      <c r="F121" s="255"/>
      <c r="G121" s="256"/>
      <c r="H121" s="255"/>
      <c r="I121" s="257"/>
      <c r="J121" s="258"/>
      <c r="K121" s="255"/>
      <c r="L121" s="255"/>
      <c r="M121" s="255"/>
      <c r="N121" s="257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  <c r="AE121" s="257"/>
      <c r="AF121" s="257"/>
      <c r="AG121" s="257"/>
      <c r="AH121" s="257"/>
      <c r="AI121" s="257"/>
      <c r="AJ121" s="257"/>
      <c r="AK121" s="257"/>
      <c r="AL121" s="257"/>
      <c r="AM121" s="257"/>
      <c r="AN121" s="257"/>
      <c r="AO121" s="257"/>
      <c r="AP121" s="257"/>
      <c r="AQ121" s="260"/>
      <c r="AR121" s="243"/>
      <c r="AS121" s="243"/>
    </row>
    <row r="122" s="245" customFormat="true" ht="22.7" hidden="false" customHeight="true" outlineLevel="0" collapsed="false">
      <c r="A122" s="246"/>
      <c r="B122" s="246"/>
      <c r="C122" s="252"/>
      <c r="D122" s="253"/>
      <c r="E122" s="254"/>
      <c r="F122" s="255"/>
      <c r="G122" s="256"/>
      <c r="H122" s="255"/>
      <c r="I122" s="257"/>
      <c r="J122" s="258"/>
      <c r="K122" s="255"/>
      <c r="L122" s="255"/>
      <c r="M122" s="255"/>
      <c r="N122" s="257"/>
      <c r="O122" s="257"/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57"/>
      <c r="AG122" s="257"/>
      <c r="AH122" s="257"/>
      <c r="AI122" s="257"/>
      <c r="AJ122" s="257"/>
      <c r="AK122" s="257"/>
      <c r="AL122" s="257"/>
      <c r="AM122" s="257"/>
      <c r="AN122" s="257"/>
      <c r="AO122" s="257"/>
      <c r="AP122" s="257"/>
      <c r="AQ122" s="260"/>
      <c r="AR122" s="243"/>
      <c r="AS122" s="243"/>
    </row>
    <row r="123" s="245" customFormat="true" ht="22.7" hidden="false" customHeight="true" outlineLevel="0" collapsed="false">
      <c r="A123" s="263"/>
      <c r="B123" s="264"/>
      <c r="C123" s="252"/>
      <c r="D123" s="253"/>
      <c r="E123" s="267"/>
      <c r="F123" s="255"/>
      <c r="G123" s="256"/>
      <c r="H123" s="255"/>
      <c r="I123" s="265"/>
      <c r="J123" s="255"/>
      <c r="K123" s="255"/>
      <c r="L123" s="259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  <c r="Y123" s="255"/>
      <c r="Z123" s="255"/>
      <c r="AA123" s="255"/>
      <c r="AB123" s="255"/>
      <c r="AC123" s="255"/>
      <c r="AD123" s="255"/>
      <c r="AE123" s="255"/>
      <c r="AF123" s="255"/>
      <c r="AG123" s="255"/>
      <c r="AH123" s="255"/>
      <c r="AI123" s="255"/>
      <c r="AJ123" s="255"/>
      <c r="AK123" s="255"/>
      <c r="AL123" s="265"/>
      <c r="AM123" s="265"/>
      <c r="AN123" s="265"/>
      <c r="AO123" s="265"/>
      <c r="AP123" s="265"/>
      <c r="AQ123" s="266"/>
      <c r="AR123" s="244"/>
      <c r="AS123" s="244"/>
    </row>
    <row r="124" s="245" customFormat="true" ht="22.7" hidden="false" customHeight="true" outlineLevel="0" collapsed="false">
      <c r="A124" s="246"/>
      <c r="B124" s="246"/>
      <c r="C124" s="252"/>
      <c r="D124" s="253"/>
      <c r="E124" s="267"/>
      <c r="F124" s="255"/>
      <c r="G124" s="256"/>
      <c r="H124" s="255"/>
      <c r="I124" s="257"/>
      <c r="J124" s="255"/>
      <c r="K124" s="255"/>
      <c r="L124" s="255"/>
      <c r="M124" s="255"/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257"/>
      <c r="AA124" s="257"/>
      <c r="AB124" s="257"/>
      <c r="AC124" s="257"/>
      <c r="AD124" s="257"/>
      <c r="AE124" s="257"/>
      <c r="AF124" s="257"/>
      <c r="AG124" s="257"/>
      <c r="AH124" s="257"/>
      <c r="AI124" s="257"/>
      <c r="AJ124" s="257"/>
      <c r="AK124" s="257"/>
      <c r="AL124" s="257"/>
      <c r="AM124" s="257"/>
      <c r="AN124" s="257"/>
      <c r="AO124" s="257"/>
      <c r="AP124" s="257"/>
      <c r="AQ124" s="260"/>
      <c r="AR124" s="243"/>
      <c r="AS124" s="243"/>
    </row>
    <row r="125" s="245" customFormat="true" ht="22.7" hidden="false" customHeight="true" outlineLevel="0" collapsed="false">
      <c r="A125" s="246"/>
      <c r="B125" s="246"/>
      <c r="C125" s="270"/>
      <c r="D125" s="270"/>
      <c r="E125" s="267"/>
      <c r="F125" s="255"/>
      <c r="G125" s="256"/>
      <c r="H125" s="255"/>
      <c r="I125" s="257"/>
      <c r="J125" s="255"/>
      <c r="K125" s="255"/>
      <c r="L125" s="255"/>
      <c r="M125" s="255"/>
      <c r="N125" s="257"/>
      <c r="O125" s="257"/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  <c r="AE125" s="257"/>
      <c r="AF125" s="257"/>
      <c r="AG125" s="257"/>
      <c r="AH125" s="257"/>
      <c r="AI125" s="257"/>
      <c r="AJ125" s="257"/>
      <c r="AK125" s="257"/>
      <c r="AL125" s="257"/>
      <c r="AM125" s="257"/>
      <c r="AN125" s="257"/>
      <c r="AO125" s="257"/>
      <c r="AP125" s="257"/>
      <c r="AQ125" s="260"/>
      <c r="AR125" s="243"/>
      <c r="AS125" s="243"/>
    </row>
    <row r="126" s="245" customFormat="true" ht="22.7" hidden="false" customHeight="true" outlineLevel="0" collapsed="false">
      <c r="A126" s="246"/>
      <c r="B126" s="246"/>
      <c r="C126" s="252"/>
      <c r="D126" s="253"/>
      <c r="E126" s="254"/>
      <c r="F126" s="255"/>
      <c r="G126" s="256"/>
      <c r="H126" s="255"/>
      <c r="I126" s="257"/>
      <c r="J126" s="258"/>
      <c r="K126" s="255"/>
      <c r="L126" s="259"/>
      <c r="M126" s="255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57"/>
      <c r="AG126" s="257"/>
      <c r="AH126" s="257"/>
      <c r="AI126" s="257"/>
      <c r="AJ126" s="257"/>
      <c r="AK126" s="257"/>
      <c r="AL126" s="257"/>
      <c r="AM126" s="257"/>
      <c r="AN126" s="257"/>
      <c r="AO126" s="257"/>
      <c r="AP126" s="257"/>
      <c r="AQ126" s="260"/>
      <c r="AR126" s="243"/>
      <c r="AS126" s="243"/>
    </row>
    <row r="127" s="245" customFormat="true" ht="22.7" hidden="false" customHeight="true" outlineLevel="0" collapsed="false">
      <c r="A127" s="246"/>
      <c r="B127" s="246"/>
      <c r="C127" s="252"/>
      <c r="D127" s="253"/>
      <c r="E127" s="254"/>
      <c r="F127" s="255"/>
      <c r="G127" s="256"/>
      <c r="H127" s="255"/>
      <c r="I127" s="257"/>
      <c r="J127" s="258"/>
      <c r="K127" s="255"/>
      <c r="L127" s="259"/>
      <c r="M127" s="255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  <c r="AE127" s="257"/>
      <c r="AF127" s="257"/>
      <c r="AG127" s="257"/>
      <c r="AH127" s="257"/>
      <c r="AI127" s="257"/>
      <c r="AJ127" s="257"/>
      <c r="AK127" s="257"/>
      <c r="AL127" s="257"/>
      <c r="AM127" s="257"/>
      <c r="AN127" s="257"/>
      <c r="AO127" s="257"/>
      <c r="AP127" s="257"/>
      <c r="AQ127" s="260"/>
      <c r="AR127" s="243"/>
      <c r="AS127" s="243"/>
    </row>
    <row r="128" s="245" customFormat="true" ht="22.7" hidden="false" customHeight="true" outlineLevel="0" collapsed="false">
      <c r="A128" s="246"/>
      <c r="B128" s="246"/>
      <c r="C128" s="252"/>
      <c r="D128" s="253"/>
      <c r="E128" s="254"/>
      <c r="F128" s="255"/>
      <c r="G128" s="256"/>
      <c r="H128" s="255"/>
      <c r="I128" s="257"/>
      <c r="J128" s="258"/>
      <c r="K128" s="255"/>
      <c r="L128" s="259"/>
      <c r="M128" s="255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7"/>
      <c r="AC128" s="257"/>
      <c r="AD128" s="257"/>
      <c r="AE128" s="257"/>
      <c r="AF128" s="257"/>
      <c r="AG128" s="257"/>
      <c r="AH128" s="257"/>
      <c r="AI128" s="257"/>
      <c r="AJ128" s="257"/>
      <c r="AK128" s="257"/>
      <c r="AL128" s="257"/>
      <c r="AM128" s="257"/>
      <c r="AN128" s="257"/>
      <c r="AO128" s="257"/>
      <c r="AP128" s="257"/>
      <c r="AQ128" s="260"/>
      <c r="AR128" s="243"/>
      <c r="AS128" s="243"/>
    </row>
    <row r="129" s="245" customFormat="true" ht="22.7" hidden="false" customHeight="true" outlineLevel="0" collapsed="false">
      <c r="A129" s="246"/>
      <c r="B129" s="246"/>
      <c r="C129" s="252"/>
      <c r="D129" s="253"/>
      <c r="E129" s="254"/>
      <c r="F129" s="255"/>
      <c r="G129" s="256"/>
      <c r="H129" s="255"/>
      <c r="I129" s="257"/>
      <c r="J129" s="258"/>
      <c r="K129" s="255"/>
      <c r="L129" s="259"/>
      <c r="M129" s="255"/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  <c r="AA129" s="257"/>
      <c r="AB129" s="257"/>
      <c r="AC129" s="257"/>
      <c r="AD129" s="257"/>
      <c r="AE129" s="257"/>
      <c r="AF129" s="257"/>
      <c r="AG129" s="257"/>
      <c r="AH129" s="257"/>
      <c r="AI129" s="257"/>
      <c r="AJ129" s="257"/>
      <c r="AK129" s="257"/>
      <c r="AL129" s="257"/>
      <c r="AM129" s="257"/>
      <c r="AN129" s="257"/>
      <c r="AO129" s="257"/>
      <c r="AP129" s="257"/>
      <c r="AQ129" s="260"/>
      <c r="AR129" s="243"/>
      <c r="AS129" s="243"/>
    </row>
    <row r="130" s="245" customFormat="true" ht="22.7" hidden="false" customHeight="true" outlineLevel="0" collapsed="false">
      <c r="A130" s="246"/>
      <c r="B130" s="246"/>
      <c r="C130" s="252"/>
      <c r="D130" s="253"/>
      <c r="E130" s="254"/>
      <c r="F130" s="255"/>
      <c r="G130" s="256"/>
      <c r="H130" s="255"/>
      <c r="I130" s="257"/>
      <c r="J130" s="258"/>
      <c r="K130" s="255"/>
      <c r="L130" s="259"/>
      <c r="M130" s="255"/>
      <c r="N130" s="257"/>
      <c r="O130" s="257"/>
      <c r="P130" s="257"/>
      <c r="Q130" s="257"/>
      <c r="R130" s="257"/>
      <c r="S130" s="257"/>
      <c r="T130" s="257"/>
      <c r="U130" s="257"/>
      <c r="V130" s="257"/>
      <c r="W130" s="257"/>
      <c r="X130" s="257"/>
      <c r="Y130" s="257"/>
      <c r="Z130" s="257"/>
      <c r="AA130" s="257"/>
      <c r="AB130" s="257"/>
      <c r="AC130" s="257"/>
      <c r="AD130" s="257"/>
      <c r="AE130" s="257"/>
      <c r="AF130" s="257"/>
      <c r="AG130" s="257"/>
      <c r="AH130" s="257"/>
      <c r="AI130" s="257"/>
      <c r="AJ130" s="257"/>
      <c r="AK130" s="257"/>
      <c r="AL130" s="257"/>
      <c r="AM130" s="257"/>
      <c r="AN130" s="257"/>
      <c r="AO130" s="257"/>
      <c r="AP130" s="257"/>
      <c r="AQ130" s="260"/>
      <c r="AR130" s="243"/>
      <c r="AS130" s="243"/>
    </row>
    <row r="131" s="245" customFormat="true" ht="22.7" hidden="false" customHeight="true" outlineLevel="0" collapsed="false">
      <c r="A131" s="246"/>
      <c r="B131" s="246"/>
      <c r="C131" s="252"/>
      <c r="D131" s="253"/>
      <c r="E131" s="254"/>
      <c r="F131" s="255"/>
      <c r="G131" s="256"/>
      <c r="H131" s="255"/>
      <c r="I131" s="257"/>
      <c r="J131" s="258"/>
      <c r="K131" s="255"/>
      <c r="L131" s="259"/>
      <c r="M131" s="255"/>
      <c r="N131" s="257"/>
      <c r="O131" s="257"/>
      <c r="P131" s="257"/>
      <c r="Q131" s="257"/>
      <c r="R131" s="257"/>
      <c r="S131" s="257"/>
      <c r="T131" s="257"/>
      <c r="U131" s="257"/>
      <c r="V131" s="257"/>
      <c r="W131" s="257"/>
      <c r="X131" s="257"/>
      <c r="Y131" s="257"/>
      <c r="Z131" s="257"/>
      <c r="AA131" s="257"/>
      <c r="AB131" s="257"/>
      <c r="AC131" s="257"/>
      <c r="AD131" s="257"/>
      <c r="AE131" s="257"/>
      <c r="AF131" s="257"/>
      <c r="AG131" s="257"/>
      <c r="AH131" s="257"/>
      <c r="AI131" s="257"/>
      <c r="AJ131" s="257"/>
      <c r="AK131" s="257"/>
      <c r="AL131" s="257"/>
      <c r="AM131" s="257"/>
      <c r="AN131" s="257"/>
      <c r="AO131" s="257"/>
      <c r="AP131" s="257"/>
      <c r="AQ131" s="260"/>
      <c r="AR131" s="243"/>
      <c r="AS131" s="243"/>
    </row>
    <row r="132" s="245" customFormat="true" ht="22.7" hidden="false" customHeight="true" outlineLevel="0" collapsed="false">
      <c r="A132" s="246"/>
      <c r="B132" s="246"/>
      <c r="C132" s="252"/>
      <c r="D132" s="253"/>
      <c r="E132" s="254"/>
      <c r="F132" s="255"/>
      <c r="G132" s="256"/>
      <c r="H132" s="255"/>
      <c r="I132" s="257"/>
      <c r="J132" s="258"/>
      <c r="K132" s="255"/>
      <c r="L132" s="259"/>
      <c r="M132" s="255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  <c r="AF132" s="257"/>
      <c r="AG132" s="257"/>
      <c r="AH132" s="257"/>
      <c r="AI132" s="257"/>
      <c r="AJ132" s="257"/>
      <c r="AK132" s="257"/>
      <c r="AL132" s="257"/>
      <c r="AM132" s="257"/>
      <c r="AN132" s="257"/>
      <c r="AO132" s="257"/>
      <c r="AP132" s="257"/>
      <c r="AQ132" s="260"/>
      <c r="AR132" s="243"/>
      <c r="AS132" s="243"/>
    </row>
    <row r="133" s="245" customFormat="true" ht="22.7" hidden="false" customHeight="true" outlineLevel="0" collapsed="false">
      <c r="A133" s="246"/>
      <c r="B133" s="246"/>
      <c r="C133" s="252"/>
      <c r="D133" s="253"/>
      <c r="E133" s="254"/>
      <c r="F133" s="255"/>
      <c r="G133" s="256"/>
      <c r="H133" s="255"/>
      <c r="I133" s="257"/>
      <c r="J133" s="258"/>
      <c r="K133" s="255"/>
      <c r="L133" s="255"/>
      <c r="M133" s="255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  <c r="AA133" s="257"/>
      <c r="AB133" s="257"/>
      <c r="AC133" s="257"/>
      <c r="AD133" s="257"/>
      <c r="AE133" s="257"/>
      <c r="AF133" s="257"/>
      <c r="AG133" s="257"/>
      <c r="AH133" s="257"/>
      <c r="AI133" s="257"/>
      <c r="AJ133" s="257"/>
      <c r="AK133" s="257"/>
      <c r="AL133" s="257"/>
      <c r="AM133" s="257"/>
      <c r="AN133" s="257"/>
      <c r="AO133" s="257"/>
      <c r="AP133" s="257"/>
      <c r="AQ133" s="260"/>
      <c r="AR133" s="243"/>
      <c r="AS133" s="243"/>
    </row>
    <row r="134" s="245" customFormat="true" ht="22.7" hidden="false" customHeight="true" outlineLevel="0" collapsed="false">
      <c r="A134" s="246"/>
      <c r="B134" s="246"/>
      <c r="C134" s="252"/>
      <c r="D134" s="253"/>
      <c r="E134" s="254"/>
      <c r="F134" s="255"/>
      <c r="G134" s="256"/>
      <c r="H134" s="255"/>
      <c r="I134" s="257"/>
      <c r="J134" s="258"/>
      <c r="K134" s="255"/>
      <c r="L134" s="255"/>
      <c r="M134" s="255"/>
      <c r="N134" s="257"/>
      <c r="O134" s="257"/>
      <c r="P134" s="257"/>
      <c r="Q134" s="257"/>
      <c r="R134" s="257"/>
      <c r="S134" s="257"/>
      <c r="T134" s="257"/>
      <c r="U134" s="257"/>
      <c r="V134" s="257"/>
      <c r="W134" s="257"/>
      <c r="X134" s="257"/>
      <c r="Y134" s="257"/>
      <c r="Z134" s="257"/>
      <c r="AA134" s="257"/>
      <c r="AB134" s="257"/>
      <c r="AC134" s="257"/>
      <c r="AD134" s="257"/>
      <c r="AE134" s="257"/>
      <c r="AF134" s="257"/>
      <c r="AG134" s="257"/>
      <c r="AH134" s="257"/>
      <c r="AI134" s="257"/>
      <c r="AJ134" s="257"/>
      <c r="AK134" s="257"/>
      <c r="AL134" s="257"/>
      <c r="AM134" s="257"/>
      <c r="AN134" s="257"/>
      <c r="AO134" s="257"/>
      <c r="AP134" s="257"/>
      <c r="AQ134" s="260"/>
      <c r="AR134" s="243"/>
      <c r="AS134" s="243"/>
    </row>
    <row r="135" s="245" customFormat="true" ht="22.7" hidden="false" customHeight="true" outlineLevel="0" collapsed="false">
      <c r="A135" s="263"/>
      <c r="B135" s="264"/>
      <c r="C135" s="252"/>
      <c r="D135" s="253"/>
      <c r="E135" s="254"/>
      <c r="F135" s="255"/>
      <c r="G135" s="256"/>
      <c r="H135" s="255"/>
      <c r="I135" s="265"/>
      <c r="J135" s="258"/>
      <c r="K135" s="255"/>
      <c r="L135" s="259"/>
      <c r="M135" s="255"/>
      <c r="N135" s="255"/>
      <c r="O135" s="255"/>
      <c r="P135" s="255"/>
      <c r="Q135" s="255"/>
      <c r="R135" s="255"/>
      <c r="S135" s="255"/>
      <c r="T135" s="255"/>
      <c r="U135" s="255"/>
      <c r="V135" s="255"/>
      <c r="W135" s="255"/>
      <c r="X135" s="255"/>
      <c r="Y135" s="255"/>
      <c r="Z135" s="255"/>
      <c r="AA135" s="255"/>
      <c r="AB135" s="255"/>
      <c r="AC135" s="255"/>
      <c r="AD135" s="255"/>
      <c r="AE135" s="255"/>
      <c r="AF135" s="255"/>
      <c r="AG135" s="255"/>
      <c r="AH135" s="255"/>
      <c r="AI135" s="255"/>
      <c r="AJ135" s="255"/>
      <c r="AK135" s="255"/>
      <c r="AL135" s="265"/>
      <c r="AM135" s="265"/>
      <c r="AN135" s="265"/>
      <c r="AO135" s="265"/>
      <c r="AP135" s="265"/>
      <c r="AQ135" s="266"/>
      <c r="AR135" s="244"/>
      <c r="AS135" s="244"/>
    </row>
    <row r="136" s="245" customFormat="true" ht="22.7" hidden="false" customHeight="true" outlineLevel="0" collapsed="false">
      <c r="A136" s="263"/>
      <c r="B136" s="264"/>
      <c r="C136" s="252"/>
      <c r="D136" s="253"/>
      <c r="E136" s="267"/>
      <c r="F136" s="255"/>
      <c r="G136" s="256"/>
      <c r="H136" s="255"/>
      <c r="I136" s="265"/>
      <c r="J136" s="255"/>
      <c r="K136" s="255"/>
      <c r="L136" s="259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  <c r="Y136" s="255"/>
      <c r="Z136" s="255"/>
      <c r="AA136" s="255"/>
      <c r="AB136" s="255"/>
      <c r="AC136" s="255"/>
      <c r="AD136" s="255"/>
      <c r="AE136" s="255"/>
      <c r="AF136" s="255"/>
      <c r="AG136" s="255"/>
      <c r="AH136" s="255"/>
      <c r="AI136" s="255"/>
      <c r="AJ136" s="255"/>
      <c r="AK136" s="255"/>
      <c r="AL136" s="265"/>
      <c r="AM136" s="265"/>
      <c r="AN136" s="265"/>
      <c r="AO136" s="265"/>
      <c r="AP136" s="265"/>
      <c r="AQ136" s="266"/>
      <c r="AR136" s="244"/>
      <c r="AS136" s="244"/>
    </row>
    <row r="137" s="245" customFormat="true" ht="22.7" hidden="false" customHeight="true" outlineLevel="0" collapsed="false">
      <c r="A137" s="246"/>
      <c r="B137" s="246"/>
      <c r="C137" s="270"/>
      <c r="D137" s="270"/>
      <c r="E137" s="267"/>
      <c r="F137" s="255"/>
      <c r="G137" s="256"/>
      <c r="H137" s="255"/>
      <c r="I137" s="257"/>
      <c r="J137" s="255"/>
      <c r="K137" s="255"/>
      <c r="L137" s="255"/>
      <c r="M137" s="255"/>
      <c r="N137" s="257"/>
      <c r="O137" s="257"/>
      <c r="P137" s="257"/>
      <c r="Q137" s="257"/>
      <c r="R137" s="257"/>
      <c r="S137" s="257"/>
      <c r="T137" s="257"/>
      <c r="U137" s="257"/>
      <c r="V137" s="257"/>
      <c r="W137" s="257"/>
      <c r="X137" s="257"/>
      <c r="Y137" s="257"/>
      <c r="Z137" s="257"/>
      <c r="AA137" s="257"/>
      <c r="AB137" s="257"/>
      <c r="AC137" s="257"/>
      <c r="AD137" s="257"/>
      <c r="AE137" s="257"/>
      <c r="AF137" s="257"/>
      <c r="AG137" s="257"/>
      <c r="AH137" s="257"/>
      <c r="AI137" s="257"/>
      <c r="AJ137" s="257"/>
      <c r="AK137" s="257"/>
      <c r="AL137" s="257"/>
      <c r="AM137" s="257"/>
      <c r="AN137" s="257"/>
      <c r="AO137" s="257"/>
      <c r="AP137" s="257"/>
      <c r="AQ137" s="260"/>
      <c r="AR137" s="243"/>
      <c r="AS137" s="243"/>
    </row>
    <row r="138" s="245" customFormat="true" ht="22.7" hidden="false" customHeight="true" outlineLevel="0" collapsed="false">
      <c r="A138" s="246"/>
      <c r="B138" s="246"/>
      <c r="C138" s="270"/>
      <c r="D138" s="270"/>
      <c r="E138" s="267"/>
      <c r="F138" s="255"/>
      <c r="G138" s="256"/>
      <c r="H138" s="255"/>
      <c r="I138" s="257"/>
      <c r="J138" s="255"/>
      <c r="K138" s="255"/>
      <c r="L138" s="255"/>
      <c r="M138" s="255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257"/>
      <c r="AA138" s="257"/>
      <c r="AB138" s="257"/>
      <c r="AC138" s="257"/>
      <c r="AD138" s="257"/>
      <c r="AE138" s="257"/>
      <c r="AF138" s="257"/>
      <c r="AG138" s="257"/>
      <c r="AH138" s="257"/>
      <c r="AI138" s="257"/>
      <c r="AJ138" s="257"/>
      <c r="AK138" s="257"/>
      <c r="AL138" s="257"/>
      <c r="AM138" s="257"/>
      <c r="AN138" s="257"/>
      <c r="AO138" s="257"/>
      <c r="AP138" s="257"/>
      <c r="AQ138" s="260"/>
      <c r="AR138" s="243"/>
      <c r="AS138" s="243"/>
    </row>
    <row r="139" s="245" customFormat="true" ht="22.7" hidden="false" customHeight="true" outlineLevel="0" collapsed="false">
      <c r="A139" s="246"/>
      <c r="B139" s="246"/>
      <c r="C139" s="268"/>
      <c r="D139" s="253"/>
      <c r="E139" s="254"/>
      <c r="F139" s="255"/>
      <c r="G139" s="256"/>
      <c r="H139" s="255"/>
      <c r="I139" s="257"/>
      <c r="J139" s="258"/>
      <c r="K139" s="255"/>
      <c r="L139" s="259"/>
      <c r="M139" s="255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257"/>
      <c r="AA139" s="257"/>
      <c r="AB139" s="257"/>
      <c r="AC139" s="257"/>
      <c r="AD139" s="257"/>
      <c r="AE139" s="257"/>
      <c r="AF139" s="257"/>
      <c r="AG139" s="257"/>
      <c r="AH139" s="257"/>
      <c r="AI139" s="257"/>
      <c r="AJ139" s="257"/>
      <c r="AK139" s="257"/>
      <c r="AL139" s="257"/>
      <c r="AM139" s="257"/>
      <c r="AN139" s="257"/>
      <c r="AO139" s="257"/>
      <c r="AP139" s="257"/>
      <c r="AQ139" s="260"/>
      <c r="AR139" s="243"/>
      <c r="AS139" s="243"/>
    </row>
    <row r="140" s="245" customFormat="true" ht="22.7" hidden="false" customHeight="true" outlineLevel="0" collapsed="false">
      <c r="A140" s="246"/>
      <c r="B140" s="246"/>
      <c r="C140" s="268"/>
      <c r="D140" s="253"/>
      <c r="E140" s="254"/>
      <c r="F140" s="255"/>
      <c r="G140" s="256"/>
      <c r="H140" s="255"/>
      <c r="I140" s="257"/>
      <c r="J140" s="258"/>
      <c r="K140" s="255"/>
      <c r="L140" s="259"/>
      <c r="M140" s="255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X140" s="257"/>
      <c r="Y140" s="257"/>
      <c r="Z140" s="257"/>
      <c r="AA140" s="257"/>
      <c r="AB140" s="257"/>
      <c r="AC140" s="257"/>
      <c r="AD140" s="257"/>
      <c r="AE140" s="257"/>
      <c r="AF140" s="257"/>
      <c r="AG140" s="257"/>
      <c r="AH140" s="257"/>
      <c r="AI140" s="257"/>
      <c r="AJ140" s="257"/>
      <c r="AK140" s="257"/>
      <c r="AL140" s="257"/>
      <c r="AM140" s="257"/>
      <c r="AN140" s="257"/>
      <c r="AO140" s="257"/>
      <c r="AP140" s="257"/>
      <c r="AQ140" s="260"/>
      <c r="AR140" s="243"/>
      <c r="AS140" s="243"/>
    </row>
    <row r="141" s="245" customFormat="true" ht="22.7" hidden="false" customHeight="true" outlineLevel="0" collapsed="false">
      <c r="A141" s="246"/>
      <c r="B141" s="246"/>
      <c r="C141" s="268"/>
      <c r="D141" s="253"/>
      <c r="E141" s="254"/>
      <c r="F141" s="255"/>
      <c r="G141" s="256"/>
      <c r="H141" s="255"/>
      <c r="I141" s="257"/>
      <c r="J141" s="258"/>
      <c r="K141" s="255"/>
      <c r="L141" s="259"/>
      <c r="M141" s="255"/>
      <c r="N141" s="257"/>
      <c r="O141" s="257"/>
      <c r="P141" s="257"/>
      <c r="Q141" s="257"/>
      <c r="R141" s="257"/>
      <c r="S141" s="257"/>
      <c r="T141" s="257"/>
      <c r="U141" s="257"/>
      <c r="V141" s="257"/>
      <c r="W141" s="257"/>
      <c r="X141" s="257"/>
      <c r="Y141" s="257"/>
      <c r="Z141" s="257"/>
      <c r="AA141" s="257"/>
      <c r="AB141" s="257"/>
      <c r="AC141" s="257"/>
      <c r="AD141" s="257"/>
      <c r="AE141" s="257"/>
      <c r="AF141" s="257"/>
      <c r="AG141" s="257"/>
      <c r="AH141" s="257"/>
      <c r="AI141" s="257"/>
      <c r="AJ141" s="257"/>
      <c r="AK141" s="257"/>
      <c r="AL141" s="257"/>
      <c r="AM141" s="257"/>
      <c r="AN141" s="257"/>
      <c r="AO141" s="257"/>
      <c r="AP141" s="257"/>
      <c r="AQ141" s="260"/>
      <c r="AR141" s="243"/>
      <c r="AS141" s="243"/>
    </row>
    <row r="142" s="245" customFormat="true" ht="22.7" hidden="false" customHeight="true" outlineLevel="0" collapsed="false">
      <c r="A142" s="246"/>
      <c r="B142" s="246"/>
      <c r="C142" s="268"/>
      <c r="D142" s="253"/>
      <c r="E142" s="254"/>
      <c r="F142" s="255"/>
      <c r="G142" s="256"/>
      <c r="H142" s="255"/>
      <c r="I142" s="257"/>
      <c r="J142" s="258"/>
      <c r="K142" s="255"/>
      <c r="L142" s="259"/>
      <c r="M142" s="255"/>
      <c r="N142" s="257"/>
      <c r="O142" s="257"/>
      <c r="P142" s="257"/>
      <c r="Q142" s="257"/>
      <c r="R142" s="257"/>
      <c r="S142" s="257"/>
      <c r="T142" s="257"/>
      <c r="U142" s="257"/>
      <c r="V142" s="257"/>
      <c r="W142" s="257"/>
      <c r="X142" s="257"/>
      <c r="Y142" s="257"/>
      <c r="Z142" s="257"/>
      <c r="AA142" s="257"/>
      <c r="AB142" s="257"/>
      <c r="AC142" s="257"/>
      <c r="AD142" s="257"/>
      <c r="AE142" s="257"/>
      <c r="AF142" s="257"/>
      <c r="AG142" s="257"/>
      <c r="AH142" s="257"/>
      <c r="AI142" s="257"/>
      <c r="AJ142" s="257"/>
      <c r="AK142" s="257"/>
      <c r="AL142" s="257"/>
      <c r="AM142" s="257"/>
      <c r="AN142" s="257"/>
      <c r="AO142" s="257"/>
      <c r="AP142" s="257"/>
      <c r="AQ142" s="260"/>
      <c r="AR142" s="243"/>
      <c r="AS142" s="243"/>
    </row>
    <row r="143" s="245" customFormat="true" ht="22.7" hidden="false" customHeight="true" outlineLevel="0" collapsed="false">
      <c r="A143" s="246"/>
      <c r="B143" s="246"/>
      <c r="C143" s="268"/>
      <c r="D143" s="253"/>
      <c r="E143" s="254"/>
      <c r="F143" s="255"/>
      <c r="G143" s="256"/>
      <c r="H143" s="255"/>
      <c r="I143" s="257"/>
      <c r="J143" s="258"/>
      <c r="K143" s="255"/>
      <c r="L143" s="259"/>
      <c r="M143" s="255"/>
      <c r="N143" s="257"/>
      <c r="O143" s="257"/>
      <c r="P143" s="257"/>
      <c r="Q143" s="257"/>
      <c r="R143" s="257"/>
      <c r="S143" s="257"/>
      <c r="T143" s="257"/>
      <c r="U143" s="257"/>
      <c r="V143" s="257"/>
      <c r="W143" s="257"/>
      <c r="X143" s="257"/>
      <c r="Y143" s="257"/>
      <c r="Z143" s="257"/>
      <c r="AA143" s="257"/>
      <c r="AB143" s="257"/>
      <c r="AC143" s="257"/>
      <c r="AD143" s="257"/>
      <c r="AE143" s="257"/>
      <c r="AF143" s="257"/>
      <c r="AG143" s="257"/>
      <c r="AH143" s="257"/>
      <c r="AI143" s="257"/>
      <c r="AJ143" s="257"/>
      <c r="AK143" s="257"/>
      <c r="AL143" s="257"/>
      <c r="AM143" s="257"/>
      <c r="AN143" s="257"/>
      <c r="AO143" s="257"/>
      <c r="AP143" s="257"/>
      <c r="AQ143" s="260"/>
      <c r="AR143" s="243"/>
      <c r="AS143" s="243"/>
    </row>
    <row r="144" s="245" customFormat="true" ht="22.7" hidden="false" customHeight="true" outlineLevel="0" collapsed="false">
      <c r="A144" s="246"/>
      <c r="B144" s="246"/>
      <c r="C144" s="268"/>
      <c r="D144" s="253"/>
      <c r="E144" s="254"/>
      <c r="F144" s="255"/>
      <c r="G144" s="256"/>
      <c r="H144" s="255"/>
      <c r="I144" s="257"/>
      <c r="J144" s="258"/>
      <c r="K144" s="255"/>
      <c r="L144" s="259"/>
      <c r="M144" s="255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257"/>
      <c r="AB144" s="257"/>
      <c r="AC144" s="257"/>
      <c r="AD144" s="257"/>
      <c r="AE144" s="257"/>
      <c r="AF144" s="257"/>
      <c r="AG144" s="257"/>
      <c r="AH144" s="257"/>
      <c r="AI144" s="257"/>
      <c r="AJ144" s="257"/>
      <c r="AK144" s="257"/>
      <c r="AL144" s="257"/>
      <c r="AM144" s="257"/>
      <c r="AN144" s="257"/>
      <c r="AO144" s="257"/>
      <c r="AP144" s="257"/>
      <c r="AQ144" s="260"/>
      <c r="AR144" s="243"/>
      <c r="AS144" s="243"/>
    </row>
    <row r="145" s="245" customFormat="true" ht="22.7" hidden="false" customHeight="true" outlineLevel="0" collapsed="false">
      <c r="A145" s="246"/>
      <c r="B145" s="246"/>
      <c r="C145" s="268"/>
      <c r="D145" s="253"/>
      <c r="E145" s="254"/>
      <c r="F145" s="255"/>
      <c r="G145" s="256"/>
      <c r="H145" s="255"/>
      <c r="I145" s="257"/>
      <c r="J145" s="258"/>
      <c r="K145" s="255"/>
      <c r="L145" s="259"/>
      <c r="M145" s="255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  <c r="AA145" s="257"/>
      <c r="AB145" s="257"/>
      <c r="AC145" s="257"/>
      <c r="AD145" s="257"/>
      <c r="AE145" s="257"/>
      <c r="AF145" s="257"/>
      <c r="AG145" s="257"/>
      <c r="AH145" s="257"/>
      <c r="AI145" s="257"/>
      <c r="AJ145" s="257"/>
      <c r="AK145" s="257"/>
      <c r="AL145" s="257"/>
      <c r="AM145" s="257"/>
      <c r="AN145" s="257"/>
      <c r="AO145" s="257"/>
      <c r="AP145" s="257"/>
      <c r="AQ145" s="260"/>
      <c r="AR145" s="243"/>
      <c r="AS145" s="243"/>
    </row>
    <row r="146" s="245" customFormat="true" ht="22.7" hidden="false" customHeight="true" outlineLevel="0" collapsed="false">
      <c r="A146" s="246"/>
      <c r="B146" s="246"/>
      <c r="C146" s="268"/>
      <c r="D146" s="253"/>
      <c r="E146" s="254"/>
      <c r="F146" s="255"/>
      <c r="G146" s="256"/>
      <c r="H146" s="255"/>
      <c r="I146" s="257"/>
      <c r="J146" s="258"/>
      <c r="K146" s="255"/>
      <c r="L146" s="259"/>
      <c r="M146" s="255"/>
      <c r="N146" s="257"/>
      <c r="O146" s="257"/>
      <c r="P146" s="257"/>
      <c r="Q146" s="257"/>
      <c r="R146" s="257"/>
      <c r="S146" s="257"/>
      <c r="T146" s="257"/>
      <c r="U146" s="257"/>
      <c r="V146" s="257"/>
      <c r="W146" s="257"/>
      <c r="X146" s="257"/>
      <c r="Y146" s="257"/>
      <c r="Z146" s="257"/>
      <c r="AA146" s="257"/>
      <c r="AB146" s="257"/>
      <c r="AC146" s="257"/>
      <c r="AD146" s="257"/>
      <c r="AE146" s="257"/>
      <c r="AF146" s="257"/>
      <c r="AG146" s="257"/>
      <c r="AH146" s="257"/>
      <c r="AI146" s="257"/>
      <c r="AJ146" s="257"/>
      <c r="AK146" s="257"/>
      <c r="AL146" s="257"/>
      <c r="AM146" s="257"/>
      <c r="AN146" s="257"/>
      <c r="AO146" s="257"/>
      <c r="AP146" s="257"/>
      <c r="AQ146" s="260"/>
      <c r="AR146" s="243"/>
      <c r="AS146" s="243"/>
    </row>
    <row r="147" s="245" customFormat="true" ht="22.7" hidden="false" customHeight="true" outlineLevel="0" collapsed="false">
      <c r="A147" s="246"/>
      <c r="B147" s="246"/>
      <c r="C147" s="268"/>
      <c r="D147" s="253"/>
      <c r="E147" s="254"/>
      <c r="F147" s="255"/>
      <c r="G147" s="256"/>
      <c r="H147" s="255"/>
      <c r="I147" s="257"/>
      <c r="J147" s="258"/>
      <c r="K147" s="255"/>
      <c r="L147" s="259"/>
      <c r="M147" s="255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  <c r="AA147" s="257"/>
      <c r="AB147" s="257"/>
      <c r="AC147" s="257"/>
      <c r="AD147" s="257"/>
      <c r="AE147" s="257"/>
      <c r="AF147" s="257"/>
      <c r="AG147" s="257"/>
      <c r="AH147" s="257"/>
      <c r="AI147" s="257"/>
      <c r="AJ147" s="257"/>
      <c r="AK147" s="257"/>
      <c r="AL147" s="257"/>
      <c r="AM147" s="257"/>
      <c r="AN147" s="257"/>
      <c r="AO147" s="257"/>
      <c r="AP147" s="257"/>
      <c r="AQ147" s="260"/>
      <c r="AR147" s="243"/>
      <c r="AS147" s="243"/>
    </row>
    <row r="148" s="245" customFormat="true" ht="22.7" hidden="false" customHeight="true" outlineLevel="0" collapsed="false">
      <c r="A148" s="263"/>
      <c r="B148" s="264"/>
      <c r="C148" s="252"/>
      <c r="D148" s="253"/>
      <c r="E148" s="254"/>
      <c r="F148" s="255"/>
      <c r="G148" s="256"/>
      <c r="H148" s="255"/>
      <c r="I148" s="265"/>
      <c r="J148" s="258"/>
      <c r="K148" s="255"/>
      <c r="L148" s="259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  <c r="AA148" s="255"/>
      <c r="AB148" s="255"/>
      <c r="AC148" s="255"/>
      <c r="AD148" s="255"/>
      <c r="AE148" s="255"/>
      <c r="AF148" s="255"/>
      <c r="AG148" s="255"/>
      <c r="AH148" s="255"/>
      <c r="AI148" s="255"/>
      <c r="AJ148" s="255"/>
      <c r="AK148" s="255"/>
      <c r="AL148" s="265"/>
      <c r="AM148" s="265"/>
      <c r="AN148" s="265"/>
      <c r="AO148" s="265"/>
      <c r="AP148" s="265"/>
      <c r="AQ148" s="266"/>
      <c r="AR148" s="244"/>
      <c r="AS148" s="244"/>
    </row>
    <row r="149" s="245" customFormat="true" ht="22.7" hidden="false" customHeight="true" outlineLevel="0" collapsed="false">
      <c r="A149" s="263"/>
      <c r="B149" s="264"/>
      <c r="C149" s="252"/>
      <c r="D149" s="253"/>
      <c r="E149" s="267"/>
      <c r="F149" s="255"/>
      <c r="G149" s="256"/>
      <c r="H149" s="255"/>
      <c r="I149" s="265"/>
      <c r="J149" s="255"/>
      <c r="K149" s="255"/>
      <c r="L149" s="259"/>
      <c r="M149" s="255"/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  <c r="Y149" s="255"/>
      <c r="Z149" s="255"/>
      <c r="AA149" s="255"/>
      <c r="AB149" s="255"/>
      <c r="AC149" s="255"/>
      <c r="AD149" s="255"/>
      <c r="AE149" s="255"/>
      <c r="AF149" s="255"/>
      <c r="AG149" s="255"/>
      <c r="AH149" s="255"/>
      <c r="AI149" s="255"/>
      <c r="AJ149" s="255"/>
      <c r="AK149" s="255"/>
      <c r="AL149" s="265"/>
      <c r="AM149" s="265"/>
      <c r="AN149" s="265"/>
      <c r="AO149" s="265"/>
      <c r="AP149" s="265"/>
      <c r="AQ149" s="266"/>
      <c r="AR149" s="244"/>
      <c r="AS149" s="244"/>
    </row>
    <row r="150" s="245" customFormat="true" ht="22.7" hidden="false" customHeight="true" outlineLevel="0" collapsed="false">
      <c r="A150" s="246"/>
      <c r="B150" s="246"/>
      <c r="C150" s="252"/>
      <c r="D150" s="253"/>
      <c r="E150" s="267"/>
      <c r="F150" s="255"/>
      <c r="G150" s="256"/>
      <c r="H150" s="255"/>
      <c r="I150" s="257"/>
      <c r="J150" s="255"/>
      <c r="K150" s="255"/>
      <c r="L150" s="259"/>
      <c r="M150" s="255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57"/>
      <c r="AG150" s="257"/>
      <c r="AH150" s="257"/>
      <c r="AI150" s="257"/>
      <c r="AJ150" s="257"/>
      <c r="AK150" s="257"/>
      <c r="AL150" s="257"/>
      <c r="AM150" s="257"/>
      <c r="AN150" s="257"/>
      <c r="AO150" s="257"/>
      <c r="AP150" s="257"/>
      <c r="AQ150" s="260"/>
      <c r="AR150" s="243"/>
      <c r="AS150" s="243"/>
    </row>
    <row r="151" s="245" customFormat="true" ht="22.7" hidden="false" customHeight="true" outlineLevel="0" collapsed="false">
      <c r="A151" s="246"/>
      <c r="B151" s="246"/>
      <c r="C151" s="270"/>
      <c r="D151" s="270"/>
      <c r="E151" s="267"/>
      <c r="F151" s="255"/>
      <c r="G151" s="256"/>
      <c r="H151" s="255"/>
      <c r="I151" s="257"/>
      <c r="J151" s="255"/>
      <c r="K151" s="255"/>
      <c r="L151" s="255"/>
      <c r="M151" s="255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  <c r="AF151" s="257"/>
      <c r="AG151" s="257"/>
      <c r="AH151" s="257"/>
      <c r="AI151" s="257"/>
      <c r="AJ151" s="257"/>
      <c r="AK151" s="257"/>
      <c r="AL151" s="257"/>
      <c r="AM151" s="257"/>
      <c r="AN151" s="257"/>
      <c r="AO151" s="257"/>
      <c r="AP151" s="257"/>
      <c r="AQ151" s="260"/>
      <c r="AR151" s="243"/>
      <c r="AS151" s="243"/>
    </row>
    <row r="152" s="245" customFormat="true" ht="22.7" hidden="false" customHeight="true" outlineLevel="0" collapsed="false">
      <c r="A152" s="246"/>
      <c r="B152" s="246"/>
      <c r="C152" s="268"/>
      <c r="D152" s="253"/>
      <c r="E152" s="254"/>
      <c r="F152" s="255"/>
      <c r="G152" s="256"/>
      <c r="H152" s="255"/>
      <c r="I152" s="257"/>
      <c r="J152" s="258"/>
      <c r="K152" s="255"/>
      <c r="L152" s="259"/>
      <c r="M152" s="255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  <c r="AF152" s="257"/>
      <c r="AG152" s="257"/>
      <c r="AH152" s="257"/>
      <c r="AI152" s="257"/>
      <c r="AJ152" s="257"/>
      <c r="AK152" s="257"/>
      <c r="AL152" s="257"/>
      <c r="AM152" s="257"/>
      <c r="AN152" s="257"/>
      <c r="AO152" s="257"/>
      <c r="AP152" s="257"/>
      <c r="AQ152" s="260"/>
      <c r="AR152" s="243"/>
      <c r="AS152" s="243"/>
    </row>
    <row r="153" s="245" customFormat="true" ht="22.7" hidden="false" customHeight="true" outlineLevel="0" collapsed="false">
      <c r="A153" s="246"/>
      <c r="B153" s="246"/>
      <c r="C153" s="268"/>
      <c r="D153" s="253"/>
      <c r="E153" s="254"/>
      <c r="F153" s="255"/>
      <c r="G153" s="256"/>
      <c r="H153" s="255"/>
      <c r="I153" s="257"/>
      <c r="J153" s="258"/>
      <c r="K153" s="255"/>
      <c r="L153" s="259"/>
      <c r="M153" s="255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  <c r="AA153" s="257"/>
      <c r="AB153" s="257"/>
      <c r="AC153" s="257"/>
      <c r="AD153" s="257"/>
      <c r="AE153" s="257"/>
      <c r="AF153" s="257"/>
      <c r="AG153" s="257"/>
      <c r="AH153" s="257"/>
      <c r="AI153" s="257"/>
      <c r="AJ153" s="257"/>
      <c r="AK153" s="257"/>
      <c r="AL153" s="257"/>
      <c r="AM153" s="257"/>
      <c r="AN153" s="257"/>
      <c r="AO153" s="257"/>
      <c r="AP153" s="257"/>
      <c r="AQ153" s="260"/>
      <c r="AR153" s="243"/>
      <c r="AS153" s="243"/>
    </row>
    <row r="154" s="245" customFormat="true" ht="22.7" hidden="false" customHeight="true" outlineLevel="0" collapsed="false">
      <c r="A154" s="246"/>
      <c r="B154" s="246"/>
      <c r="C154" s="268"/>
      <c r="D154" s="253"/>
      <c r="E154" s="254"/>
      <c r="F154" s="255"/>
      <c r="G154" s="256"/>
      <c r="H154" s="255"/>
      <c r="I154" s="257"/>
      <c r="J154" s="258"/>
      <c r="K154" s="255"/>
      <c r="L154" s="259"/>
      <c r="M154" s="255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/>
      <c r="AB154" s="257"/>
      <c r="AC154" s="257"/>
      <c r="AD154" s="257"/>
      <c r="AE154" s="257"/>
      <c r="AF154" s="257"/>
      <c r="AG154" s="257"/>
      <c r="AH154" s="257"/>
      <c r="AI154" s="257"/>
      <c r="AJ154" s="257"/>
      <c r="AK154" s="257"/>
      <c r="AL154" s="257"/>
      <c r="AM154" s="257"/>
      <c r="AN154" s="257"/>
      <c r="AO154" s="257"/>
      <c r="AP154" s="257"/>
      <c r="AQ154" s="260"/>
      <c r="AR154" s="243"/>
      <c r="AS154" s="243"/>
    </row>
    <row r="155" s="245" customFormat="true" ht="22.7" hidden="false" customHeight="true" outlineLevel="0" collapsed="false">
      <c r="A155" s="246"/>
      <c r="B155" s="246"/>
      <c r="C155" s="268"/>
      <c r="D155" s="253"/>
      <c r="E155" s="254"/>
      <c r="F155" s="255"/>
      <c r="G155" s="256"/>
      <c r="H155" s="255"/>
      <c r="I155" s="257"/>
      <c r="J155" s="258"/>
      <c r="K155" s="255"/>
      <c r="L155" s="255"/>
      <c r="M155" s="255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57"/>
      <c r="AG155" s="257"/>
      <c r="AH155" s="257"/>
      <c r="AI155" s="257"/>
      <c r="AJ155" s="257"/>
      <c r="AK155" s="257"/>
      <c r="AL155" s="257"/>
      <c r="AM155" s="257"/>
      <c r="AN155" s="257"/>
      <c r="AO155" s="257"/>
      <c r="AP155" s="257"/>
      <c r="AQ155" s="260"/>
      <c r="AR155" s="243"/>
      <c r="AS155" s="243"/>
    </row>
    <row r="156" s="245" customFormat="true" ht="22.7" hidden="false" customHeight="true" outlineLevel="0" collapsed="false">
      <c r="A156" s="246"/>
      <c r="B156" s="246"/>
      <c r="C156" s="268"/>
      <c r="D156" s="253"/>
      <c r="E156" s="254"/>
      <c r="F156" s="255"/>
      <c r="G156" s="256"/>
      <c r="H156" s="255"/>
      <c r="I156" s="257"/>
      <c r="J156" s="258"/>
      <c r="K156" s="255"/>
      <c r="L156" s="255"/>
      <c r="M156" s="255"/>
      <c r="N156" s="257"/>
      <c r="O156" s="257"/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  <c r="AA156" s="257"/>
      <c r="AB156" s="257"/>
      <c r="AC156" s="257"/>
      <c r="AD156" s="257"/>
      <c r="AE156" s="257"/>
      <c r="AF156" s="257"/>
      <c r="AG156" s="257"/>
      <c r="AH156" s="257"/>
      <c r="AI156" s="257"/>
      <c r="AJ156" s="257"/>
      <c r="AK156" s="257"/>
      <c r="AL156" s="257"/>
      <c r="AM156" s="257"/>
      <c r="AN156" s="257"/>
      <c r="AO156" s="257"/>
      <c r="AP156" s="257"/>
      <c r="AQ156" s="260"/>
      <c r="AR156" s="243"/>
      <c r="AS156" s="243"/>
    </row>
    <row r="157" s="245" customFormat="true" ht="22.7" hidden="false" customHeight="true" outlineLevel="0" collapsed="false">
      <c r="A157" s="246"/>
      <c r="B157" s="246"/>
      <c r="C157" s="268"/>
      <c r="D157" s="253"/>
      <c r="E157" s="254"/>
      <c r="F157" s="255"/>
      <c r="G157" s="256"/>
      <c r="H157" s="255"/>
      <c r="I157" s="257"/>
      <c r="J157" s="258"/>
      <c r="K157" s="255"/>
      <c r="L157" s="255"/>
      <c r="M157" s="255"/>
      <c r="N157" s="257"/>
      <c r="O157" s="257"/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7"/>
      <c r="AF157" s="257"/>
      <c r="AG157" s="257"/>
      <c r="AH157" s="257"/>
      <c r="AI157" s="257"/>
      <c r="AJ157" s="257"/>
      <c r="AK157" s="257"/>
      <c r="AL157" s="257"/>
      <c r="AM157" s="257"/>
      <c r="AN157" s="257"/>
      <c r="AO157" s="257"/>
      <c r="AP157" s="257"/>
      <c r="AQ157" s="260"/>
      <c r="AR157" s="243"/>
      <c r="AS157" s="243"/>
    </row>
    <row r="158" s="245" customFormat="true" ht="22.7" hidden="false" customHeight="true" outlineLevel="0" collapsed="false">
      <c r="A158" s="246"/>
      <c r="B158" s="246"/>
      <c r="C158" s="268"/>
      <c r="D158" s="253"/>
      <c r="E158" s="254"/>
      <c r="F158" s="255"/>
      <c r="G158" s="256"/>
      <c r="H158" s="255"/>
      <c r="I158" s="257"/>
      <c r="J158" s="258"/>
      <c r="K158" s="255"/>
      <c r="L158" s="255"/>
      <c r="M158" s="255"/>
      <c r="N158" s="257"/>
      <c r="O158" s="257"/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  <c r="AF158" s="257"/>
      <c r="AG158" s="257"/>
      <c r="AH158" s="257"/>
      <c r="AI158" s="257"/>
      <c r="AJ158" s="257"/>
      <c r="AK158" s="257"/>
      <c r="AL158" s="257"/>
      <c r="AM158" s="257"/>
      <c r="AN158" s="257"/>
      <c r="AO158" s="257"/>
      <c r="AP158" s="257"/>
      <c r="AQ158" s="260"/>
      <c r="AR158" s="243"/>
      <c r="AS158" s="243"/>
    </row>
    <row r="159" s="245" customFormat="true" ht="22.7" hidden="false" customHeight="true" outlineLevel="0" collapsed="false">
      <c r="A159" s="246"/>
      <c r="B159" s="246"/>
      <c r="C159" s="268"/>
      <c r="D159" s="253"/>
      <c r="E159" s="254"/>
      <c r="F159" s="255"/>
      <c r="G159" s="256"/>
      <c r="H159" s="255"/>
      <c r="I159" s="257"/>
      <c r="J159" s="258"/>
      <c r="K159" s="255"/>
      <c r="L159" s="255"/>
      <c r="M159" s="255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/>
      <c r="AB159" s="257"/>
      <c r="AC159" s="257"/>
      <c r="AD159" s="257"/>
      <c r="AE159" s="257"/>
      <c r="AF159" s="257"/>
      <c r="AG159" s="257"/>
      <c r="AH159" s="257"/>
      <c r="AI159" s="257"/>
      <c r="AJ159" s="257"/>
      <c r="AK159" s="257"/>
      <c r="AL159" s="257"/>
      <c r="AM159" s="257"/>
      <c r="AN159" s="257"/>
      <c r="AO159" s="257"/>
      <c r="AP159" s="257"/>
      <c r="AQ159" s="260"/>
      <c r="AR159" s="243"/>
      <c r="AS159" s="243"/>
    </row>
    <row r="160" s="245" customFormat="true" ht="22.7" hidden="false" customHeight="true" outlineLevel="0" collapsed="false">
      <c r="A160" s="246"/>
      <c r="B160" s="246"/>
      <c r="C160" s="268"/>
      <c r="D160" s="253"/>
      <c r="E160" s="254"/>
      <c r="F160" s="255"/>
      <c r="G160" s="256"/>
      <c r="H160" s="255"/>
      <c r="I160" s="257"/>
      <c r="J160" s="258"/>
      <c r="K160" s="255"/>
      <c r="L160" s="255"/>
      <c r="M160" s="255"/>
      <c r="N160" s="257"/>
      <c r="O160" s="257"/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  <c r="AA160" s="257"/>
      <c r="AB160" s="257"/>
      <c r="AC160" s="257"/>
      <c r="AD160" s="257"/>
      <c r="AE160" s="257"/>
      <c r="AF160" s="257"/>
      <c r="AG160" s="257"/>
      <c r="AH160" s="257"/>
      <c r="AI160" s="257"/>
      <c r="AJ160" s="257"/>
      <c r="AK160" s="257"/>
      <c r="AL160" s="257"/>
      <c r="AM160" s="257"/>
      <c r="AN160" s="257"/>
      <c r="AO160" s="257"/>
      <c r="AP160" s="257"/>
      <c r="AQ160" s="260"/>
      <c r="AR160" s="243"/>
      <c r="AS160" s="243"/>
    </row>
    <row r="161" s="245" customFormat="true" ht="22.7" hidden="false" customHeight="true" outlineLevel="0" collapsed="false">
      <c r="A161" s="263"/>
      <c r="B161" s="264"/>
      <c r="C161" s="252"/>
      <c r="D161" s="253"/>
      <c r="E161" s="254"/>
      <c r="F161" s="255"/>
      <c r="G161" s="256"/>
      <c r="H161" s="255"/>
      <c r="I161" s="265"/>
      <c r="J161" s="258"/>
      <c r="K161" s="255"/>
      <c r="L161" s="259"/>
      <c r="M161" s="255"/>
      <c r="N161" s="255"/>
      <c r="O161" s="255"/>
      <c r="P161" s="255"/>
      <c r="Q161" s="255"/>
      <c r="R161" s="255"/>
      <c r="S161" s="255"/>
      <c r="T161" s="255"/>
      <c r="U161" s="255"/>
      <c r="V161" s="255"/>
      <c r="W161" s="255"/>
      <c r="X161" s="255"/>
      <c r="Y161" s="255"/>
      <c r="Z161" s="255"/>
      <c r="AA161" s="255"/>
      <c r="AB161" s="255"/>
      <c r="AC161" s="255"/>
      <c r="AD161" s="255"/>
      <c r="AE161" s="255"/>
      <c r="AF161" s="255"/>
      <c r="AG161" s="255"/>
      <c r="AH161" s="255"/>
      <c r="AI161" s="255"/>
      <c r="AJ161" s="255"/>
      <c r="AK161" s="255"/>
      <c r="AL161" s="265"/>
      <c r="AM161" s="265"/>
      <c r="AN161" s="265"/>
      <c r="AO161" s="265"/>
      <c r="AP161" s="265"/>
      <c r="AQ161" s="266"/>
      <c r="AR161" s="244"/>
      <c r="AS161" s="244"/>
    </row>
    <row r="162" s="245" customFormat="true" ht="22.7" hidden="false" customHeight="true" outlineLevel="0" collapsed="false">
      <c r="A162" s="246"/>
      <c r="B162" s="246"/>
      <c r="C162" s="253"/>
      <c r="D162" s="253"/>
      <c r="E162" s="254"/>
      <c r="F162" s="255"/>
      <c r="G162" s="256"/>
      <c r="H162" s="255"/>
      <c r="I162" s="257"/>
      <c r="J162" s="258"/>
      <c r="K162" s="255"/>
      <c r="L162" s="255"/>
      <c r="M162" s="255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7"/>
      <c r="AF162" s="257"/>
      <c r="AG162" s="257"/>
      <c r="AH162" s="257"/>
      <c r="AI162" s="257"/>
      <c r="AJ162" s="257"/>
      <c r="AK162" s="257"/>
      <c r="AL162" s="257"/>
      <c r="AM162" s="257"/>
      <c r="AN162" s="257"/>
      <c r="AO162" s="257"/>
      <c r="AP162" s="257"/>
      <c r="AQ162" s="260"/>
      <c r="AR162" s="243"/>
      <c r="AS162" s="243"/>
    </row>
    <row r="163" s="245" customFormat="true" ht="22.7" hidden="false" customHeight="true" outlineLevel="0" collapsed="false">
      <c r="A163" s="246"/>
      <c r="B163" s="246"/>
      <c r="C163" s="253"/>
      <c r="D163" s="253"/>
      <c r="E163" s="254"/>
      <c r="F163" s="255"/>
      <c r="G163" s="256"/>
      <c r="H163" s="255"/>
      <c r="I163" s="257"/>
      <c r="J163" s="258"/>
      <c r="K163" s="255"/>
      <c r="L163" s="255"/>
      <c r="M163" s="255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  <c r="AA163" s="257"/>
      <c r="AB163" s="257"/>
      <c r="AC163" s="257"/>
      <c r="AD163" s="257"/>
      <c r="AE163" s="257"/>
      <c r="AF163" s="257"/>
      <c r="AG163" s="257"/>
      <c r="AH163" s="257"/>
      <c r="AI163" s="257"/>
      <c r="AJ163" s="257"/>
      <c r="AK163" s="257"/>
      <c r="AL163" s="257"/>
      <c r="AM163" s="257"/>
      <c r="AN163" s="257"/>
      <c r="AO163" s="257"/>
      <c r="AP163" s="257"/>
      <c r="AQ163" s="260"/>
      <c r="AR163" s="243"/>
      <c r="AS163" s="243"/>
    </row>
    <row r="164" s="245" customFormat="true" ht="22.7" hidden="false" customHeight="true" outlineLevel="0" collapsed="false">
      <c r="A164" s="263"/>
      <c r="B164" s="264"/>
      <c r="C164" s="252"/>
      <c r="D164" s="253"/>
      <c r="E164" s="267"/>
      <c r="F164" s="255"/>
      <c r="G164" s="256"/>
      <c r="H164" s="255"/>
      <c r="I164" s="265"/>
      <c r="J164" s="255"/>
      <c r="K164" s="255"/>
      <c r="L164" s="259"/>
      <c r="M164" s="255"/>
      <c r="N164" s="25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  <c r="Y164" s="255"/>
      <c r="Z164" s="255"/>
      <c r="AA164" s="255"/>
      <c r="AB164" s="255"/>
      <c r="AC164" s="255"/>
      <c r="AD164" s="255"/>
      <c r="AE164" s="255"/>
      <c r="AF164" s="255"/>
      <c r="AG164" s="255"/>
      <c r="AH164" s="255"/>
      <c r="AI164" s="255"/>
      <c r="AJ164" s="255"/>
      <c r="AK164" s="255"/>
      <c r="AL164" s="265"/>
      <c r="AM164" s="265"/>
      <c r="AN164" s="265"/>
      <c r="AO164" s="265"/>
      <c r="AP164" s="265"/>
      <c r="AQ164" s="266"/>
      <c r="AR164" s="244"/>
      <c r="AS164" s="244"/>
    </row>
    <row r="165" s="245" customFormat="true" ht="22.7" hidden="false" customHeight="true" outlineLevel="0" collapsed="false">
      <c r="A165" s="246"/>
      <c r="B165" s="246"/>
      <c r="C165" s="270"/>
      <c r="D165" s="270"/>
      <c r="E165" s="267"/>
      <c r="F165" s="255"/>
      <c r="G165" s="256"/>
      <c r="H165" s="255"/>
      <c r="I165" s="257"/>
      <c r="J165" s="255"/>
      <c r="K165" s="255"/>
      <c r="L165" s="255"/>
      <c r="M165" s="255"/>
      <c r="N165" s="257"/>
      <c r="O165" s="257"/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  <c r="AA165" s="257"/>
      <c r="AB165" s="257"/>
      <c r="AC165" s="257"/>
      <c r="AD165" s="257"/>
      <c r="AE165" s="257"/>
      <c r="AF165" s="257"/>
      <c r="AG165" s="257"/>
      <c r="AH165" s="257"/>
      <c r="AI165" s="257"/>
      <c r="AJ165" s="257"/>
      <c r="AK165" s="257"/>
      <c r="AL165" s="257"/>
      <c r="AM165" s="257"/>
      <c r="AN165" s="257"/>
      <c r="AO165" s="257"/>
      <c r="AP165" s="257"/>
      <c r="AQ165" s="260"/>
      <c r="AR165" s="243"/>
      <c r="AS165" s="243"/>
    </row>
    <row r="166" s="245" customFormat="true" ht="22.7" hidden="false" customHeight="true" outlineLevel="0" collapsed="false">
      <c r="A166" s="246"/>
      <c r="B166" s="246"/>
      <c r="C166" s="270"/>
      <c r="D166" s="270"/>
      <c r="E166" s="267"/>
      <c r="F166" s="255"/>
      <c r="G166" s="256"/>
      <c r="H166" s="255"/>
      <c r="I166" s="257"/>
      <c r="J166" s="255"/>
      <c r="K166" s="255"/>
      <c r="L166" s="255"/>
      <c r="M166" s="255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57"/>
      <c r="AG166" s="257"/>
      <c r="AH166" s="257"/>
      <c r="AI166" s="257"/>
      <c r="AJ166" s="257"/>
      <c r="AK166" s="257"/>
      <c r="AL166" s="257"/>
      <c r="AM166" s="257"/>
      <c r="AN166" s="257"/>
      <c r="AO166" s="257"/>
      <c r="AP166" s="257"/>
      <c r="AQ166" s="260"/>
      <c r="AR166" s="243"/>
      <c r="AS166" s="243"/>
    </row>
    <row r="167" s="245" customFormat="true" ht="22.7" hidden="false" customHeight="true" outlineLevel="0" collapsed="false">
      <c r="A167" s="246"/>
      <c r="B167" s="246"/>
      <c r="C167" s="268"/>
      <c r="D167" s="253"/>
      <c r="E167" s="254"/>
      <c r="F167" s="255"/>
      <c r="G167" s="256"/>
      <c r="H167" s="255"/>
      <c r="I167" s="257"/>
      <c r="J167" s="258"/>
      <c r="K167" s="255"/>
      <c r="L167" s="259"/>
      <c r="M167" s="255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57"/>
      <c r="AG167" s="257"/>
      <c r="AH167" s="257"/>
      <c r="AI167" s="257"/>
      <c r="AJ167" s="257"/>
      <c r="AK167" s="257"/>
      <c r="AL167" s="257"/>
      <c r="AM167" s="257"/>
      <c r="AN167" s="257"/>
      <c r="AO167" s="257"/>
      <c r="AP167" s="257"/>
      <c r="AQ167" s="260"/>
      <c r="AR167" s="243"/>
      <c r="AS167" s="243"/>
    </row>
    <row r="168" s="245" customFormat="true" ht="22.7" hidden="false" customHeight="true" outlineLevel="0" collapsed="false">
      <c r="A168" s="246"/>
      <c r="B168" s="246"/>
      <c r="C168" s="268"/>
      <c r="D168" s="253"/>
      <c r="E168" s="254"/>
      <c r="F168" s="255"/>
      <c r="G168" s="256"/>
      <c r="H168" s="255"/>
      <c r="I168" s="257"/>
      <c r="J168" s="258"/>
      <c r="K168" s="255"/>
      <c r="L168" s="259"/>
      <c r="M168" s="255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57"/>
      <c r="AG168" s="257"/>
      <c r="AH168" s="257"/>
      <c r="AI168" s="257"/>
      <c r="AJ168" s="257"/>
      <c r="AK168" s="257"/>
      <c r="AL168" s="257"/>
      <c r="AM168" s="257"/>
      <c r="AN168" s="257"/>
      <c r="AO168" s="257"/>
      <c r="AP168" s="257"/>
      <c r="AQ168" s="260"/>
      <c r="AR168" s="243"/>
      <c r="AS168" s="243"/>
    </row>
    <row r="169" s="245" customFormat="true" ht="22.7" hidden="false" customHeight="true" outlineLevel="0" collapsed="false">
      <c r="A169" s="246"/>
      <c r="B169" s="246"/>
      <c r="C169" s="268"/>
      <c r="D169" s="253"/>
      <c r="E169" s="254"/>
      <c r="F169" s="255"/>
      <c r="G169" s="256"/>
      <c r="H169" s="255"/>
      <c r="I169" s="257"/>
      <c r="J169" s="258"/>
      <c r="K169" s="255"/>
      <c r="L169" s="259"/>
      <c r="M169" s="255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  <c r="AF169" s="257"/>
      <c r="AG169" s="257"/>
      <c r="AH169" s="257"/>
      <c r="AI169" s="257"/>
      <c r="AJ169" s="257"/>
      <c r="AK169" s="257"/>
      <c r="AL169" s="257"/>
      <c r="AM169" s="257"/>
      <c r="AN169" s="257"/>
      <c r="AO169" s="257"/>
      <c r="AP169" s="257"/>
      <c r="AQ169" s="260"/>
      <c r="AR169" s="243"/>
      <c r="AS169" s="243"/>
    </row>
    <row r="170" s="245" customFormat="true" ht="22.7" hidden="false" customHeight="true" outlineLevel="0" collapsed="false">
      <c r="A170" s="246"/>
      <c r="B170" s="246"/>
      <c r="C170" s="268"/>
      <c r="D170" s="253"/>
      <c r="E170" s="254"/>
      <c r="F170" s="255"/>
      <c r="G170" s="256"/>
      <c r="H170" s="255"/>
      <c r="I170" s="257"/>
      <c r="J170" s="258"/>
      <c r="K170" s="255"/>
      <c r="L170" s="255"/>
      <c r="M170" s="255"/>
      <c r="N170" s="257"/>
      <c r="O170" s="257"/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  <c r="AA170" s="257"/>
      <c r="AB170" s="257"/>
      <c r="AC170" s="257"/>
      <c r="AD170" s="257"/>
      <c r="AE170" s="257"/>
      <c r="AF170" s="257"/>
      <c r="AG170" s="257"/>
      <c r="AH170" s="257"/>
      <c r="AI170" s="257"/>
      <c r="AJ170" s="257"/>
      <c r="AK170" s="257"/>
      <c r="AL170" s="257"/>
      <c r="AM170" s="257"/>
      <c r="AN170" s="257"/>
      <c r="AO170" s="257"/>
      <c r="AP170" s="257"/>
      <c r="AQ170" s="260"/>
      <c r="AR170" s="243"/>
      <c r="AS170" s="243"/>
    </row>
    <row r="171" s="245" customFormat="true" ht="22.7" hidden="false" customHeight="true" outlineLevel="0" collapsed="false">
      <c r="A171" s="246"/>
      <c r="B171" s="246"/>
      <c r="C171" s="268"/>
      <c r="D171" s="253"/>
      <c r="E171" s="254"/>
      <c r="F171" s="255"/>
      <c r="G171" s="256"/>
      <c r="H171" s="255"/>
      <c r="I171" s="257"/>
      <c r="J171" s="258"/>
      <c r="K171" s="255"/>
      <c r="L171" s="255"/>
      <c r="M171" s="255"/>
      <c r="N171" s="257"/>
      <c r="O171" s="257"/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  <c r="AA171" s="257"/>
      <c r="AB171" s="257"/>
      <c r="AC171" s="257"/>
      <c r="AD171" s="257"/>
      <c r="AE171" s="257"/>
      <c r="AF171" s="257"/>
      <c r="AG171" s="257"/>
      <c r="AH171" s="257"/>
      <c r="AI171" s="257"/>
      <c r="AJ171" s="257"/>
      <c r="AK171" s="257"/>
      <c r="AL171" s="257"/>
      <c r="AM171" s="257"/>
      <c r="AN171" s="257"/>
      <c r="AO171" s="257"/>
      <c r="AP171" s="257"/>
      <c r="AQ171" s="260"/>
      <c r="AR171" s="243"/>
      <c r="AS171" s="243"/>
    </row>
    <row r="172" s="245" customFormat="true" ht="22.7" hidden="false" customHeight="true" outlineLevel="0" collapsed="false">
      <c r="A172" s="246"/>
      <c r="B172" s="246"/>
      <c r="C172" s="268"/>
      <c r="D172" s="253"/>
      <c r="E172" s="254"/>
      <c r="F172" s="255"/>
      <c r="G172" s="256"/>
      <c r="H172" s="255"/>
      <c r="I172" s="257"/>
      <c r="J172" s="258"/>
      <c r="K172" s="255"/>
      <c r="L172" s="255"/>
      <c r="M172" s="255"/>
      <c r="N172" s="257"/>
      <c r="O172" s="257"/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  <c r="AA172" s="257"/>
      <c r="AB172" s="257"/>
      <c r="AC172" s="257"/>
      <c r="AD172" s="257"/>
      <c r="AE172" s="257"/>
      <c r="AF172" s="257"/>
      <c r="AG172" s="257"/>
      <c r="AH172" s="257"/>
      <c r="AI172" s="257"/>
      <c r="AJ172" s="257"/>
      <c r="AK172" s="257"/>
      <c r="AL172" s="257"/>
      <c r="AM172" s="257"/>
      <c r="AN172" s="257"/>
      <c r="AO172" s="257"/>
      <c r="AP172" s="257"/>
      <c r="AQ172" s="260"/>
      <c r="AR172" s="243"/>
      <c r="AS172" s="243"/>
    </row>
    <row r="173" s="245" customFormat="true" ht="22.7" hidden="false" customHeight="true" outlineLevel="0" collapsed="false">
      <c r="A173" s="246"/>
      <c r="B173" s="246"/>
      <c r="C173" s="268"/>
      <c r="D173" s="253"/>
      <c r="E173" s="254"/>
      <c r="F173" s="255"/>
      <c r="G173" s="256"/>
      <c r="H173" s="255"/>
      <c r="I173" s="257"/>
      <c r="J173" s="258"/>
      <c r="K173" s="255"/>
      <c r="L173" s="255"/>
      <c r="M173" s="255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60"/>
      <c r="AR173" s="243"/>
      <c r="AS173" s="243"/>
    </row>
    <row r="174" s="245" customFormat="true" ht="22.7" hidden="false" customHeight="true" outlineLevel="0" collapsed="false">
      <c r="A174" s="246"/>
      <c r="B174" s="246"/>
      <c r="C174" s="268"/>
      <c r="D174" s="253"/>
      <c r="E174" s="254"/>
      <c r="F174" s="255"/>
      <c r="G174" s="256"/>
      <c r="H174" s="255"/>
      <c r="I174" s="257"/>
      <c r="J174" s="258"/>
      <c r="K174" s="255"/>
      <c r="L174" s="255"/>
      <c r="M174" s="255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60"/>
      <c r="AR174" s="243"/>
      <c r="AS174" s="243"/>
    </row>
    <row r="175" s="245" customFormat="true" ht="22.7" hidden="false" customHeight="true" outlineLevel="0" collapsed="false">
      <c r="A175" s="246"/>
      <c r="B175" s="246"/>
      <c r="C175" s="268"/>
      <c r="D175" s="253"/>
      <c r="E175" s="254"/>
      <c r="F175" s="255"/>
      <c r="G175" s="256"/>
      <c r="H175" s="255"/>
      <c r="I175" s="257"/>
      <c r="J175" s="258"/>
      <c r="K175" s="255"/>
      <c r="L175" s="255"/>
      <c r="M175" s="255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60"/>
      <c r="AR175" s="243"/>
      <c r="AS175" s="243"/>
    </row>
    <row r="176" s="245" customFormat="true" ht="22.7" hidden="false" customHeight="true" outlineLevel="0" collapsed="false">
      <c r="A176" s="263"/>
      <c r="B176" s="264"/>
      <c r="C176" s="252"/>
      <c r="D176" s="253"/>
      <c r="E176" s="254"/>
      <c r="F176" s="255"/>
      <c r="G176" s="256"/>
      <c r="H176" s="255"/>
      <c r="I176" s="265"/>
      <c r="J176" s="258"/>
      <c r="K176" s="255"/>
      <c r="L176" s="259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  <c r="AA176" s="255"/>
      <c r="AB176" s="255"/>
      <c r="AC176" s="255"/>
      <c r="AD176" s="255"/>
      <c r="AE176" s="255"/>
      <c r="AF176" s="255"/>
      <c r="AG176" s="255"/>
      <c r="AH176" s="255"/>
      <c r="AI176" s="255"/>
      <c r="AJ176" s="255"/>
      <c r="AK176" s="255"/>
      <c r="AL176" s="265"/>
      <c r="AM176" s="265"/>
      <c r="AN176" s="265"/>
      <c r="AO176" s="265"/>
      <c r="AP176" s="265"/>
      <c r="AQ176" s="266"/>
      <c r="AR176" s="244"/>
      <c r="AS176" s="244"/>
    </row>
    <row r="177" s="245" customFormat="true" ht="22.7" hidden="false" customHeight="true" outlineLevel="0" collapsed="false">
      <c r="A177" s="263"/>
      <c r="B177" s="264"/>
      <c r="C177" s="252"/>
      <c r="D177" s="253"/>
      <c r="E177" s="267"/>
      <c r="F177" s="255"/>
      <c r="G177" s="256"/>
      <c r="H177" s="255"/>
      <c r="I177" s="265"/>
      <c r="J177" s="255"/>
      <c r="K177" s="255"/>
      <c r="L177" s="259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5"/>
      <c r="AJ177" s="255"/>
      <c r="AK177" s="255"/>
      <c r="AL177" s="265"/>
      <c r="AM177" s="265"/>
      <c r="AN177" s="265"/>
      <c r="AO177" s="265"/>
      <c r="AP177" s="265"/>
      <c r="AQ177" s="266"/>
      <c r="AR177" s="244"/>
      <c r="AS177" s="244"/>
    </row>
    <row r="178" s="245" customFormat="true" ht="22.7" hidden="false" customHeight="true" outlineLevel="0" collapsed="false">
      <c r="A178" s="246"/>
      <c r="B178" s="246"/>
      <c r="C178" s="252"/>
      <c r="D178" s="272"/>
      <c r="E178" s="267"/>
      <c r="F178" s="255"/>
      <c r="G178" s="256"/>
      <c r="H178" s="255"/>
      <c r="I178" s="257"/>
      <c r="J178" s="255"/>
      <c r="K178" s="255"/>
      <c r="L178" s="255"/>
      <c r="M178" s="255"/>
      <c r="N178" s="257"/>
      <c r="O178" s="257"/>
      <c r="P178" s="257"/>
      <c r="Q178" s="257"/>
      <c r="R178" s="257"/>
      <c r="S178" s="257"/>
      <c r="T178" s="257"/>
      <c r="U178" s="257"/>
      <c r="V178" s="257"/>
      <c r="W178" s="257"/>
      <c r="X178" s="257"/>
      <c r="Y178" s="257"/>
      <c r="Z178" s="257"/>
      <c r="AA178" s="257"/>
      <c r="AB178" s="257"/>
      <c r="AC178" s="257"/>
      <c r="AD178" s="257"/>
      <c r="AE178" s="257"/>
      <c r="AF178" s="257"/>
      <c r="AG178" s="257"/>
      <c r="AH178" s="257"/>
      <c r="AI178" s="257"/>
      <c r="AJ178" s="257"/>
      <c r="AK178" s="257"/>
      <c r="AL178" s="257"/>
      <c r="AM178" s="257"/>
      <c r="AN178" s="257"/>
      <c r="AO178" s="257"/>
      <c r="AP178" s="257"/>
      <c r="AQ178" s="260"/>
      <c r="AR178" s="243"/>
      <c r="AS178" s="243"/>
    </row>
    <row r="179" s="245" customFormat="true" ht="22.7" hidden="false" customHeight="true" outlineLevel="0" collapsed="false">
      <c r="A179" s="246"/>
      <c r="B179" s="246"/>
      <c r="C179" s="270"/>
      <c r="D179" s="270"/>
      <c r="E179" s="267"/>
      <c r="F179" s="255"/>
      <c r="G179" s="256"/>
      <c r="H179" s="255"/>
      <c r="I179" s="257"/>
      <c r="J179" s="255"/>
      <c r="K179" s="255"/>
      <c r="L179" s="255"/>
      <c r="M179" s="255"/>
      <c r="N179" s="257"/>
      <c r="O179" s="257"/>
      <c r="P179" s="257"/>
      <c r="Q179" s="257"/>
      <c r="R179" s="257"/>
      <c r="S179" s="257"/>
      <c r="T179" s="257"/>
      <c r="U179" s="257"/>
      <c r="V179" s="257"/>
      <c r="W179" s="257"/>
      <c r="X179" s="257"/>
      <c r="Y179" s="257"/>
      <c r="Z179" s="257"/>
      <c r="AA179" s="257"/>
      <c r="AB179" s="257"/>
      <c r="AC179" s="257"/>
      <c r="AD179" s="257"/>
      <c r="AE179" s="257"/>
      <c r="AF179" s="257"/>
      <c r="AG179" s="257"/>
      <c r="AH179" s="257"/>
      <c r="AI179" s="257"/>
      <c r="AJ179" s="257"/>
      <c r="AK179" s="257"/>
      <c r="AL179" s="257"/>
      <c r="AM179" s="257"/>
      <c r="AN179" s="257"/>
      <c r="AO179" s="257"/>
      <c r="AP179" s="257"/>
      <c r="AQ179" s="260"/>
      <c r="AR179" s="243"/>
      <c r="AS179" s="243"/>
    </row>
    <row r="180" s="245" customFormat="true" ht="22.7" hidden="false" customHeight="true" outlineLevel="0" collapsed="false">
      <c r="A180" s="246"/>
      <c r="B180" s="246"/>
      <c r="C180" s="268"/>
      <c r="D180" s="253"/>
      <c r="E180" s="254"/>
      <c r="F180" s="255"/>
      <c r="G180" s="256"/>
      <c r="H180" s="255"/>
      <c r="I180" s="257"/>
      <c r="J180" s="258"/>
      <c r="K180" s="255"/>
      <c r="L180" s="255"/>
      <c r="M180" s="255"/>
      <c r="N180" s="257"/>
      <c r="O180" s="257"/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  <c r="AA180" s="257"/>
      <c r="AB180" s="257"/>
      <c r="AC180" s="257"/>
      <c r="AD180" s="257"/>
      <c r="AE180" s="257"/>
      <c r="AF180" s="257"/>
      <c r="AG180" s="257"/>
      <c r="AH180" s="257"/>
      <c r="AI180" s="257"/>
      <c r="AJ180" s="257"/>
      <c r="AK180" s="257"/>
      <c r="AL180" s="257"/>
      <c r="AM180" s="257"/>
      <c r="AN180" s="257"/>
      <c r="AO180" s="257"/>
      <c r="AP180" s="257"/>
      <c r="AQ180" s="260"/>
      <c r="AR180" s="243"/>
      <c r="AS180" s="243"/>
    </row>
    <row r="181" s="245" customFormat="true" ht="22.7" hidden="false" customHeight="true" outlineLevel="0" collapsed="false">
      <c r="A181" s="246"/>
      <c r="B181" s="246"/>
      <c r="C181" s="268"/>
      <c r="D181" s="253"/>
      <c r="E181" s="254"/>
      <c r="F181" s="255"/>
      <c r="G181" s="256"/>
      <c r="H181" s="255"/>
      <c r="I181" s="257"/>
      <c r="J181" s="258"/>
      <c r="K181" s="255"/>
      <c r="L181" s="255"/>
      <c r="M181" s="255"/>
      <c r="N181" s="257"/>
      <c r="O181" s="257"/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  <c r="AA181" s="257"/>
      <c r="AB181" s="257"/>
      <c r="AC181" s="257"/>
      <c r="AD181" s="257"/>
      <c r="AE181" s="257"/>
      <c r="AF181" s="257"/>
      <c r="AG181" s="257"/>
      <c r="AH181" s="257"/>
      <c r="AI181" s="257"/>
      <c r="AJ181" s="257"/>
      <c r="AK181" s="257"/>
      <c r="AL181" s="257"/>
      <c r="AM181" s="257"/>
      <c r="AN181" s="257"/>
      <c r="AO181" s="257"/>
      <c r="AP181" s="257"/>
      <c r="AQ181" s="260"/>
      <c r="AR181" s="243"/>
      <c r="AS181" s="243"/>
    </row>
    <row r="182" s="245" customFormat="true" ht="22.7" hidden="false" customHeight="true" outlineLevel="0" collapsed="false">
      <c r="A182" s="246"/>
      <c r="B182" s="246"/>
      <c r="C182" s="268"/>
      <c r="D182" s="253"/>
      <c r="E182" s="254"/>
      <c r="F182" s="255"/>
      <c r="G182" s="256"/>
      <c r="H182" s="255"/>
      <c r="I182" s="257"/>
      <c r="J182" s="258"/>
      <c r="K182" s="255"/>
      <c r="L182" s="255"/>
      <c r="M182" s="255"/>
      <c r="N182" s="257"/>
      <c r="O182" s="257"/>
      <c r="P182" s="257"/>
      <c r="Q182" s="257"/>
      <c r="R182" s="257"/>
      <c r="S182" s="257"/>
      <c r="T182" s="257"/>
      <c r="U182" s="257"/>
      <c r="V182" s="257"/>
      <c r="W182" s="257"/>
      <c r="X182" s="257"/>
      <c r="Y182" s="257"/>
      <c r="Z182" s="257"/>
      <c r="AA182" s="257"/>
      <c r="AB182" s="257"/>
      <c r="AC182" s="257"/>
      <c r="AD182" s="257"/>
      <c r="AE182" s="257"/>
      <c r="AF182" s="257"/>
      <c r="AG182" s="257"/>
      <c r="AH182" s="257"/>
      <c r="AI182" s="257"/>
      <c r="AJ182" s="257"/>
      <c r="AK182" s="257"/>
      <c r="AL182" s="257"/>
      <c r="AM182" s="257"/>
      <c r="AN182" s="257"/>
      <c r="AO182" s="257"/>
      <c r="AP182" s="257"/>
      <c r="AQ182" s="260"/>
      <c r="AR182" s="243"/>
      <c r="AS182" s="243"/>
    </row>
    <row r="183" s="245" customFormat="true" ht="22.7" hidden="false" customHeight="true" outlineLevel="0" collapsed="false">
      <c r="A183" s="246"/>
      <c r="B183" s="246"/>
      <c r="C183" s="268"/>
      <c r="D183" s="253"/>
      <c r="E183" s="254"/>
      <c r="F183" s="255"/>
      <c r="G183" s="256"/>
      <c r="H183" s="255"/>
      <c r="I183" s="257"/>
      <c r="J183" s="258"/>
      <c r="K183" s="255"/>
      <c r="L183" s="255"/>
      <c r="M183" s="255"/>
      <c r="N183" s="257"/>
      <c r="O183" s="257"/>
      <c r="P183" s="257"/>
      <c r="Q183" s="257"/>
      <c r="R183" s="257"/>
      <c r="S183" s="257"/>
      <c r="T183" s="257"/>
      <c r="U183" s="257"/>
      <c r="V183" s="257"/>
      <c r="W183" s="257"/>
      <c r="X183" s="257"/>
      <c r="Y183" s="257"/>
      <c r="Z183" s="257"/>
      <c r="AA183" s="257"/>
      <c r="AB183" s="257"/>
      <c r="AC183" s="257"/>
      <c r="AD183" s="257"/>
      <c r="AE183" s="257"/>
      <c r="AF183" s="257"/>
      <c r="AG183" s="257"/>
      <c r="AH183" s="257"/>
      <c r="AI183" s="257"/>
      <c r="AJ183" s="257"/>
      <c r="AK183" s="257"/>
      <c r="AL183" s="257"/>
      <c r="AM183" s="257"/>
      <c r="AN183" s="257"/>
      <c r="AO183" s="257"/>
      <c r="AP183" s="257"/>
      <c r="AQ183" s="260"/>
      <c r="AR183" s="243"/>
      <c r="AS183" s="243"/>
    </row>
    <row r="184" s="245" customFormat="true" ht="22.7" hidden="false" customHeight="true" outlineLevel="0" collapsed="false">
      <c r="A184" s="246"/>
      <c r="B184" s="246"/>
      <c r="C184" s="268"/>
      <c r="D184" s="253"/>
      <c r="E184" s="254"/>
      <c r="F184" s="255"/>
      <c r="G184" s="256"/>
      <c r="H184" s="255"/>
      <c r="I184" s="257"/>
      <c r="J184" s="258"/>
      <c r="K184" s="255"/>
      <c r="L184" s="255"/>
      <c r="M184" s="255"/>
      <c r="N184" s="257"/>
      <c r="O184" s="257"/>
      <c r="P184" s="257"/>
      <c r="Q184" s="257"/>
      <c r="R184" s="257"/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57"/>
      <c r="AG184" s="257"/>
      <c r="AH184" s="257"/>
      <c r="AI184" s="257"/>
      <c r="AJ184" s="257"/>
      <c r="AK184" s="257"/>
      <c r="AL184" s="257"/>
      <c r="AM184" s="257"/>
      <c r="AN184" s="257"/>
      <c r="AO184" s="257"/>
      <c r="AP184" s="257"/>
      <c r="AQ184" s="260"/>
      <c r="AR184" s="243"/>
      <c r="AS184" s="243"/>
    </row>
    <row r="185" s="245" customFormat="true" ht="22.7" hidden="false" customHeight="true" outlineLevel="0" collapsed="false">
      <c r="A185" s="246"/>
      <c r="B185" s="246"/>
      <c r="C185" s="268"/>
      <c r="D185" s="253"/>
      <c r="E185" s="254"/>
      <c r="F185" s="255"/>
      <c r="G185" s="256"/>
      <c r="H185" s="255"/>
      <c r="I185" s="257"/>
      <c r="J185" s="258"/>
      <c r="K185" s="255"/>
      <c r="L185" s="255"/>
      <c r="M185" s="255"/>
      <c r="N185" s="257"/>
      <c r="O185" s="257"/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257"/>
      <c r="AA185" s="257"/>
      <c r="AB185" s="257"/>
      <c r="AC185" s="257"/>
      <c r="AD185" s="257"/>
      <c r="AE185" s="257"/>
      <c r="AF185" s="257"/>
      <c r="AG185" s="257"/>
      <c r="AH185" s="257"/>
      <c r="AI185" s="257"/>
      <c r="AJ185" s="257"/>
      <c r="AK185" s="257"/>
      <c r="AL185" s="257"/>
      <c r="AM185" s="257"/>
      <c r="AN185" s="257"/>
      <c r="AO185" s="257"/>
      <c r="AP185" s="257"/>
      <c r="AQ185" s="260"/>
      <c r="AR185" s="243"/>
      <c r="AS185" s="243"/>
    </row>
    <row r="186" s="245" customFormat="true" ht="22.7" hidden="false" customHeight="true" outlineLevel="0" collapsed="false">
      <c r="A186" s="246"/>
      <c r="B186" s="246"/>
      <c r="C186" s="268"/>
      <c r="D186" s="253"/>
      <c r="E186" s="254"/>
      <c r="F186" s="255"/>
      <c r="G186" s="256"/>
      <c r="H186" s="255"/>
      <c r="I186" s="257"/>
      <c r="J186" s="258"/>
      <c r="K186" s="255"/>
      <c r="L186" s="255"/>
      <c r="M186" s="255"/>
      <c r="N186" s="257"/>
      <c r="O186" s="257"/>
      <c r="P186" s="257"/>
      <c r="Q186" s="257"/>
      <c r="R186" s="257"/>
      <c r="S186" s="257"/>
      <c r="T186" s="257"/>
      <c r="U186" s="257"/>
      <c r="V186" s="257"/>
      <c r="W186" s="257"/>
      <c r="X186" s="257"/>
      <c r="Y186" s="257"/>
      <c r="Z186" s="257"/>
      <c r="AA186" s="257"/>
      <c r="AB186" s="257"/>
      <c r="AC186" s="257"/>
      <c r="AD186" s="257"/>
      <c r="AE186" s="257"/>
      <c r="AF186" s="257"/>
      <c r="AG186" s="257"/>
      <c r="AH186" s="257"/>
      <c r="AI186" s="257"/>
      <c r="AJ186" s="257"/>
      <c r="AK186" s="257"/>
      <c r="AL186" s="257"/>
      <c r="AM186" s="257"/>
      <c r="AN186" s="257"/>
      <c r="AO186" s="257"/>
      <c r="AP186" s="257"/>
      <c r="AQ186" s="260"/>
      <c r="AR186" s="243"/>
      <c r="AS186" s="243"/>
    </row>
    <row r="187" s="245" customFormat="true" ht="22.7" hidden="false" customHeight="true" outlineLevel="0" collapsed="false">
      <c r="A187" s="246"/>
      <c r="B187" s="246"/>
      <c r="C187" s="268"/>
      <c r="D187" s="253"/>
      <c r="E187" s="254"/>
      <c r="F187" s="255"/>
      <c r="G187" s="256"/>
      <c r="H187" s="255"/>
      <c r="I187" s="257"/>
      <c r="J187" s="258"/>
      <c r="K187" s="255"/>
      <c r="L187" s="255"/>
      <c r="M187" s="255"/>
      <c r="N187" s="257"/>
      <c r="O187" s="257"/>
      <c r="P187" s="257"/>
      <c r="Q187" s="257"/>
      <c r="R187" s="257"/>
      <c r="S187" s="257"/>
      <c r="T187" s="257"/>
      <c r="U187" s="257"/>
      <c r="V187" s="257"/>
      <c r="W187" s="257"/>
      <c r="X187" s="257"/>
      <c r="Y187" s="257"/>
      <c r="Z187" s="257"/>
      <c r="AA187" s="257"/>
      <c r="AB187" s="257"/>
      <c r="AC187" s="257"/>
      <c r="AD187" s="257"/>
      <c r="AE187" s="257"/>
      <c r="AF187" s="257"/>
      <c r="AG187" s="257"/>
      <c r="AH187" s="257"/>
      <c r="AI187" s="257"/>
      <c r="AJ187" s="257"/>
      <c r="AK187" s="257"/>
      <c r="AL187" s="257"/>
      <c r="AM187" s="257"/>
      <c r="AN187" s="257"/>
      <c r="AO187" s="257"/>
      <c r="AP187" s="257"/>
      <c r="AQ187" s="260"/>
      <c r="AR187" s="243"/>
      <c r="AS187" s="243"/>
    </row>
    <row r="188" s="245" customFormat="true" ht="22.7" hidden="false" customHeight="true" outlineLevel="0" collapsed="false">
      <c r="A188" s="246"/>
      <c r="B188" s="246"/>
      <c r="C188" s="268"/>
      <c r="D188" s="253"/>
      <c r="E188" s="254"/>
      <c r="F188" s="255"/>
      <c r="G188" s="256"/>
      <c r="H188" s="255"/>
      <c r="I188" s="257"/>
      <c r="J188" s="258"/>
      <c r="K188" s="255"/>
      <c r="L188" s="255"/>
      <c r="M188" s="255"/>
      <c r="N188" s="257"/>
      <c r="O188" s="257"/>
      <c r="P188" s="257"/>
      <c r="Q188" s="257"/>
      <c r="R188" s="257"/>
      <c r="S188" s="257"/>
      <c r="T188" s="257"/>
      <c r="U188" s="257"/>
      <c r="V188" s="257"/>
      <c r="W188" s="257"/>
      <c r="X188" s="257"/>
      <c r="Y188" s="257"/>
      <c r="Z188" s="257"/>
      <c r="AA188" s="257"/>
      <c r="AB188" s="257"/>
      <c r="AC188" s="257"/>
      <c r="AD188" s="257"/>
      <c r="AE188" s="257"/>
      <c r="AF188" s="257"/>
      <c r="AG188" s="257"/>
      <c r="AH188" s="257"/>
      <c r="AI188" s="257"/>
      <c r="AJ188" s="257"/>
      <c r="AK188" s="257"/>
      <c r="AL188" s="257"/>
      <c r="AM188" s="257"/>
      <c r="AN188" s="257"/>
      <c r="AO188" s="257"/>
      <c r="AP188" s="257"/>
      <c r="AQ188" s="260"/>
      <c r="AR188" s="243"/>
      <c r="AS188" s="243"/>
    </row>
    <row r="189" s="245" customFormat="true" ht="22.7" hidden="false" customHeight="true" outlineLevel="0" collapsed="false">
      <c r="A189" s="263"/>
      <c r="B189" s="264"/>
      <c r="C189" s="252"/>
      <c r="D189" s="253"/>
      <c r="E189" s="254"/>
      <c r="F189" s="255"/>
      <c r="G189" s="256"/>
      <c r="H189" s="255"/>
      <c r="I189" s="265"/>
      <c r="J189" s="258"/>
      <c r="K189" s="255"/>
      <c r="L189" s="259"/>
      <c r="M189" s="255"/>
      <c r="N189" s="255"/>
      <c r="O189" s="255"/>
      <c r="P189" s="255"/>
      <c r="Q189" s="255"/>
      <c r="R189" s="255"/>
      <c r="S189" s="255"/>
      <c r="T189" s="255"/>
      <c r="U189" s="255"/>
      <c r="V189" s="255"/>
      <c r="W189" s="255"/>
      <c r="X189" s="255"/>
      <c r="Y189" s="255"/>
      <c r="Z189" s="255"/>
      <c r="AA189" s="255"/>
      <c r="AB189" s="255"/>
      <c r="AC189" s="255"/>
      <c r="AD189" s="255"/>
      <c r="AE189" s="255"/>
      <c r="AF189" s="255"/>
      <c r="AG189" s="255"/>
      <c r="AH189" s="255"/>
      <c r="AI189" s="255"/>
      <c r="AJ189" s="255"/>
      <c r="AK189" s="255"/>
      <c r="AL189" s="265"/>
      <c r="AM189" s="265"/>
      <c r="AN189" s="265"/>
      <c r="AO189" s="265"/>
      <c r="AP189" s="265"/>
      <c r="AQ189" s="266"/>
      <c r="AR189" s="244"/>
      <c r="AS189" s="244"/>
    </row>
    <row r="190" s="245" customFormat="true" ht="22.7" hidden="false" customHeight="true" outlineLevel="0" collapsed="false">
      <c r="A190" s="263"/>
      <c r="B190" s="264"/>
      <c r="C190" s="252"/>
      <c r="D190" s="253"/>
      <c r="E190" s="267"/>
      <c r="F190" s="255"/>
      <c r="G190" s="256"/>
      <c r="H190" s="255"/>
      <c r="I190" s="265"/>
      <c r="J190" s="255"/>
      <c r="K190" s="255"/>
      <c r="L190" s="259"/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  <c r="Y190" s="255"/>
      <c r="Z190" s="255"/>
      <c r="AA190" s="255"/>
      <c r="AB190" s="255"/>
      <c r="AC190" s="255"/>
      <c r="AD190" s="255"/>
      <c r="AE190" s="255"/>
      <c r="AF190" s="255"/>
      <c r="AG190" s="255"/>
      <c r="AH190" s="255"/>
      <c r="AI190" s="255"/>
      <c r="AJ190" s="255"/>
      <c r="AK190" s="255"/>
      <c r="AL190" s="265"/>
      <c r="AM190" s="265"/>
      <c r="AN190" s="265"/>
      <c r="AO190" s="265"/>
      <c r="AP190" s="265"/>
      <c r="AQ190" s="266"/>
      <c r="AR190" s="244"/>
      <c r="AS190" s="244"/>
    </row>
    <row r="191" s="245" customFormat="true" ht="22.7" hidden="false" customHeight="true" outlineLevel="0" collapsed="false">
      <c r="A191" s="273"/>
      <c r="B191" s="273"/>
      <c r="C191" s="274"/>
      <c r="D191" s="275"/>
      <c r="E191" s="275"/>
      <c r="F191" s="276"/>
      <c r="G191" s="276"/>
      <c r="H191" s="275"/>
      <c r="I191" s="277"/>
      <c r="J191" s="275"/>
      <c r="K191" s="278"/>
      <c r="L191" s="277"/>
      <c r="M191" s="277"/>
      <c r="N191" s="279"/>
      <c r="O191" s="279"/>
      <c r="P191" s="279"/>
      <c r="Q191" s="279"/>
      <c r="R191" s="279"/>
      <c r="S191" s="279"/>
      <c r="T191" s="279"/>
      <c r="U191" s="279"/>
      <c r="V191" s="279"/>
      <c r="W191" s="277"/>
      <c r="X191" s="277"/>
      <c r="Y191" s="277"/>
      <c r="Z191" s="277"/>
      <c r="AA191" s="277"/>
      <c r="AB191" s="277"/>
      <c r="AC191" s="277"/>
      <c r="AD191" s="277"/>
      <c r="AE191" s="277"/>
      <c r="AF191" s="277"/>
      <c r="AG191" s="277"/>
      <c r="AH191" s="277"/>
      <c r="AI191" s="277"/>
      <c r="AJ191" s="277"/>
      <c r="AK191" s="277"/>
      <c r="AL191" s="277"/>
      <c r="AM191" s="277"/>
      <c r="AN191" s="277"/>
      <c r="AO191" s="277"/>
      <c r="AP191" s="277"/>
      <c r="AQ191" s="277"/>
      <c r="AR191" s="243"/>
      <c r="AS191" s="243"/>
    </row>
    <row r="192" s="245" customFormat="true" ht="22.7" hidden="false" customHeight="true" outlineLevel="0" collapsed="false">
      <c r="A192" s="273"/>
      <c r="B192" s="273"/>
      <c r="C192" s="268"/>
      <c r="D192" s="272"/>
      <c r="E192" s="254"/>
      <c r="F192" s="257"/>
      <c r="G192" s="257"/>
      <c r="H192" s="272"/>
      <c r="I192" s="259"/>
      <c r="J192" s="258"/>
      <c r="K192" s="255"/>
      <c r="L192" s="259"/>
      <c r="M192" s="259"/>
      <c r="N192" s="280"/>
      <c r="O192" s="280"/>
      <c r="P192" s="280"/>
      <c r="Q192" s="280"/>
      <c r="R192" s="280"/>
      <c r="S192" s="280"/>
      <c r="T192" s="280"/>
      <c r="U192" s="280"/>
      <c r="V192" s="280"/>
      <c r="W192" s="259"/>
      <c r="X192" s="259"/>
      <c r="Y192" s="259"/>
      <c r="Z192" s="259"/>
      <c r="AA192" s="259"/>
      <c r="AB192" s="259"/>
      <c r="AC192" s="259"/>
      <c r="AD192" s="259"/>
      <c r="AE192" s="259"/>
      <c r="AF192" s="259"/>
      <c r="AG192" s="259"/>
      <c r="AH192" s="259"/>
      <c r="AI192" s="259"/>
      <c r="AJ192" s="259"/>
      <c r="AK192" s="259"/>
      <c r="AL192" s="259"/>
      <c r="AM192" s="259"/>
      <c r="AN192" s="259"/>
      <c r="AO192" s="259"/>
      <c r="AP192" s="259"/>
      <c r="AQ192" s="259"/>
      <c r="AR192" s="243"/>
      <c r="AS192" s="243"/>
    </row>
    <row r="193" s="245" customFormat="true" ht="22.7" hidden="false" customHeight="true" outlineLevel="0" collapsed="false">
      <c r="A193" s="273"/>
      <c r="B193" s="273"/>
      <c r="C193" s="268"/>
      <c r="D193" s="272"/>
      <c r="E193" s="254"/>
      <c r="F193" s="257"/>
      <c r="G193" s="257"/>
      <c r="H193" s="272"/>
      <c r="I193" s="259"/>
      <c r="J193" s="258"/>
      <c r="K193" s="255"/>
      <c r="L193" s="259"/>
      <c r="M193" s="259"/>
      <c r="N193" s="280"/>
      <c r="O193" s="280"/>
      <c r="P193" s="280"/>
      <c r="Q193" s="280"/>
      <c r="R193" s="280"/>
      <c r="S193" s="280"/>
      <c r="T193" s="280"/>
      <c r="U193" s="280"/>
      <c r="V193" s="280"/>
      <c r="W193" s="259"/>
      <c r="X193" s="259"/>
      <c r="Y193" s="259"/>
      <c r="Z193" s="259"/>
      <c r="AA193" s="259"/>
      <c r="AB193" s="259"/>
      <c r="AC193" s="259"/>
      <c r="AD193" s="259"/>
      <c r="AE193" s="259"/>
      <c r="AF193" s="259"/>
      <c r="AG193" s="259"/>
      <c r="AH193" s="259"/>
      <c r="AI193" s="259"/>
      <c r="AJ193" s="259"/>
      <c r="AK193" s="259"/>
      <c r="AL193" s="259"/>
      <c r="AM193" s="259"/>
      <c r="AN193" s="259"/>
      <c r="AO193" s="259"/>
      <c r="AP193" s="259"/>
      <c r="AQ193" s="259"/>
      <c r="AR193" s="243"/>
      <c r="AS193" s="243"/>
    </row>
    <row r="194" s="245" customFormat="true" ht="22.7" hidden="false" customHeight="true" outlineLevel="0" collapsed="false">
      <c r="A194" s="273"/>
      <c r="B194" s="273"/>
      <c r="C194" s="268"/>
      <c r="D194" s="272"/>
      <c r="E194" s="272"/>
      <c r="F194" s="257"/>
      <c r="G194" s="257"/>
      <c r="H194" s="272"/>
      <c r="I194" s="259"/>
      <c r="J194" s="258"/>
      <c r="K194" s="255"/>
      <c r="L194" s="259"/>
      <c r="M194" s="259"/>
      <c r="N194" s="280"/>
      <c r="O194" s="280"/>
      <c r="P194" s="280"/>
      <c r="Q194" s="280"/>
      <c r="R194" s="280"/>
      <c r="S194" s="280"/>
      <c r="T194" s="280"/>
      <c r="U194" s="280"/>
      <c r="V194" s="280"/>
      <c r="W194" s="259"/>
      <c r="X194" s="259"/>
      <c r="Y194" s="259"/>
      <c r="Z194" s="259"/>
      <c r="AA194" s="259"/>
      <c r="AB194" s="259"/>
      <c r="AC194" s="259"/>
      <c r="AD194" s="259"/>
      <c r="AE194" s="259"/>
      <c r="AF194" s="259"/>
      <c r="AG194" s="259"/>
      <c r="AH194" s="259"/>
      <c r="AI194" s="259"/>
      <c r="AJ194" s="259"/>
      <c r="AK194" s="259"/>
      <c r="AL194" s="259"/>
      <c r="AM194" s="259"/>
      <c r="AN194" s="259"/>
      <c r="AO194" s="259"/>
      <c r="AP194" s="259"/>
      <c r="AQ194" s="259"/>
      <c r="AR194" s="243"/>
      <c r="AS194" s="243"/>
    </row>
    <row r="195" s="245" customFormat="true" ht="22.7" hidden="false" customHeight="true" outlineLevel="0" collapsed="false">
      <c r="A195" s="273"/>
      <c r="B195" s="273"/>
      <c r="C195" s="268"/>
      <c r="D195" s="272"/>
      <c r="E195" s="272"/>
      <c r="F195" s="257"/>
      <c r="G195" s="257"/>
      <c r="H195" s="272"/>
      <c r="I195" s="259"/>
      <c r="J195" s="258"/>
      <c r="K195" s="255"/>
      <c r="L195" s="259"/>
      <c r="M195" s="259"/>
      <c r="N195" s="280"/>
      <c r="O195" s="280"/>
      <c r="P195" s="280"/>
      <c r="Q195" s="280"/>
      <c r="R195" s="280"/>
      <c r="S195" s="280"/>
      <c r="T195" s="280"/>
      <c r="U195" s="280"/>
      <c r="V195" s="280"/>
      <c r="W195" s="259"/>
      <c r="X195" s="259"/>
      <c r="Y195" s="259"/>
      <c r="Z195" s="259"/>
      <c r="AA195" s="259"/>
      <c r="AB195" s="259"/>
      <c r="AC195" s="259"/>
      <c r="AD195" s="259"/>
      <c r="AE195" s="259"/>
      <c r="AF195" s="259"/>
      <c r="AG195" s="259"/>
      <c r="AH195" s="259"/>
      <c r="AI195" s="259"/>
      <c r="AJ195" s="259"/>
      <c r="AK195" s="259"/>
      <c r="AL195" s="259"/>
      <c r="AM195" s="259"/>
      <c r="AN195" s="259"/>
      <c r="AO195" s="259"/>
      <c r="AP195" s="259"/>
      <c r="AQ195" s="259"/>
      <c r="AR195" s="243"/>
      <c r="AS195" s="243"/>
    </row>
    <row r="196" s="245" customFormat="true" ht="22.7" hidden="false" customHeight="true" outlineLevel="0" collapsed="false">
      <c r="A196" s="273"/>
      <c r="B196" s="273"/>
      <c r="C196" s="268"/>
      <c r="D196" s="272"/>
      <c r="E196" s="272"/>
      <c r="F196" s="257"/>
      <c r="G196" s="257"/>
      <c r="H196" s="272"/>
      <c r="I196" s="259"/>
      <c r="J196" s="258"/>
      <c r="K196" s="255"/>
      <c r="L196" s="259"/>
      <c r="M196" s="259"/>
      <c r="N196" s="280"/>
      <c r="O196" s="280"/>
      <c r="P196" s="280"/>
      <c r="Q196" s="280"/>
      <c r="R196" s="280"/>
      <c r="S196" s="280"/>
      <c r="T196" s="280"/>
      <c r="U196" s="280"/>
      <c r="V196" s="280"/>
      <c r="W196" s="259"/>
      <c r="X196" s="259"/>
      <c r="Y196" s="259"/>
      <c r="Z196" s="259"/>
      <c r="AA196" s="259"/>
      <c r="AB196" s="259"/>
      <c r="AC196" s="259"/>
      <c r="AD196" s="259"/>
      <c r="AE196" s="259"/>
      <c r="AF196" s="259"/>
      <c r="AG196" s="259"/>
      <c r="AH196" s="259"/>
      <c r="AI196" s="259"/>
      <c r="AJ196" s="259"/>
      <c r="AK196" s="259"/>
      <c r="AL196" s="259"/>
      <c r="AM196" s="259"/>
      <c r="AN196" s="259"/>
      <c r="AO196" s="259"/>
      <c r="AP196" s="259"/>
      <c r="AQ196" s="259"/>
      <c r="AR196" s="243"/>
      <c r="AS196" s="243"/>
    </row>
    <row r="197" s="245" customFormat="true" ht="22.7" hidden="false" customHeight="true" outlineLevel="0" collapsed="false">
      <c r="A197" s="273"/>
      <c r="B197" s="273"/>
      <c r="C197" s="268"/>
      <c r="D197" s="272"/>
      <c r="E197" s="272"/>
      <c r="F197" s="257"/>
      <c r="G197" s="257"/>
      <c r="H197" s="272"/>
      <c r="I197" s="259"/>
      <c r="J197" s="272"/>
      <c r="K197" s="255"/>
      <c r="L197" s="259"/>
      <c r="M197" s="259"/>
      <c r="N197" s="280"/>
      <c r="O197" s="280"/>
      <c r="P197" s="280"/>
      <c r="Q197" s="280"/>
      <c r="R197" s="280"/>
      <c r="S197" s="280"/>
      <c r="T197" s="280"/>
      <c r="U197" s="280"/>
      <c r="V197" s="280"/>
      <c r="W197" s="259"/>
      <c r="X197" s="259"/>
      <c r="Y197" s="259"/>
      <c r="Z197" s="259"/>
      <c r="AA197" s="259"/>
      <c r="AB197" s="259"/>
      <c r="AC197" s="259"/>
      <c r="AD197" s="259"/>
      <c r="AE197" s="259"/>
      <c r="AF197" s="259"/>
      <c r="AG197" s="259"/>
      <c r="AH197" s="259"/>
      <c r="AI197" s="259"/>
      <c r="AJ197" s="259"/>
      <c r="AK197" s="259"/>
      <c r="AL197" s="259"/>
      <c r="AM197" s="259"/>
      <c r="AN197" s="259"/>
      <c r="AO197" s="259"/>
      <c r="AP197" s="259"/>
      <c r="AQ197" s="259"/>
      <c r="AR197" s="243"/>
      <c r="AS197" s="243"/>
    </row>
    <row r="198" s="245" customFormat="true" ht="22.7" hidden="false" customHeight="true" outlineLevel="0" collapsed="false">
      <c r="A198" s="273"/>
      <c r="B198" s="273"/>
      <c r="C198" s="281"/>
      <c r="D198" s="244"/>
      <c r="E198" s="244"/>
      <c r="F198" s="282"/>
      <c r="G198" s="282"/>
      <c r="H198" s="244"/>
      <c r="I198" s="243"/>
      <c r="J198" s="244"/>
      <c r="K198" s="283"/>
      <c r="L198" s="243"/>
      <c r="M198" s="243"/>
      <c r="N198" s="284"/>
      <c r="O198" s="284"/>
      <c r="P198" s="284"/>
      <c r="Q198" s="284"/>
      <c r="R198" s="284"/>
      <c r="S198" s="284"/>
      <c r="T198" s="284"/>
      <c r="U198" s="284"/>
      <c r="V198" s="284"/>
      <c r="W198" s="243"/>
      <c r="X198" s="243"/>
      <c r="Y198" s="243"/>
      <c r="Z198" s="243"/>
      <c r="AA198" s="243"/>
      <c r="AB198" s="243"/>
      <c r="AC198" s="243"/>
      <c r="AD198" s="243"/>
      <c r="AE198" s="243"/>
      <c r="AF198" s="243"/>
      <c r="AG198" s="243"/>
      <c r="AH198" s="243"/>
      <c r="AI198" s="243"/>
      <c r="AJ198" s="243"/>
      <c r="AK198" s="243"/>
      <c r="AL198" s="243"/>
      <c r="AM198" s="243"/>
      <c r="AN198" s="243"/>
      <c r="AO198" s="243"/>
      <c r="AP198" s="243"/>
      <c r="AQ198" s="243"/>
      <c r="AR198" s="243"/>
      <c r="AS198" s="243"/>
    </row>
    <row r="199" s="245" customFormat="true" ht="22.7" hidden="false" customHeight="true" outlineLevel="0" collapsed="false">
      <c r="A199" s="273"/>
      <c r="B199" s="273"/>
      <c r="C199" s="281"/>
      <c r="D199" s="244"/>
      <c r="E199" s="244"/>
      <c r="F199" s="282"/>
      <c r="G199" s="282"/>
      <c r="H199" s="244"/>
      <c r="I199" s="243"/>
      <c r="J199" s="244"/>
      <c r="K199" s="283"/>
      <c r="L199" s="243"/>
      <c r="M199" s="243"/>
      <c r="N199" s="284"/>
      <c r="O199" s="284"/>
      <c r="P199" s="284"/>
      <c r="Q199" s="284"/>
      <c r="R199" s="284"/>
      <c r="S199" s="284"/>
      <c r="T199" s="284"/>
      <c r="U199" s="284"/>
      <c r="V199" s="284"/>
      <c r="W199" s="243"/>
      <c r="X199" s="243"/>
      <c r="Y199" s="243"/>
      <c r="Z199" s="243"/>
      <c r="AA199" s="243"/>
      <c r="AB199" s="243"/>
      <c r="AC199" s="243"/>
      <c r="AD199" s="243"/>
      <c r="AE199" s="243"/>
      <c r="AF199" s="243"/>
      <c r="AG199" s="243"/>
      <c r="AH199" s="243"/>
      <c r="AI199" s="243"/>
      <c r="AJ199" s="243"/>
      <c r="AK199" s="243"/>
      <c r="AL199" s="243"/>
      <c r="AM199" s="243"/>
      <c r="AN199" s="243"/>
      <c r="AO199" s="243"/>
      <c r="AP199" s="243"/>
      <c r="AQ199" s="243"/>
      <c r="AR199" s="243"/>
      <c r="AS199" s="243"/>
    </row>
    <row r="200" s="245" customFormat="true" ht="22.7" hidden="false" customHeight="true" outlineLevel="0" collapsed="false">
      <c r="A200" s="273"/>
      <c r="B200" s="273"/>
      <c r="C200" s="281"/>
      <c r="D200" s="244"/>
      <c r="E200" s="244"/>
      <c r="F200" s="282"/>
      <c r="G200" s="282"/>
      <c r="H200" s="244"/>
      <c r="I200" s="243"/>
      <c r="J200" s="244"/>
      <c r="K200" s="283"/>
      <c r="L200" s="243"/>
      <c r="M200" s="243"/>
      <c r="N200" s="284"/>
      <c r="O200" s="284"/>
      <c r="P200" s="284"/>
      <c r="Q200" s="284"/>
      <c r="R200" s="284"/>
      <c r="S200" s="284"/>
      <c r="T200" s="284"/>
      <c r="U200" s="284"/>
      <c r="V200" s="284"/>
      <c r="W200" s="243"/>
      <c r="X200" s="243"/>
      <c r="Y200" s="243"/>
      <c r="Z200" s="243"/>
      <c r="AA200" s="243"/>
      <c r="AB200" s="243"/>
      <c r="AC200" s="243"/>
      <c r="AD200" s="243"/>
      <c r="AE200" s="243"/>
      <c r="AF200" s="243"/>
      <c r="AG200" s="243"/>
      <c r="AH200" s="243"/>
      <c r="AI200" s="243"/>
      <c r="AJ200" s="243"/>
      <c r="AK200" s="243"/>
      <c r="AL200" s="243"/>
      <c r="AM200" s="243"/>
      <c r="AN200" s="243"/>
      <c r="AO200" s="243"/>
      <c r="AP200" s="243"/>
      <c r="AQ200" s="243"/>
      <c r="AR200" s="243"/>
      <c r="AS200" s="243"/>
    </row>
    <row r="201" s="245" customFormat="true" ht="22.7" hidden="false" customHeight="true" outlineLevel="0" collapsed="false">
      <c r="A201" s="273"/>
      <c r="B201" s="273"/>
      <c r="C201" s="281"/>
      <c r="D201" s="244"/>
      <c r="E201" s="244"/>
      <c r="F201" s="282"/>
      <c r="G201" s="282"/>
      <c r="H201" s="244"/>
      <c r="I201" s="243"/>
      <c r="J201" s="244"/>
      <c r="K201" s="283"/>
      <c r="L201" s="243"/>
      <c r="M201" s="243"/>
      <c r="N201" s="284"/>
      <c r="O201" s="284"/>
      <c r="P201" s="284"/>
      <c r="Q201" s="284"/>
      <c r="R201" s="284"/>
      <c r="S201" s="284"/>
      <c r="T201" s="284"/>
      <c r="U201" s="284"/>
      <c r="V201" s="284"/>
      <c r="W201" s="243"/>
      <c r="X201" s="243"/>
      <c r="Y201" s="243"/>
      <c r="Z201" s="243"/>
      <c r="AA201" s="243"/>
      <c r="AB201" s="243"/>
      <c r="AC201" s="243"/>
      <c r="AD201" s="243"/>
      <c r="AE201" s="243"/>
      <c r="AF201" s="243"/>
      <c r="AG201" s="243"/>
      <c r="AH201" s="243"/>
      <c r="AI201" s="243"/>
      <c r="AJ201" s="243"/>
      <c r="AK201" s="243"/>
      <c r="AL201" s="243"/>
      <c r="AM201" s="243"/>
      <c r="AN201" s="243"/>
      <c r="AO201" s="243"/>
      <c r="AP201" s="243"/>
      <c r="AQ201" s="243"/>
      <c r="AR201" s="243"/>
      <c r="AS201" s="243"/>
    </row>
    <row r="202" s="245" customFormat="true" ht="22.7" hidden="false" customHeight="true" outlineLevel="0" collapsed="false">
      <c r="A202" s="273"/>
      <c r="B202" s="273"/>
      <c r="C202" s="281"/>
      <c r="D202" s="244"/>
      <c r="E202" s="244"/>
      <c r="F202" s="282"/>
      <c r="G202" s="282"/>
      <c r="H202" s="244"/>
      <c r="I202" s="243"/>
      <c r="J202" s="244"/>
      <c r="K202" s="283"/>
      <c r="L202" s="243"/>
      <c r="M202" s="243"/>
      <c r="N202" s="284"/>
      <c r="O202" s="284"/>
      <c r="P202" s="284"/>
      <c r="Q202" s="284"/>
      <c r="R202" s="284"/>
      <c r="S202" s="284"/>
      <c r="T202" s="284"/>
      <c r="U202" s="284"/>
      <c r="V202" s="284"/>
      <c r="W202" s="243"/>
      <c r="X202" s="243"/>
      <c r="Y202" s="243"/>
      <c r="Z202" s="243"/>
      <c r="AA202" s="243"/>
      <c r="AB202" s="243"/>
      <c r="AC202" s="243"/>
      <c r="AD202" s="243"/>
      <c r="AE202" s="243"/>
      <c r="AF202" s="243"/>
      <c r="AG202" s="243"/>
      <c r="AH202" s="243"/>
      <c r="AI202" s="243"/>
      <c r="AJ202" s="243"/>
      <c r="AK202" s="243"/>
      <c r="AL202" s="243"/>
      <c r="AM202" s="243"/>
      <c r="AN202" s="243"/>
      <c r="AO202" s="243"/>
      <c r="AP202" s="243"/>
      <c r="AQ202" s="243"/>
      <c r="AR202" s="243"/>
      <c r="AS202" s="243"/>
    </row>
    <row r="203" s="245" customFormat="true" ht="22.7" hidden="false" customHeight="true" outlineLevel="0" collapsed="false">
      <c r="A203" s="273"/>
      <c r="B203" s="273"/>
      <c r="C203" s="281"/>
      <c r="D203" s="244"/>
      <c r="E203" s="244"/>
      <c r="F203" s="282"/>
      <c r="G203" s="282"/>
      <c r="H203" s="244"/>
      <c r="I203" s="243"/>
      <c r="J203" s="244"/>
      <c r="K203" s="283"/>
      <c r="L203" s="243"/>
      <c r="M203" s="243"/>
      <c r="N203" s="284"/>
      <c r="O203" s="284"/>
      <c r="P203" s="284"/>
      <c r="Q203" s="284"/>
      <c r="R203" s="284"/>
      <c r="S203" s="284"/>
      <c r="T203" s="284"/>
      <c r="U203" s="284"/>
      <c r="V203" s="284"/>
      <c r="W203" s="243"/>
      <c r="X203" s="243"/>
      <c r="Y203" s="243"/>
      <c r="Z203" s="243"/>
      <c r="AA203" s="243"/>
      <c r="AB203" s="243"/>
      <c r="AC203" s="243"/>
      <c r="AD203" s="243"/>
      <c r="AE203" s="243"/>
      <c r="AF203" s="243"/>
      <c r="AG203" s="243"/>
      <c r="AH203" s="243"/>
      <c r="AI203" s="243"/>
      <c r="AJ203" s="243"/>
      <c r="AK203" s="243"/>
      <c r="AL203" s="243"/>
      <c r="AM203" s="243"/>
      <c r="AN203" s="243"/>
      <c r="AO203" s="243"/>
      <c r="AP203" s="243"/>
      <c r="AQ203" s="243"/>
      <c r="AR203" s="243"/>
      <c r="AS203" s="243"/>
    </row>
    <row r="204" s="245" customFormat="true" ht="22.7" hidden="false" customHeight="true" outlineLevel="0" collapsed="false">
      <c r="A204" s="273"/>
      <c r="B204" s="273"/>
      <c r="C204" s="281"/>
      <c r="D204" s="244"/>
      <c r="E204" s="244"/>
      <c r="F204" s="282"/>
      <c r="G204" s="282"/>
      <c r="H204" s="244"/>
      <c r="I204" s="243"/>
      <c r="J204" s="244"/>
      <c r="K204" s="283"/>
      <c r="L204" s="243"/>
      <c r="M204" s="243"/>
      <c r="N204" s="284"/>
      <c r="O204" s="284"/>
      <c r="P204" s="284"/>
      <c r="Q204" s="284"/>
      <c r="R204" s="284"/>
      <c r="S204" s="284"/>
      <c r="T204" s="284"/>
      <c r="U204" s="284"/>
      <c r="V204" s="284"/>
      <c r="W204" s="243"/>
      <c r="X204" s="243"/>
      <c r="Y204" s="243"/>
      <c r="Z204" s="243"/>
      <c r="AA204" s="243"/>
      <c r="AB204" s="243"/>
      <c r="AC204" s="243"/>
      <c r="AD204" s="243"/>
      <c r="AE204" s="243"/>
      <c r="AF204" s="243"/>
      <c r="AG204" s="243"/>
      <c r="AH204" s="243"/>
      <c r="AI204" s="243"/>
      <c r="AJ204" s="243"/>
      <c r="AK204" s="243"/>
      <c r="AL204" s="243"/>
      <c r="AM204" s="243"/>
      <c r="AN204" s="243"/>
      <c r="AO204" s="243"/>
      <c r="AP204" s="243"/>
      <c r="AQ204" s="243"/>
      <c r="AR204" s="243"/>
      <c r="AS204" s="243"/>
    </row>
    <row r="205" s="245" customFormat="true" ht="22.7" hidden="false" customHeight="true" outlineLevel="0" collapsed="false">
      <c r="A205" s="273"/>
      <c r="B205" s="273"/>
      <c r="C205" s="281"/>
      <c r="D205" s="244"/>
      <c r="E205" s="244"/>
      <c r="F205" s="282"/>
      <c r="G205" s="282"/>
      <c r="H205" s="244"/>
      <c r="I205" s="243"/>
      <c r="J205" s="244"/>
      <c r="K205" s="283"/>
      <c r="L205" s="243"/>
      <c r="M205" s="243"/>
      <c r="N205" s="284"/>
      <c r="O205" s="284"/>
      <c r="P205" s="284"/>
      <c r="Q205" s="284"/>
      <c r="R205" s="284"/>
      <c r="S205" s="284"/>
      <c r="T205" s="284"/>
      <c r="U205" s="284"/>
      <c r="V205" s="284"/>
      <c r="W205" s="243"/>
      <c r="X205" s="243"/>
      <c r="Y205" s="243"/>
      <c r="Z205" s="243"/>
      <c r="AA205" s="243"/>
      <c r="AB205" s="243"/>
      <c r="AC205" s="243"/>
      <c r="AD205" s="243"/>
      <c r="AE205" s="243"/>
      <c r="AF205" s="243"/>
      <c r="AG205" s="243"/>
      <c r="AH205" s="243"/>
      <c r="AI205" s="243"/>
      <c r="AJ205" s="243"/>
      <c r="AK205" s="243"/>
      <c r="AL205" s="243"/>
      <c r="AM205" s="243"/>
      <c r="AN205" s="243"/>
      <c r="AO205" s="243"/>
      <c r="AP205" s="243"/>
      <c r="AQ205" s="243"/>
      <c r="AR205" s="243"/>
      <c r="AS205" s="243"/>
    </row>
    <row r="206" s="245" customFormat="true" ht="22.7" hidden="false" customHeight="true" outlineLevel="0" collapsed="false">
      <c r="A206" s="273"/>
      <c r="B206" s="273"/>
      <c r="C206" s="281"/>
      <c r="D206" s="244"/>
      <c r="E206" s="244"/>
      <c r="F206" s="282"/>
      <c r="G206" s="282"/>
      <c r="H206" s="244"/>
      <c r="I206" s="243"/>
      <c r="J206" s="244"/>
      <c r="K206" s="283"/>
      <c r="L206" s="243"/>
      <c r="M206" s="243"/>
      <c r="N206" s="284"/>
      <c r="O206" s="284"/>
      <c r="P206" s="284"/>
      <c r="Q206" s="284"/>
      <c r="R206" s="284"/>
      <c r="S206" s="284"/>
      <c r="T206" s="284"/>
      <c r="U206" s="284"/>
      <c r="V206" s="284"/>
      <c r="W206" s="243"/>
      <c r="X206" s="243"/>
      <c r="Y206" s="243"/>
      <c r="Z206" s="243"/>
      <c r="AA206" s="243"/>
      <c r="AB206" s="243"/>
      <c r="AC206" s="243"/>
      <c r="AD206" s="243"/>
      <c r="AE206" s="243"/>
      <c r="AF206" s="243"/>
      <c r="AG206" s="243"/>
      <c r="AH206" s="243"/>
      <c r="AI206" s="243"/>
      <c r="AJ206" s="243"/>
      <c r="AK206" s="243"/>
      <c r="AL206" s="243"/>
      <c r="AM206" s="243"/>
      <c r="AN206" s="243"/>
      <c r="AO206" s="243"/>
      <c r="AP206" s="243"/>
      <c r="AQ206" s="243"/>
      <c r="AR206" s="243"/>
      <c r="AS206" s="243"/>
    </row>
    <row r="207" s="245" customFormat="true" ht="22.7" hidden="false" customHeight="true" outlineLevel="0" collapsed="false">
      <c r="A207" s="273"/>
      <c r="B207" s="273"/>
      <c r="C207" s="273"/>
      <c r="D207" s="244"/>
      <c r="E207" s="244"/>
      <c r="F207" s="243"/>
      <c r="G207" s="243"/>
      <c r="H207" s="244"/>
      <c r="I207" s="243"/>
      <c r="J207" s="244"/>
      <c r="K207" s="283"/>
      <c r="L207" s="243"/>
      <c r="M207" s="243"/>
      <c r="N207" s="284"/>
      <c r="O207" s="284"/>
      <c r="P207" s="284"/>
      <c r="Q207" s="284"/>
      <c r="R207" s="284"/>
      <c r="S207" s="284"/>
      <c r="T207" s="284"/>
      <c r="U207" s="284"/>
      <c r="V207" s="284"/>
      <c r="W207" s="243"/>
      <c r="X207" s="243"/>
      <c r="Y207" s="243"/>
      <c r="Z207" s="243"/>
      <c r="AA207" s="243"/>
      <c r="AB207" s="243"/>
      <c r="AC207" s="243"/>
      <c r="AD207" s="243"/>
      <c r="AE207" s="243"/>
      <c r="AF207" s="243"/>
      <c r="AG207" s="243"/>
      <c r="AH207" s="243"/>
      <c r="AI207" s="243"/>
      <c r="AJ207" s="243"/>
      <c r="AK207" s="243"/>
      <c r="AL207" s="243"/>
      <c r="AM207" s="243"/>
      <c r="AN207" s="243"/>
      <c r="AO207" s="243"/>
      <c r="AP207" s="243"/>
      <c r="AQ207" s="243"/>
      <c r="AR207" s="243"/>
      <c r="AS207" s="243"/>
    </row>
    <row r="208" s="245" customFormat="true" ht="22.7" hidden="false" customHeight="true" outlineLevel="0" collapsed="false">
      <c r="A208" s="273"/>
      <c r="B208" s="273"/>
      <c r="C208" s="273"/>
      <c r="D208" s="244"/>
      <c r="E208" s="244"/>
      <c r="F208" s="282"/>
      <c r="G208" s="282"/>
      <c r="H208" s="244"/>
      <c r="I208" s="243"/>
      <c r="J208" s="244"/>
      <c r="K208" s="283"/>
      <c r="L208" s="243"/>
      <c r="M208" s="243"/>
      <c r="N208" s="284"/>
      <c r="O208" s="284"/>
      <c r="P208" s="284"/>
      <c r="Q208" s="284"/>
      <c r="R208" s="284"/>
      <c r="S208" s="284"/>
      <c r="T208" s="284"/>
      <c r="U208" s="284"/>
      <c r="V208" s="284"/>
      <c r="W208" s="243"/>
      <c r="X208" s="243"/>
      <c r="Y208" s="243"/>
      <c r="Z208" s="243"/>
      <c r="AA208" s="243"/>
      <c r="AB208" s="243"/>
      <c r="AC208" s="243"/>
      <c r="AD208" s="243"/>
      <c r="AE208" s="243"/>
      <c r="AF208" s="243"/>
      <c r="AG208" s="243"/>
      <c r="AH208" s="243"/>
      <c r="AI208" s="243"/>
      <c r="AJ208" s="243"/>
      <c r="AK208" s="243"/>
      <c r="AL208" s="243"/>
      <c r="AM208" s="243"/>
      <c r="AN208" s="243"/>
      <c r="AO208" s="243"/>
      <c r="AP208" s="243"/>
      <c r="AQ208" s="243"/>
      <c r="AR208" s="243"/>
      <c r="AS208" s="243"/>
    </row>
    <row r="209" s="245" customFormat="true" ht="22.7" hidden="false" customHeight="true" outlineLevel="0" collapsed="false">
      <c r="A209" s="273"/>
      <c r="B209" s="273"/>
      <c r="C209" s="273"/>
      <c r="D209" s="244"/>
      <c r="E209" s="244"/>
      <c r="F209" s="282"/>
      <c r="G209" s="282"/>
      <c r="H209" s="244"/>
      <c r="I209" s="243"/>
      <c r="J209" s="244"/>
      <c r="K209" s="283"/>
      <c r="L209" s="243"/>
      <c r="M209" s="243"/>
      <c r="N209" s="284"/>
      <c r="O209" s="284"/>
      <c r="P209" s="284"/>
      <c r="Q209" s="284"/>
      <c r="R209" s="284"/>
      <c r="S209" s="284"/>
      <c r="T209" s="284"/>
      <c r="U209" s="284"/>
      <c r="V209" s="284"/>
      <c r="W209" s="243"/>
      <c r="X209" s="243"/>
      <c r="Y209" s="243"/>
      <c r="Z209" s="243"/>
      <c r="AA209" s="243"/>
      <c r="AB209" s="243"/>
      <c r="AC209" s="243"/>
      <c r="AD209" s="243"/>
      <c r="AE209" s="243"/>
      <c r="AF209" s="243"/>
      <c r="AG209" s="243"/>
      <c r="AH209" s="243"/>
      <c r="AI209" s="243"/>
      <c r="AJ209" s="243"/>
      <c r="AK209" s="243"/>
      <c r="AL209" s="243"/>
      <c r="AM209" s="243"/>
      <c r="AN209" s="243"/>
      <c r="AO209" s="243"/>
      <c r="AP209" s="243"/>
      <c r="AQ209" s="243"/>
      <c r="AR209" s="243"/>
      <c r="AS209" s="243"/>
    </row>
    <row r="210" s="245" customFormat="true" ht="22.7" hidden="false" customHeight="true" outlineLevel="0" collapsed="false">
      <c r="A210" s="273"/>
      <c r="B210" s="273"/>
      <c r="C210" s="273"/>
      <c r="D210" s="244"/>
      <c r="E210" s="244"/>
      <c r="F210" s="282"/>
      <c r="G210" s="282"/>
      <c r="H210" s="244"/>
      <c r="I210" s="243"/>
      <c r="J210" s="244"/>
      <c r="K210" s="283"/>
      <c r="L210" s="243"/>
      <c r="M210" s="243"/>
      <c r="N210" s="284"/>
      <c r="O210" s="284"/>
      <c r="P210" s="284"/>
      <c r="Q210" s="284"/>
      <c r="R210" s="284"/>
      <c r="S210" s="284"/>
      <c r="T210" s="284"/>
      <c r="U210" s="284"/>
      <c r="V210" s="284"/>
      <c r="W210" s="243"/>
      <c r="X210" s="243"/>
      <c r="Y210" s="243"/>
      <c r="Z210" s="243"/>
      <c r="AA210" s="243"/>
      <c r="AB210" s="243"/>
      <c r="AC210" s="243"/>
      <c r="AD210" s="243"/>
      <c r="AE210" s="243"/>
      <c r="AF210" s="243"/>
      <c r="AG210" s="243"/>
      <c r="AH210" s="243"/>
      <c r="AI210" s="243"/>
      <c r="AJ210" s="243"/>
      <c r="AK210" s="243"/>
      <c r="AL210" s="243"/>
      <c r="AM210" s="243"/>
      <c r="AN210" s="243"/>
      <c r="AO210" s="243"/>
      <c r="AP210" s="243"/>
      <c r="AQ210" s="243"/>
      <c r="AR210" s="243"/>
      <c r="AS210" s="243"/>
    </row>
    <row r="211" s="245" customFormat="true" ht="22.7" hidden="false" customHeight="true" outlineLevel="0" collapsed="false">
      <c r="A211" s="273"/>
      <c r="B211" s="273"/>
      <c r="C211" s="273"/>
      <c r="D211" s="244"/>
      <c r="E211" s="244"/>
      <c r="F211" s="282"/>
      <c r="G211" s="282"/>
      <c r="H211" s="244"/>
      <c r="I211" s="243"/>
      <c r="J211" s="244"/>
      <c r="K211" s="283"/>
      <c r="L211" s="243"/>
      <c r="M211" s="243"/>
      <c r="N211" s="284"/>
      <c r="O211" s="284"/>
      <c r="P211" s="284"/>
      <c r="Q211" s="284"/>
      <c r="R211" s="284"/>
      <c r="S211" s="284"/>
      <c r="T211" s="284"/>
      <c r="U211" s="284"/>
      <c r="V211" s="284"/>
      <c r="W211" s="243"/>
      <c r="X211" s="243"/>
      <c r="Y211" s="243"/>
      <c r="Z211" s="243"/>
      <c r="AA211" s="243"/>
      <c r="AB211" s="243"/>
      <c r="AC211" s="243"/>
      <c r="AD211" s="243"/>
      <c r="AE211" s="243"/>
      <c r="AF211" s="243"/>
      <c r="AG211" s="243"/>
      <c r="AH211" s="243"/>
      <c r="AI211" s="243"/>
      <c r="AJ211" s="243"/>
      <c r="AK211" s="243"/>
      <c r="AL211" s="243"/>
      <c r="AM211" s="243"/>
      <c r="AN211" s="243"/>
      <c r="AO211" s="243"/>
      <c r="AP211" s="243"/>
      <c r="AQ211" s="243"/>
      <c r="AR211" s="243"/>
      <c r="AS211" s="243"/>
    </row>
    <row r="212" s="245" customFormat="true" ht="22.7" hidden="false" customHeight="true" outlineLevel="0" collapsed="false">
      <c r="A212" s="273"/>
      <c r="B212" s="273"/>
      <c r="C212" s="273"/>
      <c r="D212" s="244"/>
      <c r="E212" s="244"/>
      <c r="F212" s="282"/>
      <c r="G212" s="282"/>
      <c r="H212" s="244"/>
      <c r="I212" s="243"/>
      <c r="J212" s="244"/>
      <c r="K212" s="283"/>
      <c r="L212" s="243"/>
      <c r="M212" s="243"/>
      <c r="N212" s="284"/>
      <c r="O212" s="284"/>
      <c r="P212" s="284"/>
      <c r="Q212" s="284"/>
      <c r="R212" s="284"/>
      <c r="S212" s="284"/>
      <c r="T212" s="284"/>
      <c r="U212" s="284"/>
      <c r="V212" s="284"/>
      <c r="W212" s="243"/>
      <c r="X212" s="243"/>
      <c r="Y212" s="243"/>
      <c r="Z212" s="243"/>
      <c r="AA212" s="243"/>
      <c r="AB212" s="243"/>
      <c r="AC212" s="243"/>
      <c r="AD212" s="243"/>
      <c r="AE212" s="243"/>
      <c r="AF212" s="243"/>
      <c r="AG212" s="243"/>
      <c r="AH212" s="243"/>
      <c r="AI212" s="243"/>
      <c r="AJ212" s="243"/>
      <c r="AK212" s="243"/>
      <c r="AL212" s="243"/>
      <c r="AM212" s="243"/>
      <c r="AN212" s="243"/>
      <c r="AO212" s="243"/>
      <c r="AP212" s="243"/>
      <c r="AQ212" s="243"/>
      <c r="AR212" s="243"/>
      <c r="AS212" s="243"/>
    </row>
    <row r="213" s="245" customFormat="true" ht="22.7" hidden="false" customHeight="true" outlineLevel="0" collapsed="false">
      <c r="A213" s="273"/>
      <c r="B213" s="273"/>
      <c r="C213" s="273"/>
      <c r="D213" s="244"/>
      <c r="E213" s="244"/>
      <c r="F213" s="282"/>
      <c r="G213" s="282"/>
      <c r="H213" s="244"/>
      <c r="I213" s="243"/>
      <c r="J213" s="244"/>
      <c r="K213" s="283"/>
      <c r="L213" s="243"/>
      <c r="M213" s="243"/>
      <c r="N213" s="284"/>
      <c r="O213" s="284"/>
      <c r="P213" s="284"/>
      <c r="Q213" s="284"/>
      <c r="R213" s="284"/>
      <c r="S213" s="284"/>
      <c r="T213" s="284"/>
      <c r="U213" s="284"/>
      <c r="V213" s="284"/>
      <c r="W213" s="243"/>
      <c r="X213" s="243"/>
      <c r="Y213" s="243"/>
      <c r="Z213" s="243"/>
      <c r="AA213" s="243"/>
      <c r="AB213" s="243"/>
      <c r="AC213" s="243"/>
      <c r="AD213" s="243"/>
      <c r="AE213" s="243"/>
      <c r="AF213" s="243"/>
      <c r="AG213" s="243"/>
      <c r="AH213" s="243"/>
      <c r="AI213" s="243"/>
      <c r="AJ213" s="243"/>
      <c r="AK213" s="243"/>
      <c r="AL213" s="243"/>
      <c r="AM213" s="243"/>
      <c r="AN213" s="243"/>
      <c r="AO213" s="243"/>
      <c r="AP213" s="243"/>
      <c r="AQ213" s="243"/>
      <c r="AR213" s="243"/>
      <c r="AS213" s="243"/>
    </row>
    <row r="214" s="245" customFormat="true" ht="22.7" hidden="false" customHeight="true" outlineLevel="0" collapsed="false">
      <c r="A214" s="273"/>
      <c r="B214" s="273"/>
      <c r="C214" s="273"/>
      <c r="D214" s="244"/>
      <c r="E214" s="244"/>
      <c r="F214" s="282"/>
      <c r="G214" s="282"/>
      <c r="H214" s="244"/>
      <c r="I214" s="243"/>
      <c r="J214" s="244"/>
      <c r="K214" s="283"/>
      <c r="L214" s="243"/>
      <c r="M214" s="243"/>
      <c r="N214" s="284"/>
      <c r="O214" s="284"/>
      <c r="P214" s="284"/>
      <c r="Q214" s="284"/>
      <c r="R214" s="284"/>
      <c r="S214" s="284"/>
      <c r="T214" s="284"/>
      <c r="U214" s="284"/>
      <c r="V214" s="284"/>
      <c r="W214" s="243"/>
      <c r="X214" s="243"/>
      <c r="Y214" s="243"/>
      <c r="Z214" s="243"/>
      <c r="AA214" s="243"/>
      <c r="AB214" s="243"/>
      <c r="AC214" s="243"/>
      <c r="AD214" s="243"/>
      <c r="AE214" s="243"/>
      <c r="AF214" s="243"/>
      <c r="AG214" s="243"/>
      <c r="AH214" s="243"/>
      <c r="AI214" s="243"/>
      <c r="AJ214" s="243"/>
      <c r="AK214" s="243"/>
      <c r="AL214" s="243"/>
      <c r="AM214" s="243"/>
      <c r="AN214" s="243"/>
      <c r="AO214" s="243"/>
      <c r="AP214" s="243"/>
      <c r="AQ214" s="243"/>
      <c r="AR214" s="243"/>
      <c r="AS214" s="243"/>
    </row>
    <row r="215" s="245" customFormat="true" ht="22.7" hidden="false" customHeight="true" outlineLevel="0" collapsed="false">
      <c r="A215" s="273"/>
      <c r="B215" s="273"/>
      <c r="C215" s="273"/>
      <c r="D215" s="244"/>
      <c r="E215" s="244"/>
      <c r="F215" s="282"/>
      <c r="G215" s="282"/>
      <c r="H215" s="244"/>
      <c r="I215" s="243"/>
      <c r="J215" s="244"/>
      <c r="K215" s="283"/>
      <c r="L215" s="243"/>
      <c r="M215" s="243"/>
      <c r="N215" s="284"/>
      <c r="O215" s="284"/>
      <c r="P215" s="284"/>
      <c r="Q215" s="284"/>
      <c r="R215" s="284"/>
      <c r="S215" s="284"/>
      <c r="T215" s="284"/>
      <c r="U215" s="284"/>
      <c r="V215" s="284"/>
      <c r="W215" s="243"/>
      <c r="X215" s="243"/>
      <c r="Y215" s="243"/>
      <c r="Z215" s="243"/>
      <c r="AA215" s="243"/>
      <c r="AB215" s="243"/>
      <c r="AC215" s="243"/>
      <c r="AD215" s="243"/>
      <c r="AE215" s="243"/>
      <c r="AF215" s="243"/>
      <c r="AG215" s="243"/>
      <c r="AH215" s="243"/>
      <c r="AI215" s="243"/>
      <c r="AJ215" s="243"/>
      <c r="AK215" s="243"/>
      <c r="AL215" s="243"/>
      <c r="AM215" s="243"/>
      <c r="AN215" s="243"/>
      <c r="AO215" s="243"/>
      <c r="AP215" s="243"/>
      <c r="AQ215" s="243"/>
      <c r="AR215" s="243"/>
      <c r="AS215" s="243"/>
    </row>
    <row r="216" s="245" customFormat="true" ht="22.7" hidden="false" customHeight="true" outlineLevel="0" collapsed="false">
      <c r="A216" s="273"/>
      <c r="B216" s="273"/>
      <c r="C216" s="273"/>
      <c r="D216" s="244"/>
      <c r="E216" s="244"/>
      <c r="F216" s="282"/>
      <c r="G216" s="282"/>
      <c r="H216" s="244"/>
      <c r="I216" s="243"/>
      <c r="J216" s="244"/>
      <c r="K216" s="283"/>
      <c r="L216" s="243"/>
      <c r="M216" s="243"/>
      <c r="N216" s="284"/>
      <c r="O216" s="284"/>
      <c r="P216" s="284"/>
      <c r="Q216" s="284"/>
      <c r="R216" s="284"/>
      <c r="S216" s="284"/>
      <c r="T216" s="284"/>
      <c r="U216" s="284"/>
      <c r="V216" s="284"/>
      <c r="W216" s="243"/>
      <c r="X216" s="243"/>
      <c r="Y216" s="243"/>
      <c r="Z216" s="243"/>
      <c r="AA216" s="243"/>
      <c r="AB216" s="243"/>
      <c r="AC216" s="243"/>
      <c r="AD216" s="243"/>
      <c r="AE216" s="243"/>
      <c r="AF216" s="243"/>
      <c r="AG216" s="243"/>
      <c r="AH216" s="243"/>
      <c r="AI216" s="243"/>
      <c r="AJ216" s="243"/>
      <c r="AK216" s="243"/>
      <c r="AL216" s="243"/>
      <c r="AM216" s="243"/>
      <c r="AN216" s="243"/>
      <c r="AO216" s="243"/>
      <c r="AP216" s="243"/>
      <c r="AQ216" s="243"/>
      <c r="AR216" s="243"/>
      <c r="AS216" s="243"/>
    </row>
    <row r="217" s="245" customFormat="true" ht="22.7" hidden="false" customHeight="true" outlineLevel="0" collapsed="false">
      <c r="A217" s="273"/>
      <c r="B217" s="273"/>
      <c r="C217" s="273"/>
      <c r="D217" s="244"/>
      <c r="E217" s="244"/>
      <c r="F217" s="282"/>
      <c r="G217" s="282"/>
      <c r="H217" s="244"/>
      <c r="I217" s="243"/>
      <c r="J217" s="244"/>
      <c r="K217" s="283"/>
      <c r="L217" s="243"/>
      <c r="M217" s="243"/>
      <c r="N217" s="284"/>
      <c r="O217" s="284"/>
      <c r="P217" s="284"/>
      <c r="Q217" s="284"/>
      <c r="R217" s="284"/>
      <c r="S217" s="284"/>
      <c r="T217" s="284"/>
      <c r="U217" s="284"/>
      <c r="V217" s="284"/>
      <c r="W217" s="243"/>
      <c r="X217" s="243"/>
      <c r="Y217" s="243"/>
      <c r="Z217" s="243"/>
      <c r="AA217" s="243"/>
      <c r="AB217" s="243"/>
      <c r="AC217" s="243"/>
      <c r="AD217" s="243"/>
      <c r="AE217" s="243"/>
      <c r="AF217" s="243"/>
      <c r="AG217" s="243"/>
      <c r="AH217" s="243"/>
      <c r="AI217" s="243"/>
      <c r="AJ217" s="243"/>
      <c r="AK217" s="243"/>
      <c r="AL217" s="243"/>
      <c r="AM217" s="243"/>
      <c r="AN217" s="243"/>
      <c r="AO217" s="243"/>
      <c r="AP217" s="243"/>
      <c r="AQ217" s="243"/>
      <c r="AR217" s="243"/>
      <c r="AS217" s="243"/>
    </row>
    <row r="218" s="245" customFormat="true" ht="22.7" hidden="false" customHeight="true" outlineLevel="0" collapsed="false">
      <c r="A218" s="273"/>
      <c r="B218" s="273"/>
      <c r="C218" s="273"/>
      <c r="D218" s="244"/>
      <c r="E218" s="244"/>
      <c r="F218" s="282"/>
      <c r="G218" s="282"/>
      <c r="H218" s="244"/>
      <c r="I218" s="243"/>
      <c r="J218" s="244"/>
      <c r="K218" s="283"/>
      <c r="L218" s="243"/>
      <c r="M218" s="243"/>
      <c r="N218" s="284"/>
      <c r="O218" s="284"/>
      <c r="P218" s="284"/>
      <c r="Q218" s="284"/>
      <c r="R218" s="284"/>
      <c r="S218" s="284"/>
      <c r="T218" s="284"/>
      <c r="U218" s="284"/>
      <c r="V218" s="284"/>
      <c r="W218" s="243"/>
      <c r="X218" s="243"/>
      <c r="Y218" s="243"/>
      <c r="Z218" s="243"/>
      <c r="AA218" s="243"/>
      <c r="AB218" s="243"/>
      <c r="AC218" s="243"/>
      <c r="AD218" s="243"/>
      <c r="AE218" s="243"/>
      <c r="AF218" s="243"/>
      <c r="AG218" s="243"/>
      <c r="AH218" s="243"/>
      <c r="AI218" s="243"/>
      <c r="AJ218" s="243"/>
      <c r="AK218" s="243"/>
      <c r="AL218" s="243"/>
      <c r="AM218" s="243"/>
      <c r="AN218" s="243"/>
      <c r="AO218" s="243"/>
      <c r="AP218" s="243"/>
      <c r="AQ218" s="243"/>
      <c r="AR218" s="243"/>
      <c r="AS218" s="243"/>
    </row>
    <row r="219" s="245" customFormat="true" ht="22.7" hidden="false" customHeight="true" outlineLevel="0" collapsed="false">
      <c r="A219" s="273"/>
      <c r="B219" s="273"/>
      <c r="C219" s="273"/>
      <c r="D219" s="244"/>
      <c r="E219" s="244"/>
      <c r="F219" s="282"/>
      <c r="G219" s="282"/>
      <c r="H219" s="244"/>
      <c r="I219" s="243"/>
      <c r="J219" s="244"/>
      <c r="K219" s="283"/>
      <c r="L219" s="243"/>
      <c r="M219" s="243"/>
      <c r="N219" s="284"/>
      <c r="O219" s="284"/>
      <c r="P219" s="284"/>
      <c r="Q219" s="284"/>
      <c r="R219" s="284"/>
      <c r="S219" s="284"/>
      <c r="T219" s="284"/>
      <c r="U219" s="284"/>
      <c r="V219" s="284"/>
      <c r="W219" s="243"/>
      <c r="X219" s="243"/>
      <c r="Y219" s="243"/>
      <c r="Z219" s="243"/>
      <c r="AA219" s="243"/>
      <c r="AB219" s="243"/>
      <c r="AC219" s="243"/>
      <c r="AD219" s="243"/>
      <c r="AE219" s="243"/>
      <c r="AF219" s="243"/>
      <c r="AG219" s="243"/>
      <c r="AH219" s="243"/>
      <c r="AI219" s="243"/>
      <c r="AJ219" s="243"/>
      <c r="AK219" s="243"/>
      <c r="AL219" s="243"/>
      <c r="AM219" s="243"/>
      <c r="AN219" s="243"/>
      <c r="AO219" s="243"/>
      <c r="AP219" s="243"/>
      <c r="AQ219" s="243"/>
      <c r="AR219" s="243"/>
      <c r="AS219" s="243"/>
    </row>
    <row r="220" s="245" customFormat="true" ht="22.7" hidden="false" customHeight="true" outlineLevel="0" collapsed="false">
      <c r="A220" s="273"/>
      <c r="B220" s="273"/>
      <c r="C220" s="273"/>
      <c r="D220" s="244"/>
      <c r="E220" s="244"/>
      <c r="F220" s="282"/>
      <c r="G220" s="282"/>
      <c r="H220" s="244"/>
      <c r="I220" s="243"/>
      <c r="J220" s="244"/>
      <c r="K220" s="283"/>
      <c r="L220" s="243"/>
      <c r="M220" s="243"/>
      <c r="N220" s="284"/>
      <c r="O220" s="284"/>
      <c r="P220" s="284"/>
      <c r="Q220" s="284"/>
      <c r="R220" s="284"/>
      <c r="S220" s="284"/>
      <c r="T220" s="284"/>
      <c r="U220" s="284"/>
      <c r="V220" s="284"/>
      <c r="W220" s="243"/>
      <c r="X220" s="243"/>
      <c r="Y220" s="243"/>
      <c r="Z220" s="243"/>
      <c r="AA220" s="243"/>
      <c r="AB220" s="243"/>
      <c r="AC220" s="243"/>
      <c r="AD220" s="243"/>
      <c r="AE220" s="243"/>
      <c r="AF220" s="243"/>
      <c r="AG220" s="243"/>
      <c r="AH220" s="243"/>
      <c r="AI220" s="243"/>
      <c r="AJ220" s="243"/>
      <c r="AK220" s="243"/>
      <c r="AL220" s="243"/>
      <c r="AM220" s="243"/>
      <c r="AN220" s="243"/>
      <c r="AO220" s="243"/>
      <c r="AP220" s="243"/>
      <c r="AQ220" s="243"/>
      <c r="AR220" s="243"/>
      <c r="AS220" s="243"/>
    </row>
    <row r="221" s="245" customFormat="true" ht="22.7" hidden="false" customHeight="true" outlineLevel="0" collapsed="false">
      <c r="A221" s="273"/>
      <c r="B221" s="273"/>
      <c r="C221" s="273"/>
      <c r="D221" s="244"/>
      <c r="E221" s="244"/>
      <c r="F221" s="282"/>
      <c r="G221" s="282"/>
      <c r="H221" s="244"/>
      <c r="I221" s="243"/>
      <c r="J221" s="244"/>
      <c r="K221" s="283"/>
      <c r="L221" s="243"/>
      <c r="M221" s="243"/>
      <c r="N221" s="284"/>
      <c r="O221" s="284"/>
      <c r="P221" s="284"/>
      <c r="Q221" s="284"/>
      <c r="R221" s="284"/>
      <c r="S221" s="284"/>
      <c r="T221" s="284"/>
      <c r="U221" s="284"/>
      <c r="V221" s="284"/>
      <c r="W221" s="243"/>
      <c r="X221" s="243"/>
      <c r="Y221" s="243"/>
      <c r="Z221" s="243"/>
      <c r="AA221" s="243"/>
      <c r="AB221" s="243"/>
      <c r="AC221" s="243"/>
      <c r="AD221" s="243"/>
      <c r="AE221" s="243"/>
      <c r="AF221" s="243"/>
      <c r="AG221" s="243"/>
      <c r="AH221" s="243"/>
      <c r="AI221" s="243"/>
      <c r="AJ221" s="243"/>
      <c r="AK221" s="243"/>
      <c r="AL221" s="243"/>
      <c r="AM221" s="243"/>
      <c r="AN221" s="243"/>
      <c r="AO221" s="243"/>
      <c r="AP221" s="243"/>
      <c r="AQ221" s="243"/>
      <c r="AR221" s="243"/>
      <c r="AS221" s="243"/>
    </row>
    <row r="222" s="245" customFormat="true" ht="22.7" hidden="false" customHeight="true" outlineLevel="0" collapsed="false">
      <c r="A222" s="273"/>
      <c r="B222" s="273"/>
      <c r="C222" s="273"/>
      <c r="D222" s="244"/>
      <c r="E222" s="244"/>
      <c r="F222" s="282"/>
      <c r="G222" s="282"/>
      <c r="H222" s="244"/>
      <c r="I222" s="243"/>
      <c r="J222" s="244"/>
      <c r="K222" s="283"/>
      <c r="L222" s="243"/>
      <c r="M222" s="243"/>
      <c r="N222" s="284"/>
      <c r="O222" s="284"/>
      <c r="P222" s="284"/>
      <c r="Q222" s="284"/>
      <c r="R222" s="284"/>
      <c r="S222" s="284"/>
      <c r="T222" s="284"/>
      <c r="U222" s="284"/>
      <c r="V222" s="284"/>
      <c r="W222" s="243"/>
      <c r="X222" s="243"/>
      <c r="Y222" s="243"/>
      <c r="Z222" s="243"/>
      <c r="AA222" s="243"/>
      <c r="AB222" s="243"/>
      <c r="AC222" s="243"/>
      <c r="AD222" s="243"/>
      <c r="AE222" s="243"/>
      <c r="AF222" s="243"/>
      <c r="AG222" s="243"/>
      <c r="AH222" s="243"/>
      <c r="AI222" s="243"/>
      <c r="AJ222" s="243"/>
      <c r="AK222" s="243"/>
      <c r="AL222" s="243"/>
      <c r="AM222" s="243"/>
      <c r="AN222" s="243"/>
      <c r="AO222" s="243"/>
      <c r="AP222" s="243"/>
      <c r="AQ222" s="243"/>
      <c r="AR222" s="243"/>
      <c r="AS222" s="243"/>
    </row>
    <row r="223" s="245" customFormat="true" ht="22.7" hidden="false" customHeight="true" outlineLevel="0" collapsed="false">
      <c r="A223" s="273"/>
      <c r="B223" s="273"/>
      <c r="C223" s="273"/>
      <c r="D223" s="244"/>
      <c r="E223" s="244"/>
      <c r="F223" s="282"/>
      <c r="G223" s="282"/>
      <c r="H223" s="244"/>
      <c r="I223" s="243"/>
      <c r="J223" s="244"/>
      <c r="K223" s="283"/>
      <c r="L223" s="243"/>
      <c r="M223" s="243"/>
      <c r="N223" s="284"/>
      <c r="O223" s="284"/>
      <c r="P223" s="284"/>
      <c r="Q223" s="284"/>
      <c r="R223" s="284"/>
      <c r="S223" s="284"/>
      <c r="T223" s="284"/>
      <c r="U223" s="284"/>
      <c r="V223" s="284"/>
      <c r="W223" s="243"/>
      <c r="X223" s="243"/>
      <c r="Y223" s="243"/>
      <c r="Z223" s="243"/>
      <c r="AA223" s="243"/>
      <c r="AB223" s="243"/>
      <c r="AC223" s="243"/>
      <c r="AD223" s="243"/>
      <c r="AE223" s="243"/>
      <c r="AF223" s="243"/>
      <c r="AG223" s="243"/>
      <c r="AH223" s="243"/>
      <c r="AI223" s="243"/>
      <c r="AJ223" s="243"/>
      <c r="AK223" s="243"/>
      <c r="AL223" s="243"/>
      <c r="AM223" s="243"/>
      <c r="AN223" s="243"/>
      <c r="AO223" s="243"/>
      <c r="AP223" s="243"/>
      <c r="AQ223" s="243"/>
      <c r="AR223" s="243"/>
      <c r="AS223" s="243"/>
    </row>
    <row r="224" s="245" customFormat="true" ht="22.7" hidden="false" customHeight="true" outlineLevel="0" collapsed="false">
      <c r="A224" s="273"/>
      <c r="B224" s="273"/>
      <c r="C224" s="273"/>
      <c r="D224" s="244"/>
      <c r="E224" s="244"/>
      <c r="F224" s="282"/>
      <c r="G224" s="282"/>
      <c r="H224" s="244"/>
      <c r="I224" s="243"/>
      <c r="J224" s="244"/>
      <c r="K224" s="283"/>
      <c r="L224" s="243"/>
      <c r="M224" s="243"/>
      <c r="N224" s="284"/>
      <c r="O224" s="284"/>
      <c r="P224" s="284"/>
      <c r="Q224" s="284"/>
      <c r="R224" s="284"/>
      <c r="S224" s="284"/>
      <c r="T224" s="284"/>
      <c r="U224" s="284"/>
      <c r="V224" s="284"/>
      <c r="W224" s="243"/>
      <c r="X224" s="243"/>
      <c r="Y224" s="243"/>
      <c r="Z224" s="243"/>
      <c r="AA224" s="243"/>
      <c r="AB224" s="243"/>
      <c r="AC224" s="243"/>
      <c r="AD224" s="243"/>
      <c r="AE224" s="243"/>
      <c r="AF224" s="243"/>
      <c r="AG224" s="243"/>
      <c r="AH224" s="243"/>
      <c r="AI224" s="243"/>
      <c r="AJ224" s="243"/>
      <c r="AK224" s="243"/>
      <c r="AL224" s="243"/>
      <c r="AM224" s="243"/>
      <c r="AN224" s="243"/>
      <c r="AO224" s="243"/>
      <c r="AP224" s="243"/>
      <c r="AQ224" s="243"/>
      <c r="AR224" s="243"/>
      <c r="AS224" s="243"/>
    </row>
    <row r="225" s="245" customFormat="true" ht="22.7" hidden="false" customHeight="true" outlineLevel="0" collapsed="false">
      <c r="A225" s="273"/>
      <c r="B225" s="273"/>
      <c r="C225" s="273"/>
      <c r="D225" s="244"/>
      <c r="E225" s="244"/>
      <c r="F225" s="282"/>
      <c r="G225" s="282"/>
      <c r="H225" s="244"/>
      <c r="I225" s="243"/>
      <c r="J225" s="244"/>
      <c r="K225" s="283"/>
      <c r="L225" s="243"/>
      <c r="M225" s="243"/>
      <c r="N225" s="284"/>
      <c r="O225" s="284"/>
      <c r="P225" s="284"/>
      <c r="Q225" s="284"/>
      <c r="R225" s="284"/>
      <c r="S225" s="284"/>
      <c r="T225" s="284"/>
      <c r="U225" s="284"/>
      <c r="V225" s="284"/>
      <c r="W225" s="243"/>
      <c r="X225" s="243"/>
      <c r="Y225" s="243"/>
      <c r="Z225" s="243"/>
      <c r="AA225" s="243"/>
      <c r="AB225" s="243"/>
      <c r="AC225" s="243"/>
      <c r="AD225" s="243"/>
      <c r="AE225" s="243"/>
      <c r="AF225" s="243"/>
      <c r="AG225" s="243"/>
      <c r="AH225" s="243"/>
      <c r="AI225" s="243"/>
      <c r="AJ225" s="243"/>
      <c r="AK225" s="243"/>
      <c r="AL225" s="243"/>
      <c r="AM225" s="243"/>
      <c r="AN225" s="243"/>
      <c r="AO225" s="243"/>
      <c r="AP225" s="243"/>
      <c r="AQ225" s="243"/>
      <c r="AR225" s="243"/>
      <c r="AS225" s="243"/>
    </row>
    <row r="226" s="245" customFormat="true" ht="22.7" hidden="false" customHeight="true" outlineLevel="0" collapsed="false">
      <c r="A226" s="273"/>
      <c r="B226" s="273"/>
      <c r="C226" s="273"/>
      <c r="D226" s="244"/>
      <c r="E226" s="244"/>
      <c r="F226" s="282"/>
      <c r="G226" s="282"/>
      <c r="H226" s="244"/>
      <c r="I226" s="243"/>
      <c r="J226" s="244"/>
      <c r="K226" s="283"/>
      <c r="L226" s="243"/>
      <c r="M226" s="243"/>
      <c r="N226" s="284"/>
      <c r="O226" s="284"/>
      <c r="P226" s="284"/>
      <c r="Q226" s="284"/>
      <c r="R226" s="284"/>
      <c r="S226" s="284"/>
      <c r="T226" s="284"/>
      <c r="U226" s="284"/>
      <c r="V226" s="284"/>
      <c r="W226" s="243"/>
      <c r="X226" s="243"/>
      <c r="Y226" s="243"/>
      <c r="Z226" s="243"/>
      <c r="AA226" s="243"/>
      <c r="AB226" s="243"/>
      <c r="AC226" s="243"/>
      <c r="AD226" s="243"/>
      <c r="AE226" s="243"/>
      <c r="AF226" s="243"/>
      <c r="AG226" s="243"/>
      <c r="AH226" s="243"/>
      <c r="AI226" s="243"/>
      <c r="AJ226" s="243"/>
      <c r="AK226" s="243"/>
      <c r="AL226" s="243"/>
      <c r="AM226" s="243"/>
      <c r="AN226" s="243"/>
      <c r="AO226" s="243"/>
      <c r="AP226" s="243"/>
      <c r="AQ226" s="243"/>
      <c r="AR226" s="243"/>
      <c r="AS226" s="243"/>
    </row>
    <row r="227" s="245" customFormat="true" ht="22.7" hidden="false" customHeight="true" outlineLevel="0" collapsed="false">
      <c r="A227" s="273"/>
      <c r="B227" s="273"/>
      <c r="C227" s="273"/>
      <c r="D227" s="244"/>
      <c r="E227" s="244"/>
      <c r="F227" s="282"/>
      <c r="G227" s="282"/>
      <c r="H227" s="244"/>
      <c r="I227" s="243"/>
      <c r="J227" s="244"/>
      <c r="K227" s="283"/>
      <c r="L227" s="243"/>
      <c r="M227" s="243"/>
      <c r="N227" s="284"/>
      <c r="O227" s="284"/>
      <c r="P227" s="284"/>
      <c r="Q227" s="284"/>
      <c r="R227" s="284"/>
      <c r="S227" s="284"/>
      <c r="T227" s="284"/>
      <c r="U227" s="284"/>
      <c r="V227" s="284"/>
      <c r="W227" s="243"/>
      <c r="X227" s="243"/>
      <c r="Y227" s="243"/>
      <c r="Z227" s="243"/>
      <c r="AA227" s="243"/>
      <c r="AB227" s="243"/>
      <c r="AC227" s="243"/>
      <c r="AD227" s="243"/>
      <c r="AE227" s="243"/>
      <c r="AF227" s="243"/>
      <c r="AG227" s="243"/>
      <c r="AH227" s="243"/>
      <c r="AI227" s="243"/>
      <c r="AJ227" s="243"/>
      <c r="AK227" s="243"/>
      <c r="AL227" s="243"/>
      <c r="AM227" s="243"/>
      <c r="AN227" s="243"/>
      <c r="AO227" s="243"/>
      <c r="AP227" s="243"/>
      <c r="AQ227" s="243"/>
      <c r="AR227" s="243"/>
      <c r="AS227" s="243"/>
    </row>
    <row r="228" s="245" customFormat="true" ht="22.7" hidden="false" customHeight="true" outlineLevel="0" collapsed="false">
      <c r="A228" s="273"/>
      <c r="B228" s="273"/>
      <c r="C228" s="273"/>
      <c r="D228" s="244"/>
      <c r="E228" s="244"/>
      <c r="F228" s="282"/>
      <c r="G228" s="282"/>
      <c r="H228" s="244"/>
      <c r="I228" s="243"/>
      <c r="J228" s="244"/>
      <c r="K228" s="283"/>
      <c r="L228" s="243"/>
      <c r="M228" s="243"/>
      <c r="N228" s="284"/>
      <c r="O228" s="284"/>
      <c r="P228" s="284"/>
      <c r="Q228" s="284"/>
      <c r="R228" s="284"/>
      <c r="S228" s="284"/>
      <c r="T228" s="284"/>
      <c r="U228" s="284"/>
      <c r="V228" s="284"/>
      <c r="W228" s="243"/>
      <c r="X228" s="243"/>
      <c r="Y228" s="243"/>
      <c r="Z228" s="243"/>
      <c r="AA228" s="243"/>
      <c r="AB228" s="243"/>
      <c r="AC228" s="243"/>
      <c r="AD228" s="243"/>
      <c r="AE228" s="243"/>
      <c r="AF228" s="243"/>
      <c r="AG228" s="243"/>
      <c r="AH228" s="243"/>
      <c r="AI228" s="243"/>
      <c r="AJ228" s="243"/>
      <c r="AK228" s="243"/>
      <c r="AL228" s="243"/>
      <c r="AM228" s="243"/>
      <c r="AN228" s="243"/>
      <c r="AO228" s="243"/>
      <c r="AP228" s="243"/>
      <c r="AQ228" s="243"/>
      <c r="AR228" s="243"/>
      <c r="AS228" s="243"/>
    </row>
    <row r="229" s="245" customFormat="true" ht="22.7" hidden="false" customHeight="true" outlineLevel="0" collapsed="false">
      <c r="A229" s="273"/>
      <c r="B229" s="273"/>
      <c r="C229" s="273"/>
      <c r="D229" s="244"/>
      <c r="E229" s="244"/>
      <c r="F229" s="282"/>
      <c r="G229" s="282"/>
      <c r="H229" s="244"/>
      <c r="I229" s="243"/>
      <c r="J229" s="244"/>
      <c r="K229" s="283"/>
      <c r="L229" s="243"/>
      <c r="M229" s="243"/>
      <c r="N229" s="284"/>
      <c r="O229" s="284"/>
      <c r="P229" s="284"/>
      <c r="Q229" s="284"/>
      <c r="R229" s="284"/>
      <c r="S229" s="284"/>
      <c r="T229" s="284"/>
      <c r="U229" s="284"/>
      <c r="V229" s="284"/>
      <c r="W229" s="243"/>
      <c r="X229" s="243"/>
      <c r="Y229" s="243"/>
      <c r="Z229" s="243"/>
      <c r="AA229" s="243"/>
      <c r="AB229" s="243"/>
      <c r="AC229" s="243"/>
      <c r="AD229" s="243"/>
      <c r="AE229" s="243"/>
      <c r="AF229" s="243"/>
      <c r="AG229" s="243"/>
      <c r="AH229" s="243"/>
      <c r="AI229" s="243"/>
      <c r="AJ229" s="243"/>
      <c r="AK229" s="243"/>
      <c r="AL229" s="243"/>
      <c r="AM229" s="243"/>
      <c r="AN229" s="243"/>
      <c r="AO229" s="243"/>
      <c r="AP229" s="243"/>
      <c r="AQ229" s="243"/>
      <c r="AR229" s="243"/>
      <c r="AS229" s="243"/>
    </row>
    <row r="230" s="245" customFormat="true" ht="22.7" hidden="false" customHeight="true" outlineLevel="0" collapsed="false">
      <c r="A230" s="273"/>
      <c r="B230" s="273"/>
      <c r="C230" s="273"/>
      <c r="D230" s="244"/>
      <c r="E230" s="244"/>
      <c r="F230" s="282"/>
      <c r="G230" s="282"/>
      <c r="H230" s="244"/>
      <c r="I230" s="243"/>
      <c r="J230" s="244"/>
      <c r="K230" s="283"/>
      <c r="L230" s="243"/>
      <c r="M230" s="243"/>
      <c r="N230" s="284"/>
      <c r="O230" s="284"/>
      <c r="P230" s="284"/>
      <c r="Q230" s="284"/>
      <c r="R230" s="284"/>
      <c r="S230" s="284"/>
      <c r="T230" s="284"/>
      <c r="U230" s="284"/>
      <c r="V230" s="284"/>
      <c r="W230" s="243"/>
      <c r="X230" s="243"/>
      <c r="Y230" s="243"/>
      <c r="Z230" s="243"/>
      <c r="AA230" s="243"/>
      <c r="AB230" s="243"/>
      <c r="AC230" s="243"/>
      <c r="AD230" s="243"/>
      <c r="AE230" s="243"/>
      <c r="AF230" s="243"/>
      <c r="AG230" s="243"/>
      <c r="AH230" s="243"/>
      <c r="AI230" s="243"/>
      <c r="AJ230" s="243"/>
      <c r="AK230" s="243"/>
      <c r="AL230" s="243"/>
      <c r="AM230" s="243"/>
      <c r="AN230" s="243"/>
      <c r="AO230" s="243"/>
      <c r="AP230" s="243"/>
      <c r="AQ230" s="243"/>
      <c r="AR230" s="243"/>
      <c r="AS230" s="243"/>
    </row>
    <row r="231" s="245" customFormat="true" ht="22.7" hidden="false" customHeight="true" outlineLevel="0" collapsed="false">
      <c r="A231" s="273"/>
      <c r="B231" s="273"/>
      <c r="C231" s="273"/>
      <c r="D231" s="244"/>
      <c r="E231" s="244"/>
      <c r="F231" s="282"/>
      <c r="G231" s="282"/>
      <c r="H231" s="244"/>
      <c r="I231" s="243"/>
      <c r="J231" s="244"/>
      <c r="K231" s="283"/>
      <c r="L231" s="243"/>
      <c r="M231" s="243"/>
      <c r="N231" s="284"/>
      <c r="O231" s="284"/>
      <c r="P231" s="284"/>
      <c r="Q231" s="284"/>
      <c r="R231" s="284"/>
      <c r="S231" s="284"/>
      <c r="T231" s="284"/>
      <c r="U231" s="284"/>
      <c r="V231" s="284"/>
      <c r="W231" s="243"/>
      <c r="X231" s="243"/>
      <c r="Y231" s="243"/>
      <c r="Z231" s="243"/>
      <c r="AA231" s="243"/>
      <c r="AB231" s="243"/>
      <c r="AC231" s="243"/>
      <c r="AD231" s="243"/>
      <c r="AE231" s="243"/>
      <c r="AF231" s="243"/>
      <c r="AG231" s="243"/>
      <c r="AH231" s="243"/>
      <c r="AI231" s="243"/>
      <c r="AJ231" s="243"/>
      <c r="AK231" s="243"/>
      <c r="AL231" s="243"/>
      <c r="AM231" s="243"/>
      <c r="AN231" s="243"/>
      <c r="AO231" s="243"/>
      <c r="AP231" s="243"/>
      <c r="AQ231" s="243"/>
      <c r="AR231" s="243"/>
      <c r="AS231" s="243"/>
    </row>
    <row r="232" s="245" customFormat="true" ht="22.7" hidden="false" customHeight="true" outlineLevel="0" collapsed="false">
      <c r="A232" s="273"/>
      <c r="B232" s="273"/>
      <c r="C232" s="273"/>
      <c r="D232" s="244"/>
      <c r="E232" s="244"/>
      <c r="F232" s="282"/>
      <c r="G232" s="282"/>
      <c r="H232" s="244"/>
      <c r="I232" s="243"/>
      <c r="J232" s="244"/>
      <c r="K232" s="283"/>
      <c r="L232" s="243"/>
      <c r="M232" s="243"/>
      <c r="N232" s="284"/>
      <c r="O232" s="284"/>
      <c r="P232" s="284"/>
      <c r="Q232" s="284"/>
      <c r="R232" s="284"/>
      <c r="S232" s="284"/>
      <c r="T232" s="284"/>
      <c r="U232" s="284"/>
      <c r="V232" s="284"/>
      <c r="W232" s="243"/>
      <c r="X232" s="243"/>
      <c r="Y232" s="243"/>
      <c r="Z232" s="243"/>
      <c r="AA232" s="243"/>
      <c r="AB232" s="243"/>
      <c r="AC232" s="243"/>
      <c r="AD232" s="243"/>
      <c r="AE232" s="243"/>
      <c r="AF232" s="243"/>
      <c r="AG232" s="243"/>
      <c r="AH232" s="243"/>
      <c r="AI232" s="243"/>
      <c r="AJ232" s="243"/>
      <c r="AK232" s="243"/>
      <c r="AL232" s="243"/>
      <c r="AM232" s="243"/>
      <c r="AN232" s="243"/>
      <c r="AO232" s="243"/>
      <c r="AP232" s="243"/>
      <c r="AQ232" s="243"/>
      <c r="AR232" s="243"/>
      <c r="AS232" s="243"/>
    </row>
    <row r="233" s="245" customFormat="true" ht="22.7" hidden="false" customHeight="true" outlineLevel="0" collapsed="false">
      <c r="A233" s="273"/>
      <c r="B233" s="273"/>
      <c r="C233" s="273"/>
      <c r="D233" s="244"/>
      <c r="E233" s="244"/>
      <c r="F233" s="282"/>
      <c r="G233" s="282"/>
      <c r="H233" s="244"/>
      <c r="I233" s="243"/>
      <c r="J233" s="244"/>
      <c r="K233" s="283"/>
      <c r="L233" s="243"/>
      <c r="M233" s="243"/>
      <c r="N233" s="284"/>
      <c r="O233" s="284"/>
      <c r="P233" s="284"/>
      <c r="Q233" s="284"/>
      <c r="R233" s="284"/>
      <c r="S233" s="284"/>
      <c r="T233" s="284"/>
      <c r="U233" s="284"/>
      <c r="V233" s="284"/>
      <c r="W233" s="243"/>
      <c r="X233" s="243"/>
      <c r="Y233" s="243"/>
      <c r="Z233" s="243"/>
      <c r="AA233" s="243"/>
      <c r="AB233" s="243"/>
      <c r="AC233" s="243"/>
      <c r="AD233" s="243"/>
      <c r="AE233" s="243"/>
      <c r="AF233" s="243"/>
      <c r="AG233" s="243"/>
      <c r="AH233" s="243"/>
      <c r="AI233" s="243"/>
      <c r="AJ233" s="243"/>
      <c r="AK233" s="243"/>
      <c r="AL233" s="243"/>
      <c r="AM233" s="243"/>
      <c r="AN233" s="243"/>
      <c r="AO233" s="243"/>
      <c r="AP233" s="243"/>
      <c r="AQ233" s="243"/>
      <c r="AR233" s="243"/>
      <c r="AS233" s="243"/>
    </row>
    <row r="234" s="245" customFormat="true" ht="22.7" hidden="false" customHeight="true" outlineLevel="0" collapsed="false">
      <c r="A234" s="273"/>
      <c r="B234" s="273"/>
      <c r="C234" s="273"/>
      <c r="D234" s="244"/>
      <c r="E234" s="244"/>
      <c r="F234" s="282"/>
      <c r="G234" s="282"/>
      <c r="H234" s="244"/>
      <c r="I234" s="243"/>
      <c r="J234" s="244"/>
      <c r="K234" s="283"/>
      <c r="L234" s="243"/>
      <c r="M234" s="243"/>
      <c r="N234" s="284"/>
      <c r="O234" s="284"/>
      <c r="P234" s="284"/>
      <c r="Q234" s="284"/>
      <c r="R234" s="284"/>
      <c r="S234" s="284"/>
      <c r="T234" s="284"/>
      <c r="U234" s="284"/>
      <c r="V234" s="284"/>
      <c r="W234" s="243"/>
      <c r="X234" s="243"/>
      <c r="Y234" s="243"/>
      <c r="Z234" s="243"/>
      <c r="AA234" s="243"/>
      <c r="AB234" s="243"/>
      <c r="AC234" s="243"/>
      <c r="AD234" s="243"/>
      <c r="AE234" s="243"/>
      <c r="AF234" s="243"/>
      <c r="AG234" s="243"/>
      <c r="AH234" s="243"/>
      <c r="AI234" s="243"/>
      <c r="AJ234" s="243"/>
      <c r="AK234" s="243"/>
      <c r="AL234" s="243"/>
      <c r="AM234" s="243"/>
      <c r="AN234" s="243"/>
      <c r="AO234" s="243"/>
      <c r="AP234" s="243"/>
      <c r="AQ234" s="243"/>
      <c r="AR234" s="243"/>
      <c r="AS234" s="243"/>
    </row>
    <row r="235" s="245" customFormat="true" ht="22.7" hidden="false" customHeight="true" outlineLevel="0" collapsed="false">
      <c r="A235" s="273"/>
      <c r="B235" s="273"/>
      <c r="C235" s="273"/>
      <c r="D235" s="244"/>
      <c r="E235" s="244"/>
      <c r="F235" s="282"/>
      <c r="G235" s="282"/>
      <c r="H235" s="244"/>
      <c r="I235" s="243"/>
      <c r="J235" s="244"/>
      <c r="K235" s="283"/>
      <c r="L235" s="243"/>
      <c r="M235" s="243"/>
      <c r="N235" s="284"/>
      <c r="O235" s="284"/>
      <c r="P235" s="284"/>
      <c r="Q235" s="284"/>
      <c r="R235" s="284"/>
      <c r="S235" s="284"/>
      <c r="T235" s="284"/>
      <c r="U235" s="284"/>
      <c r="V235" s="284"/>
      <c r="W235" s="243"/>
      <c r="X235" s="243"/>
      <c r="Y235" s="243"/>
      <c r="Z235" s="243"/>
      <c r="AA235" s="243"/>
      <c r="AB235" s="243"/>
      <c r="AC235" s="243"/>
      <c r="AD235" s="243"/>
      <c r="AE235" s="243"/>
      <c r="AF235" s="243"/>
      <c r="AG235" s="243"/>
      <c r="AH235" s="243"/>
      <c r="AI235" s="243"/>
      <c r="AJ235" s="243"/>
      <c r="AK235" s="243"/>
      <c r="AL235" s="243"/>
      <c r="AM235" s="243"/>
      <c r="AN235" s="243"/>
      <c r="AO235" s="243"/>
      <c r="AP235" s="243"/>
      <c r="AQ235" s="243"/>
      <c r="AR235" s="243"/>
      <c r="AS235" s="243"/>
    </row>
    <row r="236" s="245" customFormat="true" ht="22.7" hidden="false" customHeight="true" outlineLevel="0" collapsed="false">
      <c r="A236" s="273"/>
      <c r="B236" s="273"/>
      <c r="C236" s="273"/>
      <c r="D236" s="244"/>
      <c r="E236" s="244"/>
      <c r="F236" s="282"/>
      <c r="G236" s="282"/>
      <c r="H236" s="244"/>
      <c r="I236" s="243"/>
      <c r="J236" s="244"/>
      <c r="K236" s="283"/>
      <c r="L236" s="243"/>
      <c r="M236" s="243"/>
      <c r="N236" s="284"/>
      <c r="O236" s="284"/>
      <c r="P236" s="284"/>
      <c r="Q236" s="284"/>
      <c r="R236" s="284"/>
      <c r="S236" s="284"/>
      <c r="T236" s="284"/>
      <c r="U236" s="284"/>
      <c r="V236" s="284"/>
      <c r="W236" s="243"/>
      <c r="X236" s="243"/>
      <c r="Y236" s="243"/>
      <c r="Z236" s="243"/>
      <c r="AA236" s="243"/>
      <c r="AB236" s="243"/>
      <c r="AC236" s="243"/>
      <c r="AD236" s="243"/>
      <c r="AE236" s="243"/>
      <c r="AF236" s="243"/>
      <c r="AG236" s="243"/>
      <c r="AH236" s="243"/>
      <c r="AI236" s="243"/>
      <c r="AJ236" s="243"/>
      <c r="AK236" s="243"/>
      <c r="AL236" s="243"/>
      <c r="AM236" s="243"/>
      <c r="AN236" s="243"/>
      <c r="AO236" s="243"/>
      <c r="AP236" s="243"/>
      <c r="AQ236" s="243"/>
      <c r="AR236" s="243"/>
      <c r="AS236" s="243"/>
    </row>
    <row r="237" s="245" customFormat="true" ht="22.7" hidden="false" customHeight="true" outlineLevel="0" collapsed="false">
      <c r="A237" s="273"/>
      <c r="B237" s="273"/>
      <c r="C237" s="273"/>
      <c r="D237" s="244"/>
      <c r="E237" s="244"/>
      <c r="F237" s="282"/>
      <c r="G237" s="282"/>
      <c r="H237" s="244"/>
      <c r="I237" s="243"/>
      <c r="J237" s="244"/>
      <c r="K237" s="283"/>
      <c r="L237" s="243"/>
      <c r="M237" s="243"/>
      <c r="N237" s="284"/>
      <c r="O237" s="284"/>
      <c r="P237" s="284"/>
      <c r="Q237" s="284"/>
      <c r="R237" s="284"/>
      <c r="S237" s="284"/>
      <c r="T237" s="284"/>
      <c r="U237" s="284"/>
      <c r="V237" s="284"/>
      <c r="W237" s="243"/>
      <c r="X237" s="243"/>
      <c r="Y237" s="243"/>
      <c r="Z237" s="243"/>
      <c r="AA237" s="243"/>
      <c r="AB237" s="243"/>
      <c r="AC237" s="243"/>
      <c r="AD237" s="243"/>
      <c r="AE237" s="243"/>
      <c r="AF237" s="243"/>
      <c r="AG237" s="243"/>
      <c r="AH237" s="243"/>
      <c r="AI237" s="243"/>
      <c r="AJ237" s="243"/>
      <c r="AK237" s="243"/>
      <c r="AL237" s="243"/>
      <c r="AM237" s="243"/>
      <c r="AN237" s="243"/>
      <c r="AO237" s="243"/>
      <c r="AP237" s="243"/>
      <c r="AQ237" s="243"/>
      <c r="AR237" s="243"/>
      <c r="AS237" s="243"/>
    </row>
    <row r="238" s="245" customFormat="true" ht="22.7" hidden="false" customHeight="true" outlineLevel="0" collapsed="false">
      <c r="A238" s="273"/>
      <c r="B238" s="273"/>
      <c r="C238" s="273"/>
      <c r="D238" s="244"/>
      <c r="E238" s="244"/>
      <c r="F238" s="282"/>
      <c r="G238" s="282"/>
      <c r="H238" s="244"/>
      <c r="I238" s="243"/>
      <c r="J238" s="244"/>
      <c r="K238" s="283"/>
      <c r="L238" s="243"/>
      <c r="M238" s="243"/>
      <c r="N238" s="284"/>
      <c r="O238" s="284"/>
      <c r="P238" s="284"/>
      <c r="Q238" s="284"/>
      <c r="R238" s="284"/>
      <c r="S238" s="284"/>
      <c r="T238" s="284"/>
      <c r="U238" s="284"/>
      <c r="V238" s="284"/>
      <c r="W238" s="243"/>
      <c r="X238" s="243"/>
      <c r="Y238" s="243"/>
      <c r="Z238" s="243"/>
      <c r="AA238" s="243"/>
      <c r="AB238" s="243"/>
      <c r="AC238" s="243"/>
      <c r="AD238" s="243"/>
      <c r="AE238" s="243"/>
      <c r="AF238" s="243"/>
      <c r="AG238" s="243"/>
      <c r="AH238" s="243"/>
      <c r="AI238" s="243"/>
      <c r="AJ238" s="243"/>
      <c r="AK238" s="243"/>
      <c r="AL238" s="243"/>
      <c r="AM238" s="243"/>
      <c r="AN238" s="243"/>
      <c r="AO238" s="243"/>
      <c r="AP238" s="243"/>
      <c r="AQ238" s="243"/>
      <c r="AR238" s="243"/>
      <c r="AS238" s="243"/>
    </row>
    <row r="239" customFormat="false" ht="22.7" hidden="false" customHeight="true" outlineLevel="0" collapsed="false">
      <c r="A239" s="273"/>
      <c r="B239" s="273"/>
      <c r="C239" s="273"/>
      <c r="D239" s="244"/>
      <c r="E239" s="244"/>
      <c r="F239" s="282"/>
      <c r="G239" s="282"/>
      <c r="H239" s="244"/>
      <c r="I239" s="243"/>
      <c r="J239" s="244"/>
      <c r="K239" s="283"/>
      <c r="L239" s="243"/>
      <c r="M239" s="243"/>
      <c r="N239" s="284"/>
      <c r="O239" s="284"/>
      <c r="P239" s="284"/>
      <c r="Q239" s="284"/>
      <c r="R239" s="284"/>
      <c r="S239" s="284"/>
      <c r="T239" s="284"/>
      <c r="U239" s="284"/>
      <c r="V239" s="284"/>
      <c r="W239" s="243"/>
      <c r="X239" s="243"/>
      <c r="Y239" s="243"/>
      <c r="Z239" s="243"/>
      <c r="AA239" s="243"/>
      <c r="AB239" s="243"/>
      <c r="AC239" s="243"/>
      <c r="AD239" s="243"/>
      <c r="AE239" s="243"/>
      <c r="AF239" s="243"/>
      <c r="AG239" s="243"/>
      <c r="AH239" s="243"/>
      <c r="AI239" s="243"/>
      <c r="AJ239" s="243"/>
      <c r="AK239" s="243"/>
      <c r="AL239" s="243"/>
      <c r="AM239" s="243"/>
      <c r="AN239" s="243"/>
      <c r="AO239" s="243"/>
      <c r="AP239" s="243"/>
      <c r="AQ239" s="243"/>
      <c r="AR239" s="243"/>
      <c r="AS239" s="243"/>
    </row>
    <row r="240" customFormat="false" ht="22.7" hidden="false" customHeight="true" outlineLevel="0" collapsed="false">
      <c r="A240" s="75"/>
      <c r="B240" s="75"/>
      <c r="C240" s="75"/>
      <c r="D240" s="50"/>
      <c r="E240" s="50"/>
      <c r="F240" s="285"/>
      <c r="G240" s="285"/>
      <c r="H240" s="50"/>
      <c r="I240" s="41"/>
      <c r="J240" s="50"/>
      <c r="K240" s="154"/>
      <c r="L240" s="41"/>
      <c r="M240" s="41"/>
      <c r="N240" s="155"/>
      <c r="O240" s="155"/>
      <c r="P240" s="155"/>
      <c r="Q240" s="155"/>
      <c r="R240" s="155"/>
      <c r="S240" s="155"/>
      <c r="T240" s="155"/>
      <c r="U240" s="155"/>
      <c r="V240" s="155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</row>
    <row r="241" customFormat="false" ht="22.7" hidden="false" customHeight="true" outlineLevel="0" collapsed="false">
      <c r="A241" s="75"/>
      <c r="B241" s="75"/>
      <c r="C241" s="75"/>
      <c r="D241" s="50"/>
      <c r="E241" s="50"/>
      <c r="F241" s="285"/>
      <c r="G241" s="285"/>
      <c r="H241" s="50"/>
      <c r="I241" s="41"/>
      <c r="J241" s="50"/>
      <c r="K241" s="154"/>
      <c r="L241" s="41"/>
      <c r="M241" s="41"/>
      <c r="N241" s="155"/>
      <c r="O241" s="155"/>
      <c r="P241" s="155"/>
      <c r="Q241" s="155"/>
      <c r="R241" s="155"/>
      <c r="S241" s="155"/>
      <c r="T241" s="155"/>
      <c r="U241" s="155"/>
      <c r="V241" s="155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</row>
    <row r="242" customFormat="false" ht="22.7" hidden="false" customHeight="true" outlineLevel="0" collapsed="false">
      <c r="A242" s="75"/>
      <c r="B242" s="75"/>
      <c r="C242" s="75"/>
      <c r="D242" s="50"/>
      <c r="E242" s="50"/>
      <c r="F242" s="285"/>
      <c r="G242" s="285"/>
      <c r="H242" s="50"/>
      <c r="I242" s="41"/>
      <c r="J242" s="50"/>
      <c r="K242" s="154"/>
      <c r="L242" s="41"/>
      <c r="M242" s="41"/>
      <c r="N242" s="155"/>
      <c r="O242" s="155"/>
      <c r="P242" s="155"/>
      <c r="Q242" s="155"/>
      <c r="R242" s="155"/>
      <c r="S242" s="155"/>
      <c r="T242" s="155"/>
      <c r="U242" s="155"/>
      <c r="V242" s="155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</row>
    <row r="243" customFormat="false" ht="22.7" hidden="false" customHeight="true" outlineLevel="0" collapsed="false">
      <c r="A243" s="75"/>
      <c r="B243" s="75"/>
      <c r="C243" s="75"/>
      <c r="D243" s="50"/>
      <c r="E243" s="50"/>
      <c r="F243" s="285"/>
      <c r="G243" s="285"/>
      <c r="H243" s="50"/>
      <c r="I243" s="41"/>
      <c r="J243" s="50"/>
      <c r="K243" s="154"/>
      <c r="L243" s="41"/>
      <c r="M243" s="41"/>
      <c r="N243" s="155"/>
      <c r="O243" s="155"/>
      <c r="P243" s="155"/>
      <c r="Q243" s="155"/>
      <c r="R243" s="155"/>
      <c r="S243" s="155"/>
      <c r="T243" s="155"/>
      <c r="U243" s="155"/>
      <c r="V243" s="155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</row>
    <row r="244" customFormat="false" ht="22.7" hidden="false" customHeight="true" outlineLevel="0" collapsed="false">
      <c r="A244" s="75"/>
      <c r="B244" s="75"/>
      <c r="C244" s="75"/>
      <c r="D244" s="50"/>
      <c r="E244" s="50"/>
      <c r="F244" s="285"/>
      <c r="G244" s="285"/>
      <c r="H244" s="50"/>
      <c r="I244" s="41"/>
      <c r="J244" s="50"/>
      <c r="K244" s="154"/>
      <c r="L244" s="41"/>
      <c r="M244" s="41"/>
      <c r="N244" s="155"/>
      <c r="O244" s="155"/>
      <c r="P244" s="155"/>
      <c r="Q244" s="155"/>
      <c r="R244" s="155"/>
      <c r="S244" s="155"/>
      <c r="T244" s="155"/>
      <c r="U244" s="155"/>
      <c r="V244" s="155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</row>
    <row r="245" customFormat="false" ht="22.7" hidden="false" customHeight="true" outlineLevel="0" collapsed="false">
      <c r="A245" s="75"/>
      <c r="B245" s="75"/>
      <c r="C245" s="75"/>
      <c r="D245" s="50"/>
      <c r="E245" s="50"/>
      <c r="F245" s="285"/>
      <c r="G245" s="285"/>
      <c r="H245" s="50"/>
      <c r="I245" s="41"/>
      <c r="J245" s="50"/>
      <c r="K245" s="154"/>
      <c r="L245" s="41"/>
      <c r="M245" s="41"/>
      <c r="N245" s="155"/>
      <c r="O245" s="155"/>
      <c r="P245" s="155"/>
      <c r="Q245" s="155"/>
      <c r="R245" s="155"/>
      <c r="S245" s="155"/>
      <c r="T245" s="155"/>
      <c r="U245" s="155"/>
      <c r="V245" s="155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</row>
    <row r="246" customFormat="false" ht="22.7" hidden="false" customHeight="true" outlineLevel="0" collapsed="false">
      <c r="A246" s="75"/>
      <c r="B246" s="75"/>
      <c r="C246" s="75"/>
      <c r="D246" s="50"/>
      <c r="E246" s="50"/>
      <c r="F246" s="285"/>
      <c r="G246" s="285"/>
      <c r="H246" s="50"/>
      <c r="I246" s="41"/>
      <c r="J246" s="50"/>
      <c r="K246" s="154"/>
      <c r="L246" s="41"/>
      <c r="M246" s="41"/>
      <c r="N246" s="155"/>
      <c r="O246" s="155"/>
      <c r="P246" s="155"/>
      <c r="Q246" s="155"/>
      <c r="R246" s="155"/>
      <c r="S246" s="155"/>
      <c r="T246" s="155"/>
      <c r="U246" s="155"/>
      <c r="V246" s="155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</row>
    <row r="247" customFormat="false" ht="22.7" hidden="false" customHeight="true" outlineLevel="0" collapsed="false">
      <c r="A247" s="75"/>
      <c r="B247" s="75"/>
      <c r="C247" s="75"/>
      <c r="D247" s="50"/>
      <c r="E247" s="50"/>
      <c r="F247" s="285"/>
      <c r="G247" s="285"/>
      <c r="H247" s="50"/>
      <c r="I247" s="41"/>
      <c r="J247" s="50"/>
      <c r="K247" s="154"/>
      <c r="L247" s="41"/>
      <c r="M247" s="41"/>
      <c r="N247" s="155"/>
      <c r="O247" s="155"/>
      <c r="P247" s="155"/>
      <c r="Q247" s="155"/>
      <c r="R247" s="155"/>
      <c r="S247" s="155"/>
      <c r="T247" s="155"/>
      <c r="U247" s="155"/>
      <c r="V247" s="155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</row>
    <row r="248" customFormat="false" ht="22.7" hidden="false" customHeight="true" outlineLevel="0" collapsed="false">
      <c r="A248" s="75"/>
      <c r="B248" s="75"/>
      <c r="C248" s="75"/>
      <c r="D248" s="50"/>
      <c r="E248" s="50"/>
      <c r="F248" s="285"/>
      <c r="G248" s="285"/>
      <c r="H248" s="50"/>
      <c r="I248" s="41"/>
      <c r="J248" s="50"/>
      <c r="K248" s="154"/>
      <c r="L248" s="41"/>
      <c r="M248" s="41"/>
      <c r="N248" s="155"/>
      <c r="O248" s="155"/>
      <c r="P248" s="155"/>
      <c r="Q248" s="155"/>
      <c r="R248" s="155"/>
      <c r="S248" s="155"/>
      <c r="T248" s="155"/>
      <c r="U248" s="155"/>
      <c r="V248" s="155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</row>
    <row r="249" customFormat="false" ht="22.7" hidden="false" customHeight="true" outlineLevel="0" collapsed="false">
      <c r="A249" s="75"/>
      <c r="B249" s="75"/>
      <c r="C249" s="75"/>
      <c r="D249" s="50"/>
      <c r="E249" s="50"/>
      <c r="F249" s="285"/>
      <c r="G249" s="285"/>
      <c r="H249" s="50"/>
      <c r="I249" s="41"/>
      <c r="J249" s="50"/>
      <c r="K249" s="154"/>
      <c r="L249" s="41"/>
      <c r="M249" s="41"/>
      <c r="N249" s="155"/>
      <c r="O249" s="155"/>
      <c r="P249" s="155"/>
      <c r="Q249" s="155"/>
      <c r="R249" s="155"/>
      <c r="S249" s="155"/>
      <c r="T249" s="155"/>
      <c r="U249" s="155"/>
      <c r="V249" s="155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</row>
    <row r="250" customFormat="false" ht="22.7" hidden="false" customHeight="true" outlineLevel="0" collapsed="false">
      <c r="A250" s="75"/>
      <c r="B250" s="75"/>
      <c r="C250" s="75"/>
      <c r="D250" s="50"/>
      <c r="E250" s="50"/>
      <c r="F250" s="285"/>
      <c r="G250" s="285"/>
      <c r="H250" s="50"/>
      <c r="I250" s="41"/>
      <c r="J250" s="50"/>
      <c r="K250" s="154"/>
      <c r="L250" s="41"/>
      <c r="M250" s="41"/>
      <c r="N250" s="155"/>
      <c r="O250" s="155"/>
      <c r="P250" s="155"/>
      <c r="Q250" s="155"/>
      <c r="R250" s="155"/>
      <c r="S250" s="155"/>
      <c r="T250" s="155"/>
      <c r="U250" s="155"/>
      <c r="V250" s="155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</row>
    <row r="251" customFormat="false" ht="22.7" hidden="false" customHeight="true" outlineLevel="0" collapsed="false">
      <c r="A251" s="75"/>
      <c r="B251" s="75"/>
      <c r="C251" s="75"/>
      <c r="D251" s="50"/>
      <c r="E251" s="50"/>
      <c r="F251" s="285"/>
      <c r="G251" s="285"/>
      <c r="H251" s="50"/>
      <c r="I251" s="41"/>
      <c r="J251" s="50"/>
      <c r="K251" s="154"/>
      <c r="L251" s="41"/>
      <c r="M251" s="41"/>
      <c r="N251" s="155"/>
      <c r="O251" s="155"/>
      <c r="P251" s="155"/>
      <c r="Q251" s="155"/>
      <c r="R251" s="155"/>
      <c r="S251" s="155"/>
      <c r="T251" s="155"/>
      <c r="U251" s="155"/>
      <c r="V251" s="155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</row>
    <row r="252" customFormat="false" ht="22.7" hidden="false" customHeight="true" outlineLevel="0" collapsed="false">
      <c r="A252" s="75"/>
      <c r="B252" s="75"/>
      <c r="C252" s="75"/>
      <c r="D252" s="50"/>
      <c r="E252" s="50"/>
      <c r="F252" s="285"/>
      <c r="G252" s="285"/>
      <c r="H252" s="50"/>
      <c r="I252" s="41"/>
      <c r="J252" s="50"/>
      <c r="K252" s="154"/>
      <c r="L252" s="41"/>
      <c r="M252" s="41"/>
      <c r="N252" s="155"/>
      <c r="O252" s="155"/>
      <c r="P252" s="155"/>
      <c r="Q252" s="155"/>
      <c r="R252" s="155"/>
      <c r="S252" s="155"/>
      <c r="T252" s="155"/>
      <c r="U252" s="155"/>
      <c r="V252" s="155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</row>
    <row r="253" customFormat="false" ht="22.7" hidden="false" customHeight="true" outlineLevel="0" collapsed="false">
      <c r="A253" s="75"/>
      <c r="B253" s="75"/>
      <c r="C253" s="75"/>
      <c r="D253" s="50"/>
      <c r="E253" s="50"/>
      <c r="F253" s="285"/>
      <c r="G253" s="285"/>
      <c r="H253" s="50"/>
      <c r="I253" s="41"/>
      <c r="J253" s="50"/>
      <c r="K253" s="154"/>
      <c r="L253" s="41"/>
      <c r="M253" s="41"/>
      <c r="N253" s="155"/>
      <c r="O253" s="155"/>
      <c r="P253" s="155"/>
      <c r="Q253" s="155"/>
      <c r="R253" s="155"/>
      <c r="S253" s="155"/>
      <c r="T253" s="155"/>
      <c r="U253" s="155"/>
      <c r="V253" s="155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</row>
    <row r="254" customFormat="false" ht="22.7" hidden="false" customHeight="true" outlineLevel="0" collapsed="false">
      <c r="A254" s="75"/>
      <c r="B254" s="75"/>
      <c r="C254" s="75"/>
      <c r="D254" s="50"/>
      <c r="E254" s="50"/>
      <c r="F254" s="285"/>
      <c r="G254" s="285"/>
      <c r="H254" s="50"/>
      <c r="I254" s="41"/>
      <c r="J254" s="50"/>
      <c r="K254" s="154"/>
      <c r="L254" s="41"/>
      <c r="M254" s="41"/>
      <c r="N254" s="155"/>
      <c r="O254" s="155"/>
      <c r="P254" s="155"/>
      <c r="Q254" s="155"/>
      <c r="R254" s="155"/>
      <c r="S254" s="155"/>
      <c r="T254" s="155"/>
      <c r="U254" s="155"/>
      <c r="V254" s="155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</row>
    <row r="255" customFormat="false" ht="22.7" hidden="false" customHeight="true" outlineLevel="0" collapsed="false">
      <c r="A255" s="75"/>
      <c r="B255" s="75"/>
      <c r="C255" s="75"/>
      <c r="D255" s="50"/>
      <c r="E255" s="50"/>
      <c r="F255" s="285"/>
      <c r="G255" s="285"/>
      <c r="H255" s="50"/>
      <c r="I255" s="41"/>
      <c r="J255" s="50"/>
      <c r="K255" s="154"/>
      <c r="L255" s="41"/>
      <c r="M255" s="41"/>
      <c r="N255" s="155"/>
      <c r="O255" s="155"/>
      <c r="P255" s="155"/>
      <c r="Q255" s="155"/>
      <c r="R255" s="155"/>
      <c r="S255" s="155"/>
      <c r="T255" s="155"/>
      <c r="U255" s="155"/>
      <c r="V255" s="155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</row>
    <row r="256" customFormat="false" ht="22.7" hidden="false" customHeight="true" outlineLevel="0" collapsed="false">
      <c r="A256" s="75"/>
      <c r="B256" s="75"/>
      <c r="C256" s="75"/>
      <c r="D256" s="50"/>
      <c r="E256" s="50"/>
      <c r="F256" s="285"/>
      <c r="G256" s="285"/>
      <c r="H256" s="50"/>
      <c r="I256" s="41"/>
      <c r="J256" s="50"/>
      <c r="K256" s="154"/>
      <c r="L256" s="41"/>
      <c r="M256" s="41"/>
      <c r="N256" s="155"/>
      <c r="O256" s="155"/>
      <c r="P256" s="155"/>
      <c r="Q256" s="155"/>
      <c r="R256" s="155"/>
      <c r="S256" s="155"/>
      <c r="T256" s="155"/>
      <c r="U256" s="155"/>
      <c r="V256" s="155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</row>
    <row r="257" customFormat="false" ht="22.7" hidden="false" customHeight="true" outlineLevel="0" collapsed="false">
      <c r="A257" s="75"/>
      <c r="B257" s="75"/>
      <c r="C257" s="75"/>
      <c r="D257" s="50"/>
      <c r="E257" s="50"/>
      <c r="F257" s="285"/>
      <c r="G257" s="285"/>
      <c r="H257" s="50"/>
      <c r="I257" s="41"/>
      <c r="J257" s="50"/>
      <c r="K257" s="154"/>
      <c r="L257" s="41"/>
      <c r="M257" s="41"/>
      <c r="N257" s="155"/>
      <c r="O257" s="155"/>
      <c r="P257" s="155"/>
      <c r="Q257" s="155"/>
      <c r="R257" s="155"/>
      <c r="S257" s="155"/>
      <c r="T257" s="155"/>
      <c r="U257" s="155"/>
      <c r="V257" s="155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</row>
    <row r="258" customFormat="false" ht="22.7" hidden="false" customHeight="true" outlineLevel="0" collapsed="false">
      <c r="A258" s="75"/>
      <c r="B258" s="75"/>
      <c r="C258" s="75"/>
      <c r="D258" s="50"/>
      <c r="E258" s="50"/>
      <c r="F258" s="285"/>
      <c r="G258" s="285"/>
      <c r="H258" s="50"/>
      <c r="I258" s="41"/>
      <c r="J258" s="50"/>
      <c r="K258" s="154"/>
      <c r="L258" s="41"/>
      <c r="M258" s="41"/>
      <c r="N258" s="155"/>
      <c r="O258" s="155"/>
      <c r="P258" s="155"/>
      <c r="Q258" s="155"/>
      <c r="R258" s="155"/>
      <c r="S258" s="155"/>
      <c r="T258" s="155"/>
      <c r="U258" s="155"/>
      <c r="V258" s="155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</row>
    <row r="259" customFormat="false" ht="22.7" hidden="false" customHeight="true" outlineLevel="0" collapsed="false">
      <c r="A259" s="75"/>
      <c r="B259" s="75"/>
      <c r="C259" s="75"/>
      <c r="D259" s="50"/>
      <c r="E259" s="50"/>
      <c r="F259" s="285"/>
      <c r="G259" s="285"/>
      <c r="H259" s="50"/>
      <c r="I259" s="41"/>
      <c r="J259" s="50"/>
      <c r="K259" s="154"/>
      <c r="L259" s="41"/>
      <c r="M259" s="41"/>
      <c r="N259" s="155"/>
      <c r="O259" s="155"/>
      <c r="P259" s="155"/>
      <c r="Q259" s="155"/>
      <c r="R259" s="155"/>
      <c r="S259" s="155"/>
      <c r="T259" s="155"/>
      <c r="U259" s="155"/>
      <c r="V259" s="155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</row>
    <row r="260" customFormat="false" ht="22.7" hidden="false" customHeight="true" outlineLevel="0" collapsed="false">
      <c r="A260" s="75"/>
      <c r="B260" s="75"/>
      <c r="C260" s="75"/>
      <c r="D260" s="50"/>
      <c r="E260" s="50"/>
      <c r="F260" s="285"/>
      <c r="G260" s="285"/>
      <c r="H260" s="50"/>
      <c r="I260" s="41"/>
      <c r="J260" s="50"/>
      <c r="K260" s="154"/>
      <c r="L260" s="41"/>
      <c r="M260" s="41"/>
      <c r="N260" s="155"/>
      <c r="O260" s="155"/>
      <c r="P260" s="155"/>
      <c r="Q260" s="155"/>
      <c r="R260" s="155"/>
      <c r="S260" s="155"/>
      <c r="T260" s="155"/>
      <c r="U260" s="155"/>
      <c r="V260" s="155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</row>
    <row r="261" customFormat="false" ht="22.7" hidden="false" customHeight="true" outlineLevel="0" collapsed="false">
      <c r="A261" s="75"/>
      <c r="B261" s="75"/>
      <c r="C261" s="75"/>
      <c r="D261" s="50"/>
      <c r="E261" s="50"/>
      <c r="F261" s="285"/>
      <c r="G261" s="285"/>
      <c r="H261" s="50"/>
      <c r="I261" s="41"/>
      <c r="J261" s="50"/>
      <c r="K261" s="154"/>
      <c r="L261" s="41"/>
      <c r="M261" s="41"/>
      <c r="N261" s="155"/>
      <c r="O261" s="155"/>
      <c r="P261" s="155"/>
      <c r="Q261" s="155"/>
      <c r="R261" s="155"/>
      <c r="S261" s="155"/>
      <c r="T261" s="155"/>
      <c r="U261" s="155"/>
      <c r="V261" s="155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</row>
    <row r="262" customFormat="false" ht="22.7" hidden="false" customHeight="true" outlineLevel="0" collapsed="false">
      <c r="A262" s="75"/>
      <c r="B262" s="75"/>
      <c r="C262" s="75"/>
      <c r="D262" s="50"/>
      <c r="E262" s="50"/>
      <c r="F262" s="285"/>
      <c r="G262" s="285"/>
      <c r="H262" s="50"/>
      <c r="I262" s="41"/>
      <c r="J262" s="50"/>
      <c r="K262" s="154"/>
      <c r="L262" s="41"/>
      <c r="M262" s="41"/>
      <c r="N262" s="155"/>
      <c r="O262" s="155"/>
      <c r="P262" s="155"/>
      <c r="Q262" s="155"/>
      <c r="R262" s="155"/>
      <c r="S262" s="155"/>
      <c r="T262" s="155"/>
      <c r="U262" s="155"/>
      <c r="V262" s="155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</row>
    <row r="263" customFormat="false" ht="22.7" hidden="false" customHeight="true" outlineLevel="0" collapsed="false">
      <c r="A263" s="75"/>
      <c r="B263" s="75"/>
      <c r="C263" s="75"/>
      <c r="D263" s="50"/>
      <c r="E263" s="50"/>
      <c r="F263" s="285"/>
      <c r="G263" s="285"/>
      <c r="H263" s="50"/>
      <c r="I263" s="41"/>
      <c r="J263" s="50"/>
      <c r="K263" s="154"/>
      <c r="L263" s="41"/>
      <c r="M263" s="41"/>
      <c r="N263" s="155"/>
      <c r="O263" s="155"/>
      <c r="P263" s="155"/>
      <c r="Q263" s="155"/>
      <c r="R263" s="155"/>
      <c r="S263" s="155"/>
      <c r="T263" s="155"/>
      <c r="U263" s="155"/>
      <c r="V263" s="155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</row>
    <row r="264" customFormat="false" ht="22.7" hidden="false" customHeight="true" outlineLevel="0" collapsed="false">
      <c r="A264" s="75"/>
      <c r="B264" s="75"/>
      <c r="C264" s="75"/>
      <c r="D264" s="50"/>
      <c r="E264" s="50"/>
      <c r="F264" s="285"/>
      <c r="G264" s="285"/>
      <c r="H264" s="50"/>
      <c r="I264" s="41"/>
      <c r="J264" s="50"/>
      <c r="K264" s="154"/>
      <c r="L264" s="41"/>
      <c r="M264" s="41"/>
      <c r="N264" s="155"/>
      <c r="O264" s="155"/>
      <c r="P264" s="155"/>
      <c r="Q264" s="155"/>
      <c r="R264" s="155"/>
      <c r="S264" s="155"/>
      <c r="T264" s="155"/>
      <c r="U264" s="155"/>
      <c r="V264" s="155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</row>
    <row r="265" customFormat="false" ht="22.7" hidden="false" customHeight="true" outlineLevel="0" collapsed="false">
      <c r="A265" s="75"/>
      <c r="B265" s="75"/>
      <c r="C265" s="75"/>
      <c r="D265" s="50"/>
      <c r="E265" s="50"/>
      <c r="F265" s="285"/>
      <c r="G265" s="285"/>
      <c r="H265" s="50"/>
      <c r="I265" s="41"/>
      <c r="J265" s="50"/>
      <c r="K265" s="154"/>
      <c r="L265" s="41"/>
      <c r="M265" s="41"/>
      <c r="N265" s="155"/>
      <c r="O265" s="155"/>
      <c r="P265" s="155"/>
      <c r="Q265" s="155"/>
      <c r="R265" s="155"/>
      <c r="S265" s="155"/>
      <c r="T265" s="155"/>
      <c r="U265" s="155"/>
      <c r="V265" s="155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</row>
    <row r="266" customFormat="false" ht="22.7" hidden="false" customHeight="true" outlineLevel="0" collapsed="false">
      <c r="A266" s="75"/>
      <c r="B266" s="75"/>
      <c r="C266" s="75"/>
      <c r="D266" s="50"/>
      <c r="E266" s="50"/>
      <c r="F266" s="285"/>
      <c r="G266" s="285"/>
      <c r="H266" s="50"/>
      <c r="I266" s="41"/>
      <c r="J266" s="50"/>
      <c r="K266" s="154"/>
      <c r="L266" s="41"/>
      <c r="M266" s="41"/>
      <c r="N266" s="155"/>
      <c r="O266" s="155"/>
      <c r="P266" s="155"/>
      <c r="Q266" s="155"/>
      <c r="R266" s="155"/>
      <c r="S266" s="155"/>
      <c r="T266" s="155"/>
      <c r="U266" s="155"/>
      <c r="V266" s="155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</row>
    <row r="267" customFormat="false" ht="22.7" hidden="false" customHeight="true" outlineLevel="0" collapsed="false">
      <c r="A267" s="75"/>
      <c r="B267" s="75"/>
      <c r="C267" s="75"/>
      <c r="D267" s="50"/>
      <c r="E267" s="50"/>
      <c r="F267" s="285"/>
      <c r="G267" s="285"/>
      <c r="H267" s="50"/>
      <c r="I267" s="41"/>
      <c r="J267" s="50"/>
      <c r="K267" s="154"/>
      <c r="L267" s="41"/>
      <c r="M267" s="41"/>
      <c r="N267" s="155"/>
      <c r="O267" s="155"/>
      <c r="P267" s="155"/>
      <c r="Q267" s="155"/>
      <c r="R267" s="155"/>
      <c r="S267" s="155"/>
      <c r="T267" s="155"/>
      <c r="U267" s="155"/>
      <c r="V267" s="155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</row>
    <row r="268" customFormat="false" ht="22.7" hidden="false" customHeight="true" outlineLevel="0" collapsed="false">
      <c r="A268" s="75"/>
      <c r="B268" s="75"/>
      <c r="C268" s="75"/>
      <c r="D268" s="50"/>
      <c r="E268" s="50"/>
      <c r="F268" s="285"/>
      <c r="G268" s="285"/>
      <c r="H268" s="50"/>
      <c r="I268" s="41"/>
      <c r="J268" s="50"/>
      <c r="K268" s="154"/>
      <c r="L268" s="41"/>
      <c r="M268" s="41"/>
      <c r="N268" s="155"/>
      <c r="O268" s="155"/>
      <c r="P268" s="155"/>
      <c r="Q268" s="155"/>
      <c r="R268" s="155"/>
      <c r="S268" s="155"/>
      <c r="T268" s="155"/>
      <c r="U268" s="155"/>
      <c r="V268" s="155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</row>
    <row r="269" customFormat="false" ht="22.7" hidden="false" customHeight="true" outlineLevel="0" collapsed="false">
      <c r="A269" s="75"/>
      <c r="B269" s="75"/>
      <c r="C269" s="75"/>
      <c r="D269" s="50"/>
      <c r="E269" s="50"/>
      <c r="F269" s="285"/>
      <c r="G269" s="285"/>
      <c r="H269" s="50"/>
      <c r="I269" s="41"/>
      <c r="J269" s="50"/>
      <c r="K269" s="154"/>
      <c r="L269" s="41"/>
      <c r="M269" s="41"/>
      <c r="N269" s="155"/>
      <c r="O269" s="155"/>
      <c r="P269" s="155"/>
      <c r="Q269" s="155"/>
      <c r="R269" s="155"/>
      <c r="S269" s="155"/>
      <c r="T269" s="155"/>
      <c r="U269" s="155"/>
      <c r="V269" s="155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</row>
    <row r="270" customFormat="false" ht="22.7" hidden="false" customHeight="true" outlineLevel="0" collapsed="false">
      <c r="A270" s="75"/>
      <c r="B270" s="75"/>
      <c r="C270" s="75"/>
      <c r="D270" s="50"/>
      <c r="E270" s="50"/>
      <c r="F270" s="285"/>
      <c r="G270" s="285"/>
      <c r="H270" s="50"/>
      <c r="I270" s="41"/>
      <c r="J270" s="50"/>
      <c r="K270" s="154"/>
      <c r="L270" s="41"/>
      <c r="M270" s="41"/>
      <c r="N270" s="155"/>
      <c r="O270" s="155"/>
      <c r="P270" s="155"/>
      <c r="Q270" s="155"/>
      <c r="R270" s="155"/>
      <c r="S270" s="155"/>
      <c r="T270" s="155"/>
      <c r="U270" s="155"/>
      <c r="V270" s="155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</row>
    <row r="271" customFormat="false" ht="22.7" hidden="false" customHeight="true" outlineLevel="0" collapsed="false">
      <c r="A271" s="75"/>
      <c r="B271" s="75"/>
      <c r="C271" s="75"/>
      <c r="D271" s="50"/>
      <c r="E271" s="50"/>
      <c r="F271" s="285"/>
      <c r="G271" s="285"/>
      <c r="H271" s="50"/>
      <c r="I271" s="41"/>
      <c r="J271" s="50"/>
      <c r="K271" s="154"/>
      <c r="L271" s="41"/>
      <c r="M271" s="41"/>
      <c r="N271" s="155"/>
      <c r="O271" s="155"/>
      <c r="P271" s="155"/>
      <c r="Q271" s="155"/>
      <c r="R271" s="155"/>
      <c r="S271" s="155"/>
      <c r="T271" s="155"/>
      <c r="U271" s="155"/>
      <c r="V271" s="155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</row>
    <row r="272" customFormat="false" ht="22.7" hidden="false" customHeight="true" outlineLevel="0" collapsed="false">
      <c r="A272" s="75"/>
      <c r="B272" s="75"/>
      <c r="C272" s="75"/>
      <c r="D272" s="50"/>
      <c r="E272" s="50"/>
      <c r="F272" s="285"/>
      <c r="G272" s="285"/>
      <c r="H272" s="50"/>
      <c r="I272" s="41"/>
      <c r="J272" s="50"/>
      <c r="K272" s="154"/>
      <c r="L272" s="41"/>
      <c r="M272" s="41"/>
      <c r="N272" s="155"/>
      <c r="O272" s="155"/>
      <c r="P272" s="155"/>
      <c r="Q272" s="155"/>
      <c r="R272" s="155"/>
      <c r="S272" s="155"/>
      <c r="T272" s="155"/>
      <c r="U272" s="155"/>
      <c r="V272" s="155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</row>
    <row r="273" customFormat="false" ht="22.7" hidden="false" customHeight="true" outlineLevel="0" collapsed="false">
      <c r="A273" s="75"/>
      <c r="B273" s="75"/>
      <c r="C273" s="75"/>
      <c r="D273" s="50"/>
      <c r="E273" s="50"/>
      <c r="F273" s="285"/>
      <c r="G273" s="285"/>
      <c r="H273" s="50"/>
      <c r="I273" s="41"/>
      <c r="J273" s="50"/>
      <c r="K273" s="154"/>
      <c r="L273" s="41"/>
      <c r="M273" s="41"/>
      <c r="N273" s="155"/>
      <c r="O273" s="155"/>
      <c r="P273" s="155"/>
      <c r="Q273" s="155"/>
      <c r="R273" s="155"/>
      <c r="S273" s="155"/>
      <c r="T273" s="155"/>
      <c r="U273" s="155"/>
      <c r="V273" s="155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</row>
    <row r="274" customFormat="false" ht="22.7" hidden="false" customHeight="true" outlineLevel="0" collapsed="false">
      <c r="A274" s="75"/>
      <c r="B274" s="75"/>
      <c r="C274" s="75"/>
      <c r="D274" s="50"/>
      <c r="E274" s="50"/>
      <c r="F274" s="285"/>
      <c r="G274" s="285"/>
      <c r="H274" s="50"/>
      <c r="I274" s="41"/>
      <c r="J274" s="50"/>
      <c r="K274" s="154"/>
      <c r="L274" s="41"/>
      <c r="M274" s="41"/>
      <c r="N274" s="155"/>
      <c r="O274" s="155"/>
      <c r="P274" s="155"/>
      <c r="Q274" s="155"/>
      <c r="R274" s="155"/>
      <c r="S274" s="155"/>
      <c r="T274" s="155"/>
      <c r="U274" s="155"/>
      <c r="V274" s="155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</row>
    <row r="275" customFormat="false" ht="22.7" hidden="false" customHeight="true" outlineLevel="0" collapsed="false">
      <c r="A275" s="75"/>
      <c r="B275" s="75"/>
      <c r="C275" s="75"/>
      <c r="D275" s="50"/>
      <c r="E275" s="50"/>
      <c r="F275" s="155"/>
      <c r="G275" s="155"/>
      <c r="H275" s="50"/>
      <c r="I275" s="41"/>
      <c r="J275" s="50"/>
      <c r="K275" s="154"/>
      <c r="L275" s="41"/>
      <c r="M275" s="41"/>
      <c r="N275" s="155"/>
      <c r="O275" s="155"/>
      <c r="P275" s="155"/>
      <c r="Q275" s="155"/>
      <c r="R275" s="155"/>
      <c r="S275" s="155"/>
      <c r="T275" s="155"/>
      <c r="U275" s="155"/>
      <c r="V275" s="155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</row>
    <row r="276" customFormat="false" ht="22.7" hidden="false" customHeight="true" outlineLevel="0" collapsed="false">
      <c r="A276" s="286"/>
      <c r="B276" s="286"/>
      <c r="C276" s="286"/>
      <c r="D276" s="287"/>
      <c r="E276" s="287"/>
      <c r="F276" s="288"/>
      <c r="G276" s="288"/>
      <c r="H276" s="287"/>
      <c r="I276" s="289"/>
      <c r="J276" s="287"/>
      <c r="K276" s="290"/>
      <c r="L276" s="289"/>
      <c r="M276" s="289"/>
      <c r="N276" s="288"/>
      <c r="O276" s="288"/>
      <c r="P276" s="288"/>
      <c r="Q276" s="288"/>
      <c r="R276" s="288"/>
      <c r="S276" s="288"/>
      <c r="T276" s="288"/>
      <c r="U276" s="288"/>
      <c r="V276" s="288"/>
      <c r="W276" s="289"/>
      <c r="X276" s="289"/>
      <c r="Y276" s="289"/>
      <c r="Z276" s="289"/>
      <c r="AA276" s="289"/>
      <c r="AB276" s="289"/>
      <c r="AC276" s="289"/>
      <c r="AD276" s="289"/>
      <c r="AE276" s="289"/>
      <c r="AF276" s="289"/>
      <c r="AG276" s="289"/>
      <c r="AH276" s="289"/>
      <c r="AI276" s="289"/>
      <c r="AJ276" s="289"/>
      <c r="AK276" s="289"/>
      <c r="AL276" s="288"/>
      <c r="AM276" s="288"/>
      <c r="AN276" s="288"/>
      <c r="AO276" s="288"/>
      <c r="AP276" s="288"/>
      <c r="AQ276" s="289"/>
      <c r="AR276" s="289"/>
      <c r="AS276" s="289"/>
    </row>
    <row r="277" customFormat="false" ht="22.7" hidden="false" customHeight="true" outlineLevel="0" collapsed="false">
      <c r="A277" s="286"/>
      <c r="B277" s="286"/>
      <c r="C277" s="286"/>
      <c r="D277" s="287"/>
      <c r="E277" s="287"/>
      <c r="F277" s="288"/>
      <c r="G277" s="288"/>
      <c r="H277" s="287"/>
      <c r="I277" s="289"/>
      <c r="J277" s="287"/>
      <c r="K277" s="290"/>
      <c r="L277" s="289"/>
      <c r="M277" s="289"/>
      <c r="N277" s="288"/>
      <c r="O277" s="288"/>
      <c r="P277" s="288"/>
      <c r="Q277" s="288"/>
      <c r="R277" s="288"/>
      <c r="S277" s="288"/>
      <c r="T277" s="288"/>
      <c r="U277" s="288"/>
      <c r="V277" s="288"/>
      <c r="W277" s="289"/>
      <c r="X277" s="289"/>
      <c r="Y277" s="289"/>
      <c r="Z277" s="289"/>
      <c r="AA277" s="289"/>
      <c r="AB277" s="289"/>
      <c r="AC277" s="289"/>
      <c r="AD277" s="289"/>
      <c r="AE277" s="289"/>
      <c r="AF277" s="289"/>
      <c r="AG277" s="289"/>
      <c r="AH277" s="289"/>
      <c r="AI277" s="289"/>
      <c r="AJ277" s="289"/>
      <c r="AK277" s="289"/>
      <c r="AL277" s="288"/>
      <c r="AM277" s="288"/>
      <c r="AN277" s="288"/>
      <c r="AO277" s="288"/>
      <c r="AP277" s="288"/>
      <c r="AQ277" s="289"/>
      <c r="AR277" s="289"/>
      <c r="AS277" s="289"/>
    </row>
    <row r="278" customFormat="false" ht="22.7" hidden="false" customHeight="true" outlineLevel="0" collapsed="false">
      <c r="A278" s="75"/>
      <c r="B278" s="75"/>
      <c r="C278" s="75"/>
      <c r="D278" s="50"/>
      <c r="E278" s="50"/>
      <c r="F278" s="155"/>
      <c r="G278" s="155"/>
      <c r="H278" s="50"/>
      <c r="I278" s="41"/>
      <c r="J278" s="50"/>
      <c r="K278" s="154"/>
      <c r="L278" s="41"/>
      <c r="M278" s="41"/>
      <c r="N278" s="155"/>
      <c r="O278" s="155"/>
      <c r="P278" s="155"/>
      <c r="Q278" s="155"/>
      <c r="R278" s="155"/>
      <c r="S278" s="155"/>
      <c r="T278" s="155"/>
      <c r="U278" s="155"/>
      <c r="V278" s="155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155"/>
      <c r="AM278" s="155"/>
      <c r="AN278" s="155"/>
      <c r="AO278" s="155"/>
      <c r="AP278" s="155"/>
      <c r="AQ278" s="41"/>
      <c r="AR278" s="41"/>
      <c r="AS278" s="41"/>
    </row>
    <row r="279" customFormat="false" ht="22.7" hidden="false" customHeight="true" outlineLevel="0" collapsed="false">
      <c r="A279" s="75"/>
      <c r="B279" s="75"/>
      <c r="C279" s="75"/>
      <c r="D279" s="50"/>
      <c r="E279" s="50"/>
      <c r="F279" s="155"/>
      <c r="G279" s="155"/>
      <c r="H279" s="50"/>
      <c r="I279" s="41"/>
      <c r="J279" s="50"/>
      <c r="K279" s="154"/>
      <c r="L279" s="41"/>
      <c r="M279" s="41"/>
      <c r="N279" s="155"/>
      <c r="O279" s="155"/>
      <c r="P279" s="155"/>
      <c r="Q279" s="155"/>
      <c r="R279" s="155"/>
      <c r="S279" s="155"/>
      <c r="T279" s="155"/>
      <c r="U279" s="155"/>
      <c r="V279" s="155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</row>
    <row r="280" customFormat="false" ht="22.7" hidden="false" customHeight="true" outlineLevel="0" collapsed="false">
      <c r="A280" s="75"/>
      <c r="B280" s="75"/>
      <c r="C280" s="75"/>
      <c r="D280" s="50"/>
      <c r="E280" s="50"/>
      <c r="F280" s="155"/>
      <c r="G280" s="155"/>
      <c r="H280" s="50"/>
      <c r="I280" s="41"/>
      <c r="J280" s="50"/>
      <c r="K280" s="154"/>
      <c r="L280" s="41"/>
      <c r="M280" s="41"/>
      <c r="N280" s="155"/>
      <c r="O280" s="155"/>
      <c r="P280" s="155"/>
      <c r="Q280" s="155"/>
      <c r="R280" s="155"/>
      <c r="S280" s="155"/>
      <c r="T280" s="155"/>
      <c r="U280" s="155"/>
      <c r="V280" s="155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</row>
    <row r="281" customFormat="false" ht="22.7" hidden="false" customHeight="true" outlineLevel="0" collapsed="false">
      <c r="A281" s="75"/>
      <c r="B281" s="75"/>
      <c r="C281" s="75"/>
      <c r="D281" s="50"/>
      <c r="E281" s="50"/>
      <c r="F281" s="155"/>
      <c r="G281" s="155"/>
      <c r="H281" s="50"/>
      <c r="I281" s="41"/>
      <c r="J281" s="50"/>
      <c r="K281" s="154"/>
      <c r="L281" s="41"/>
      <c r="M281" s="41"/>
      <c r="N281" s="155"/>
      <c r="O281" s="155"/>
      <c r="P281" s="155"/>
      <c r="Q281" s="155"/>
      <c r="R281" s="155"/>
      <c r="S281" s="155"/>
      <c r="T281" s="155"/>
      <c r="U281" s="155"/>
      <c r="V281" s="155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</row>
    <row r="282" customFormat="false" ht="22.7" hidden="false" customHeight="true" outlineLevel="0" collapsed="false">
      <c r="A282" s="75"/>
      <c r="B282" s="75"/>
      <c r="C282" s="75"/>
      <c r="D282" s="50"/>
      <c r="E282" s="50"/>
      <c r="F282" s="155"/>
      <c r="G282" s="155"/>
      <c r="H282" s="50"/>
      <c r="I282" s="41"/>
      <c r="J282" s="50"/>
      <c r="K282" s="154"/>
      <c r="L282" s="41"/>
      <c r="M282" s="41"/>
      <c r="N282" s="155"/>
      <c r="O282" s="155"/>
      <c r="P282" s="155"/>
      <c r="Q282" s="155"/>
      <c r="R282" s="155"/>
      <c r="S282" s="155"/>
      <c r="T282" s="155"/>
      <c r="U282" s="155"/>
      <c r="V282" s="155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</row>
    <row r="283" customFormat="false" ht="22.7" hidden="false" customHeight="true" outlineLevel="0" collapsed="false">
      <c r="A283" s="75"/>
      <c r="B283" s="75"/>
      <c r="C283" s="75"/>
      <c r="D283" s="50"/>
      <c r="E283" s="50"/>
      <c r="F283" s="155"/>
      <c r="G283" s="155"/>
      <c r="H283" s="50"/>
      <c r="I283" s="41"/>
      <c r="J283" s="50"/>
      <c r="K283" s="154"/>
      <c r="L283" s="41"/>
      <c r="M283" s="41"/>
      <c r="N283" s="155"/>
      <c r="O283" s="155"/>
      <c r="P283" s="155"/>
      <c r="Q283" s="155"/>
      <c r="R283" s="155"/>
      <c r="S283" s="155"/>
      <c r="T283" s="155"/>
      <c r="U283" s="155"/>
      <c r="V283" s="155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</row>
    <row r="284" customFormat="false" ht="22.7" hidden="false" customHeight="true" outlineLevel="0" collapsed="false">
      <c r="A284" s="75"/>
      <c r="B284" s="75"/>
      <c r="C284" s="75"/>
      <c r="D284" s="50"/>
      <c r="E284" s="50"/>
      <c r="F284" s="155"/>
      <c r="G284" s="155"/>
      <c r="H284" s="50"/>
      <c r="I284" s="41"/>
      <c r="J284" s="50"/>
      <c r="K284" s="154"/>
      <c r="L284" s="41"/>
      <c r="M284" s="41"/>
      <c r="N284" s="155"/>
      <c r="O284" s="155"/>
      <c r="P284" s="155"/>
      <c r="Q284" s="155"/>
      <c r="R284" s="155"/>
      <c r="S284" s="155"/>
      <c r="T284" s="155"/>
      <c r="U284" s="155"/>
      <c r="V284" s="155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</row>
    <row r="285" customFormat="false" ht="22.7" hidden="false" customHeight="true" outlineLevel="0" collapsed="false">
      <c r="A285" s="75"/>
      <c r="B285" s="75"/>
      <c r="C285" s="75"/>
      <c r="D285" s="50"/>
      <c r="E285" s="50"/>
      <c r="F285" s="155"/>
      <c r="G285" s="155"/>
      <c r="H285" s="50"/>
      <c r="I285" s="41"/>
      <c r="J285" s="50"/>
      <c r="K285" s="154"/>
      <c r="L285" s="41"/>
      <c r="M285" s="41"/>
      <c r="N285" s="155"/>
      <c r="O285" s="155"/>
      <c r="P285" s="155"/>
      <c r="Q285" s="155"/>
      <c r="R285" s="155"/>
      <c r="S285" s="155"/>
      <c r="T285" s="155"/>
      <c r="U285" s="155"/>
      <c r="V285" s="155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</row>
    <row r="286" customFormat="false" ht="22.7" hidden="false" customHeight="true" outlineLevel="0" collapsed="false">
      <c r="A286" s="75"/>
      <c r="B286" s="75"/>
      <c r="C286" s="75"/>
      <c r="D286" s="50"/>
      <c r="E286" s="50"/>
      <c r="F286" s="155"/>
      <c r="G286" s="155"/>
      <c r="H286" s="50"/>
      <c r="I286" s="41"/>
      <c r="J286" s="50"/>
      <c r="K286" s="154"/>
      <c r="L286" s="41"/>
      <c r="M286" s="41"/>
      <c r="N286" s="155"/>
      <c r="O286" s="155"/>
      <c r="P286" s="155"/>
      <c r="Q286" s="155"/>
      <c r="R286" s="155"/>
      <c r="S286" s="155"/>
      <c r="T286" s="155"/>
      <c r="U286" s="155"/>
      <c r="V286" s="155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</row>
    <row r="287" customFormat="false" ht="22.7" hidden="false" customHeight="true" outlineLevel="0" collapsed="false">
      <c r="A287" s="75"/>
      <c r="B287" s="75"/>
      <c r="C287" s="75"/>
      <c r="D287" s="50"/>
      <c r="E287" s="50"/>
      <c r="F287" s="155"/>
      <c r="G287" s="155"/>
      <c r="H287" s="50"/>
      <c r="I287" s="41"/>
      <c r="J287" s="50"/>
      <c r="K287" s="154"/>
      <c r="L287" s="41"/>
      <c r="M287" s="41"/>
      <c r="N287" s="155"/>
      <c r="O287" s="155"/>
      <c r="P287" s="155"/>
      <c r="Q287" s="155"/>
      <c r="R287" s="155"/>
      <c r="S287" s="155"/>
      <c r="T287" s="155"/>
      <c r="U287" s="155"/>
      <c r="V287" s="155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</row>
    <row r="288" customFormat="false" ht="22.7" hidden="false" customHeight="true" outlineLevel="0" collapsed="false">
      <c r="A288" s="75"/>
      <c r="B288" s="75"/>
      <c r="C288" s="75"/>
      <c r="D288" s="50"/>
      <c r="E288" s="50"/>
      <c r="F288" s="155"/>
      <c r="G288" s="155"/>
      <c r="H288" s="50"/>
      <c r="I288" s="41"/>
      <c r="J288" s="50"/>
      <c r="K288" s="154"/>
      <c r="L288" s="41"/>
      <c r="M288" s="41"/>
      <c r="N288" s="155"/>
      <c r="O288" s="155"/>
      <c r="P288" s="155"/>
      <c r="Q288" s="155"/>
      <c r="R288" s="155"/>
      <c r="S288" s="155"/>
      <c r="T288" s="155"/>
      <c r="U288" s="155"/>
      <c r="V288" s="155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</row>
    <row r="289" customFormat="false" ht="22.7" hidden="false" customHeight="true" outlineLevel="0" collapsed="false">
      <c r="A289" s="75"/>
      <c r="B289" s="75"/>
      <c r="C289" s="75"/>
      <c r="D289" s="50"/>
      <c r="E289" s="50"/>
      <c r="F289" s="155"/>
      <c r="G289" s="155"/>
      <c r="H289" s="50"/>
      <c r="I289" s="41"/>
      <c r="J289" s="50"/>
      <c r="K289" s="154"/>
      <c r="L289" s="41"/>
      <c r="M289" s="41"/>
      <c r="N289" s="155"/>
      <c r="O289" s="155"/>
      <c r="P289" s="155"/>
      <c r="Q289" s="155"/>
      <c r="R289" s="155"/>
      <c r="S289" s="155"/>
      <c r="T289" s="155"/>
      <c r="U289" s="155"/>
      <c r="V289" s="155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</row>
    <row r="290" customFormat="false" ht="22.7" hidden="false" customHeight="true" outlineLevel="0" collapsed="false">
      <c r="A290" s="75"/>
      <c r="B290" s="75"/>
      <c r="C290" s="75"/>
      <c r="D290" s="50"/>
      <c r="E290" s="50"/>
      <c r="F290" s="155"/>
      <c r="G290" s="155"/>
      <c r="H290" s="50"/>
      <c r="I290" s="41"/>
      <c r="J290" s="50"/>
      <c r="K290" s="154"/>
      <c r="L290" s="41"/>
      <c r="M290" s="41"/>
      <c r="N290" s="155"/>
      <c r="O290" s="155"/>
      <c r="P290" s="155"/>
      <c r="Q290" s="155"/>
      <c r="R290" s="155"/>
      <c r="S290" s="155"/>
      <c r="T290" s="155"/>
      <c r="U290" s="155"/>
      <c r="V290" s="155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</row>
    <row r="291" customFormat="false" ht="22.7" hidden="false" customHeight="true" outlineLevel="0" collapsed="false">
      <c r="A291" s="75"/>
      <c r="B291" s="75"/>
      <c r="C291" s="75"/>
      <c r="D291" s="50"/>
      <c r="E291" s="50"/>
      <c r="F291" s="155"/>
      <c r="G291" s="155"/>
      <c r="H291" s="50"/>
      <c r="I291" s="41"/>
      <c r="J291" s="50"/>
      <c r="K291" s="154"/>
      <c r="L291" s="41"/>
      <c r="M291" s="41"/>
      <c r="N291" s="155"/>
      <c r="O291" s="155"/>
      <c r="P291" s="155"/>
      <c r="Q291" s="155"/>
      <c r="R291" s="155"/>
      <c r="S291" s="155"/>
      <c r="T291" s="155"/>
      <c r="U291" s="155"/>
      <c r="V291" s="155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</row>
    <row r="292" customFormat="false" ht="22.7" hidden="false" customHeight="true" outlineLevel="0" collapsed="false">
      <c r="A292" s="75"/>
      <c r="B292" s="75"/>
      <c r="C292" s="75"/>
      <c r="D292" s="50"/>
      <c r="E292" s="50"/>
      <c r="F292" s="155"/>
      <c r="G292" s="155"/>
      <c r="H292" s="50"/>
      <c r="I292" s="41"/>
      <c r="J292" s="50"/>
      <c r="K292" s="154"/>
      <c r="L292" s="41"/>
      <c r="M292" s="41"/>
      <c r="N292" s="155"/>
      <c r="O292" s="155"/>
      <c r="P292" s="155"/>
      <c r="Q292" s="155"/>
      <c r="R292" s="155"/>
      <c r="S292" s="155"/>
      <c r="T292" s="155"/>
      <c r="U292" s="155"/>
      <c r="V292" s="155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</row>
    <row r="293" customFormat="false" ht="22.7" hidden="false" customHeight="true" outlineLevel="0" collapsed="false">
      <c r="A293" s="75"/>
      <c r="B293" s="75"/>
      <c r="C293" s="75"/>
      <c r="D293" s="50"/>
      <c r="E293" s="50"/>
      <c r="F293" s="155"/>
      <c r="G293" s="155"/>
      <c r="H293" s="50"/>
      <c r="I293" s="41"/>
      <c r="J293" s="50"/>
      <c r="K293" s="154"/>
      <c r="L293" s="41"/>
      <c r="M293" s="41"/>
      <c r="N293" s="155"/>
      <c r="O293" s="155"/>
      <c r="P293" s="155"/>
      <c r="Q293" s="155"/>
      <c r="R293" s="155"/>
      <c r="S293" s="155"/>
      <c r="T293" s="155"/>
      <c r="U293" s="155"/>
      <c r="V293" s="155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</row>
    <row r="294" customFormat="false" ht="22.7" hidden="false" customHeight="true" outlineLevel="0" collapsed="false">
      <c r="A294" s="75"/>
      <c r="B294" s="75"/>
      <c r="C294" s="75"/>
      <c r="D294" s="50"/>
      <c r="E294" s="50"/>
      <c r="F294" s="155"/>
      <c r="G294" s="155"/>
      <c r="H294" s="50"/>
      <c r="I294" s="41"/>
      <c r="J294" s="50"/>
      <c r="K294" s="154"/>
      <c r="L294" s="41"/>
      <c r="M294" s="41"/>
      <c r="N294" s="155"/>
      <c r="O294" s="155"/>
      <c r="P294" s="155"/>
      <c r="Q294" s="155"/>
      <c r="R294" s="155"/>
      <c r="S294" s="155"/>
      <c r="T294" s="155"/>
      <c r="U294" s="155"/>
      <c r="V294" s="155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</row>
    <row r="295" customFormat="false" ht="12.75" hidden="false" customHeight="true" outlineLevel="0" collapsed="false">
      <c r="A295" s="75"/>
      <c r="B295" s="75"/>
      <c r="C295" s="75"/>
      <c r="D295" s="50"/>
      <c r="E295" s="50"/>
      <c r="F295" s="155"/>
      <c r="G295" s="155"/>
      <c r="H295" s="50"/>
      <c r="I295" s="41"/>
      <c r="J295" s="50"/>
      <c r="K295" s="154"/>
      <c r="L295" s="41"/>
      <c r="M295" s="41"/>
      <c r="N295" s="155"/>
      <c r="O295" s="155"/>
      <c r="P295" s="155"/>
      <c r="Q295" s="155"/>
      <c r="R295" s="155"/>
      <c r="S295" s="155"/>
      <c r="T295" s="155"/>
      <c r="U295" s="155"/>
      <c r="V295" s="155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</row>
    <row r="296" customFormat="false" ht="12.75" hidden="false" customHeight="true" outlineLevel="0" collapsed="false">
      <c r="A296" s="75"/>
      <c r="B296" s="75"/>
      <c r="C296" s="75"/>
      <c r="D296" s="50"/>
      <c r="E296" s="50"/>
      <c r="F296" s="155"/>
      <c r="G296" s="155"/>
      <c r="H296" s="50"/>
      <c r="I296" s="41"/>
      <c r="J296" s="50"/>
      <c r="K296" s="154"/>
      <c r="L296" s="41"/>
      <c r="M296" s="41"/>
      <c r="N296" s="155"/>
      <c r="O296" s="155"/>
      <c r="P296" s="155"/>
      <c r="Q296" s="155"/>
      <c r="R296" s="155"/>
      <c r="S296" s="155"/>
      <c r="T296" s="155"/>
      <c r="U296" s="155"/>
      <c r="V296" s="155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</row>
    <row r="297" customFormat="false" ht="12.75" hidden="false" customHeight="true" outlineLevel="0" collapsed="false">
      <c r="A297" s="75"/>
      <c r="B297" s="75"/>
      <c r="C297" s="75"/>
      <c r="D297" s="50"/>
      <c r="E297" s="50"/>
      <c r="F297" s="155"/>
      <c r="G297" s="155"/>
      <c r="H297" s="50"/>
      <c r="I297" s="41"/>
      <c r="J297" s="50"/>
      <c r="K297" s="154"/>
      <c r="L297" s="41"/>
      <c r="M297" s="41"/>
      <c r="N297" s="155"/>
      <c r="O297" s="155"/>
      <c r="P297" s="155"/>
      <c r="Q297" s="155"/>
      <c r="R297" s="155"/>
      <c r="S297" s="155"/>
      <c r="T297" s="155"/>
      <c r="U297" s="155"/>
      <c r="V297" s="155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</row>
    <row r="298" customFormat="false" ht="12.75" hidden="false" customHeight="true" outlineLevel="0" collapsed="false">
      <c r="A298" s="75"/>
      <c r="B298" s="75"/>
      <c r="C298" s="75"/>
      <c r="D298" s="50"/>
      <c r="E298" s="50"/>
      <c r="F298" s="155"/>
      <c r="G298" s="155"/>
      <c r="H298" s="50"/>
      <c r="I298" s="41"/>
      <c r="J298" s="50"/>
      <c r="K298" s="154"/>
      <c r="L298" s="41"/>
      <c r="M298" s="41"/>
      <c r="N298" s="155"/>
      <c r="O298" s="155"/>
      <c r="P298" s="155"/>
      <c r="Q298" s="155"/>
      <c r="R298" s="155"/>
      <c r="S298" s="155"/>
      <c r="T298" s="155"/>
      <c r="U298" s="155"/>
      <c r="V298" s="155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</row>
    <row r="299" customFormat="false" ht="12.75" hidden="false" customHeight="true" outlineLevel="0" collapsed="false">
      <c r="A299" s="75"/>
      <c r="B299" s="75"/>
      <c r="C299" s="75"/>
      <c r="D299" s="50"/>
      <c r="E299" s="50"/>
      <c r="F299" s="155"/>
      <c r="G299" s="155"/>
      <c r="H299" s="50"/>
      <c r="I299" s="41"/>
      <c r="J299" s="50"/>
      <c r="K299" s="154"/>
      <c r="L299" s="41"/>
      <c r="M299" s="41"/>
      <c r="N299" s="155"/>
      <c r="O299" s="155"/>
      <c r="P299" s="155"/>
      <c r="Q299" s="155"/>
      <c r="R299" s="155"/>
      <c r="S299" s="155"/>
      <c r="T299" s="155"/>
      <c r="U299" s="155"/>
      <c r="V299" s="155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</row>
    <row r="300" customFormat="false" ht="12.75" hidden="false" customHeight="true" outlineLevel="0" collapsed="false">
      <c r="A300" s="75"/>
      <c r="B300" s="75"/>
      <c r="C300" s="75"/>
      <c r="D300" s="50"/>
      <c r="E300" s="50"/>
      <c r="F300" s="155"/>
      <c r="G300" s="155"/>
      <c r="H300" s="50"/>
      <c r="I300" s="41"/>
      <c r="J300" s="50"/>
      <c r="K300" s="154"/>
      <c r="L300" s="41"/>
      <c r="M300" s="41"/>
      <c r="N300" s="155"/>
      <c r="O300" s="155"/>
      <c r="P300" s="155"/>
      <c r="Q300" s="155"/>
      <c r="R300" s="155"/>
      <c r="S300" s="155"/>
      <c r="T300" s="155"/>
      <c r="U300" s="155"/>
      <c r="V300" s="155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</row>
    <row r="301" customFormat="false" ht="12.75" hidden="false" customHeight="true" outlineLevel="0" collapsed="false">
      <c r="A301" s="75"/>
      <c r="B301" s="75"/>
      <c r="C301" s="75"/>
      <c r="D301" s="50"/>
      <c r="E301" s="50"/>
      <c r="F301" s="155"/>
      <c r="G301" s="155"/>
      <c r="H301" s="50"/>
      <c r="I301" s="41"/>
      <c r="J301" s="50"/>
      <c r="K301" s="154"/>
      <c r="L301" s="41"/>
      <c r="M301" s="41"/>
      <c r="N301" s="155"/>
      <c r="O301" s="155"/>
      <c r="P301" s="155"/>
      <c r="Q301" s="155"/>
      <c r="R301" s="155"/>
      <c r="S301" s="155"/>
      <c r="T301" s="155"/>
      <c r="U301" s="155"/>
      <c r="V301" s="155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</row>
    <row r="302" customFormat="false" ht="12.75" hidden="false" customHeight="true" outlineLevel="0" collapsed="false">
      <c r="A302" s="75"/>
      <c r="B302" s="75"/>
      <c r="C302" s="75"/>
      <c r="D302" s="50"/>
      <c r="E302" s="50"/>
      <c r="F302" s="155"/>
      <c r="G302" s="155"/>
      <c r="H302" s="50"/>
      <c r="I302" s="41"/>
      <c r="J302" s="50"/>
      <c r="K302" s="154"/>
      <c r="L302" s="41"/>
      <c r="M302" s="41"/>
      <c r="N302" s="155"/>
      <c r="O302" s="155"/>
      <c r="P302" s="155"/>
      <c r="Q302" s="155"/>
      <c r="R302" s="155"/>
      <c r="S302" s="155"/>
      <c r="T302" s="155"/>
      <c r="U302" s="155"/>
      <c r="V302" s="155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</row>
    <row r="303" customFormat="false" ht="12.75" hidden="false" customHeight="true" outlineLevel="0" collapsed="false">
      <c r="A303" s="75"/>
      <c r="B303" s="75"/>
      <c r="C303" s="75"/>
      <c r="D303" s="50"/>
      <c r="E303" s="50"/>
      <c r="F303" s="155"/>
      <c r="G303" s="155"/>
      <c r="H303" s="50"/>
      <c r="I303" s="41"/>
      <c r="J303" s="50"/>
      <c r="K303" s="154"/>
      <c r="L303" s="41"/>
      <c r="M303" s="41"/>
      <c r="N303" s="155"/>
      <c r="O303" s="155"/>
      <c r="P303" s="155"/>
      <c r="Q303" s="155"/>
      <c r="R303" s="155"/>
      <c r="S303" s="155"/>
      <c r="T303" s="155"/>
      <c r="U303" s="155"/>
      <c r="V303" s="155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</row>
    <row r="304" customFormat="false" ht="12.75" hidden="false" customHeight="true" outlineLevel="0" collapsed="false">
      <c r="A304" s="75"/>
      <c r="B304" s="75"/>
      <c r="C304" s="75"/>
      <c r="D304" s="50"/>
      <c r="E304" s="50"/>
      <c r="F304" s="155"/>
      <c r="G304" s="155"/>
      <c r="H304" s="50"/>
      <c r="I304" s="41"/>
      <c r="J304" s="50"/>
      <c r="K304" s="154"/>
      <c r="L304" s="41"/>
      <c r="M304" s="41"/>
      <c r="N304" s="155"/>
      <c r="O304" s="155"/>
      <c r="P304" s="155"/>
      <c r="Q304" s="155"/>
      <c r="R304" s="155"/>
      <c r="S304" s="155"/>
      <c r="T304" s="155"/>
      <c r="U304" s="155"/>
      <c r="V304" s="155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</row>
    <row r="305" customFormat="false" ht="12.75" hidden="false" customHeight="true" outlineLevel="0" collapsed="false">
      <c r="A305" s="75"/>
      <c r="B305" s="75"/>
      <c r="C305" s="75"/>
      <c r="D305" s="50"/>
      <c r="E305" s="50"/>
      <c r="F305" s="155"/>
      <c r="G305" s="155"/>
      <c r="H305" s="50"/>
      <c r="I305" s="41"/>
      <c r="J305" s="50"/>
      <c r="K305" s="154"/>
      <c r="L305" s="41"/>
      <c r="M305" s="41"/>
      <c r="N305" s="155"/>
      <c r="O305" s="155"/>
      <c r="P305" s="155"/>
      <c r="Q305" s="155"/>
      <c r="R305" s="155"/>
      <c r="S305" s="155"/>
      <c r="T305" s="155"/>
      <c r="U305" s="155"/>
      <c r="V305" s="155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</row>
    <row r="306" customFormat="false" ht="12.75" hidden="false" customHeight="true" outlineLevel="0" collapsed="false">
      <c r="A306" s="75"/>
      <c r="B306" s="75"/>
      <c r="C306" s="75"/>
      <c r="D306" s="50"/>
      <c r="E306" s="50"/>
      <c r="F306" s="155"/>
      <c r="G306" s="155"/>
      <c r="H306" s="50"/>
      <c r="I306" s="41"/>
      <c r="J306" s="50"/>
      <c r="K306" s="154"/>
      <c r="L306" s="41"/>
      <c r="M306" s="41"/>
      <c r="N306" s="155"/>
      <c r="O306" s="155"/>
      <c r="P306" s="155"/>
      <c r="Q306" s="155"/>
      <c r="R306" s="155"/>
      <c r="S306" s="155"/>
      <c r="T306" s="155"/>
      <c r="U306" s="155"/>
      <c r="V306" s="155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</row>
    <row r="307" customFormat="false" ht="12.75" hidden="false" customHeight="true" outlineLevel="0" collapsed="false">
      <c r="A307" s="75"/>
      <c r="B307" s="75"/>
      <c r="C307" s="75"/>
      <c r="D307" s="50"/>
      <c r="E307" s="50"/>
      <c r="F307" s="155"/>
      <c r="G307" s="155"/>
      <c r="H307" s="50"/>
      <c r="I307" s="41"/>
      <c r="J307" s="50"/>
      <c r="K307" s="154"/>
      <c r="L307" s="41"/>
      <c r="M307" s="41"/>
      <c r="N307" s="155"/>
      <c r="O307" s="155"/>
      <c r="P307" s="155"/>
      <c r="Q307" s="155"/>
      <c r="R307" s="155"/>
      <c r="S307" s="155"/>
      <c r="T307" s="155"/>
      <c r="U307" s="155"/>
      <c r="V307" s="155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</row>
    <row r="308" customFormat="false" ht="12.75" hidden="false" customHeight="true" outlineLevel="0" collapsed="false">
      <c r="A308" s="75"/>
      <c r="B308" s="75"/>
      <c r="C308" s="75"/>
      <c r="D308" s="50"/>
      <c r="E308" s="50"/>
      <c r="F308" s="155"/>
      <c r="G308" s="155"/>
      <c r="H308" s="50"/>
      <c r="I308" s="41"/>
      <c r="J308" s="50"/>
      <c r="K308" s="154"/>
      <c r="L308" s="41"/>
      <c r="M308" s="41"/>
      <c r="N308" s="155"/>
      <c r="O308" s="155"/>
      <c r="P308" s="155"/>
      <c r="Q308" s="155"/>
      <c r="R308" s="155"/>
      <c r="S308" s="155"/>
      <c r="T308" s="155"/>
      <c r="U308" s="155"/>
      <c r="V308" s="155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</row>
    <row r="309" customFormat="false" ht="12.75" hidden="false" customHeight="true" outlineLevel="0" collapsed="false">
      <c r="A309" s="75"/>
      <c r="B309" s="75"/>
      <c r="C309" s="75"/>
      <c r="D309" s="50"/>
      <c r="E309" s="50"/>
      <c r="F309" s="155"/>
      <c r="G309" s="155"/>
      <c r="H309" s="50"/>
      <c r="I309" s="41"/>
      <c r="J309" s="50"/>
      <c r="K309" s="154"/>
      <c r="L309" s="41"/>
      <c r="M309" s="41"/>
      <c r="N309" s="155"/>
      <c r="O309" s="155"/>
      <c r="P309" s="155"/>
      <c r="Q309" s="155"/>
      <c r="R309" s="155"/>
      <c r="S309" s="155"/>
      <c r="T309" s="155"/>
      <c r="U309" s="155"/>
      <c r="V309" s="155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</row>
    <row r="310" customFormat="false" ht="12.75" hidden="false" customHeight="true" outlineLevel="0" collapsed="false">
      <c r="A310" s="75"/>
      <c r="B310" s="75"/>
      <c r="C310" s="75"/>
      <c r="D310" s="50"/>
      <c r="E310" s="50"/>
      <c r="F310" s="155"/>
      <c r="G310" s="155"/>
      <c r="H310" s="50"/>
      <c r="I310" s="41"/>
      <c r="J310" s="50"/>
      <c r="K310" s="154"/>
      <c r="L310" s="41"/>
      <c r="M310" s="41"/>
      <c r="N310" s="155"/>
      <c r="O310" s="155"/>
      <c r="P310" s="155"/>
      <c r="Q310" s="155"/>
      <c r="R310" s="155"/>
      <c r="S310" s="155"/>
      <c r="T310" s="155"/>
      <c r="U310" s="155"/>
      <c r="V310" s="155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</row>
    <row r="311" customFormat="false" ht="12.75" hidden="false" customHeight="true" outlineLevel="0" collapsed="false">
      <c r="A311" s="75"/>
      <c r="B311" s="75"/>
      <c r="C311" s="75"/>
      <c r="D311" s="50"/>
      <c r="E311" s="50"/>
      <c r="F311" s="155"/>
      <c r="G311" s="155"/>
      <c r="H311" s="50"/>
      <c r="I311" s="41"/>
      <c r="J311" s="50"/>
      <c r="K311" s="154"/>
      <c r="L311" s="41"/>
      <c r="M311" s="41"/>
      <c r="N311" s="155"/>
      <c r="O311" s="155"/>
      <c r="P311" s="155"/>
      <c r="Q311" s="155"/>
      <c r="R311" s="155"/>
      <c r="S311" s="155"/>
      <c r="T311" s="155"/>
      <c r="U311" s="155"/>
      <c r="V311" s="155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</row>
    <row r="312" customFormat="false" ht="12.75" hidden="false" customHeight="true" outlineLevel="0" collapsed="false">
      <c r="A312" s="75"/>
      <c r="B312" s="75"/>
      <c r="C312" s="75"/>
      <c r="D312" s="50"/>
      <c r="E312" s="50"/>
      <c r="F312" s="155"/>
      <c r="G312" s="155"/>
      <c r="H312" s="50"/>
      <c r="I312" s="41"/>
      <c r="J312" s="50"/>
      <c r="K312" s="154"/>
      <c r="L312" s="41"/>
      <c r="M312" s="41"/>
      <c r="N312" s="155"/>
      <c r="O312" s="155"/>
      <c r="P312" s="155"/>
      <c r="Q312" s="155"/>
      <c r="R312" s="155"/>
      <c r="S312" s="155"/>
      <c r="T312" s="155"/>
      <c r="U312" s="155"/>
      <c r="V312" s="155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</row>
    <row r="313" customFormat="false" ht="12.75" hidden="false" customHeight="true" outlineLevel="0" collapsed="false">
      <c r="A313" s="75"/>
      <c r="B313" s="75"/>
      <c r="C313" s="75"/>
      <c r="D313" s="50"/>
      <c r="E313" s="50"/>
      <c r="F313" s="155"/>
      <c r="G313" s="155"/>
      <c r="H313" s="50"/>
      <c r="I313" s="41"/>
      <c r="J313" s="50"/>
      <c r="K313" s="154"/>
      <c r="L313" s="41"/>
      <c r="M313" s="41"/>
      <c r="N313" s="155"/>
      <c r="O313" s="155"/>
      <c r="P313" s="155"/>
      <c r="Q313" s="155"/>
      <c r="R313" s="155"/>
      <c r="S313" s="155"/>
      <c r="T313" s="155"/>
      <c r="U313" s="155"/>
      <c r="V313" s="155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</row>
    <row r="314" customFormat="false" ht="12.75" hidden="false" customHeight="true" outlineLevel="0" collapsed="false">
      <c r="A314" s="75"/>
      <c r="B314" s="75"/>
      <c r="C314" s="75"/>
      <c r="D314" s="50"/>
      <c r="E314" s="50"/>
      <c r="F314" s="155"/>
      <c r="G314" s="155"/>
      <c r="H314" s="50"/>
      <c r="I314" s="41"/>
      <c r="J314" s="50"/>
      <c r="K314" s="154"/>
      <c r="L314" s="41"/>
      <c r="M314" s="41"/>
      <c r="N314" s="155"/>
      <c r="O314" s="155"/>
      <c r="P314" s="155"/>
      <c r="Q314" s="155"/>
      <c r="R314" s="155"/>
      <c r="S314" s="155"/>
      <c r="T314" s="155"/>
      <c r="U314" s="155"/>
      <c r="V314" s="155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</row>
    <row r="315" customFormat="false" ht="12.75" hidden="false" customHeight="true" outlineLevel="0" collapsed="false">
      <c r="A315" s="75"/>
      <c r="B315" s="75"/>
      <c r="C315" s="75"/>
      <c r="D315" s="50"/>
      <c r="E315" s="50"/>
      <c r="F315" s="155"/>
      <c r="G315" s="155"/>
      <c r="H315" s="50"/>
      <c r="I315" s="41"/>
      <c r="J315" s="50"/>
      <c r="K315" s="154"/>
      <c r="L315" s="41"/>
      <c r="M315" s="41"/>
      <c r="N315" s="155"/>
      <c r="O315" s="155"/>
      <c r="P315" s="155"/>
      <c r="Q315" s="155"/>
      <c r="R315" s="155"/>
      <c r="S315" s="155"/>
      <c r="T315" s="155"/>
      <c r="U315" s="155"/>
      <c r="V315" s="155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</row>
    <row r="316" customFormat="false" ht="12.75" hidden="false" customHeight="true" outlineLevel="0" collapsed="false">
      <c r="A316" s="75"/>
      <c r="B316" s="75"/>
      <c r="C316" s="75"/>
      <c r="D316" s="50"/>
      <c r="E316" s="50"/>
      <c r="F316" s="155"/>
      <c r="G316" s="155"/>
      <c r="H316" s="50"/>
      <c r="I316" s="41"/>
      <c r="J316" s="50"/>
      <c r="K316" s="154"/>
      <c r="L316" s="41"/>
      <c r="M316" s="41"/>
      <c r="N316" s="155"/>
      <c r="O316" s="155"/>
      <c r="P316" s="155"/>
      <c r="Q316" s="155"/>
      <c r="R316" s="155"/>
      <c r="S316" s="155"/>
      <c r="T316" s="155"/>
      <c r="U316" s="155"/>
      <c r="V316" s="155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</row>
    <row r="317" customFormat="false" ht="12.75" hidden="false" customHeight="true" outlineLevel="0" collapsed="false">
      <c r="A317" s="75"/>
      <c r="B317" s="75"/>
      <c r="C317" s="75"/>
      <c r="D317" s="50"/>
      <c r="E317" s="50"/>
      <c r="F317" s="155"/>
      <c r="G317" s="155"/>
      <c r="H317" s="50"/>
      <c r="I317" s="41"/>
      <c r="J317" s="50"/>
      <c r="K317" s="154"/>
      <c r="L317" s="41"/>
      <c r="M317" s="41"/>
      <c r="N317" s="155"/>
      <c r="O317" s="155"/>
      <c r="P317" s="155"/>
      <c r="Q317" s="155"/>
      <c r="R317" s="155"/>
      <c r="S317" s="155"/>
      <c r="T317" s="155"/>
      <c r="U317" s="155"/>
      <c r="V317" s="155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</row>
    <row r="318" customFormat="false" ht="12.75" hidden="false" customHeight="true" outlineLevel="0" collapsed="false">
      <c r="A318" s="75"/>
      <c r="B318" s="75"/>
      <c r="C318" s="75"/>
      <c r="D318" s="50"/>
      <c r="E318" s="50"/>
      <c r="F318" s="155"/>
      <c r="G318" s="155"/>
      <c r="H318" s="50"/>
      <c r="I318" s="41"/>
      <c r="J318" s="50"/>
      <c r="K318" s="154"/>
      <c r="L318" s="41"/>
      <c r="M318" s="41"/>
      <c r="N318" s="155"/>
      <c r="O318" s="155"/>
      <c r="P318" s="155"/>
      <c r="Q318" s="155"/>
      <c r="R318" s="155"/>
      <c r="S318" s="155"/>
      <c r="T318" s="155"/>
      <c r="U318" s="155"/>
      <c r="V318" s="155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</row>
    <row r="319" customFormat="false" ht="12.75" hidden="false" customHeight="true" outlineLevel="0" collapsed="false">
      <c r="A319" s="75"/>
      <c r="B319" s="75"/>
      <c r="C319" s="75"/>
      <c r="D319" s="50"/>
      <c r="E319" s="50"/>
      <c r="F319" s="155"/>
      <c r="G319" s="155"/>
      <c r="H319" s="50"/>
      <c r="I319" s="41"/>
      <c r="J319" s="50"/>
      <c r="K319" s="154"/>
      <c r="L319" s="41"/>
      <c r="M319" s="41"/>
      <c r="N319" s="155"/>
      <c r="O319" s="155"/>
      <c r="P319" s="155"/>
      <c r="Q319" s="155"/>
      <c r="R319" s="155"/>
      <c r="S319" s="155"/>
      <c r="T319" s="155"/>
      <c r="U319" s="155"/>
      <c r="V319" s="155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</row>
    <row r="320" customFormat="false" ht="12.75" hidden="false" customHeight="true" outlineLevel="0" collapsed="false">
      <c r="A320" s="75"/>
      <c r="B320" s="75"/>
      <c r="C320" s="75"/>
      <c r="D320" s="50"/>
      <c r="E320" s="50"/>
      <c r="F320" s="155"/>
      <c r="G320" s="155"/>
      <c r="H320" s="50"/>
      <c r="I320" s="41"/>
      <c r="J320" s="50"/>
      <c r="K320" s="154"/>
      <c r="L320" s="41"/>
      <c r="M320" s="41"/>
      <c r="N320" s="155"/>
      <c r="O320" s="155"/>
      <c r="P320" s="155"/>
      <c r="Q320" s="155"/>
      <c r="R320" s="155"/>
      <c r="S320" s="155"/>
      <c r="T320" s="155"/>
      <c r="U320" s="155"/>
      <c r="V320" s="155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</row>
    <row r="321" customFormat="false" ht="12.75" hidden="false" customHeight="true" outlineLevel="0" collapsed="false">
      <c r="A321" s="75"/>
      <c r="B321" s="75"/>
      <c r="C321" s="75"/>
      <c r="D321" s="50"/>
      <c r="E321" s="50"/>
      <c r="F321" s="155"/>
      <c r="G321" s="155"/>
      <c r="H321" s="50"/>
      <c r="I321" s="41"/>
      <c r="J321" s="50"/>
      <c r="K321" s="154"/>
      <c r="L321" s="41"/>
      <c r="M321" s="41"/>
      <c r="N321" s="155"/>
      <c r="O321" s="155"/>
      <c r="P321" s="155"/>
      <c r="Q321" s="155"/>
      <c r="R321" s="155"/>
      <c r="S321" s="155"/>
      <c r="T321" s="155"/>
      <c r="U321" s="155"/>
      <c r="V321" s="155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</row>
    <row r="322" customFormat="false" ht="12.75" hidden="false" customHeight="true" outlineLevel="0" collapsed="false">
      <c r="A322" s="75"/>
      <c r="B322" s="75"/>
      <c r="C322" s="75"/>
      <c r="D322" s="50"/>
      <c r="E322" s="50"/>
      <c r="F322" s="155"/>
      <c r="G322" s="155"/>
      <c r="H322" s="50"/>
      <c r="I322" s="41"/>
      <c r="J322" s="50"/>
      <c r="K322" s="154"/>
      <c r="L322" s="41"/>
      <c r="M322" s="41"/>
      <c r="N322" s="155"/>
      <c r="O322" s="155"/>
      <c r="P322" s="155"/>
      <c r="Q322" s="155"/>
      <c r="R322" s="155"/>
      <c r="S322" s="155"/>
      <c r="T322" s="155"/>
      <c r="U322" s="155"/>
      <c r="V322" s="155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</row>
    <row r="323" customFormat="false" ht="12.75" hidden="false" customHeight="true" outlineLevel="0" collapsed="false">
      <c r="A323" s="75"/>
      <c r="B323" s="75"/>
      <c r="C323" s="75"/>
      <c r="D323" s="50"/>
      <c r="E323" s="50"/>
      <c r="F323" s="155"/>
      <c r="G323" s="155"/>
      <c r="H323" s="50"/>
      <c r="I323" s="41"/>
      <c r="J323" s="50"/>
      <c r="K323" s="154"/>
      <c r="L323" s="41"/>
      <c r="M323" s="41"/>
      <c r="N323" s="155"/>
      <c r="O323" s="155"/>
      <c r="P323" s="155"/>
      <c r="Q323" s="155"/>
      <c r="R323" s="155"/>
      <c r="S323" s="155"/>
      <c r="T323" s="155"/>
      <c r="U323" s="155"/>
      <c r="V323" s="155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</row>
    <row r="324" customFormat="false" ht="12.75" hidden="false" customHeight="true" outlineLevel="0" collapsed="false">
      <c r="A324" s="75"/>
      <c r="B324" s="75"/>
      <c r="C324" s="75"/>
      <c r="D324" s="50"/>
      <c r="E324" s="50"/>
      <c r="F324" s="155"/>
      <c r="G324" s="155"/>
      <c r="H324" s="50"/>
      <c r="I324" s="41"/>
      <c r="J324" s="50"/>
      <c r="K324" s="154"/>
      <c r="L324" s="41"/>
      <c r="M324" s="41"/>
      <c r="N324" s="155"/>
      <c r="O324" s="155"/>
      <c r="P324" s="155"/>
      <c r="Q324" s="155"/>
      <c r="R324" s="155"/>
      <c r="S324" s="155"/>
      <c r="T324" s="155"/>
      <c r="U324" s="155"/>
      <c r="V324" s="155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</row>
    <row r="325" customFormat="false" ht="12.75" hidden="false" customHeight="true" outlineLevel="0" collapsed="false">
      <c r="A325" s="75"/>
      <c r="B325" s="75"/>
      <c r="C325" s="75"/>
      <c r="D325" s="50"/>
      <c r="E325" s="50"/>
      <c r="F325" s="155"/>
      <c r="G325" s="155"/>
      <c r="H325" s="50"/>
      <c r="I325" s="41"/>
      <c r="J325" s="50"/>
      <c r="K325" s="154"/>
      <c r="L325" s="41"/>
      <c r="M325" s="41"/>
      <c r="N325" s="155"/>
      <c r="O325" s="155"/>
      <c r="P325" s="155"/>
      <c r="Q325" s="155"/>
      <c r="R325" s="155"/>
      <c r="S325" s="155"/>
      <c r="T325" s="155"/>
      <c r="U325" s="155"/>
      <c r="V325" s="155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</row>
    <row r="326" customFormat="false" ht="12.75" hidden="false" customHeight="true" outlineLevel="0" collapsed="false">
      <c r="A326" s="75"/>
      <c r="B326" s="75"/>
      <c r="C326" s="75"/>
      <c r="D326" s="50"/>
      <c r="E326" s="50"/>
      <c r="F326" s="155"/>
      <c r="G326" s="155"/>
      <c r="H326" s="50"/>
      <c r="I326" s="41"/>
      <c r="J326" s="50"/>
      <c r="K326" s="154"/>
      <c r="L326" s="41"/>
      <c r="M326" s="41"/>
      <c r="N326" s="155"/>
      <c r="O326" s="155"/>
      <c r="P326" s="155"/>
      <c r="Q326" s="155"/>
      <c r="R326" s="155"/>
      <c r="S326" s="155"/>
      <c r="T326" s="155"/>
      <c r="U326" s="155"/>
      <c r="V326" s="155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</row>
    <row r="327" customFormat="false" ht="12.75" hidden="false" customHeight="true" outlineLevel="0" collapsed="false">
      <c r="A327" s="75"/>
      <c r="B327" s="75"/>
      <c r="C327" s="75"/>
      <c r="D327" s="50"/>
      <c r="E327" s="50"/>
      <c r="F327" s="155"/>
      <c r="G327" s="155"/>
      <c r="H327" s="50"/>
      <c r="I327" s="41"/>
      <c r="J327" s="50"/>
      <c r="K327" s="154"/>
      <c r="L327" s="41"/>
      <c r="M327" s="41"/>
      <c r="N327" s="155"/>
      <c r="O327" s="155"/>
      <c r="P327" s="155"/>
      <c r="Q327" s="155"/>
      <c r="R327" s="155"/>
      <c r="S327" s="155"/>
      <c r="T327" s="155"/>
      <c r="U327" s="155"/>
      <c r="V327" s="155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</row>
    <row r="328" customFormat="false" ht="12.75" hidden="false" customHeight="true" outlineLevel="0" collapsed="false">
      <c r="A328" s="75"/>
      <c r="B328" s="75"/>
      <c r="C328" s="75"/>
      <c r="D328" s="50"/>
      <c r="E328" s="50"/>
      <c r="F328" s="155"/>
      <c r="G328" s="155"/>
      <c r="H328" s="50"/>
      <c r="I328" s="41"/>
      <c r="J328" s="50"/>
      <c r="K328" s="154"/>
      <c r="L328" s="41"/>
      <c r="M328" s="41"/>
      <c r="N328" s="155"/>
      <c r="O328" s="155"/>
      <c r="P328" s="155"/>
      <c r="Q328" s="155"/>
      <c r="R328" s="155"/>
      <c r="S328" s="155"/>
      <c r="T328" s="155"/>
      <c r="U328" s="155"/>
      <c r="V328" s="155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</row>
    <row r="329" customFormat="false" ht="12.75" hidden="false" customHeight="true" outlineLevel="0" collapsed="false">
      <c r="A329" s="75"/>
      <c r="B329" s="75"/>
      <c r="C329" s="75"/>
      <c r="D329" s="50"/>
      <c r="E329" s="50"/>
      <c r="F329" s="155"/>
      <c r="G329" s="155"/>
      <c r="H329" s="50"/>
      <c r="I329" s="41"/>
      <c r="J329" s="50"/>
      <c r="K329" s="154"/>
      <c r="L329" s="41"/>
      <c r="M329" s="41"/>
      <c r="N329" s="155"/>
      <c r="O329" s="155"/>
      <c r="P329" s="155"/>
      <c r="Q329" s="155"/>
      <c r="R329" s="155"/>
      <c r="S329" s="155"/>
      <c r="T329" s="155"/>
      <c r="U329" s="155"/>
      <c r="V329" s="155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</row>
    <row r="330" customFormat="false" ht="12.75" hidden="false" customHeight="true" outlineLevel="0" collapsed="false">
      <c r="A330" s="75"/>
      <c r="B330" s="75"/>
      <c r="C330" s="75"/>
      <c r="D330" s="50"/>
      <c r="E330" s="50"/>
      <c r="F330" s="155"/>
      <c r="G330" s="155"/>
      <c r="H330" s="50"/>
      <c r="I330" s="41"/>
      <c r="J330" s="50"/>
      <c r="K330" s="154"/>
      <c r="L330" s="41"/>
      <c r="M330" s="41"/>
      <c r="N330" s="155"/>
      <c r="O330" s="155"/>
      <c r="P330" s="155"/>
      <c r="Q330" s="155"/>
      <c r="R330" s="155"/>
      <c r="S330" s="155"/>
      <c r="T330" s="155"/>
      <c r="U330" s="155"/>
      <c r="V330" s="155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</row>
    <row r="331" customFormat="false" ht="12.75" hidden="false" customHeight="true" outlineLevel="0" collapsed="false">
      <c r="A331" s="75"/>
      <c r="B331" s="75"/>
      <c r="C331" s="75"/>
      <c r="D331" s="50"/>
      <c r="E331" s="50"/>
      <c r="F331" s="155"/>
      <c r="G331" s="155"/>
      <c r="H331" s="50"/>
      <c r="I331" s="41"/>
      <c r="J331" s="50"/>
      <c r="K331" s="154"/>
      <c r="L331" s="41"/>
      <c r="M331" s="41"/>
      <c r="N331" s="155"/>
      <c r="O331" s="155"/>
      <c r="P331" s="155"/>
      <c r="Q331" s="155"/>
      <c r="R331" s="155"/>
      <c r="S331" s="155"/>
      <c r="T331" s="155"/>
      <c r="U331" s="155"/>
      <c r="V331" s="155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</row>
    <row r="332" customFormat="false" ht="12.75" hidden="false" customHeight="true" outlineLevel="0" collapsed="false">
      <c r="A332" s="75"/>
      <c r="B332" s="75"/>
      <c r="C332" s="75"/>
      <c r="D332" s="50"/>
      <c r="E332" s="50"/>
      <c r="F332" s="155"/>
      <c r="G332" s="155"/>
      <c r="H332" s="50"/>
      <c r="I332" s="41"/>
      <c r="J332" s="50"/>
      <c r="K332" s="154"/>
      <c r="L332" s="41"/>
      <c r="M332" s="41"/>
      <c r="N332" s="155"/>
      <c r="O332" s="155"/>
      <c r="P332" s="155"/>
      <c r="Q332" s="155"/>
      <c r="R332" s="155"/>
      <c r="S332" s="155"/>
      <c r="T332" s="155"/>
      <c r="U332" s="155"/>
      <c r="V332" s="155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</row>
    <row r="333" customFormat="false" ht="12.75" hidden="false" customHeight="true" outlineLevel="0" collapsed="false">
      <c r="A333" s="75"/>
      <c r="B333" s="75"/>
      <c r="C333" s="75"/>
      <c r="D333" s="50"/>
      <c r="E333" s="50"/>
      <c r="F333" s="155"/>
      <c r="G333" s="155"/>
      <c r="H333" s="50"/>
      <c r="I333" s="41"/>
      <c r="J333" s="50"/>
      <c r="K333" s="154"/>
      <c r="L333" s="41"/>
      <c r="M333" s="41"/>
      <c r="N333" s="155"/>
      <c r="O333" s="155"/>
      <c r="P333" s="155"/>
      <c r="Q333" s="155"/>
      <c r="R333" s="155"/>
      <c r="S333" s="155"/>
      <c r="T333" s="155"/>
      <c r="U333" s="155"/>
      <c r="V333" s="155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</row>
    <row r="334" customFormat="false" ht="12.75" hidden="false" customHeight="true" outlineLevel="0" collapsed="false">
      <c r="A334" s="75"/>
      <c r="B334" s="75"/>
      <c r="C334" s="75"/>
      <c r="D334" s="50"/>
      <c r="E334" s="50"/>
      <c r="F334" s="155"/>
      <c r="G334" s="155"/>
      <c r="H334" s="50"/>
      <c r="I334" s="41"/>
      <c r="J334" s="50"/>
      <c r="K334" s="154"/>
      <c r="L334" s="41"/>
      <c r="M334" s="41"/>
      <c r="N334" s="155"/>
      <c r="O334" s="155"/>
      <c r="P334" s="155"/>
      <c r="Q334" s="155"/>
      <c r="R334" s="155"/>
      <c r="S334" s="155"/>
      <c r="T334" s="155"/>
      <c r="U334" s="155"/>
      <c r="V334" s="155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</row>
    <row r="335" customFormat="false" ht="12.75" hidden="false" customHeight="true" outlineLevel="0" collapsed="false">
      <c r="A335" s="75"/>
      <c r="B335" s="75"/>
      <c r="C335" s="75"/>
      <c r="D335" s="50"/>
      <c r="E335" s="50"/>
      <c r="F335" s="155"/>
      <c r="G335" s="155"/>
      <c r="H335" s="50"/>
      <c r="I335" s="41"/>
      <c r="J335" s="50"/>
      <c r="K335" s="154"/>
      <c r="L335" s="41"/>
      <c r="M335" s="41"/>
      <c r="N335" s="155"/>
      <c r="O335" s="155"/>
      <c r="P335" s="155"/>
      <c r="Q335" s="155"/>
      <c r="R335" s="155"/>
      <c r="S335" s="155"/>
      <c r="T335" s="155"/>
      <c r="U335" s="155"/>
      <c r="V335" s="155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</row>
    <row r="336" customFormat="false" ht="12.75" hidden="false" customHeight="true" outlineLevel="0" collapsed="false">
      <c r="A336" s="75"/>
      <c r="B336" s="75"/>
      <c r="C336" s="75"/>
      <c r="D336" s="50"/>
      <c r="E336" s="50"/>
      <c r="F336" s="155"/>
      <c r="G336" s="155"/>
      <c r="H336" s="50"/>
      <c r="I336" s="41"/>
      <c r="J336" s="50"/>
      <c r="K336" s="154"/>
      <c r="L336" s="41"/>
      <c r="M336" s="41"/>
      <c r="N336" s="155"/>
      <c r="O336" s="155"/>
      <c r="P336" s="155"/>
      <c r="Q336" s="155"/>
      <c r="R336" s="155"/>
      <c r="S336" s="155"/>
      <c r="T336" s="155"/>
      <c r="U336" s="155"/>
      <c r="V336" s="155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</row>
    <row r="337" customFormat="false" ht="12.75" hidden="false" customHeight="true" outlineLevel="0" collapsed="false">
      <c r="A337" s="75"/>
      <c r="B337" s="75"/>
      <c r="C337" s="75"/>
      <c r="D337" s="50"/>
      <c r="E337" s="50"/>
      <c r="F337" s="155"/>
      <c r="G337" s="155"/>
      <c r="H337" s="50"/>
      <c r="I337" s="41"/>
      <c r="J337" s="50"/>
      <c r="K337" s="154"/>
      <c r="L337" s="41"/>
      <c r="M337" s="41"/>
      <c r="N337" s="155"/>
      <c r="O337" s="155"/>
      <c r="P337" s="155"/>
      <c r="Q337" s="155"/>
      <c r="R337" s="155"/>
      <c r="S337" s="155"/>
      <c r="T337" s="155"/>
      <c r="U337" s="155"/>
      <c r="V337" s="155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</row>
    <row r="338" customFormat="false" ht="12.75" hidden="false" customHeight="true" outlineLevel="0" collapsed="false">
      <c r="A338" s="75"/>
      <c r="B338" s="75"/>
      <c r="C338" s="75"/>
      <c r="D338" s="50"/>
      <c r="E338" s="50"/>
      <c r="F338" s="155"/>
      <c r="G338" s="155"/>
      <c r="H338" s="50"/>
      <c r="I338" s="41"/>
      <c r="J338" s="50"/>
      <c r="K338" s="154"/>
      <c r="L338" s="41"/>
      <c r="M338" s="41"/>
      <c r="N338" s="155"/>
      <c r="O338" s="155"/>
      <c r="P338" s="155"/>
      <c r="Q338" s="155"/>
      <c r="R338" s="155"/>
      <c r="S338" s="155"/>
      <c r="T338" s="155"/>
      <c r="U338" s="155"/>
      <c r="V338" s="155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</row>
    <row r="339" customFormat="false" ht="12.75" hidden="false" customHeight="true" outlineLevel="0" collapsed="false">
      <c r="A339" s="75"/>
      <c r="B339" s="75"/>
      <c r="C339" s="75"/>
      <c r="D339" s="50"/>
      <c r="E339" s="50"/>
      <c r="F339" s="155"/>
      <c r="G339" s="155"/>
      <c r="H339" s="50"/>
      <c r="I339" s="41"/>
      <c r="J339" s="50"/>
      <c r="K339" s="154"/>
      <c r="L339" s="41"/>
      <c r="M339" s="41"/>
      <c r="N339" s="155"/>
      <c r="O339" s="155"/>
      <c r="P339" s="155"/>
      <c r="Q339" s="155"/>
      <c r="R339" s="155"/>
      <c r="S339" s="155"/>
      <c r="T339" s="155"/>
      <c r="U339" s="155"/>
      <c r="V339" s="155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</row>
    <row r="340" customFormat="false" ht="12.75" hidden="false" customHeight="true" outlineLevel="0" collapsed="false">
      <c r="A340" s="75"/>
      <c r="B340" s="75"/>
      <c r="C340" s="75"/>
      <c r="D340" s="50"/>
      <c r="E340" s="50"/>
      <c r="F340" s="155"/>
      <c r="G340" s="155"/>
      <c r="H340" s="50"/>
      <c r="I340" s="41"/>
      <c r="J340" s="50"/>
      <c r="K340" s="154"/>
      <c r="L340" s="41"/>
      <c r="M340" s="41"/>
      <c r="N340" s="155"/>
      <c r="O340" s="155"/>
      <c r="P340" s="155"/>
      <c r="Q340" s="155"/>
      <c r="R340" s="155"/>
      <c r="S340" s="155"/>
      <c r="T340" s="155"/>
      <c r="U340" s="155"/>
      <c r="V340" s="155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</row>
    <row r="341" customFormat="false" ht="12.75" hidden="false" customHeight="true" outlineLevel="0" collapsed="false">
      <c r="A341" s="75"/>
      <c r="B341" s="75"/>
      <c r="C341" s="75"/>
      <c r="D341" s="50"/>
      <c r="E341" s="50"/>
      <c r="F341" s="155"/>
      <c r="G341" s="155"/>
      <c r="H341" s="50"/>
      <c r="I341" s="41"/>
      <c r="J341" s="50"/>
      <c r="K341" s="154"/>
      <c r="L341" s="41"/>
      <c r="M341" s="41"/>
      <c r="N341" s="155"/>
      <c r="O341" s="155"/>
      <c r="P341" s="155"/>
      <c r="Q341" s="155"/>
      <c r="R341" s="155"/>
      <c r="S341" s="155"/>
      <c r="T341" s="155"/>
      <c r="U341" s="155"/>
      <c r="V341" s="155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</row>
    <row r="342" customFormat="false" ht="12.75" hidden="false" customHeight="true" outlineLevel="0" collapsed="false">
      <c r="A342" s="75"/>
      <c r="B342" s="75"/>
      <c r="C342" s="75"/>
      <c r="D342" s="50"/>
      <c r="E342" s="50"/>
      <c r="F342" s="155"/>
      <c r="G342" s="155"/>
      <c r="H342" s="50"/>
      <c r="I342" s="41"/>
      <c r="J342" s="50"/>
      <c r="K342" s="154"/>
      <c r="L342" s="41"/>
      <c r="M342" s="41"/>
      <c r="N342" s="155"/>
      <c r="O342" s="155"/>
      <c r="P342" s="155"/>
      <c r="Q342" s="155"/>
      <c r="R342" s="155"/>
      <c r="S342" s="155"/>
      <c r="T342" s="155"/>
      <c r="U342" s="155"/>
      <c r="V342" s="155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</row>
    <row r="343" customFormat="false" ht="12.75" hidden="false" customHeight="true" outlineLevel="0" collapsed="false">
      <c r="A343" s="75"/>
      <c r="B343" s="75"/>
      <c r="C343" s="75"/>
      <c r="D343" s="50"/>
      <c r="E343" s="50"/>
      <c r="F343" s="155"/>
      <c r="G343" s="155"/>
      <c r="H343" s="50"/>
      <c r="I343" s="41"/>
      <c r="J343" s="50"/>
      <c r="K343" s="154"/>
      <c r="L343" s="41"/>
      <c r="M343" s="41"/>
      <c r="N343" s="155"/>
      <c r="O343" s="155"/>
      <c r="P343" s="155"/>
      <c r="Q343" s="155"/>
      <c r="R343" s="155"/>
      <c r="S343" s="155"/>
      <c r="T343" s="155"/>
      <c r="U343" s="155"/>
      <c r="V343" s="155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</row>
    <row r="344" customFormat="false" ht="12.75" hidden="false" customHeight="true" outlineLevel="0" collapsed="false">
      <c r="A344" s="75"/>
      <c r="B344" s="75"/>
      <c r="C344" s="75"/>
      <c r="D344" s="50"/>
      <c r="E344" s="50"/>
      <c r="F344" s="155"/>
      <c r="G344" s="155"/>
      <c r="H344" s="50"/>
      <c r="I344" s="41"/>
      <c r="J344" s="50"/>
      <c r="K344" s="154"/>
      <c r="L344" s="41"/>
      <c r="M344" s="41"/>
      <c r="N344" s="155"/>
      <c r="O344" s="155"/>
      <c r="P344" s="155"/>
      <c r="Q344" s="155"/>
      <c r="R344" s="155"/>
      <c r="S344" s="155"/>
      <c r="T344" s="155"/>
      <c r="U344" s="155"/>
      <c r="V344" s="155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</row>
    <row r="345" customFormat="false" ht="12.75" hidden="false" customHeight="true" outlineLevel="0" collapsed="false">
      <c r="A345" s="75"/>
      <c r="B345" s="75"/>
      <c r="C345" s="75"/>
      <c r="D345" s="50"/>
      <c r="E345" s="50"/>
      <c r="F345" s="155"/>
      <c r="G345" s="155"/>
      <c r="H345" s="50"/>
      <c r="I345" s="41"/>
      <c r="J345" s="50"/>
      <c r="K345" s="154"/>
      <c r="L345" s="41"/>
      <c r="M345" s="41"/>
      <c r="N345" s="155"/>
      <c r="O345" s="155"/>
      <c r="P345" s="155"/>
      <c r="Q345" s="155"/>
      <c r="R345" s="155"/>
      <c r="S345" s="155"/>
      <c r="T345" s="155"/>
      <c r="U345" s="155"/>
      <c r="V345" s="155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</row>
    <row r="346" customFormat="false" ht="12.75" hidden="false" customHeight="true" outlineLevel="0" collapsed="false">
      <c r="A346" s="75"/>
      <c r="B346" s="75"/>
      <c r="C346" s="75"/>
      <c r="D346" s="50"/>
      <c r="E346" s="50"/>
      <c r="F346" s="155"/>
      <c r="G346" s="155"/>
      <c r="H346" s="50"/>
      <c r="I346" s="41"/>
      <c r="J346" s="50"/>
      <c r="K346" s="154"/>
      <c r="L346" s="41"/>
      <c r="M346" s="41"/>
      <c r="N346" s="155"/>
      <c r="O346" s="155"/>
      <c r="P346" s="155"/>
      <c r="Q346" s="155"/>
      <c r="R346" s="155"/>
      <c r="S346" s="155"/>
      <c r="T346" s="155"/>
      <c r="U346" s="155"/>
      <c r="V346" s="155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</row>
    <row r="347" customFormat="false" ht="12.75" hidden="false" customHeight="true" outlineLevel="0" collapsed="false">
      <c r="A347" s="75"/>
      <c r="B347" s="75"/>
      <c r="C347" s="75"/>
      <c r="D347" s="50"/>
      <c r="E347" s="50"/>
      <c r="F347" s="155"/>
      <c r="G347" s="155"/>
      <c r="H347" s="50"/>
      <c r="I347" s="41"/>
      <c r="J347" s="50"/>
      <c r="K347" s="154"/>
      <c r="L347" s="41"/>
      <c r="M347" s="41"/>
      <c r="N347" s="155"/>
      <c r="O347" s="155"/>
      <c r="P347" s="155"/>
      <c r="Q347" s="155"/>
      <c r="R347" s="155"/>
      <c r="S347" s="155"/>
      <c r="T347" s="155"/>
      <c r="U347" s="155"/>
      <c r="V347" s="155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</row>
    <row r="348" customFormat="false" ht="12.75" hidden="false" customHeight="true" outlineLevel="0" collapsed="false">
      <c r="A348" s="75"/>
      <c r="B348" s="75"/>
      <c r="C348" s="75"/>
      <c r="D348" s="50"/>
      <c r="E348" s="50"/>
      <c r="F348" s="155"/>
      <c r="G348" s="155"/>
      <c r="H348" s="50"/>
      <c r="I348" s="41"/>
      <c r="J348" s="50"/>
      <c r="K348" s="154"/>
      <c r="L348" s="41"/>
      <c r="M348" s="41"/>
      <c r="N348" s="155"/>
      <c r="O348" s="155"/>
      <c r="P348" s="155"/>
      <c r="Q348" s="155"/>
      <c r="R348" s="155"/>
      <c r="S348" s="155"/>
      <c r="T348" s="155"/>
      <c r="U348" s="155"/>
      <c r="V348" s="155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</row>
    <row r="349" customFormat="false" ht="12.75" hidden="false" customHeight="true" outlineLevel="0" collapsed="false">
      <c r="A349" s="75"/>
      <c r="B349" s="75"/>
      <c r="C349" s="75"/>
      <c r="D349" s="50"/>
      <c r="E349" s="50"/>
      <c r="F349" s="155"/>
      <c r="G349" s="155"/>
      <c r="H349" s="50"/>
      <c r="I349" s="41"/>
      <c r="J349" s="50"/>
      <c r="K349" s="154"/>
      <c r="L349" s="41"/>
      <c r="M349" s="41"/>
      <c r="N349" s="155"/>
      <c r="O349" s="155"/>
      <c r="P349" s="155"/>
      <c r="Q349" s="155"/>
      <c r="R349" s="155"/>
      <c r="S349" s="155"/>
      <c r="T349" s="155"/>
      <c r="U349" s="155"/>
      <c r="V349" s="155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</row>
    <row r="350" customFormat="false" ht="12.75" hidden="false" customHeight="true" outlineLevel="0" collapsed="false">
      <c r="A350" s="75"/>
      <c r="B350" s="75"/>
      <c r="C350" s="75"/>
      <c r="D350" s="50"/>
      <c r="E350" s="50"/>
      <c r="F350" s="155"/>
      <c r="G350" s="155"/>
      <c r="H350" s="50"/>
      <c r="I350" s="41"/>
      <c r="J350" s="50"/>
      <c r="K350" s="154"/>
      <c r="L350" s="41"/>
      <c r="M350" s="41"/>
      <c r="N350" s="155"/>
      <c r="O350" s="155"/>
      <c r="P350" s="155"/>
      <c r="Q350" s="155"/>
      <c r="R350" s="155"/>
      <c r="S350" s="155"/>
      <c r="T350" s="155"/>
      <c r="U350" s="155"/>
      <c r="V350" s="155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</row>
    <row r="351" customFormat="false" ht="12.75" hidden="false" customHeight="true" outlineLevel="0" collapsed="false">
      <c r="A351" s="75"/>
      <c r="B351" s="75"/>
      <c r="C351" s="75"/>
      <c r="D351" s="50"/>
      <c r="E351" s="50"/>
      <c r="F351" s="155"/>
      <c r="G351" s="155"/>
      <c r="H351" s="50"/>
      <c r="I351" s="41"/>
      <c r="J351" s="50"/>
      <c r="K351" s="154"/>
      <c r="L351" s="41"/>
      <c r="M351" s="41"/>
      <c r="N351" s="155"/>
      <c r="O351" s="155"/>
      <c r="P351" s="155"/>
      <c r="Q351" s="155"/>
      <c r="R351" s="155"/>
      <c r="S351" s="155"/>
      <c r="T351" s="155"/>
      <c r="U351" s="155"/>
      <c r="V351" s="155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</row>
    <row r="352" customFormat="false" ht="12.75" hidden="false" customHeight="true" outlineLevel="0" collapsed="false">
      <c r="A352" s="75"/>
      <c r="B352" s="75"/>
      <c r="C352" s="75"/>
      <c r="D352" s="50"/>
      <c r="E352" s="50"/>
      <c r="F352" s="155"/>
      <c r="G352" s="155"/>
      <c r="H352" s="50"/>
      <c r="I352" s="41"/>
      <c r="J352" s="50"/>
      <c r="K352" s="154"/>
      <c r="L352" s="41"/>
      <c r="M352" s="41"/>
      <c r="N352" s="155"/>
      <c r="O352" s="155"/>
      <c r="P352" s="155"/>
      <c r="Q352" s="155"/>
      <c r="R352" s="155"/>
      <c r="S352" s="155"/>
      <c r="T352" s="155"/>
      <c r="U352" s="155"/>
      <c r="V352" s="155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</row>
    <row r="353" customFormat="false" ht="12.75" hidden="false" customHeight="true" outlineLevel="0" collapsed="false">
      <c r="A353" s="75"/>
      <c r="B353" s="75"/>
      <c r="C353" s="75"/>
      <c r="D353" s="50"/>
      <c r="E353" s="50"/>
      <c r="F353" s="155"/>
      <c r="G353" s="155"/>
      <c r="H353" s="50"/>
      <c r="I353" s="41"/>
      <c r="J353" s="50"/>
      <c r="K353" s="154"/>
      <c r="L353" s="41"/>
      <c r="M353" s="41"/>
      <c r="N353" s="155"/>
      <c r="O353" s="155"/>
      <c r="P353" s="155"/>
      <c r="Q353" s="155"/>
      <c r="R353" s="155"/>
      <c r="S353" s="155"/>
      <c r="T353" s="155"/>
      <c r="U353" s="155"/>
      <c r="V353" s="155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</row>
    <row r="354" customFormat="false" ht="12.75" hidden="false" customHeight="true" outlineLevel="0" collapsed="false">
      <c r="A354" s="75"/>
      <c r="B354" s="75"/>
      <c r="C354" s="75"/>
      <c r="D354" s="50"/>
      <c r="E354" s="50"/>
      <c r="F354" s="155"/>
      <c r="G354" s="155"/>
      <c r="H354" s="50"/>
      <c r="I354" s="41"/>
      <c r="J354" s="50"/>
      <c r="K354" s="154"/>
      <c r="L354" s="41"/>
      <c r="M354" s="41"/>
      <c r="N354" s="155"/>
      <c r="O354" s="155"/>
      <c r="P354" s="155"/>
      <c r="Q354" s="155"/>
      <c r="R354" s="155"/>
      <c r="S354" s="155"/>
      <c r="T354" s="155"/>
      <c r="U354" s="155"/>
      <c r="V354" s="155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</row>
    <row r="355" customFormat="false" ht="12.75" hidden="false" customHeight="true" outlineLevel="0" collapsed="false">
      <c r="A355" s="75"/>
      <c r="B355" s="75"/>
      <c r="C355" s="75"/>
      <c r="D355" s="50"/>
      <c r="E355" s="50"/>
      <c r="F355" s="155"/>
      <c r="G355" s="155"/>
      <c r="H355" s="50"/>
      <c r="I355" s="41"/>
      <c r="J355" s="50"/>
      <c r="K355" s="154"/>
      <c r="L355" s="41"/>
      <c r="M355" s="41"/>
      <c r="N355" s="155"/>
      <c r="O355" s="155"/>
      <c r="P355" s="155"/>
      <c r="Q355" s="155"/>
      <c r="R355" s="155"/>
      <c r="S355" s="155"/>
      <c r="T355" s="155"/>
      <c r="U355" s="155"/>
      <c r="V355" s="155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</row>
    <row r="356" customFormat="false" ht="12.75" hidden="false" customHeight="true" outlineLevel="0" collapsed="false">
      <c r="A356" s="75"/>
      <c r="B356" s="75"/>
      <c r="C356" s="75"/>
      <c r="D356" s="50"/>
      <c r="E356" s="50"/>
      <c r="F356" s="155"/>
      <c r="G356" s="155"/>
      <c r="H356" s="50"/>
      <c r="I356" s="41"/>
      <c r="J356" s="50"/>
      <c r="K356" s="154"/>
      <c r="L356" s="41"/>
      <c r="M356" s="41"/>
      <c r="N356" s="155"/>
      <c r="O356" s="155"/>
      <c r="P356" s="155"/>
      <c r="Q356" s="155"/>
      <c r="R356" s="155"/>
      <c r="S356" s="155"/>
      <c r="T356" s="155"/>
      <c r="U356" s="155"/>
      <c r="V356" s="155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</row>
    <row r="357" customFormat="false" ht="12.75" hidden="false" customHeight="true" outlineLevel="0" collapsed="false">
      <c r="A357" s="75"/>
      <c r="B357" s="75"/>
      <c r="C357" s="75"/>
      <c r="D357" s="50"/>
      <c r="E357" s="50"/>
      <c r="F357" s="155"/>
      <c r="G357" s="155"/>
      <c r="H357" s="50"/>
      <c r="I357" s="41"/>
      <c r="J357" s="50"/>
      <c r="K357" s="154"/>
      <c r="L357" s="41"/>
      <c r="M357" s="41"/>
      <c r="N357" s="155"/>
      <c r="O357" s="155"/>
      <c r="P357" s="155"/>
      <c r="Q357" s="155"/>
      <c r="R357" s="155"/>
      <c r="S357" s="155"/>
      <c r="T357" s="155"/>
      <c r="U357" s="155"/>
      <c r="V357" s="155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</row>
    <row r="358" customFormat="false" ht="12.75" hidden="false" customHeight="true" outlineLevel="0" collapsed="false">
      <c r="A358" s="75"/>
      <c r="B358" s="75"/>
      <c r="C358" s="75"/>
      <c r="D358" s="50"/>
      <c r="E358" s="50"/>
      <c r="F358" s="155"/>
      <c r="G358" s="155"/>
      <c r="H358" s="50"/>
      <c r="I358" s="41"/>
      <c r="J358" s="50"/>
      <c r="K358" s="154"/>
      <c r="L358" s="41"/>
      <c r="M358" s="41"/>
      <c r="N358" s="155"/>
      <c r="O358" s="155"/>
      <c r="P358" s="155"/>
      <c r="Q358" s="155"/>
      <c r="R358" s="155"/>
      <c r="S358" s="155"/>
      <c r="T358" s="155"/>
      <c r="U358" s="155"/>
      <c r="V358" s="155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</row>
    <row r="359" customFormat="false" ht="12.75" hidden="false" customHeight="true" outlineLevel="0" collapsed="false">
      <c r="A359" s="75"/>
      <c r="B359" s="75"/>
      <c r="C359" s="75"/>
      <c r="D359" s="50"/>
      <c r="E359" s="50"/>
      <c r="F359" s="155"/>
      <c r="G359" s="155"/>
      <c r="H359" s="50"/>
      <c r="I359" s="41"/>
      <c r="J359" s="50"/>
      <c r="K359" s="154"/>
      <c r="L359" s="41"/>
      <c r="M359" s="41"/>
      <c r="N359" s="155"/>
      <c r="O359" s="155"/>
      <c r="P359" s="155"/>
      <c r="Q359" s="155"/>
      <c r="R359" s="155"/>
      <c r="S359" s="155"/>
      <c r="T359" s="155"/>
      <c r="U359" s="155"/>
      <c r="V359" s="155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</row>
    <row r="360" customFormat="false" ht="12.75" hidden="false" customHeight="true" outlineLevel="0" collapsed="false">
      <c r="A360" s="75"/>
      <c r="B360" s="75"/>
      <c r="C360" s="75"/>
      <c r="D360" s="50"/>
      <c r="E360" s="50"/>
      <c r="F360" s="155"/>
      <c r="G360" s="155"/>
      <c r="H360" s="50"/>
      <c r="I360" s="41"/>
      <c r="J360" s="50"/>
      <c r="K360" s="154"/>
      <c r="L360" s="41"/>
      <c r="M360" s="41"/>
      <c r="N360" s="155"/>
      <c r="O360" s="155"/>
      <c r="P360" s="155"/>
      <c r="Q360" s="155"/>
      <c r="R360" s="155"/>
      <c r="S360" s="155"/>
      <c r="T360" s="155"/>
      <c r="U360" s="155"/>
      <c r="V360" s="155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</row>
    <row r="361" customFormat="false" ht="12.75" hidden="false" customHeight="true" outlineLevel="0" collapsed="false">
      <c r="A361" s="75"/>
      <c r="B361" s="75"/>
      <c r="C361" s="75"/>
      <c r="D361" s="50"/>
      <c r="E361" s="50"/>
      <c r="F361" s="155"/>
      <c r="G361" s="155"/>
      <c r="H361" s="50"/>
      <c r="I361" s="41"/>
      <c r="J361" s="50"/>
      <c r="K361" s="154"/>
      <c r="L361" s="41"/>
      <c r="M361" s="41"/>
      <c r="N361" s="155"/>
      <c r="O361" s="155"/>
      <c r="P361" s="155"/>
      <c r="Q361" s="155"/>
      <c r="R361" s="155"/>
      <c r="S361" s="155"/>
      <c r="T361" s="155"/>
      <c r="U361" s="155"/>
      <c r="V361" s="155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</row>
    <row r="362" customFormat="false" ht="12.75" hidden="false" customHeight="true" outlineLevel="0" collapsed="false">
      <c r="A362" s="75"/>
      <c r="B362" s="75"/>
      <c r="C362" s="75"/>
      <c r="D362" s="50"/>
      <c r="E362" s="50"/>
      <c r="F362" s="155"/>
      <c r="G362" s="155"/>
      <c r="H362" s="50"/>
      <c r="I362" s="41"/>
      <c r="J362" s="50"/>
      <c r="K362" s="154"/>
      <c r="L362" s="41"/>
      <c r="M362" s="41"/>
      <c r="N362" s="155"/>
      <c r="O362" s="155"/>
      <c r="P362" s="155"/>
      <c r="Q362" s="155"/>
      <c r="R362" s="155"/>
      <c r="S362" s="155"/>
      <c r="T362" s="155"/>
      <c r="U362" s="155"/>
      <c r="V362" s="155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</row>
    <row r="363" customFormat="false" ht="12.75" hidden="false" customHeight="true" outlineLevel="0" collapsed="false">
      <c r="A363" s="75"/>
      <c r="B363" s="75"/>
      <c r="C363" s="75"/>
      <c r="D363" s="50"/>
      <c r="E363" s="50"/>
      <c r="F363" s="155"/>
      <c r="G363" s="155"/>
      <c r="H363" s="50"/>
      <c r="I363" s="41"/>
      <c r="J363" s="50"/>
      <c r="K363" s="154"/>
      <c r="L363" s="41"/>
      <c r="M363" s="41"/>
      <c r="N363" s="155"/>
      <c r="O363" s="155"/>
      <c r="P363" s="155"/>
      <c r="Q363" s="155"/>
      <c r="R363" s="155"/>
      <c r="S363" s="155"/>
      <c r="T363" s="155"/>
      <c r="U363" s="155"/>
      <c r="V363" s="155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</row>
    <row r="364" customFormat="false" ht="12.75" hidden="false" customHeight="true" outlineLevel="0" collapsed="false">
      <c r="A364" s="75"/>
      <c r="B364" s="75"/>
      <c r="C364" s="75"/>
      <c r="D364" s="50"/>
      <c r="E364" s="50"/>
      <c r="F364" s="155"/>
      <c r="G364" s="155"/>
      <c r="H364" s="50"/>
      <c r="I364" s="41"/>
      <c r="J364" s="50"/>
      <c r="K364" s="154"/>
      <c r="L364" s="41"/>
      <c r="M364" s="41"/>
      <c r="N364" s="155"/>
      <c r="O364" s="155"/>
      <c r="P364" s="155"/>
      <c r="Q364" s="155"/>
      <c r="R364" s="155"/>
      <c r="S364" s="155"/>
      <c r="T364" s="155"/>
      <c r="U364" s="155"/>
      <c r="V364" s="155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</row>
    <row r="365" customFormat="false" ht="12.75" hidden="false" customHeight="true" outlineLevel="0" collapsed="false">
      <c r="A365" s="75"/>
      <c r="B365" s="75"/>
      <c r="C365" s="75"/>
      <c r="D365" s="50"/>
      <c r="E365" s="50"/>
      <c r="F365" s="155"/>
      <c r="G365" s="155"/>
      <c r="H365" s="50"/>
      <c r="I365" s="41"/>
      <c r="J365" s="50"/>
      <c r="K365" s="154"/>
      <c r="L365" s="41"/>
      <c r="M365" s="41"/>
      <c r="N365" s="155"/>
      <c r="O365" s="155"/>
      <c r="P365" s="155"/>
      <c r="Q365" s="155"/>
      <c r="R365" s="155"/>
      <c r="S365" s="155"/>
      <c r="T365" s="155"/>
      <c r="U365" s="155"/>
      <c r="V365" s="155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</row>
    <row r="366" customFormat="false" ht="12.75" hidden="false" customHeight="true" outlineLevel="0" collapsed="false">
      <c r="A366" s="75"/>
      <c r="B366" s="75"/>
      <c r="C366" s="75"/>
      <c r="D366" s="50"/>
      <c r="E366" s="50"/>
      <c r="F366" s="155"/>
      <c r="G366" s="155"/>
      <c r="H366" s="50"/>
      <c r="I366" s="41"/>
      <c r="J366" s="50"/>
      <c r="K366" s="154"/>
      <c r="L366" s="41"/>
      <c r="M366" s="41"/>
      <c r="N366" s="155"/>
      <c r="O366" s="155"/>
      <c r="P366" s="155"/>
      <c r="Q366" s="155"/>
      <c r="R366" s="155"/>
      <c r="S366" s="155"/>
      <c r="T366" s="155"/>
      <c r="U366" s="155"/>
      <c r="V366" s="155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</row>
    <row r="367" customFormat="false" ht="12.75" hidden="false" customHeight="true" outlineLevel="0" collapsed="false">
      <c r="A367" s="75"/>
      <c r="B367" s="75"/>
      <c r="C367" s="75"/>
      <c r="D367" s="50"/>
      <c r="E367" s="50"/>
      <c r="F367" s="155"/>
      <c r="G367" s="155"/>
      <c r="H367" s="50"/>
      <c r="I367" s="41"/>
      <c r="J367" s="50"/>
      <c r="K367" s="154"/>
      <c r="L367" s="41"/>
      <c r="M367" s="41"/>
      <c r="N367" s="155"/>
      <c r="O367" s="155"/>
      <c r="P367" s="155"/>
      <c r="Q367" s="155"/>
      <c r="R367" s="155"/>
      <c r="S367" s="155"/>
      <c r="T367" s="155"/>
      <c r="U367" s="155"/>
      <c r="V367" s="155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</row>
    <row r="368" customFormat="false" ht="12.75" hidden="false" customHeight="true" outlineLevel="0" collapsed="false">
      <c r="A368" s="75"/>
      <c r="B368" s="75"/>
      <c r="C368" s="75"/>
      <c r="D368" s="50"/>
      <c r="E368" s="50"/>
      <c r="F368" s="155"/>
      <c r="G368" s="155"/>
      <c r="H368" s="50"/>
      <c r="I368" s="41"/>
      <c r="J368" s="50"/>
      <c r="K368" s="154"/>
      <c r="L368" s="41"/>
      <c r="M368" s="41"/>
      <c r="N368" s="155"/>
      <c r="O368" s="155"/>
      <c r="P368" s="155"/>
      <c r="Q368" s="155"/>
      <c r="R368" s="155"/>
      <c r="S368" s="155"/>
      <c r="T368" s="155"/>
      <c r="U368" s="155"/>
      <c r="V368" s="155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</row>
    <row r="369" customFormat="false" ht="12.75" hidden="false" customHeight="true" outlineLevel="0" collapsed="false">
      <c r="A369" s="75"/>
      <c r="B369" s="75"/>
      <c r="C369" s="75"/>
      <c r="D369" s="50"/>
      <c r="E369" s="50"/>
      <c r="F369" s="155"/>
      <c r="G369" s="155"/>
      <c r="H369" s="50"/>
      <c r="I369" s="41"/>
      <c r="J369" s="50"/>
      <c r="K369" s="154"/>
      <c r="L369" s="41"/>
      <c r="M369" s="41"/>
      <c r="N369" s="155"/>
      <c r="O369" s="155"/>
      <c r="P369" s="155"/>
      <c r="Q369" s="155"/>
      <c r="R369" s="155"/>
      <c r="S369" s="155"/>
      <c r="T369" s="155"/>
      <c r="U369" s="155"/>
      <c r="V369" s="155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</row>
    <row r="370" customFormat="false" ht="12.75" hidden="false" customHeight="true" outlineLevel="0" collapsed="false">
      <c r="A370" s="75"/>
      <c r="B370" s="75"/>
      <c r="C370" s="75"/>
      <c r="D370" s="50"/>
      <c r="E370" s="50"/>
      <c r="F370" s="155"/>
      <c r="G370" s="155"/>
      <c r="H370" s="50"/>
      <c r="I370" s="41"/>
      <c r="J370" s="50"/>
      <c r="K370" s="154"/>
      <c r="L370" s="41"/>
      <c r="M370" s="41"/>
      <c r="N370" s="155"/>
      <c r="O370" s="155"/>
      <c r="P370" s="155"/>
      <c r="Q370" s="155"/>
      <c r="R370" s="155"/>
      <c r="S370" s="155"/>
      <c r="T370" s="155"/>
      <c r="U370" s="155"/>
      <c r="V370" s="155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</row>
    <row r="371" customFormat="false" ht="12.75" hidden="false" customHeight="true" outlineLevel="0" collapsed="false">
      <c r="A371" s="75"/>
      <c r="B371" s="75"/>
      <c r="C371" s="75"/>
      <c r="D371" s="50"/>
      <c r="E371" s="50"/>
      <c r="F371" s="155"/>
      <c r="G371" s="155"/>
      <c r="H371" s="50"/>
      <c r="I371" s="41"/>
      <c r="J371" s="50"/>
      <c r="K371" s="154"/>
      <c r="L371" s="41"/>
      <c r="M371" s="41"/>
      <c r="N371" s="155"/>
      <c r="O371" s="155"/>
      <c r="P371" s="155"/>
      <c r="Q371" s="155"/>
      <c r="R371" s="155"/>
      <c r="S371" s="155"/>
      <c r="T371" s="155"/>
      <c r="U371" s="155"/>
      <c r="V371" s="155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</row>
    <row r="372" customFormat="false" ht="12.75" hidden="false" customHeight="true" outlineLevel="0" collapsed="false">
      <c r="A372" s="75"/>
      <c r="B372" s="75"/>
      <c r="C372" s="75"/>
      <c r="D372" s="50"/>
      <c r="E372" s="50"/>
      <c r="F372" s="155"/>
      <c r="G372" s="155"/>
      <c r="H372" s="50"/>
      <c r="I372" s="41"/>
      <c r="J372" s="50"/>
      <c r="K372" s="154"/>
      <c r="L372" s="41"/>
      <c r="M372" s="41"/>
      <c r="N372" s="155"/>
      <c r="O372" s="155"/>
      <c r="P372" s="155"/>
      <c r="Q372" s="155"/>
      <c r="R372" s="155"/>
      <c r="S372" s="155"/>
      <c r="T372" s="155"/>
      <c r="U372" s="155"/>
      <c r="V372" s="155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</row>
    <row r="373" customFormat="false" ht="12.75" hidden="false" customHeight="true" outlineLevel="0" collapsed="false">
      <c r="A373" s="75"/>
      <c r="B373" s="75"/>
      <c r="C373" s="75"/>
      <c r="D373" s="50"/>
      <c r="E373" s="50"/>
      <c r="F373" s="155"/>
      <c r="G373" s="155"/>
      <c r="H373" s="50"/>
      <c r="I373" s="41"/>
      <c r="J373" s="50"/>
      <c r="K373" s="154"/>
      <c r="L373" s="41"/>
      <c r="M373" s="41"/>
      <c r="N373" s="155"/>
      <c r="O373" s="155"/>
      <c r="P373" s="155"/>
      <c r="Q373" s="155"/>
      <c r="R373" s="155"/>
      <c r="S373" s="155"/>
      <c r="T373" s="155"/>
      <c r="U373" s="155"/>
      <c r="V373" s="155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</row>
    <row r="374" customFormat="false" ht="12.75" hidden="false" customHeight="true" outlineLevel="0" collapsed="false">
      <c r="A374" s="75"/>
      <c r="B374" s="75"/>
      <c r="C374" s="75"/>
      <c r="D374" s="50"/>
      <c r="E374" s="50"/>
      <c r="F374" s="155"/>
      <c r="G374" s="155"/>
      <c r="H374" s="50"/>
      <c r="I374" s="41"/>
      <c r="J374" s="50"/>
      <c r="K374" s="154"/>
      <c r="L374" s="41"/>
      <c r="M374" s="41"/>
      <c r="N374" s="155"/>
      <c r="O374" s="155"/>
      <c r="P374" s="155"/>
      <c r="Q374" s="155"/>
      <c r="R374" s="155"/>
      <c r="S374" s="155"/>
      <c r="T374" s="155"/>
      <c r="U374" s="155"/>
      <c r="V374" s="155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</row>
    <row r="375" customFormat="false" ht="12.75" hidden="false" customHeight="true" outlineLevel="0" collapsed="false">
      <c r="A375" s="75"/>
      <c r="B375" s="75"/>
      <c r="C375" s="75"/>
      <c r="D375" s="50"/>
      <c r="E375" s="50"/>
      <c r="F375" s="155"/>
      <c r="G375" s="155"/>
      <c r="H375" s="50"/>
      <c r="I375" s="41"/>
      <c r="J375" s="50"/>
      <c r="K375" s="154"/>
      <c r="L375" s="41"/>
      <c r="M375" s="41"/>
      <c r="N375" s="155"/>
      <c r="O375" s="155"/>
      <c r="P375" s="155"/>
      <c r="Q375" s="155"/>
      <c r="R375" s="155"/>
      <c r="S375" s="155"/>
      <c r="T375" s="155"/>
      <c r="U375" s="155"/>
      <c r="V375" s="155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</row>
    <row r="376" customFormat="false" ht="12.75" hidden="false" customHeight="true" outlineLevel="0" collapsed="false">
      <c r="A376" s="75"/>
      <c r="B376" s="75"/>
      <c r="C376" s="75"/>
      <c r="D376" s="50"/>
      <c r="E376" s="50"/>
      <c r="F376" s="155"/>
      <c r="G376" s="155"/>
      <c r="H376" s="50"/>
      <c r="I376" s="41"/>
      <c r="J376" s="50"/>
      <c r="K376" s="154"/>
      <c r="L376" s="41"/>
      <c r="M376" s="41"/>
      <c r="N376" s="155"/>
      <c r="O376" s="155"/>
      <c r="P376" s="155"/>
      <c r="Q376" s="155"/>
      <c r="R376" s="155"/>
      <c r="S376" s="155"/>
      <c r="T376" s="155"/>
      <c r="U376" s="155"/>
      <c r="V376" s="155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</row>
    <row r="377" customFormat="false" ht="12.75" hidden="false" customHeight="true" outlineLevel="0" collapsed="false">
      <c r="A377" s="75"/>
      <c r="B377" s="75"/>
      <c r="C377" s="75"/>
      <c r="D377" s="50"/>
      <c r="E377" s="50"/>
      <c r="F377" s="155"/>
      <c r="G377" s="155"/>
      <c r="H377" s="50"/>
      <c r="I377" s="41"/>
      <c r="J377" s="50"/>
      <c r="K377" s="154"/>
      <c r="L377" s="41"/>
      <c r="M377" s="41"/>
      <c r="N377" s="155"/>
      <c r="O377" s="155"/>
      <c r="P377" s="155"/>
      <c r="Q377" s="155"/>
      <c r="R377" s="155"/>
      <c r="S377" s="155"/>
      <c r="T377" s="155"/>
      <c r="U377" s="155"/>
      <c r="V377" s="155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</row>
    <row r="378" customFormat="false" ht="12.75" hidden="false" customHeight="true" outlineLevel="0" collapsed="false">
      <c r="A378" s="75"/>
      <c r="B378" s="75"/>
      <c r="C378" s="75"/>
      <c r="D378" s="50"/>
      <c r="E378" s="50"/>
      <c r="F378" s="155"/>
      <c r="G378" s="155"/>
      <c r="H378" s="50"/>
      <c r="I378" s="41"/>
      <c r="J378" s="50"/>
      <c r="K378" s="154"/>
      <c r="L378" s="41"/>
      <c r="M378" s="41"/>
      <c r="N378" s="155"/>
      <c r="O378" s="155"/>
      <c r="P378" s="155"/>
      <c r="Q378" s="155"/>
      <c r="R378" s="155"/>
      <c r="S378" s="155"/>
      <c r="T378" s="155"/>
      <c r="U378" s="155"/>
      <c r="V378" s="155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</row>
    <row r="379" customFormat="false" ht="12.75" hidden="false" customHeight="true" outlineLevel="0" collapsed="false">
      <c r="A379" s="75"/>
      <c r="B379" s="75"/>
      <c r="C379" s="75"/>
      <c r="D379" s="50"/>
      <c r="E379" s="50"/>
      <c r="F379" s="155"/>
      <c r="G379" s="155"/>
      <c r="H379" s="50"/>
      <c r="I379" s="41"/>
      <c r="J379" s="50"/>
      <c r="K379" s="154"/>
      <c r="L379" s="41"/>
      <c r="M379" s="41"/>
      <c r="N379" s="155"/>
      <c r="O379" s="155"/>
      <c r="P379" s="155"/>
      <c r="Q379" s="155"/>
      <c r="R379" s="155"/>
      <c r="S379" s="155"/>
      <c r="T379" s="155"/>
      <c r="U379" s="155"/>
      <c r="V379" s="155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</row>
    <row r="380" customFormat="false" ht="12.75" hidden="false" customHeight="true" outlineLevel="0" collapsed="false">
      <c r="A380" s="75"/>
      <c r="B380" s="75"/>
      <c r="C380" s="75"/>
      <c r="D380" s="50"/>
      <c r="E380" s="50"/>
      <c r="F380" s="155"/>
      <c r="G380" s="155"/>
      <c r="H380" s="50"/>
      <c r="I380" s="41"/>
      <c r="J380" s="50"/>
      <c r="K380" s="154"/>
      <c r="L380" s="41"/>
      <c r="M380" s="41"/>
      <c r="N380" s="155"/>
      <c r="O380" s="155"/>
      <c r="P380" s="155"/>
      <c r="Q380" s="155"/>
      <c r="R380" s="155"/>
      <c r="S380" s="155"/>
      <c r="T380" s="155"/>
      <c r="U380" s="155"/>
      <c r="V380" s="155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</row>
    <row r="381" customFormat="false" ht="12.75" hidden="false" customHeight="true" outlineLevel="0" collapsed="false">
      <c r="A381" s="75"/>
      <c r="B381" s="75"/>
      <c r="C381" s="75"/>
      <c r="D381" s="50"/>
      <c r="E381" s="50"/>
      <c r="F381" s="155"/>
      <c r="G381" s="155"/>
      <c r="H381" s="50"/>
      <c r="I381" s="41"/>
      <c r="J381" s="50"/>
      <c r="K381" s="154"/>
      <c r="L381" s="41"/>
      <c r="M381" s="41"/>
      <c r="N381" s="155"/>
      <c r="O381" s="155"/>
      <c r="P381" s="155"/>
      <c r="Q381" s="155"/>
      <c r="R381" s="155"/>
      <c r="S381" s="155"/>
      <c r="T381" s="155"/>
      <c r="U381" s="155"/>
      <c r="V381" s="155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</row>
    <row r="382" customFormat="false" ht="12.75" hidden="false" customHeight="true" outlineLevel="0" collapsed="false">
      <c r="A382" s="75"/>
      <c r="B382" s="75"/>
      <c r="C382" s="75"/>
      <c r="D382" s="50"/>
      <c r="E382" s="50"/>
      <c r="F382" s="155"/>
      <c r="G382" s="155"/>
      <c r="H382" s="50"/>
      <c r="I382" s="41"/>
      <c r="J382" s="50"/>
      <c r="K382" s="154"/>
      <c r="L382" s="41"/>
      <c r="M382" s="41"/>
      <c r="N382" s="155"/>
      <c r="O382" s="155"/>
      <c r="P382" s="155"/>
      <c r="Q382" s="155"/>
      <c r="R382" s="155"/>
      <c r="S382" s="155"/>
      <c r="T382" s="155"/>
      <c r="U382" s="155"/>
      <c r="V382" s="155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</row>
    <row r="383" customFormat="false" ht="12.75" hidden="false" customHeight="true" outlineLevel="0" collapsed="false">
      <c r="A383" s="75"/>
      <c r="B383" s="75"/>
      <c r="C383" s="75"/>
      <c r="D383" s="50"/>
      <c r="E383" s="50"/>
      <c r="F383" s="155"/>
      <c r="G383" s="155"/>
      <c r="H383" s="50"/>
      <c r="I383" s="41"/>
      <c r="J383" s="50"/>
      <c r="K383" s="154"/>
      <c r="L383" s="41"/>
      <c r="M383" s="41"/>
      <c r="N383" s="155"/>
      <c r="O383" s="155"/>
      <c r="P383" s="155"/>
      <c r="Q383" s="155"/>
      <c r="R383" s="155"/>
      <c r="S383" s="155"/>
      <c r="T383" s="155"/>
      <c r="U383" s="155"/>
      <c r="V383" s="155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</row>
    <row r="384" customFormat="false" ht="12.75" hidden="false" customHeight="true" outlineLevel="0" collapsed="false">
      <c r="A384" s="75"/>
      <c r="B384" s="75"/>
      <c r="C384" s="75"/>
      <c r="D384" s="50"/>
      <c r="E384" s="50"/>
      <c r="F384" s="155"/>
      <c r="G384" s="155"/>
      <c r="H384" s="50"/>
      <c r="I384" s="41"/>
      <c r="J384" s="50"/>
      <c r="K384" s="154"/>
      <c r="L384" s="41"/>
      <c r="M384" s="41"/>
      <c r="N384" s="155"/>
      <c r="O384" s="155"/>
      <c r="P384" s="155"/>
      <c r="Q384" s="155"/>
      <c r="R384" s="155"/>
      <c r="S384" s="155"/>
      <c r="T384" s="155"/>
      <c r="U384" s="155"/>
      <c r="V384" s="155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</row>
    <row r="385" customFormat="false" ht="12.75" hidden="false" customHeight="true" outlineLevel="0" collapsed="false">
      <c r="A385" s="75"/>
      <c r="B385" s="75"/>
      <c r="C385" s="75"/>
      <c r="D385" s="50"/>
      <c r="E385" s="50"/>
      <c r="F385" s="155"/>
      <c r="G385" s="155"/>
      <c r="H385" s="50"/>
      <c r="I385" s="41"/>
      <c r="J385" s="50"/>
      <c r="K385" s="154"/>
      <c r="L385" s="41"/>
      <c r="M385" s="41"/>
      <c r="N385" s="155"/>
      <c r="O385" s="155"/>
      <c r="P385" s="155"/>
      <c r="Q385" s="155"/>
      <c r="R385" s="155"/>
      <c r="S385" s="155"/>
      <c r="T385" s="155"/>
      <c r="U385" s="155"/>
      <c r="V385" s="155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</row>
    <row r="386" customFormat="false" ht="12.75" hidden="false" customHeight="true" outlineLevel="0" collapsed="false">
      <c r="A386" s="75"/>
      <c r="B386" s="75"/>
      <c r="C386" s="75"/>
      <c r="D386" s="50"/>
      <c r="E386" s="50"/>
      <c r="F386" s="155"/>
      <c r="G386" s="155"/>
      <c r="H386" s="50"/>
      <c r="I386" s="41"/>
      <c r="J386" s="50"/>
      <c r="K386" s="154"/>
      <c r="L386" s="41"/>
      <c r="M386" s="41"/>
      <c r="N386" s="155"/>
      <c r="O386" s="155"/>
      <c r="P386" s="155"/>
      <c r="Q386" s="155"/>
      <c r="R386" s="155"/>
      <c r="S386" s="155"/>
      <c r="T386" s="155"/>
      <c r="U386" s="155"/>
      <c r="V386" s="155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</row>
    <row r="387" customFormat="false" ht="12.75" hidden="false" customHeight="true" outlineLevel="0" collapsed="false">
      <c r="A387" s="75"/>
      <c r="B387" s="75"/>
      <c r="C387" s="75"/>
      <c r="D387" s="50"/>
      <c r="E387" s="50"/>
      <c r="F387" s="155"/>
      <c r="G387" s="155"/>
      <c r="H387" s="50"/>
      <c r="I387" s="41"/>
      <c r="J387" s="50"/>
      <c r="K387" s="154"/>
      <c r="L387" s="41"/>
      <c r="M387" s="41"/>
      <c r="N387" s="155"/>
      <c r="O387" s="155"/>
      <c r="P387" s="155"/>
      <c r="Q387" s="155"/>
      <c r="R387" s="155"/>
      <c r="S387" s="155"/>
      <c r="T387" s="155"/>
      <c r="U387" s="155"/>
      <c r="V387" s="155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</row>
    <row r="388" customFormat="false" ht="12.75" hidden="false" customHeight="true" outlineLevel="0" collapsed="false">
      <c r="A388" s="75"/>
      <c r="B388" s="75"/>
      <c r="C388" s="75"/>
      <c r="D388" s="50"/>
      <c r="E388" s="50"/>
      <c r="F388" s="155"/>
      <c r="G388" s="155"/>
      <c r="H388" s="50"/>
      <c r="I388" s="41"/>
      <c r="J388" s="50"/>
      <c r="K388" s="154"/>
      <c r="L388" s="41"/>
      <c r="M388" s="41"/>
      <c r="N388" s="155"/>
      <c r="O388" s="155"/>
      <c r="P388" s="155"/>
      <c r="Q388" s="155"/>
      <c r="R388" s="155"/>
      <c r="S388" s="155"/>
      <c r="T388" s="155"/>
      <c r="U388" s="155"/>
      <c r="V388" s="155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</row>
    <row r="389" customFormat="false" ht="12.75" hidden="false" customHeight="true" outlineLevel="0" collapsed="false">
      <c r="A389" s="75"/>
      <c r="B389" s="75"/>
      <c r="C389" s="75"/>
      <c r="D389" s="50"/>
      <c r="E389" s="50"/>
      <c r="F389" s="155"/>
      <c r="G389" s="155"/>
      <c r="H389" s="50"/>
      <c r="I389" s="41"/>
      <c r="J389" s="50"/>
      <c r="K389" s="154"/>
      <c r="L389" s="41"/>
      <c r="M389" s="41"/>
      <c r="N389" s="155"/>
      <c r="O389" s="155"/>
      <c r="P389" s="155"/>
      <c r="Q389" s="155"/>
      <c r="R389" s="155"/>
      <c r="S389" s="155"/>
      <c r="T389" s="155"/>
      <c r="U389" s="155"/>
      <c r="V389" s="155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</row>
    <row r="390" customFormat="false" ht="12.75" hidden="false" customHeight="true" outlineLevel="0" collapsed="false">
      <c r="A390" s="75"/>
      <c r="B390" s="75"/>
      <c r="C390" s="75"/>
      <c r="D390" s="50"/>
      <c r="E390" s="50"/>
      <c r="F390" s="155"/>
      <c r="G390" s="155"/>
      <c r="H390" s="50"/>
      <c r="I390" s="41"/>
      <c r="J390" s="50"/>
      <c r="K390" s="154"/>
      <c r="L390" s="41"/>
      <c r="M390" s="41"/>
      <c r="N390" s="155"/>
      <c r="O390" s="155"/>
      <c r="P390" s="155"/>
      <c r="Q390" s="155"/>
      <c r="R390" s="155"/>
      <c r="S390" s="155"/>
      <c r="T390" s="155"/>
      <c r="U390" s="155"/>
      <c r="V390" s="155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</row>
    <row r="391" customFormat="false" ht="12.75" hidden="false" customHeight="true" outlineLevel="0" collapsed="false">
      <c r="A391" s="75"/>
      <c r="B391" s="75"/>
      <c r="C391" s="75"/>
      <c r="D391" s="50"/>
      <c r="E391" s="50"/>
      <c r="F391" s="155"/>
      <c r="G391" s="155"/>
      <c r="H391" s="50"/>
      <c r="I391" s="41"/>
      <c r="J391" s="50"/>
      <c r="K391" s="154"/>
      <c r="L391" s="41"/>
      <c r="M391" s="41"/>
      <c r="N391" s="155"/>
      <c r="O391" s="155"/>
      <c r="P391" s="155"/>
      <c r="Q391" s="155"/>
      <c r="R391" s="155"/>
      <c r="S391" s="155"/>
      <c r="T391" s="155"/>
      <c r="U391" s="155"/>
      <c r="V391" s="155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</row>
    <row r="392" customFormat="false" ht="12.75" hidden="false" customHeight="true" outlineLevel="0" collapsed="false">
      <c r="A392" s="75"/>
      <c r="B392" s="75"/>
      <c r="C392" s="75"/>
      <c r="D392" s="50"/>
      <c r="E392" s="50"/>
      <c r="F392" s="155"/>
      <c r="G392" s="155"/>
      <c r="H392" s="50"/>
      <c r="I392" s="41"/>
      <c r="J392" s="50"/>
      <c r="K392" s="154"/>
      <c r="L392" s="41"/>
      <c r="M392" s="41"/>
      <c r="N392" s="155"/>
      <c r="O392" s="155"/>
      <c r="P392" s="155"/>
      <c r="Q392" s="155"/>
      <c r="R392" s="155"/>
      <c r="S392" s="155"/>
      <c r="T392" s="155"/>
      <c r="U392" s="155"/>
      <c r="V392" s="155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</row>
    <row r="393" customFormat="false" ht="12.75" hidden="false" customHeight="true" outlineLevel="0" collapsed="false">
      <c r="A393" s="75"/>
      <c r="B393" s="75"/>
      <c r="C393" s="75"/>
      <c r="D393" s="50"/>
      <c r="E393" s="50"/>
      <c r="F393" s="155"/>
      <c r="G393" s="155"/>
      <c r="H393" s="50"/>
      <c r="I393" s="41"/>
      <c r="J393" s="50"/>
      <c r="K393" s="154"/>
      <c r="L393" s="41"/>
      <c r="M393" s="41"/>
      <c r="N393" s="155"/>
      <c r="O393" s="155"/>
      <c r="P393" s="155"/>
      <c r="Q393" s="155"/>
      <c r="R393" s="155"/>
      <c r="S393" s="155"/>
      <c r="T393" s="155"/>
      <c r="U393" s="155"/>
      <c r="V393" s="155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</row>
    <row r="394" customFormat="false" ht="12.75" hidden="false" customHeight="true" outlineLevel="0" collapsed="false">
      <c r="A394" s="75"/>
      <c r="B394" s="75"/>
      <c r="C394" s="75"/>
      <c r="D394" s="50"/>
      <c r="E394" s="50"/>
      <c r="F394" s="155"/>
      <c r="G394" s="155"/>
      <c r="H394" s="50"/>
      <c r="I394" s="41"/>
      <c r="J394" s="50"/>
      <c r="K394" s="154"/>
      <c r="L394" s="41"/>
      <c r="M394" s="41"/>
      <c r="N394" s="155"/>
      <c r="O394" s="155"/>
      <c r="P394" s="155"/>
      <c r="Q394" s="155"/>
      <c r="R394" s="155"/>
      <c r="S394" s="155"/>
      <c r="T394" s="155"/>
      <c r="U394" s="155"/>
      <c r="V394" s="155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</row>
    <row r="395" customFormat="false" ht="12.75" hidden="false" customHeight="true" outlineLevel="0" collapsed="false">
      <c r="A395" s="75"/>
      <c r="B395" s="75"/>
      <c r="C395" s="75"/>
      <c r="D395" s="50"/>
      <c r="E395" s="50"/>
      <c r="F395" s="155"/>
      <c r="G395" s="155"/>
      <c r="H395" s="50"/>
      <c r="I395" s="41"/>
      <c r="J395" s="50"/>
      <c r="K395" s="154"/>
      <c r="L395" s="41"/>
      <c r="M395" s="41"/>
      <c r="N395" s="155"/>
      <c r="O395" s="155"/>
      <c r="P395" s="155"/>
      <c r="Q395" s="155"/>
      <c r="R395" s="155"/>
      <c r="S395" s="155"/>
      <c r="T395" s="155"/>
      <c r="U395" s="155"/>
      <c r="V395" s="155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</row>
    <row r="396" customFormat="false" ht="12.75" hidden="false" customHeight="true" outlineLevel="0" collapsed="false">
      <c r="A396" s="75"/>
      <c r="B396" s="75"/>
      <c r="C396" s="75"/>
      <c r="D396" s="50"/>
      <c r="E396" s="50"/>
      <c r="F396" s="155"/>
      <c r="G396" s="155"/>
      <c r="H396" s="50"/>
      <c r="I396" s="41"/>
      <c r="J396" s="50"/>
      <c r="K396" s="154"/>
      <c r="L396" s="41"/>
      <c r="M396" s="41"/>
      <c r="N396" s="155"/>
      <c r="O396" s="155"/>
      <c r="P396" s="155"/>
      <c r="Q396" s="155"/>
      <c r="R396" s="155"/>
      <c r="S396" s="155"/>
      <c r="T396" s="155"/>
      <c r="U396" s="155"/>
      <c r="V396" s="155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</row>
    <row r="397" customFormat="false" ht="12.75" hidden="false" customHeight="true" outlineLevel="0" collapsed="false">
      <c r="A397" s="75"/>
      <c r="B397" s="75"/>
      <c r="C397" s="75"/>
      <c r="D397" s="50"/>
      <c r="E397" s="50"/>
      <c r="F397" s="155"/>
      <c r="G397" s="155"/>
      <c r="H397" s="50"/>
      <c r="I397" s="41"/>
      <c r="J397" s="50"/>
      <c r="K397" s="154"/>
      <c r="L397" s="41"/>
      <c r="M397" s="41"/>
      <c r="N397" s="155"/>
      <c r="O397" s="155"/>
      <c r="P397" s="155"/>
      <c r="Q397" s="155"/>
      <c r="R397" s="155"/>
      <c r="S397" s="155"/>
      <c r="T397" s="155"/>
      <c r="U397" s="155"/>
      <c r="V397" s="155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</row>
    <row r="398" customFormat="false" ht="12.75" hidden="false" customHeight="true" outlineLevel="0" collapsed="false">
      <c r="A398" s="75"/>
      <c r="B398" s="75"/>
      <c r="C398" s="75"/>
      <c r="D398" s="50"/>
      <c r="E398" s="50"/>
      <c r="F398" s="155"/>
      <c r="G398" s="155"/>
      <c r="H398" s="50"/>
      <c r="I398" s="41"/>
      <c r="J398" s="50"/>
      <c r="K398" s="154"/>
      <c r="L398" s="41"/>
      <c r="M398" s="41"/>
      <c r="N398" s="155"/>
      <c r="O398" s="155"/>
      <c r="P398" s="155"/>
      <c r="Q398" s="155"/>
      <c r="R398" s="155"/>
      <c r="S398" s="155"/>
      <c r="T398" s="155"/>
      <c r="U398" s="155"/>
      <c r="V398" s="155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</row>
    <row r="399" customFormat="false" ht="12.75" hidden="false" customHeight="true" outlineLevel="0" collapsed="false">
      <c r="A399" s="75"/>
      <c r="B399" s="75"/>
      <c r="C399" s="75"/>
      <c r="D399" s="50"/>
      <c r="E399" s="50"/>
      <c r="F399" s="155"/>
      <c r="G399" s="155"/>
      <c r="H399" s="50"/>
      <c r="I399" s="41"/>
      <c r="J399" s="50"/>
      <c r="K399" s="154"/>
      <c r="L399" s="41"/>
      <c r="M399" s="41"/>
      <c r="N399" s="155"/>
      <c r="O399" s="155"/>
      <c r="P399" s="155"/>
      <c r="Q399" s="155"/>
      <c r="R399" s="155"/>
      <c r="S399" s="155"/>
      <c r="T399" s="155"/>
      <c r="U399" s="155"/>
      <c r="V399" s="155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</row>
    <row r="400" customFormat="false" ht="12.75" hidden="false" customHeight="true" outlineLevel="0" collapsed="false">
      <c r="A400" s="75"/>
      <c r="B400" s="75"/>
      <c r="C400" s="75"/>
      <c r="D400" s="50"/>
      <c r="E400" s="50"/>
      <c r="F400" s="155"/>
      <c r="G400" s="155"/>
      <c r="H400" s="50"/>
      <c r="I400" s="41"/>
      <c r="J400" s="50"/>
      <c r="K400" s="154"/>
      <c r="L400" s="41"/>
      <c r="M400" s="41"/>
      <c r="N400" s="155"/>
      <c r="O400" s="155"/>
      <c r="P400" s="155"/>
      <c r="Q400" s="155"/>
      <c r="R400" s="155"/>
      <c r="S400" s="155"/>
      <c r="T400" s="155"/>
      <c r="U400" s="155"/>
      <c r="V400" s="155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</row>
    <row r="401" customFormat="false" ht="12.75" hidden="false" customHeight="true" outlineLevel="0" collapsed="false">
      <c r="A401" s="75"/>
      <c r="B401" s="75"/>
      <c r="C401" s="75"/>
      <c r="D401" s="50"/>
      <c r="E401" s="50"/>
      <c r="F401" s="155"/>
      <c r="G401" s="155"/>
      <c r="H401" s="50"/>
      <c r="I401" s="41"/>
      <c r="J401" s="50"/>
      <c r="K401" s="154"/>
      <c r="L401" s="41"/>
      <c r="M401" s="41"/>
      <c r="N401" s="155"/>
      <c r="O401" s="155"/>
      <c r="P401" s="155"/>
      <c r="Q401" s="155"/>
      <c r="R401" s="155"/>
      <c r="S401" s="155"/>
      <c r="T401" s="155"/>
      <c r="U401" s="155"/>
      <c r="V401" s="155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</row>
    <row r="402" customFormat="false" ht="12.75" hidden="false" customHeight="true" outlineLevel="0" collapsed="false">
      <c r="A402" s="75"/>
      <c r="B402" s="75"/>
      <c r="C402" s="75"/>
      <c r="D402" s="50"/>
      <c r="E402" s="50"/>
      <c r="F402" s="155"/>
      <c r="G402" s="155"/>
      <c r="H402" s="50"/>
      <c r="I402" s="41"/>
      <c r="J402" s="50"/>
      <c r="K402" s="154"/>
      <c r="L402" s="41"/>
      <c r="M402" s="41"/>
      <c r="N402" s="155"/>
      <c r="O402" s="155"/>
      <c r="P402" s="155"/>
      <c r="Q402" s="155"/>
      <c r="R402" s="155"/>
      <c r="S402" s="155"/>
      <c r="T402" s="155"/>
      <c r="U402" s="155"/>
      <c r="V402" s="155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</row>
    <row r="403" customFormat="false" ht="12.75" hidden="false" customHeight="true" outlineLevel="0" collapsed="false">
      <c r="A403" s="75"/>
      <c r="B403" s="75"/>
      <c r="C403" s="75"/>
      <c r="D403" s="50"/>
      <c r="E403" s="50"/>
      <c r="F403" s="155"/>
      <c r="G403" s="155"/>
      <c r="H403" s="50"/>
      <c r="I403" s="41"/>
      <c r="J403" s="50"/>
      <c r="K403" s="154"/>
      <c r="L403" s="41"/>
      <c r="M403" s="41"/>
      <c r="N403" s="155"/>
      <c r="O403" s="155"/>
      <c r="P403" s="155"/>
      <c r="Q403" s="155"/>
      <c r="R403" s="155"/>
      <c r="S403" s="155"/>
      <c r="T403" s="155"/>
      <c r="U403" s="155"/>
      <c r="V403" s="155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</row>
    <row r="404" customFormat="false" ht="12.75" hidden="false" customHeight="true" outlineLevel="0" collapsed="false">
      <c r="A404" s="75"/>
      <c r="B404" s="75"/>
      <c r="C404" s="75"/>
      <c r="D404" s="50"/>
      <c r="E404" s="50"/>
      <c r="F404" s="155"/>
      <c r="G404" s="155"/>
      <c r="H404" s="50"/>
      <c r="I404" s="41"/>
      <c r="J404" s="50"/>
      <c r="K404" s="154"/>
      <c r="L404" s="41"/>
      <c r="M404" s="41"/>
      <c r="N404" s="155"/>
      <c r="O404" s="155"/>
      <c r="P404" s="155"/>
      <c r="Q404" s="155"/>
      <c r="R404" s="155"/>
      <c r="S404" s="155"/>
      <c r="T404" s="155"/>
      <c r="U404" s="155"/>
      <c r="V404" s="155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</row>
    <row r="405" customFormat="false" ht="12.75" hidden="false" customHeight="true" outlineLevel="0" collapsed="false">
      <c r="A405" s="75"/>
      <c r="B405" s="75"/>
      <c r="C405" s="75"/>
      <c r="D405" s="50"/>
      <c r="E405" s="50"/>
      <c r="F405" s="155"/>
      <c r="G405" s="155"/>
      <c r="H405" s="50"/>
      <c r="I405" s="41"/>
      <c r="J405" s="50"/>
      <c r="K405" s="154"/>
      <c r="L405" s="41"/>
      <c r="M405" s="41"/>
      <c r="N405" s="155"/>
      <c r="O405" s="155"/>
      <c r="P405" s="155"/>
      <c r="Q405" s="155"/>
      <c r="R405" s="155"/>
      <c r="S405" s="155"/>
      <c r="T405" s="155"/>
      <c r="U405" s="155"/>
      <c r="V405" s="155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</row>
    <row r="406" customFormat="false" ht="12.75" hidden="false" customHeight="true" outlineLevel="0" collapsed="false">
      <c r="A406" s="75"/>
      <c r="B406" s="75"/>
      <c r="C406" s="75"/>
      <c r="D406" s="50"/>
      <c r="E406" s="50"/>
      <c r="F406" s="155"/>
      <c r="G406" s="155"/>
      <c r="H406" s="50"/>
      <c r="I406" s="41"/>
      <c r="J406" s="50"/>
      <c r="K406" s="154"/>
      <c r="L406" s="41"/>
      <c r="M406" s="41"/>
      <c r="N406" s="155"/>
      <c r="O406" s="155"/>
      <c r="P406" s="155"/>
      <c r="Q406" s="155"/>
      <c r="R406" s="155"/>
      <c r="S406" s="155"/>
      <c r="T406" s="155"/>
      <c r="U406" s="155"/>
      <c r="V406" s="155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</row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Q1:Q406"/>
  <dataValidations count="3">
    <dataValidation allowBlank="true" errorStyle="stop" operator="equal" prompt="ERROR - Debes seleccionar un elemento de la lista" showDropDown="false" showErrorMessage="false" showInputMessage="true" sqref="E4:E13 E15:E190 E192:E193" type="list">
      <formula1>datos!descripcion</formula1>
      <formula2>0</formula2>
    </dataValidation>
    <dataValidation allowBlank="true" errorStyle="stop" operator="equal" showDropDown="false" showErrorMessage="true" showInputMessage="false" sqref="H4:H190" type="list">
      <formula1>datos!arranque</formula1>
      <formula2>0</formula2>
    </dataValidation>
    <dataValidation allowBlank="true" errorStyle="stop" operator="equal" showDropDown="false" showErrorMessage="true" showInputMessage="false" sqref="J4:J190 J192:J196" type="list">
      <formula1>datos!senal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B21" activeCellId="0" sqref="B21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31.69"/>
    <col collapsed="false" customWidth="true" hidden="false" outlineLevel="0" max="3" min="3" style="1" width="33.71"/>
    <col collapsed="false" customWidth="true" hidden="true" outlineLevel="0" max="4" min="4" style="1" width="10.29"/>
    <col collapsed="false" customWidth="true" hidden="false" outlineLevel="0" max="5" min="5" style="1" width="15.42"/>
    <col collapsed="false" customWidth="true" hidden="false" outlineLevel="0" max="6" min="6" style="1" width="23.29"/>
    <col collapsed="false" customWidth="true" hidden="false" outlineLevel="0" max="7" min="7" style="1" width="34.71"/>
    <col collapsed="false" customWidth="true" hidden="true" outlineLevel="0" max="8" min="8" style="1" width="9.13"/>
    <col collapsed="false" customWidth="true" hidden="false" outlineLevel="0" max="9" min="9" style="1" width="27.71"/>
    <col collapsed="false" customWidth="true" hidden="false" outlineLevel="0" max="10" min="10" style="1" width="41.57"/>
    <col collapsed="false" customWidth="true" hidden="false" outlineLevel="0" max="11" min="11" style="1" width="7.88"/>
    <col collapsed="false" customWidth="true" hidden="false" outlineLevel="0" max="12" min="12" style="1" width="11.43"/>
    <col collapsed="false" customWidth="true" hidden="false" outlineLevel="0" max="13" min="13" style="1" width="18"/>
    <col collapsed="false" customWidth="true" hidden="false" outlineLevel="0" max="15" min="15" style="1" width="14.86"/>
    <col collapsed="false" customWidth="true" hidden="false" outlineLevel="0" max="18" min="16" style="1" width="17.86"/>
    <col collapsed="false" customWidth="true" hidden="false" outlineLevel="0" max="19" min="19" style="1" width="25.71"/>
    <col collapsed="false" customWidth="true" hidden="false" outlineLevel="0" max="20" min="20" style="1" width="22.57"/>
    <col collapsed="false" customWidth="true" hidden="false" outlineLevel="0" max="21" min="21" style="1" width="19.43"/>
    <col collapsed="false" customWidth="true" hidden="false" outlineLevel="0" max="22" min="22" style="1" width="22.57"/>
    <col collapsed="false" customWidth="true" hidden="false" outlineLevel="0" max="23" min="23" style="1" width="19.14"/>
    <col collapsed="false" customWidth="true" hidden="false" outlineLevel="0" max="24" min="24" style="1" width="26"/>
    <col collapsed="false" customWidth="true" hidden="false" outlineLevel="0" max="25" min="25" style="1" width="8"/>
    <col collapsed="false" customWidth="true" hidden="false" outlineLevel="0" max="31" min="26" style="1" width="5.71"/>
    <col collapsed="false" customWidth="true" hidden="false" outlineLevel="0" max="32" min="32" style="1" width="60.13"/>
  </cols>
  <sheetData>
    <row r="1" customFormat="false" ht="38.25" hidden="false" customHeight="true" outlineLevel="0" collapsed="false">
      <c r="A1" s="291" t="s">
        <v>0</v>
      </c>
      <c r="B1" s="291" t="s">
        <v>6</v>
      </c>
      <c r="C1" s="292" t="s">
        <v>17</v>
      </c>
      <c r="D1" s="292" t="s">
        <v>19</v>
      </c>
      <c r="E1" s="292" t="s">
        <v>24</v>
      </c>
      <c r="F1" s="292" t="s">
        <v>25</v>
      </c>
      <c r="G1" s="292" t="s">
        <v>2156</v>
      </c>
      <c r="H1" s="292" t="s">
        <v>2217</v>
      </c>
      <c r="I1" s="292" t="s">
        <v>2218</v>
      </c>
      <c r="J1" s="292" t="s">
        <v>2219</v>
      </c>
      <c r="K1" s="292" t="s">
        <v>2220</v>
      </c>
      <c r="L1" s="292" t="s">
        <v>2221</v>
      </c>
      <c r="M1" s="292" t="s">
        <v>2222</v>
      </c>
      <c r="N1" s="292" t="s">
        <v>2223</v>
      </c>
      <c r="O1" s="292" t="s">
        <v>2224</v>
      </c>
      <c r="P1" s="292" t="s">
        <v>2225</v>
      </c>
      <c r="Q1" s="292" t="s">
        <v>2226</v>
      </c>
      <c r="R1" s="292" t="s">
        <v>2227</v>
      </c>
      <c r="S1" s="292" t="s">
        <v>2228</v>
      </c>
      <c r="T1" s="292" t="s">
        <v>2229</v>
      </c>
      <c r="U1" s="292" t="s">
        <v>2230</v>
      </c>
      <c r="V1" s="292" t="s">
        <v>2231</v>
      </c>
      <c r="W1" s="292" t="s">
        <v>2232</v>
      </c>
      <c r="X1" s="292" t="s">
        <v>2233</v>
      </c>
      <c r="Y1" s="292" t="s">
        <v>2234</v>
      </c>
      <c r="Z1" s="292" t="s">
        <v>2235</v>
      </c>
      <c r="AA1" s="292" t="s">
        <v>2236</v>
      </c>
      <c r="AB1" s="292" t="s">
        <v>2237</v>
      </c>
      <c r="AC1" s="292" t="s">
        <v>2238</v>
      </c>
      <c r="AD1" s="292" t="s">
        <v>2239</v>
      </c>
      <c r="AE1" s="292" t="s">
        <v>2240</v>
      </c>
      <c r="AF1" s="293" t="s">
        <v>15</v>
      </c>
    </row>
    <row r="2" customFormat="false" ht="12.75" hidden="false" customHeight="true" outlineLevel="0" collapsed="false">
      <c r="A2" s="294" t="s">
        <v>2241</v>
      </c>
      <c r="B2" s="295"/>
      <c r="C2" s="295"/>
      <c r="D2" s="296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8"/>
      <c r="Z2" s="298"/>
      <c r="AA2" s="298"/>
      <c r="AB2" s="298"/>
      <c r="AC2" s="298"/>
      <c r="AD2" s="298"/>
      <c r="AE2" s="298"/>
      <c r="AF2" s="299"/>
    </row>
    <row r="3" customFormat="false" ht="12.75" hidden="false" customHeight="true" outlineLevel="0" collapsed="false">
      <c r="A3" s="112"/>
      <c r="B3" s="50"/>
      <c r="C3" s="112"/>
      <c r="D3" s="154"/>
      <c r="E3" s="154"/>
      <c r="F3" s="154"/>
      <c r="G3" s="154"/>
      <c r="H3" s="300"/>
      <c r="I3" s="301"/>
      <c r="J3" s="301"/>
      <c r="K3" s="214"/>
      <c r="L3" s="301"/>
      <c r="M3" s="301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1"/>
      <c r="Z3" s="301"/>
      <c r="AA3" s="301"/>
      <c r="AB3" s="302"/>
      <c r="AC3" s="301"/>
      <c r="AD3" s="301"/>
      <c r="AE3" s="301"/>
      <c r="AF3" s="303"/>
    </row>
    <row r="4" customFormat="false" ht="12.75" hidden="false" customHeight="true" outlineLevel="0" collapsed="false">
      <c r="A4" s="304" t="s">
        <v>2242</v>
      </c>
      <c r="B4" s="305" t="s">
        <v>2243</v>
      </c>
      <c r="C4" s="112"/>
      <c r="D4" s="154"/>
      <c r="E4" s="154"/>
      <c r="F4" s="154"/>
      <c r="G4" s="154"/>
      <c r="H4" s="300"/>
      <c r="I4" s="301"/>
      <c r="J4" s="301"/>
      <c r="K4" s="214"/>
      <c r="L4" s="301"/>
      <c r="M4" s="301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1"/>
      <c r="Z4" s="301"/>
      <c r="AA4" s="301"/>
      <c r="AB4" s="302"/>
      <c r="AC4" s="301"/>
      <c r="AD4" s="301"/>
      <c r="AE4" s="301"/>
      <c r="AF4" s="303"/>
    </row>
    <row r="5" customFormat="false" ht="12.75" hidden="false" customHeight="true" outlineLevel="0" collapsed="false">
      <c r="A5" s="306" t="s">
        <v>2244</v>
      </c>
      <c r="B5" s="112" t="str">
        <f aca="false">B4</f>
        <v>Motor  de Faja Transportadora</v>
      </c>
      <c r="C5" s="307" t="s">
        <v>2245</v>
      </c>
      <c r="D5" s="154"/>
      <c r="E5" s="308" t="s">
        <v>2246</v>
      </c>
      <c r="F5" s="154" t="s">
        <v>2247</v>
      </c>
      <c r="G5" s="154" t="s">
        <v>2248</v>
      </c>
      <c r="H5" s="300"/>
      <c r="I5" s="301"/>
      <c r="J5" s="301"/>
      <c r="K5" s="214"/>
      <c r="L5" s="301"/>
      <c r="M5" s="301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1"/>
      <c r="Z5" s="301"/>
      <c r="AA5" s="301"/>
      <c r="AB5" s="302"/>
      <c r="AC5" s="301"/>
      <c r="AD5" s="301"/>
      <c r="AE5" s="301"/>
      <c r="AF5" s="303"/>
    </row>
    <row r="6" customFormat="false" ht="12.75" hidden="false" customHeight="true" outlineLevel="0" collapsed="false">
      <c r="A6" s="306" t="s">
        <v>2249</v>
      </c>
      <c r="B6" s="112" t="str">
        <f aca="false">B5</f>
        <v>Motor  de Faja Transportadora</v>
      </c>
      <c r="C6" s="307" t="s">
        <v>2250</v>
      </c>
      <c r="D6" s="154"/>
      <c r="E6" s="308" t="s">
        <v>2246</v>
      </c>
      <c r="F6" s="154" t="s">
        <v>2247</v>
      </c>
      <c r="G6" s="154" t="s">
        <v>2248</v>
      </c>
      <c r="H6" s="300"/>
      <c r="I6" s="301"/>
      <c r="J6" s="301"/>
      <c r="K6" s="214"/>
      <c r="L6" s="301"/>
      <c r="M6" s="301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1"/>
      <c r="Z6" s="301"/>
      <c r="AA6" s="301"/>
      <c r="AB6" s="302"/>
      <c r="AC6" s="301"/>
      <c r="AD6" s="301"/>
      <c r="AE6" s="301"/>
      <c r="AF6" s="303"/>
    </row>
    <row r="7" customFormat="false" ht="12.75" hidden="false" customHeight="true" outlineLevel="0" collapsed="false">
      <c r="A7" s="306" t="s">
        <v>2251</v>
      </c>
      <c r="B7" s="112" t="str">
        <f aca="false">B6</f>
        <v>Motor  de Faja Transportadora</v>
      </c>
      <c r="C7" s="307" t="s">
        <v>2252</v>
      </c>
      <c r="D7" s="154"/>
      <c r="E7" s="308" t="s">
        <v>2246</v>
      </c>
      <c r="F7" s="154" t="s">
        <v>2247</v>
      </c>
      <c r="G7" s="154" t="s">
        <v>2248</v>
      </c>
      <c r="H7" s="300"/>
      <c r="I7" s="301"/>
      <c r="J7" s="301"/>
      <c r="K7" s="214"/>
      <c r="L7" s="301"/>
      <c r="M7" s="301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1"/>
      <c r="Z7" s="301"/>
      <c r="AA7" s="301"/>
      <c r="AB7" s="302"/>
      <c r="AC7" s="301"/>
      <c r="AD7" s="301"/>
      <c r="AE7" s="301"/>
      <c r="AF7" s="303"/>
    </row>
    <row r="8" customFormat="false" ht="12.75" hidden="false" customHeight="true" outlineLevel="0" collapsed="false">
      <c r="A8" s="112"/>
      <c r="B8" s="287"/>
      <c r="C8" s="112"/>
      <c r="D8" s="154"/>
      <c r="E8" s="154"/>
      <c r="F8" s="154"/>
      <c r="G8" s="154"/>
      <c r="H8" s="300"/>
      <c r="I8" s="301"/>
      <c r="J8" s="301"/>
      <c r="K8" s="214"/>
      <c r="L8" s="301"/>
      <c r="M8" s="301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1"/>
      <c r="Z8" s="301"/>
      <c r="AA8" s="301"/>
      <c r="AB8" s="302"/>
      <c r="AC8" s="301"/>
      <c r="AD8" s="301"/>
      <c r="AE8" s="301"/>
      <c r="AF8" s="303"/>
    </row>
    <row r="9" customFormat="false" ht="12.75" hidden="false" customHeight="true" outlineLevel="0" collapsed="false">
      <c r="A9" s="304" t="n">
        <f aca="false">datos!C15</f>
        <v>0</v>
      </c>
      <c r="B9" s="304" t="n">
        <f aca="false">datos!D15</f>
        <v>0</v>
      </c>
      <c r="C9" s="112"/>
      <c r="D9" s="154"/>
      <c r="E9" s="154"/>
      <c r="F9" s="154"/>
      <c r="G9" s="154"/>
      <c r="H9" s="300"/>
      <c r="I9" s="301"/>
      <c r="J9" s="301"/>
      <c r="K9" s="214"/>
      <c r="L9" s="301"/>
      <c r="M9" s="301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1"/>
      <c r="Z9" s="301"/>
      <c r="AA9" s="301"/>
      <c r="AB9" s="302"/>
      <c r="AC9" s="301"/>
      <c r="AD9" s="301"/>
      <c r="AE9" s="301"/>
      <c r="AF9" s="303"/>
    </row>
    <row r="10" customFormat="false" ht="12.75" hidden="false" customHeight="true" outlineLevel="0" collapsed="false">
      <c r="A10" s="306" t="s">
        <v>2253</v>
      </c>
      <c r="B10" s="112" t="n">
        <f aca="false">B9</f>
        <v>0</v>
      </c>
      <c r="C10" s="307" t="s">
        <v>376</v>
      </c>
      <c r="D10" s="154"/>
      <c r="E10" s="308" t="s">
        <v>2246</v>
      </c>
      <c r="F10" s="154"/>
      <c r="G10" s="154" t="s">
        <v>2254</v>
      </c>
      <c r="H10" s="300"/>
      <c r="I10" s="301"/>
      <c r="J10" s="301"/>
      <c r="K10" s="214"/>
      <c r="L10" s="301"/>
      <c r="M10" s="301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1"/>
      <c r="Z10" s="301"/>
      <c r="AA10" s="301"/>
      <c r="AB10" s="302"/>
      <c r="AC10" s="301"/>
      <c r="AD10" s="301"/>
      <c r="AE10" s="301"/>
      <c r="AF10" s="303"/>
    </row>
    <row r="11" customFormat="false" ht="12.75" hidden="false" customHeight="true" outlineLevel="0" collapsed="false">
      <c r="A11" s="309" t="s">
        <v>973</v>
      </c>
      <c r="B11" s="50" t="n">
        <f aca="false">B9</f>
        <v>0</v>
      </c>
      <c r="C11" s="112" t="n">
        <f aca="false">datos!E17</f>
        <v>0</v>
      </c>
      <c r="D11" s="154" t="s">
        <v>981</v>
      </c>
      <c r="E11" s="308" t="s">
        <v>31</v>
      </c>
      <c r="F11" s="308" t="s">
        <v>2255</v>
      </c>
      <c r="G11" s="301" t="s">
        <v>2256</v>
      </c>
      <c r="H11" s="300" t="s">
        <v>2257</v>
      </c>
      <c r="I11" s="301"/>
      <c r="J11" s="301"/>
      <c r="K11" s="214" t="n">
        <v>3</v>
      </c>
      <c r="L11" s="301" t="s">
        <v>2258</v>
      </c>
      <c r="M11" s="301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1"/>
      <c r="Z11" s="301"/>
      <c r="AA11" s="301"/>
      <c r="AB11" s="302"/>
      <c r="AC11" s="301"/>
      <c r="AD11" s="301"/>
      <c r="AE11" s="301"/>
      <c r="AF11" s="303"/>
    </row>
    <row r="12" customFormat="false" ht="12.75" hidden="false" customHeight="true" outlineLevel="0" collapsed="false">
      <c r="A12" s="112"/>
      <c r="B12" s="287"/>
      <c r="C12" s="112"/>
      <c r="D12" s="154"/>
      <c r="E12" s="154"/>
      <c r="F12" s="154"/>
      <c r="G12" s="154"/>
      <c r="H12" s="300"/>
      <c r="I12" s="301"/>
      <c r="J12" s="301"/>
      <c r="K12" s="214"/>
      <c r="L12" s="301"/>
      <c r="M12" s="301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1"/>
      <c r="Z12" s="301"/>
      <c r="AA12" s="301"/>
      <c r="AB12" s="302"/>
      <c r="AC12" s="301"/>
      <c r="AD12" s="301"/>
      <c r="AE12" s="301"/>
      <c r="AF12" s="303"/>
    </row>
    <row r="13" customFormat="false" ht="12.75" hidden="false" customHeight="true" outlineLevel="0" collapsed="false">
      <c r="A13" s="304" t="n">
        <f aca="false">datos!C69</f>
        <v>0</v>
      </c>
      <c r="B13" s="304" t="n">
        <f aca="false">datos!D69</f>
        <v>0</v>
      </c>
      <c r="C13" s="112"/>
      <c r="D13" s="154"/>
      <c r="E13" s="154"/>
      <c r="F13" s="154"/>
      <c r="G13" s="154"/>
      <c r="H13" s="300"/>
      <c r="I13" s="301"/>
      <c r="J13" s="301"/>
      <c r="K13" s="214"/>
      <c r="L13" s="301"/>
      <c r="M13" s="301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1"/>
      <c r="Z13" s="301"/>
      <c r="AA13" s="301"/>
      <c r="AB13" s="302"/>
      <c r="AC13" s="301"/>
      <c r="AD13" s="301"/>
      <c r="AE13" s="301"/>
      <c r="AF13" s="303"/>
    </row>
    <row r="14" customFormat="false" ht="12.75" hidden="false" customHeight="true" outlineLevel="0" collapsed="false">
      <c r="A14" s="306" t="s">
        <v>2259</v>
      </c>
      <c r="B14" s="112" t="n">
        <f aca="false">B13</f>
        <v>0</v>
      </c>
      <c r="C14" s="307" t="s">
        <v>376</v>
      </c>
      <c r="D14" s="154"/>
      <c r="E14" s="308" t="s">
        <v>2246</v>
      </c>
      <c r="F14" s="154"/>
      <c r="G14" s="154" t="s">
        <v>2254</v>
      </c>
      <c r="H14" s="300"/>
      <c r="I14" s="301"/>
      <c r="J14" s="301"/>
      <c r="K14" s="214"/>
      <c r="L14" s="301"/>
      <c r="M14" s="301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1"/>
      <c r="Z14" s="301"/>
      <c r="AA14" s="301"/>
      <c r="AB14" s="302"/>
      <c r="AC14" s="301"/>
      <c r="AD14" s="301"/>
      <c r="AE14" s="301"/>
      <c r="AF14" s="303"/>
    </row>
    <row r="15" customFormat="false" ht="12.75" hidden="false" customHeight="true" outlineLevel="0" collapsed="false">
      <c r="A15" s="306" t="s">
        <v>2260</v>
      </c>
      <c r="B15" s="112" t="n">
        <f aca="false">B14</f>
        <v>0</v>
      </c>
      <c r="C15" s="307" t="s">
        <v>2261</v>
      </c>
      <c r="D15" s="154"/>
      <c r="E15" s="308" t="s">
        <v>31</v>
      </c>
      <c r="F15" s="308" t="s">
        <v>2255</v>
      </c>
      <c r="G15" s="301" t="s">
        <v>2256</v>
      </c>
      <c r="H15" s="300"/>
      <c r="I15" s="301"/>
      <c r="J15" s="301"/>
      <c r="K15" s="214"/>
      <c r="L15" s="301"/>
      <c r="M15" s="301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1"/>
      <c r="Z15" s="301"/>
      <c r="AA15" s="301"/>
      <c r="AB15" s="302"/>
      <c r="AC15" s="301"/>
      <c r="AD15" s="301"/>
      <c r="AE15" s="301"/>
      <c r="AF15" s="303"/>
    </row>
    <row r="16" customFormat="false" ht="12.75" hidden="false" customHeight="true" outlineLevel="0" collapsed="false">
      <c r="A16" s="310"/>
      <c r="B16" s="310"/>
      <c r="C16" s="210"/>
      <c r="D16" s="211"/>
      <c r="F16" s="214"/>
      <c r="G16" s="214"/>
      <c r="H16" s="300"/>
      <c r="I16" s="301"/>
      <c r="J16" s="301"/>
      <c r="K16" s="214"/>
      <c r="L16" s="301"/>
      <c r="M16" s="301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1"/>
      <c r="Z16" s="301"/>
      <c r="AA16" s="301"/>
      <c r="AB16" s="302"/>
      <c r="AC16" s="301"/>
      <c r="AD16" s="301"/>
      <c r="AE16" s="301"/>
      <c r="AF16" s="303"/>
    </row>
    <row r="17" customFormat="false" ht="12.75" hidden="false" customHeight="true" outlineLevel="0" collapsed="false">
      <c r="A17" s="304" t="n">
        <f aca="false">datos!C179</f>
        <v>0</v>
      </c>
      <c r="B17" s="304" t="n">
        <f aca="false">datos!D179</f>
        <v>0</v>
      </c>
      <c r="C17" s="210"/>
      <c r="D17" s="211"/>
      <c r="E17" s="214"/>
      <c r="F17" s="214"/>
      <c r="G17" s="214"/>
      <c r="H17" s="300"/>
      <c r="I17" s="301"/>
      <c r="J17" s="301"/>
      <c r="K17" s="214"/>
      <c r="L17" s="301"/>
      <c r="M17" s="301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1"/>
      <c r="Z17" s="301"/>
      <c r="AA17" s="301"/>
      <c r="AB17" s="302"/>
      <c r="AC17" s="301"/>
      <c r="AD17" s="301"/>
      <c r="AE17" s="301"/>
      <c r="AF17" s="303"/>
    </row>
    <row r="18" customFormat="false" ht="12.75" hidden="false" customHeight="true" outlineLevel="0" collapsed="false">
      <c r="A18" s="306" t="s">
        <v>2262</v>
      </c>
      <c r="B18" s="112" t="n">
        <f aca="false">B17</f>
        <v>0</v>
      </c>
      <c r="C18" s="307" t="s">
        <v>2261</v>
      </c>
      <c r="D18" s="211"/>
      <c r="E18" s="308" t="s">
        <v>31</v>
      </c>
      <c r="F18" s="308" t="s">
        <v>2255</v>
      </c>
      <c r="G18" s="301" t="s">
        <v>2256</v>
      </c>
      <c r="H18" s="300"/>
      <c r="I18" s="301"/>
      <c r="J18" s="301"/>
      <c r="K18" s="214"/>
      <c r="L18" s="301"/>
      <c r="M18" s="301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1"/>
      <c r="Z18" s="301"/>
      <c r="AA18" s="301"/>
      <c r="AB18" s="302"/>
      <c r="AC18" s="301"/>
      <c r="AD18" s="301"/>
      <c r="AE18" s="301"/>
      <c r="AF18" s="303"/>
    </row>
    <row r="19" customFormat="false" ht="12.75" hidden="false" customHeight="true" outlineLevel="0" collapsed="false">
      <c r="A19" s="310"/>
      <c r="B19" s="310"/>
      <c r="C19" s="210"/>
      <c r="D19" s="211"/>
      <c r="E19" s="214"/>
      <c r="F19" s="214"/>
      <c r="G19" s="214"/>
      <c r="H19" s="300"/>
      <c r="I19" s="301"/>
      <c r="J19" s="301"/>
      <c r="K19" s="214"/>
      <c r="L19" s="301"/>
      <c r="M19" s="301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1"/>
      <c r="Z19" s="301"/>
      <c r="AA19" s="301"/>
      <c r="AB19" s="302"/>
      <c r="AC19" s="301"/>
      <c r="AD19" s="301"/>
      <c r="AE19" s="301"/>
      <c r="AF19" s="303"/>
    </row>
    <row r="20" customFormat="false" ht="12.75" hidden="false" customHeight="true" outlineLevel="0" collapsed="false">
      <c r="A20" s="304" t="n">
        <f aca="false">datos!C189</f>
        <v>0</v>
      </c>
      <c r="B20" s="304" t="n">
        <f aca="false">datos!D189</f>
        <v>0</v>
      </c>
      <c r="C20" s="210"/>
      <c r="D20" s="211"/>
      <c r="E20" s="214"/>
      <c r="F20" s="214"/>
      <c r="G20" s="214"/>
      <c r="H20" s="300"/>
      <c r="I20" s="301"/>
      <c r="J20" s="301"/>
      <c r="K20" s="214"/>
      <c r="L20" s="301"/>
      <c r="M20" s="301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1"/>
      <c r="Z20" s="301"/>
      <c r="AA20" s="301"/>
      <c r="AB20" s="302"/>
      <c r="AC20" s="301"/>
      <c r="AD20" s="301"/>
      <c r="AE20" s="301"/>
      <c r="AF20" s="303"/>
    </row>
    <row r="21" customFormat="false" ht="12.75" hidden="false" customHeight="true" outlineLevel="0" collapsed="false">
      <c r="A21" s="306" t="s">
        <v>2263</v>
      </c>
      <c r="B21" s="112" t="n">
        <f aca="false">B20</f>
        <v>0</v>
      </c>
      <c r="C21" s="307" t="s">
        <v>2261</v>
      </c>
      <c r="D21" s="211"/>
      <c r="E21" s="308" t="s">
        <v>31</v>
      </c>
      <c r="F21" s="308" t="s">
        <v>2255</v>
      </c>
      <c r="G21" s="301" t="s">
        <v>2256</v>
      </c>
      <c r="H21" s="300"/>
      <c r="I21" s="301"/>
      <c r="J21" s="301"/>
      <c r="K21" s="214"/>
      <c r="L21" s="301"/>
      <c r="M21" s="301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1"/>
      <c r="Z21" s="301"/>
      <c r="AA21" s="301"/>
      <c r="AB21" s="302"/>
      <c r="AC21" s="301"/>
      <c r="AD21" s="301"/>
      <c r="AE21" s="301"/>
      <c r="AF21" s="303"/>
    </row>
    <row r="22" customFormat="false" ht="12.75" hidden="false" customHeight="true" outlineLevel="0" collapsed="false">
      <c r="A22" s="310"/>
      <c r="B22" s="310"/>
      <c r="C22" s="210"/>
      <c r="D22" s="211"/>
      <c r="E22" s="214"/>
      <c r="F22" s="214"/>
      <c r="G22" s="214"/>
      <c r="H22" s="300"/>
      <c r="I22" s="301"/>
      <c r="J22" s="301"/>
      <c r="K22" s="214"/>
      <c r="L22" s="301"/>
      <c r="M22" s="301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1"/>
      <c r="Z22" s="301"/>
      <c r="AA22" s="301"/>
      <c r="AB22" s="302"/>
      <c r="AC22" s="301"/>
      <c r="AD22" s="301"/>
      <c r="AE22" s="301"/>
      <c r="AF22" s="303"/>
    </row>
    <row r="23" customFormat="false" ht="12.75" hidden="false" customHeight="true" outlineLevel="0" collapsed="false">
      <c r="A23" s="310"/>
      <c r="B23" s="310"/>
      <c r="C23" s="210"/>
      <c r="D23" s="211"/>
      <c r="E23" s="214"/>
      <c r="F23" s="214"/>
      <c r="G23" s="214"/>
      <c r="H23" s="300"/>
      <c r="I23" s="301"/>
      <c r="J23" s="301"/>
      <c r="K23" s="214"/>
      <c r="L23" s="301"/>
      <c r="M23" s="301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1"/>
      <c r="Z23" s="301"/>
      <c r="AA23" s="301"/>
      <c r="AB23" s="302"/>
      <c r="AC23" s="301"/>
      <c r="AD23" s="301"/>
      <c r="AE23" s="301"/>
      <c r="AF23" s="303"/>
    </row>
    <row r="24" customFormat="false" ht="12.75" hidden="false" customHeight="true" outlineLevel="0" collapsed="false">
      <c r="A24" s="310"/>
      <c r="B24" s="310"/>
      <c r="C24" s="210"/>
      <c r="D24" s="211"/>
      <c r="E24" s="214"/>
      <c r="F24" s="214"/>
      <c r="G24" s="214"/>
      <c r="H24" s="300"/>
      <c r="I24" s="301"/>
      <c r="J24" s="301"/>
      <c r="K24" s="214"/>
      <c r="L24" s="301"/>
      <c r="M24" s="301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1"/>
      <c r="Z24" s="301"/>
      <c r="AA24" s="301"/>
      <c r="AB24" s="302"/>
      <c r="AC24" s="301"/>
      <c r="AD24" s="301"/>
      <c r="AE24" s="301"/>
      <c r="AF24" s="303"/>
    </row>
    <row r="25" customFormat="false" ht="12.75" hidden="false" customHeight="true" outlineLevel="0" collapsed="false">
      <c r="A25" s="310"/>
      <c r="B25" s="310"/>
      <c r="C25" s="210"/>
      <c r="D25" s="211"/>
      <c r="E25" s="214"/>
      <c r="F25" s="214"/>
      <c r="G25" s="214"/>
      <c r="H25" s="300"/>
      <c r="I25" s="301"/>
      <c r="J25" s="301"/>
      <c r="K25" s="214"/>
      <c r="L25" s="301"/>
      <c r="M25" s="301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1"/>
      <c r="Z25" s="301"/>
      <c r="AA25" s="301"/>
      <c r="AB25" s="302"/>
      <c r="AC25" s="301"/>
      <c r="AD25" s="301"/>
      <c r="AE25" s="301"/>
      <c r="AF25" s="303"/>
    </row>
    <row r="26" customFormat="false" ht="12.75" hidden="false" customHeight="true" outlineLevel="0" collapsed="false">
      <c r="A26" s="310"/>
      <c r="B26" s="310"/>
      <c r="C26" s="210"/>
      <c r="D26" s="211"/>
      <c r="E26" s="214"/>
      <c r="F26" s="214"/>
      <c r="G26" s="214"/>
      <c r="H26" s="300"/>
      <c r="I26" s="301"/>
      <c r="J26" s="301"/>
      <c r="K26" s="214"/>
      <c r="L26" s="301"/>
      <c r="M26" s="301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1"/>
      <c r="Z26" s="301"/>
      <c r="AA26" s="301"/>
      <c r="AB26" s="302"/>
      <c r="AC26" s="301"/>
      <c r="AD26" s="301"/>
      <c r="AE26" s="301"/>
      <c r="AF26" s="303"/>
    </row>
    <row r="27" customFormat="false" ht="12.75" hidden="false" customHeight="true" outlineLevel="0" collapsed="false">
      <c r="A27" s="310"/>
      <c r="B27" s="310"/>
      <c r="C27" s="210"/>
      <c r="D27" s="211"/>
      <c r="E27" s="214"/>
      <c r="F27" s="214"/>
      <c r="G27" s="214"/>
      <c r="H27" s="300"/>
      <c r="I27" s="301"/>
      <c r="J27" s="301"/>
      <c r="K27" s="214"/>
      <c r="L27" s="301"/>
      <c r="M27" s="301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1"/>
      <c r="Z27" s="301"/>
      <c r="AA27" s="301"/>
      <c r="AB27" s="302"/>
      <c r="AC27" s="301"/>
      <c r="AD27" s="301"/>
      <c r="AE27" s="301"/>
      <c r="AF27" s="303"/>
    </row>
    <row r="28" customFormat="false" ht="12.75" hidden="false" customHeight="true" outlineLevel="0" collapsed="false">
      <c r="A28" s="310"/>
      <c r="B28" s="310"/>
      <c r="C28" s="210"/>
      <c r="D28" s="211"/>
      <c r="E28" s="214"/>
      <c r="F28" s="214"/>
      <c r="G28" s="214"/>
      <c r="H28" s="300"/>
      <c r="I28" s="301"/>
      <c r="J28" s="301"/>
      <c r="K28" s="214"/>
      <c r="L28" s="301"/>
      <c r="M28" s="301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1"/>
      <c r="Z28" s="301"/>
      <c r="AA28" s="301"/>
      <c r="AB28" s="302"/>
      <c r="AC28" s="301"/>
      <c r="AD28" s="301"/>
      <c r="AE28" s="301"/>
      <c r="AF28" s="303"/>
    </row>
    <row r="29" customFormat="false" ht="12.75" hidden="false" customHeight="true" outlineLevel="0" collapsed="false">
      <c r="A29" s="310"/>
      <c r="B29" s="310"/>
      <c r="C29" s="210"/>
      <c r="D29" s="211"/>
      <c r="E29" s="214"/>
      <c r="F29" s="214"/>
      <c r="G29" s="214"/>
      <c r="H29" s="300"/>
      <c r="I29" s="301"/>
      <c r="J29" s="301"/>
      <c r="K29" s="214"/>
      <c r="L29" s="301"/>
      <c r="M29" s="301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1"/>
      <c r="Z29" s="301"/>
      <c r="AA29" s="301"/>
      <c r="AB29" s="302"/>
      <c r="AC29" s="301"/>
      <c r="AD29" s="301"/>
      <c r="AE29" s="301"/>
      <c r="AF29" s="303"/>
    </row>
    <row r="30" customFormat="false" ht="12.75" hidden="false" customHeight="true" outlineLevel="0" collapsed="false">
      <c r="A30" s="310"/>
      <c r="B30" s="310"/>
      <c r="C30" s="210"/>
      <c r="D30" s="211"/>
      <c r="E30" s="214"/>
      <c r="F30" s="214"/>
      <c r="G30" s="214"/>
      <c r="H30" s="300"/>
      <c r="I30" s="301"/>
      <c r="J30" s="301"/>
      <c r="K30" s="214"/>
      <c r="L30" s="301"/>
      <c r="M30" s="301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1"/>
      <c r="Z30" s="301"/>
      <c r="AA30" s="301"/>
      <c r="AB30" s="302"/>
      <c r="AC30" s="301"/>
      <c r="AD30" s="301"/>
      <c r="AE30" s="301"/>
      <c r="AF30" s="303"/>
    </row>
    <row r="31" customFormat="false" ht="12.75" hidden="false" customHeight="true" outlineLevel="0" collapsed="false">
      <c r="A31" s="310"/>
      <c r="B31" s="310"/>
      <c r="C31" s="210"/>
      <c r="D31" s="211"/>
      <c r="E31" s="214"/>
      <c r="F31" s="214"/>
      <c r="G31" s="214"/>
      <c r="H31" s="300"/>
      <c r="I31" s="301"/>
      <c r="J31" s="301"/>
      <c r="K31" s="214"/>
      <c r="L31" s="301"/>
      <c r="M31" s="301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1"/>
      <c r="Z31" s="301"/>
      <c r="AA31" s="301"/>
      <c r="AB31" s="302"/>
      <c r="AC31" s="301"/>
      <c r="AD31" s="301"/>
      <c r="AE31" s="301"/>
      <c r="AF31" s="303"/>
    </row>
    <row r="32" customFormat="false" ht="12.75" hidden="false" customHeight="true" outlineLevel="0" collapsed="false">
      <c r="A32" s="310"/>
      <c r="B32" s="310"/>
      <c r="C32" s="210"/>
      <c r="D32" s="211"/>
      <c r="E32" s="214"/>
      <c r="F32" s="214"/>
      <c r="G32" s="214"/>
      <c r="H32" s="300"/>
      <c r="I32" s="301"/>
      <c r="J32" s="301"/>
      <c r="K32" s="214"/>
      <c r="L32" s="301"/>
      <c r="M32" s="301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1"/>
      <c r="Z32" s="301"/>
      <c r="AA32" s="301"/>
      <c r="AB32" s="302"/>
      <c r="AC32" s="301"/>
      <c r="AD32" s="301"/>
      <c r="AE32" s="301"/>
      <c r="AF32" s="303"/>
    </row>
    <row r="33" customFormat="false" ht="12.75" hidden="false" customHeight="true" outlineLevel="0" collapsed="false">
      <c r="A33" s="310"/>
      <c r="B33" s="310"/>
      <c r="C33" s="210"/>
      <c r="D33" s="211"/>
      <c r="E33" s="214"/>
      <c r="F33" s="214"/>
      <c r="G33" s="214"/>
      <c r="H33" s="300"/>
      <c r="I33" s="301"/>
      <c r="J33" s="301"/>
      <c r="K33" s="214"/>
      <c r="L33" s="301"/>
      <c r="M33" s="301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1"/>
      <c r="Z33" s="301"/>
      <c r="AA33" s="301"/>
      <c r="AB33" s="302"/>
      <c r="AC33" s="301"/>
      <c r="AD33" s="301"/>
      <c r="AE33" s="301"/>
      <c r="AF33" s="303"/>
    </row>
    <row r="34" customFormat="false" ht="12.75" hidden="false" customHeight="true" outlineLevel="0" collapsed="false">
      <c r="A34" s="310"/>
      <c r="B34" s="310"/>
      <c r="C34" s="210"/>
      <c r="D34" s="211"/>
      <c r="E34" s="214"/>
      <c r="F34" s="214"/>
      <c r="G34" s="214"/>
      <c r="H34" s="300"/>
      <c r="I34" s="301"/>
      <c r="J34" s="301"/>
      <c r="K34" s="214"/>
      <c r="L34" s="301"/>
      <c r="M34" s="301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1"/>
      <c r="Z34" s="301"/>
      <c r="AA34" s="301"/>
      <c r="AB34" s="302"/>
      <c r="AC34" s="301"/>
      <c r="AD34" s="301"/>
      <c r="AE34" s="301"/>
      <c r="AF34" s="303"/>
    </row>
    <row r="35" customFormat="false" ht="12.75" hidden="false" customHeight="true" outlineLevel="0" collapsed="false">
      <c r="A35" s="310"/>
      <c r="B35" s="310"/>
      <c r="C35" s="210"/>
      <c r="D35" s="211"/>
      <c r="E35" s="214"/>
      <c r="F35" s="214"/>
      <c r="G35" s="214"/>
      <c r="H35" s="300"/>
      <c r="I35" s="301"/>
      <c r="J35" s="301"/>
      <c r="K35" s="214"/>
      <c r="L35" s="301"/>
      <c r="M35" s="301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1"/>
      <c r="Z35" s="301"/>
      <c r="AA35" s="301"/>
      <c r="AB35" s="302"/>
      <c r="AC35" s="301"/>
      <c r="AD35" s="301"/>
      <c r="AE35" s="301"/>
      <c r="AF35" s="303"/>
    </row>
    <row r="36" customFormat="false" ht="12.75" hidden="false" customHeight="true" outlineLevel="0" collapsed="false">
      <c r="A36" s="310"/>
      <c r="B36" s="310"/>
      <c r="C36" s="210"/>
      <c r="D36" s="211"/>
      <c r="E36" s="214"/>
      <c r="F36" s="214"/>
      <c r="G36" s="214"/>
      <c r="H36" s="300"/>
      <c r="I36" s="301"/>
      <c r="J36" s="301"/>
      <c r="K36" s="214"/>
      <c r="L36" s="301"/>
      <c r="M36" s="301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1"/>
      <c r="Z36" s="301"/>
      <c r="AA36" s="301"/>
      <c r="AB36" s="302"/>
      <c r="AC36" s="301"/>
      <c r="AD36" s="301"/>
      <c r="AE36" s="301"/>
      <c r="AF36" s="303"/>
    </row>
    <row r="37" customFormat="false" ht="12.75" hidden="false" customHeight="true" outlineLevel="0" collapsed="false">
      <c r="A37" s="310"/>
      <c r="B37" s="310"/>
      <c r="C37" s="210"/>
      <c r="D37" s="211"/>
      <c r="E37" s="214"/>
      <c r="F37" s="214"/>
      <c r="G37" s="214"/>
      <c r="H37" s="300"/>
      <c r="I37" s="301"/>
      <c r="J37" s="301"/>
      <c r="K37" s="214"/>
      <c r="L37" s="301"/>
      <c r="M37" s="301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1"/>
      <c r="Z37" s="301"/>
      <c r="AA37" s="301"/>
      <c r="AB37" s="302"/>
      <c r="AC37" s="301"/>
      <c r="AD37" s="301"/>
      <c r="AE37" s="301"/>
      <c r="AF37" s="303"/>
    </row>
    <row r="38" customFormat="false" ht="12.75" hidden="false" customHeight="true" outlineLevel="0" collapsed="false">
      <c r="A38" s="310"/>
      <c r="B38" s="310"/>
      <c r="C38" s="210"/>
      <c r="D38" s="211"/>
      <c r="E38" s="214"/>
      <c r="F38" s="214"/>
      <c r="G38" s="214"/>
      <c r="H38" s="300"/>
      <c r="I38" s="301"/>
      <c r="J38" s="301"/>
      <c r="K38" s="214"/>
      <c r="L38" s="301"/>
      <c r="M38" s="301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1"/>
      <c r="Z38" s="301"/>
      <c r="AA38" s="301"/>
      <c r="AB38" s="302"/>
      <c r="AC38" s="301"/>
      <c r="AD38" s="301"/>
      <c r="AE38" s="301"/>
      <c r="AF38" s="303"/>
    </row>
    <row r="39" customFormat="false" ht="12.75" hidden="false" customHeight="true" outlineLevel="0" collapsed="false">
      <c r="A39" s="310"/>
      <c r="B39" s="310"/>
      <c r="C39" s="210"/>
      <c r="D39" s="211"/>
      <c r="E39" s="214"/>
      <c r="F39" s="214"/>
      <c r="G39" s="214"/>
      <c r="H39" s="300"/>
      <c r="I39" s="301"/>
      <c r="J39" s="301"/>
      <c r="K39" s="214"/>
      <c r="L39" s="301"/>
      <c r="M39" s="301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1"/>
      <c r="Z39" s="301"/>
      <c r="AA39" s="301"/>
      <c r="AB39" s="302"/>
      <c r="AC39" s="301"/>
      <c r="AD39" s="301"/>
      <c r="AE39" s="301"/>
      <c r="AF39" s="303"/>
    </row>
    <row r="40" customFormat="false" ht="12.75" hidden="false" customHeight="true" outlineLevel="0" collapsed="false">
      <c r="A40" s="310"/>
      <c r="B40" s="310"/>
      <c r="C40" s="210"/>
      <c r="D40" s="211"/>
      <c r="E40" s="214"/>
      <c r="F40" s="214"/>
      <c r="G40" s="214"/>
      <c r="H40" s="300"/>
      <c r="I40" s="301"/>
      <c r="J40" s="301"/>
      <c r="K40" s="214"/>
      <c r="L40" s="301"/>
      <c r="M40" s="301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1"/>
      <c r="Z40" s="301"/>
      <c r="AA40" s="301"/>
      <c r="AB40" s="302"/>
      <c r="AC40" s="301"/>
      <c r="AD40" s="301"/>
      <c r="AE40" s="301"/>
      <c r="AF40" s="303"/>
    </row>
    <row r="41" customFormat="false" ht="12.75" hidden="false" customHeight="true" outlineLevel="0" collapsed="false">
      <c r="A41" s="310"/>
      <c r="B41" s="310"/>
      <c r="C41" s="210"/>
      <c r="D41" s="211"/>
      <c r="E41" s="214"/>
      <c r="F41" s="214"/>
      <c r="G41" s="214"/>
      <c r="H41" s="300"/>
      <c r="I41" s="301"/>
      <c r="J41" s="301"/>
      <c r="K41" s="214"/>
      <c r="L41" s="301"/>
      <c r="M41" s="301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1"/>
      <c r="Z41" s="301"/>
      <c r="AA41" s="301"/>
      <c r="AB41" s="302"/>
      <c r="AC41" s="301"/>
      <c r="AD41" s="301"/>
      <c r="AE41" s="301"/>
      <c r="AF41" s="303"/>
    </row>
    <row r="42" customFormat="false" ht="12.75" hidden="false" customHeight="true" outlineLevel="0" collapsed="false">
      <c r="A42" s="310"/>
      <c r="B42" s="310"/>
      <c r="C42" s="210"/>
      <c r="D42" s="211"/>
      <c r="E42" s="214"/>
      <c r="F42" s="214"/>
      <c r="G42" s="214"/>
      <c r="H42" s="300"/>
      <c r="I42" s="301"/>
      <c r="J42" s="301"/>
      <c r="K42" s="214"/>
      <c r="L42" s="301"/>
      <c r="M42" s="301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1"/>
      <c r="Z42" s="301"/>
      <c r="AA42" s="301"/>
      <c r="AB42" s="302"/>
      <c r="AC42" s="301"/>
      <c r="AD42" s="301"/>
      <c r="AE42" s="301"/>
      <c r="AF42" s="303"/>
    </row>
    <row r="43" customFormat="false" ht="12.75" hidden="false" customHeight="true" outlineLevel="0" collapsed="false">
      <c r="A43" s="310"/>
      <c r="B43" s="310"/>
      <c r="C43" s="210"/>
      <c r="D43" s="211"/>
      <c r="E43" s="214"/>
      <c r="F43" s="214"/>
      <c r="G43" s="214"/>
      <c r="H43" s="300"/>
      <c r="I43" s="301"/>
      <c r="J43" s="301"/>
      <c r="K43" s="214"/>
      <c r="L43" s="301"/>
      <c r="M43" s="301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1"/>
      <c r="Z43" s="301"/>
      <c r="AA43" s="301"/>
      <c r="AB43" s="302"/>
      <c r="AC43" s="301"/>
      <c r="AD43" s="301"/>
      <c r="AE43" s="301"/>
      <c r="AF43" s="303"/>
    </row>
    <row r="44" customFormat="false" ht="12.75" hidden="false" customHeight="true" outlineLevel="0" collapsed="false">
      <c r="A44" s="310"/>
      <c r="B44" s="310"/>
      <c r="C44" s="210"/>
      <c r="D44" s="211"/>
      <c r="E44" s="214"/>
      <c r="F44" s="214"/>
      <c r="G44" s="214"/>
      <c r="H44" s="300"/>
      <c r="I44" s="301"/>
      <c r="J44" s="301"/>
      <c r="K44" s="214"/>
      <c r="L44" s="301"/>
      <c r="M44" s="301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1"/>
      <c r="Z44" s="301"/>
      <c r="AA44" s="301"/>
      <c r="AB44" s="302"/>
      <c r="AC44" s="301"/>
      <c r="AD44" s="301"/>
      <c r="AE44" s="301"/>
      <c r="AF44" s="303"/>
    </row>
    <row r="45" customFormat="false" ht="12.75" hidden="false" customHeight="true" outlineLevel="0" collapsed="false">
      <c r="A45" s="310"/>
      <c r="B45" s="310"/>
      <c r="C45" s="210"/>
      <c r="D45" s="211"/>
      <c r="E45" s="214"/>
      <c r="F45" s="214"/>
      <c r="G45" s="214"/>
      <c r="H45" s="300"/>
      <c r="I45" s="301"/>
      <c r="J45" s="301"/>
      <c r="K45" s="214"/>
      <c r="L45" s="301"/>
      <c r="M45" s="301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1"/>
      <c r="Z45" s="301"/>
      <c r="AA45" s="301"/>
      <c r="AB45" s="302"/>
      <c r="AC45" s="301"/>
      <c r="AD45" s="301"/>
      <c r="AE45" s="301"/>
      <c r="AF45" s="303"/>
    </row>
    <row r="46" customFormat="false" ht="12.75" hidden="false" customHeight="true" outlineLevel="0" collapsed="false">
      <c r="A46" s="310"/>
      <c r="B46" s="310"/>
      <c r="C46" s="210"/>
      <c r="D46" s="211"/>
      <c r="E46" s="214"/>
      <c r="F46" s="214"/>
      <c r="G46" s="214"/>
      <c r="H46" s="300"/>
      <c r="I46" s="301"/>
      <c r="J46" s="301"/>
      <c r="K46" s="214"/>
      <c r="L46" s="301"/>
      <c r="M46" s="301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1"/>
      <c r="Z46" s="301"/>
      <c r="AA46" s="301"/>
      <c r="AB46" s="302"/>
      <c r="AC46" s="301"/>
      <c r="AD46" s="301"/>
      <c r="AE46" s="301"/>
      <c r="AF46" s="303"/>
    </row>
    <row r="47" customFormat="false" ht="12.75" hidden="false" customHeight="true" outlineLevel="0" collapsed="false">
      <c r="A47" s="310"/>
      <c r="B47" s="310"/>
      <c r="C47" s="210"/>
      <c r="D47" s="211"/>
      <c r="E47" s="214"/>
      <c r="F47" s="214"/>
      <c r="G47" s="214"/>
      <c r="H47" s="300"/>
      <c r="I47" s="301"/>
      <c r="J47" s="301"/>
      <c r="K47" s="214"/>
      <c r="L47" s="301"/>
      <c r="M47" s="301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1"/>
      <c r="Z47" s="301"/>
      <c r="AA47" s="301"/>
      <c r="AB47" s="302"/>
      <c r="AC47" s="301"/>
      <c r="AD47" s="301"/>
      <c r="AE47" s="301"/>
      <c r="AF47" s="303"/>
    </row>
    <row r="48" customFormat="false" ht="12.75" hidden="false" customHeight="true" outlineLevel="0" collapsed="false">
      <c r="A48" s="310"/>
      <c r="B48" s="310"/>
      <c r="C48" s="210"/>
      <c r="D48" s="211"/>
      <c r="E48" s="214"/>
      <c r="F48" s="214"/>
      <c r="G48" s="214"/>
      <c r="H48" s="300"/>
      <c r="I48" s="301"/>
      <c r="J48" s="301"/>
      <c r="K48" s="214"/>
      <c r="L48" s="301"/>
      <c r="M48" s="301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1"/>
      <c r="Z48" s="301"/>
      <c r="AA48" s="301"/>
      <c r="AB48" s="302"/>
      <c r="AC48" s="301"/>
      <c r="AD48" s="301"/>
      <c r="AE48" s="301"/>
      <c r="AF48" s="303"/>
    </row>
    <row r="49" customFormat="false" ht="12.75" hidden="false" customHeight="true" outlineLevel="0" collapsed="false">
      <c r="A49" s="310"/>
      <c r="B49" s="310"/>
      <c r="C49" s="210"/>
      <c r="D49" s="211"/>
      <c r="E49" s="214"/>
      <c r="F49" s="214"/>
      <c r="G49" s="214"/>
      <c r="H49" s="300"/>
      <c r="I49" s="301"/>
      <c r="J49" s="301"/>
      <c r="K49" s="214"/>
      <c r="L49" s="301"/>
      <c r="M49" s="301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1"/>
      <c r="Z49" s="301"/>
      <c r="AA49" s="301"/>
      <c r="AB49" s="302"/>
      <c r="AC49" s="301"/>
      <c r="AD49" s="301"/>
      <c r="AE49" s="301"/>
      <c r="AF49" s="303"/>
    </row>
    <row r="50" customFormat="false" ht="12.75" hidden="false" customHeight="true" outlineLevel="0" collapsed="false">
      <c r="A50" s="310"/>
      <c r="B50" s="310"/>
      <c r="C50" s="210"/>
      <c r="D50" s="211"/>
      <c r="E50" s="214"/>
      <c r="F50" s="214"/>
      <c r="G50" s="214"/>
      <c r="H50" s="300"/>
      <c r="I50" s="301"/>
      <c r="J50" s="301"/>
      <c r="K50" s="214"/>
      <c r="L50" s="301"/>
      <c r="M50" s="301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1"/>
      <c r="Z50" s="301"/>
      <c r="AA50" s="301"/>
      <c r="AB50" s="302"/>
      <c r="AC50" s="301"/>
      <c r="AD50" s="301"/>
      <c r="AE50" s="301"/>
      <c r="AF50" s="303"/>
    </row>
    <row r="51" customFormat="false" ht="12.75" hidden="false" customHeight="true" outlineLevel="0" collapsed="false">
      <c r="A51" s="310"/>
      <c r="B51" s="310"/>
      <c r="C51" s="210"/>
      <c r="D51" s="211"/>
      <c r="E51" s="214"/>
      <c r="F51" s="214"/>
      <c r="G51" s="214"/>
      <c r="H51" s="300"/>
      <c r="I51" s="301"/>
      <c r="J51" s="301"/>
      <c r="K51" s="214"/>
      <c r="L51" s="301"/>
      <c r="M51" s="301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1"/>
      <c r="Z51" s="301"/>
      <c r="AA51" s="301"/>
      <c r="AB51" s="302"/>
      <c r="AC51" s="301"/>
      <c r="AD51" s="301"/>
      <c r="AE51" s="301"/>
      <c r="AF51" s="303"/>
    </row>
    <row r="52" customFormat="false" ht="12.75" hidden="false" customHeight="true" outlineLevel="0" collapsed="false">
      <c r="A52" s="310"/>
      <c r="B52" s="310"/>
      <c r="C52" s="210"/>
      <c r="D52" s="211"/>
      <c r="E52" s="214"/>
      <c r="F52" s="214"/>
      <c r="G52" s="214"/>
      <c r="H52" s="300"/>
      <c r="I52" s="301"/>
      <c r="J52" s="301"/>
      <c r="K52" s="214"/>
      <c r="L52" s="301"/>
      <c r="M52" s="301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1"/>
      <c r="Z52" s="301"/>
      <c r="AA52" s="301"/>
      <c r="AB52" s="302"/>
      <c r="AC52" s="301"/>
      <c r="AD52" s="301"/>
      <c r="AE52" s="301"/>
      <c r="AF52" s="303"/>
    </row>
    <row r="53" customFormat="false" ht="12.75" hidden="false" customHeight="true" outlineLevel="0" collapsed="false">
      <c r="A53" s="310"/>
      <c r="B53" s="310"/>
      <c r="C53" s="210"/>
      <c r="D53" s="211"/>
      <c r="E53" s="214"/>
      <c r="F53" s="214"/>
      <c r="G53" s="214"/>
      <c r="H53" s="300"/>
      <c r="I53" s="301"/>
      <c r="J53" s="301"/>
      <c r="K53" s="214"/>
      <c r="L53" s="301"/>
      <c r="M53" s="301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1"/>
      <c r="Z53" s="301"/>
      <c r="AA53" s="301"/>
      <c r="AB53" s="302"/>
      <c r="AC53" s="301"/>
      <c r="AD53" s="301"/>
      <c r="AE53" s="301"/>
      <c r="AF53" s="303"/>
    </row>
    <row r="54" customFormat="false" ht="12.75" hidden="false" customHeight="true" outlineLevel="0" collapsed="false">
      <c r="A54" s="310"/>
      <c r="B54" s="310"/>
      <c r="C54" s="210"/>
      <c r="D54" s="211"/>
      <c r="E54" s="214"/>
      <c r="F54" s="214"/>
      <c r="G54" s="214"/>
      <c r="H54" s="300"/>
      <c r="I54" s="301"/>
      <c r="J54" s="301"/>
      <c r="K54" s="214"/>
      <c r="L54" s="301"/>
      <c r="M54" s="301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1"/>
      <c r="Z54" s="301"/>
      <c r="AA54" s="301"/>
      <c r="AB54" s="302"/>
      <c r="AC54" s="301"/>
      <c r="AD54" s="301"/>
      <c r="AE54" s="301"/>
      <c r="AF54" s="303"/>
    </row>
    <row r="55" customFormat="false" ht="12.75" hidden="false" customHeight="true" outlineLevel="0" collapsed="false">
      <c r="A55" s="310"/>
      <c r="B55" s="310"/>
      <c r="C55" s="210"/>
      <c r="D55" s="211"/>
      <c r="E55" s="214"/>
      <c r="F55" s="214"/>
      <c r="G55" s="214"/>
      <c r="H55" s="300"/>
      <c r="I55" s="301"/>
      <c r="J55" s="301"/>
      <c r="K55" s="214"/>
      <c r="L55" s="301"/>
      <c r="M55" s="301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1"/>
      <c r="Z55" s="301"/>
      <c r="AA55" s="301"/>
      <c r="AB55" s="302"/>
      <c r="AC55" s="301"/>
      <c r="AD55" s="301"/>
      <c r="AE55" s="301"/>
      <c r="AF55" s="303"/>
    </row>
    <row r="56" customFormat="false" ht="12.75" hidden="false" customHeight="true" outlineLevel="0" collapsed="false">
      <c r="A56" s="310"/>
      <c r="B56" s="310"/>
      <c r="C56" s="210"/>
      <c r="D56" s="211"/>
      <c r="E56" s="214"/>
      <c r="F56" s="214"/>
      <c r="G56" s="214"/>
      <c r="H56" s="300"/>
      <c r="I56" s="301"/>
      <c r="J56" s="301"/>
      <c r="K56" s="214"/>
      <c r="L56" s="301"/>
      <c r="M56" s="301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1"/>
      <c r="Z56" s="301"/>
      <c r="AA56" s="301"/>
      <c r="AB56" s="302"/>
      <c r="AC56" s="301"/>
      <c r="AD56" s="301"/>
      <c r="AE56" s="301"/>
      <c r="AF56" s="303"/>
    </row>
    <row r="57" customFormat="false" ht="12.75" hidden="false" customHeight="true" outlineLevel="0" collapsed="false">
      <c r="A57" s="310"/>
      <c r="B57" s="310"/>
      <c r="C57" s="210"/>
      <c r="D57" s="211"/>
      <c r="E57" s="214"/>
      <c r="F57" s="214"/>
      <c r="G57" s="214"/>
      <c r="H57" s="300"/>
      <c r="I57" s="301"/>
      <c r="J57" s="301"/>
      <c r="K57" s="214"/>
      <c r="L57" s="301"/>
      <c r="M57" s="301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1"/>
      <c r="Z57" s="301"/>
      <c r="AA57" s="301"/>
      <c r="AB57" s="302"/>
      <c r="AC57" s="301"/>
      <c r="AD57" s="301"/>
      <c r="AE57" s="301"/>
      <c r="AF57" s="303"/>
    </row>
    <row r="58" customFormat="false" ht="12.75" hidden="false" customHeight="true" outlineLevel="0" collapsed="false">
      <c r="A58" s="310"/>
      <c r="B58" s="310"/>
      <c r="C58" s="210"/>
      <c r="D58" s="211"/>
      <c r="E58" s="214"/>
      <c r="F58" s="214"/>
      <c r="G58" s="214"/>
      <c r="H58" s="300"/>
      <c r="I58" s="301"/>
      <c r="J58" s="301"/>
      <c r="K58" s="214"/>
      <c r="L58" s="301"/>
      <c r="M58" s="301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1"/>
      <c r="Z58" s="301"/>
      <c r="AA58" s="301"/>
      <c r="AB58" s="302"/>
      <c r="AC58" s="301"/>
      <c r="AD58" s="301"/>
      <c r="AE58" s="301"/>
      <c r="AF58" s="303"/>
    </row>
    <row r="59" customFormat="false" ht="12.75" hidden="false" customHeight="true" outlineLevel="0" collapsed="false">
      <c r="A59" s="310"/>
      <c r="B59" s="310"/>
      <c r="C59" s="210"/>
      <c r="D59" s="211"/>
      <c r="E59" s="214"/>
      <c r="F59" s="214"/>
      <c r="G59" s="214"/>
      <c r="H59" s="300"/>
      <c r="I59" s="301"/>
      <c r="J59" s="301"/>
      <c r="K59" s="214"/>
      <c r="L59" s="301"/>
      <c r="M59" s="301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1"/>
      <c r="Z59" s="301"/>
      <c r="AA59" s="301"/>
      <c r="AB59" s="302"/>
      <c r="AC59" s="301"/>
      <c r="AD59" s="301"/>
      <c r="AE59" s="301"/>
      <c r="AF59" s="303"/>
    </row>
    <row r="60" customFormat="false" ht="12.75" hidden="false" customHeight="true" outlineLevel="0" collapsed="false">
      <c r="A60" s="310"/>
      <c r="B60" s="310"/>
      <c r="C60" s="210"/>
      <c r="D60" s="211"/>
      <c r="E60" s="214"/>
      <c r="F60" s="214"/>
      <c r="G60" s="214"/>
      <c r="H60" s="300"/>
      <c r="I60" s="301"/>
      <c r="J60" s="301"/>
      <c r="K60" s="214"/>
      <c r="L60" s="301"/>
      <c r="M60" s="301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1"/>
      <c r="Z60" s="301"/>
      <c r="AA60" s="301"/>
      <c r="AB60" s="302"/>
      <c r="AC60" s="301"/>
      <c r="AD60" s="301"/>
      <c r="AE60" s="301"/>
      <c r="AF60" s="303"/>
    </row>
    <row r="61" customFormat="false" ht="12.75" hidden="false" customHeight="true" outlineLevel="0" collapsed="false">
      <c r="A61" s="310"/>
      <c r="B61" s="310"/>
      <c r="C61" s="210"/>
      <c r="D61" s="211"/>
      <c r="E61" s="214"/>
      <c r="F61" s="214"/>
      <c r="G61" s="214"/>
      <c r="H61" s="300"/>
      <c r="I61" s="301"/>
      <c r="J61" s="301"/>
      <c r="K61" s="214"/>
      <c r="L61" s="301"/>
      <c r="M61" s="301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1"/>
      <c r="Z61" s="301"/>
      <c r="AA61" s="301"/>
      <c r="AB61" s="302"/>
      <c r="AC61" s="301"/>
      <c r="AD61" s="301"/>
      <c r="AE61" s="301"/>
      <c r="AF61" s="303"/>
    </row>
    <row r="62" customFormat="false" ht="12.75" hidden="false" customHeight="true" outlineLevel="0" collapsed="false">
      <c r="A62" s="310"/>
      <c r="B62" s="310"/>
      <c r="C62" s="210"/>
      <c r="D62" s="211"/>
      <c r="E62" s="214"/>
      <c r="F62" s="214"/>
      <c r="G62" s="214"/>
      <c r="H62" s="300"/>
      <c r="I62" s="301"/>
      <c r="J62" s="301"/>
      <c r="K62" s="214"/>
      <c r="L62" s="301"/>
      <c r="M62" s="301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1"/>
      <c r="Z62" s="301"/>
      <c r="AA62" s="301"/>
      <c r="AB62" s="302"/>
      <c r="AC62" s="301"/>
      <c r="AD62" s="301"/>
      <c r="AE62" s="301"/>
      <c r="AF62" s="303"/>
    </row>
    <row r="63" customFormat="false" ht="12.75" hidden="false" customHeight="true" outlineLevel="0" collapsed="false">
      <c r="A63" s="310"/>
      <c r="B63" s="310"/>
      <c r="C63" s="210"/>
      <c r="D63" s="211"/>
      <c r="E63" s="214"/>
      <c r="F63" s="214"/>
      <c r="G63" s="214"/>
      <c r="H63" s="300"/>
      <c r="I63" s="301"/>
      <c r="J63" s="301"/>
      <c r="K63" s="214"/>
      <c r="L63" s="301"/>
      <c r="M63" s="301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1"/>
      <c r="Z63" s="301"/>
      <c r="AA63" s="301"/>
      <c r="AB63" s="302"/>
      <c r="AC63" s="301"/>
      <c r="AD63" s="301"/>
      <c r="AE63" s="301"/>
      <c r="AF63" s="303"/>
    </row>
    <row r="64" customFormat="false" ht="12.75" hidden="false" customHeight="true" outlineLevel="0" collapsed="false">
      <c r="A64" s="310"/>
      <c r="B64" s="310"/>
      <c r="C64" s="210"/>
      <c r="D64" s="211"/>
      <c r="E64" s="214"/>
      <c r="F64" s="214"/>
      <c r="G64" s="214"/>
      <c r="H64" s="300"/>
      <c r="I64" s="301"/>
      <c r="J64" s="301"/>
      <c r="K64" s="214"/>
      <c r="L64" s="301"/>
      <c r="M64" s="301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1"/>
      <c r="Z64" s="301"/>
      <c r="AA64" s="301"/>
      <c r="AB64" s="302"/>
      <c r="AC64" s="301"/>
      <c r="AD64" s="301"/>
      <c r="AE64" s="301"/>
      <c r="AF64" s="303"/>
    </row>
    <row r="65" customFormat="false" ht="12.75" hidden="false" customHeight="true" outlineLevel="0" collapsed="false">
      <c r="A65" s="310"/>
      <c r="B65" s="310"/>
      <c r="C65" s="210"/>
      <c r="D65" s="211"/>
      <c r="E65" s="214"/>
      <c r="F65" s="214"/>
      <c r="G65" s="214"/>
      <c r="H65" s="300"/>
      <c r="I65" s="301"/>
      <c r="J65" s="301"/>
      <c r="K65" s="214"/>
      <c r="L65" s="301"/>
      <c r="M65" s="301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1"/>
      <c r="Z65" s="301"/>
      <c r="AA65" s="301"/>
      <c r="AB65" s="302"/>
      <c r="AC65" s="301"/>
      <c r="AD65" s="301"/>
      <c r="AE65" s="301"/>
      <c r="AF65" s="303"/>
    </row>
    <row r="66" customFormat="false" ht="12.75" hidden="false" customHeight="true" outlineLevel="0" collapsed="false">
      <c r="A66" s="310"/>
      <c r="B66" s="310"/>
      <c r="C66" s="210"/>
      <c r="D66" s="211"/>
      <c r="E66" s="214"/>
      <c r="F66" s="214"/>
      <c r="G66" s="214"/>
      <c r="H66" s="300"/>
      <c r="I66" s="301"/>
      <c r="J66" s="301"/>
      <c r="K66" s="214"/>
      <c r="L66" s="301"/>
      <c r="M66" s="301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1"/>
      <c r="Z66" s="301"/>
      <c r="AA66" s="301"/>
      <c r="AB66" s="302"/>
      <c r="AC66" s="301"/>
      <c r="AD66" s="301"/>
      <c r="AE66" s="301"/>
      <c r="AF66" s="303"/>
    </row>
    <row r="67" customFormat="false" ht="12.75" hidden="false" customHeight="true" outlineLevel="0" collapsed="false">
      <c r="A67" s="310"/>
      <c r="B67" s="310"/>
      <c r="C67" s="210"/>
      <c r="D67" s="211"/>
      <c r="E67" s="214"/>
      <c r="F67" s="214"/>
      <c r="G67" s="214"/>
      <c r="H67" s="300"/>
      <c r="I67" s="301"/>
      <c r="J67" s="301"/>
      <c r="K67" s="214"/>
      <c r="L67" s="301"/>
      <c r="M67" s="301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1"/>
      <c r="Z67" s="301"/>
      <c r="AA67" s="301"/>
      <c r="AB67" s="302"/>
      <c r="AC67" s="301"/>
      <c r="AD67" s="301"/>
      <c r="AE67" s="301"/>
      <c r="AF67" s="303"/>
    </row>
    <row r="68" customFormat="false" ht="12.75" hidden="false" customHeight="true" outlineLevel="0" collapsed="false">
      <c r="A68" s="310"/>
      <c r="B68" s="310"/>
      <c r="C68" s="210"/>
      <c r="D68" s="211"/>
      <c r="E68" s="214"/>
      <c r="F68" s="214"/>
      <c r="G68" s="214"/>
      <c r="H68" s="300"/>
      <c r="I68" s="301"/>
      <c r="J68" s="301"/>
      <c r="K68" s="214"/>
      <c r="L68" s="301"/>
      <c r="M68" s="301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1"/>
      <c r="Z68" s="301"/>
      <c r="AA68" s="301"/>
      <c r="AB68" s="302"/>
      <c r="AC68" s="301"/>
      <c r="AD68" s="301"/>
      <c r="AE68" s="301"/>
      <c r="AF68" s="303"/>
    </row>
    <row r="69" customFormat="false" ht="12.75" hidden="false" customHeight="true" outlineLevel="0" collapsed="false">
      <c r="A69" s="310"/>
      <c r="B69" s="310"/>
      <c r="C69" s="210"/>
      <c r="D69" s="211"/>
      <c r="E69" s="214"/>
      <c r="F69" s="214"/>
      <c r="G69" s="214"/>
      <c r="H69" s="300"/>
      <c r="I69" s="301"/>
      <c r="J69" s="301"/>
      <c r="K69" s="214"/>
      <c r="L69" s="301"/>
      <c r="M69" s="301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1"/>
      <c r="Z69" s="301"/>
      <c r="AA69" s="301"/>
      <c r="AB69" s="302"/>
      <c r="AC69" s="301"/>
      <c r="AD69" s="301"/>
      <c r="AE69" s="301"/>
      <c r="AF69" s="303"/>
    </row>
    <row r="70" customFormat="false" ht="12.75" hidden="false" customHeight="true" outlineLevel="0" collapsed="false">
      <c r="A70" s="310"/>
      <c r="B70" s="310"/>
      <c r="C70" s="210"/>
      <c r="D70" s="211"/>
      <c r="E70" s="214"/>
      <c r="F70" s="214"/>
      <c r="G70" s="214"/>
      <c r="H70" s="300"/>
      <c r="I70" s="301"/>
      <c r="J70" s="301"/>
      <c r="K70" s="214"/>
      <c r="L70" s="301"/>
      <c r="M70" s="301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1"/>
      <c r="Z70" s="301"/>
      <c r="AA70" s="301"/>
      <c r="AB70" s="302"/>
      <c r="AC70" s="301"/>
      <c r="AD70" s="301"/>
      <c r="AE70" s="301"/>
      <c r="AF70" s="303"/>
    </row>
    <row r="71" customFormat="false" ht="12.75" hidden="false" customHeight="true" outlineLevel="0" collapsed="false">
      <c r="A71" s="310"/>
      <c r="B71" s="310"/>
      <c r="C71" s="210"/>
      <c r="D71" s="211"/>
      <c r="E71" s="214"/>
      <c r="F71" s="214"/>
      <c r="G71" s="214"/>
      <c r="H71" s="300"/>
      <c r="I71" s="301"/>
      <c r="J71" s="301"/>
      <c r="K71" s="214"/>
      <c r="L71" s="301"/>
      <c r="M71" s="301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1"/>
      <c r="Z71" s="301"/>
      <c r="AA71" s="301"/>
      <c r="AB71" s="302"/>
      <c r="AC71" s="301"/>
      <c r="AD71" s="301"/>
      <c r="AE71" s="301"/>
      <c r="AF71" s="303"/>
    </row>
    <row r="72" customFormat="false" ht="12.75" hidden="false" customHeight="true" outlineLevel="0" collapsed="false">
      <c r="A72" s="310"/>
      <c r="B72" s="310"/>
      <c r="C72" s="210"/>
      <c r="D72" s="211"/>
      <c r="E72" s="214"/>
      <c r="F72" s="214"/>
      <c r="G72" s="214"/>
      <c r="H72" s="300"/>
      <c r="I72" s="301"/>
      <c r="J72" s="301"/>
      <c r="K72" s="214"/>
      <c r="L72" s="301"/>
      <c r="M72" s="301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1"/>
      <c r="Z72" s="301"/>
      <c r="AA72" s="301"/>
      <c r="AB72" s="302"/>
      <c r="AC72" s="301"/>
      <c r="AD72" s="301"/>
      <c r="AE72" s="301"/>
      <c r="AF72" s="303"/>
    </row>
    <row r="73" customFormat="false" ht="12.75" hidden="false" customHeight="true" outlineLevel="0" collapsed="false">
      <c r="A73" s="310"/>
      <c r="B73" s="310"/>
      <c r="C73" s="210"/>
      <c r="D73" s="211"/>
      <c r="E73" s="214"/>
      <c r="F73" s="214"/>
      <c r="G73" s="214"/>
      <c r="H73" s="300"/>
      <c r="I73" s="301"/>
      <c r="J73" s="301"/>
      <c r="K73" s="214"/>
      <c r="L73" s="301"/>
      <c r="M73" s="301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1"/>
      <c r="Z73" s="301"/>
      <c r="AA73" s="301"/>
      <c r="AB73" s="302"/>
      <c r="AC73" s="301"/>
      <c r="AD73" s="301"/>
      <c r="AE73" s="301"/>
      <c r="AF73" s="303"/>
    </row>
    <row r="74" customFormat="false" ht="12.75" hidden="false" customHeight="true" outlineLevel="0" collapsed="false">
      <c r="A74" s="310"/>
      <c r="B74" s="310"/>
      <c r="C74" s="210"/>
      <c r="D74" s="211"/>
      <c r="E74" s="214"/>
      <c r="F74" s="214"/>
      <c r="G74" s="214"/>
      <c r="H74" s="300"/>
      <c r="I74" s="301"/>
      <c r="J74" s="301"/>
      <c r="K74" s="214"/>
      <c r="L74" s="301"/>
      <c r="M74" s="301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1"/>
      <c r="Z74" s="301"/>
      <c r="AA74" s="301"/>
      <c r="AB74" s="302"/>
      <c r="AC74" s="301"/>
      <c r="AD74" s="301"/>
      <c r="AE74" s="301"/>
      <c r="AF74" s="303"/>
    </row>
    <row r="75" customFormat="false" ht="12.75" hidden="false" customHeight="true" outlineLevel="0" collapsed="false">
      <c r="A75" s="310"/>
      <c r="B75" s="310"/>
      <c r="C75" s="210"/>
      <c r="D75" s="211"/>
      <c r="E75" s="214"/>
      <c r="F75" s="214"/>
      <c r="G75" s="214"/>
      <c r="H75" s="300"/>
      <c r="I75" s="301"/>
      <c r="J75" s="301"/>
      <c r="K75" s="214"/>
      <c r="L75" s="301"/>
      <c r="M75" s="301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1"/>
      <c r="Z75" s="301"/>
      <c r="AA75" s="301"/>
      <c r="AB75" s="302"/>
      <c r="AC75" s="301"/>
      <c r="AD75" s="301"/>
      <c r="AE75" s="301"/>
      <c r="AF75" s="303"/>
    </row>
    <row r="76" customFormat="false" ht="12.75" hidden="false" customHeight="true" outlineLevel="0" collapsed="false">
      <c r="A76" s="310"/>
      <c r="B76" s="310"/>
      <c r="C76" s="210"/>
      <c r="D76" s="211"/>
      <c r="E76" s="214"/>
      <c r="F76" s="214"/>
      <c r="G76" s="214"/>
      <c r="H76" s="300"/>
      <c r="I76" s="301"/>
      <c r="J76" s="301"/>
      <c r="K76" s="214"/>
      <c r="L76" s="301"/>
      <c r="M76" s="301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1"/>
      <c r="Z76" s="301"/>
      <c r="AA76" s="301"/>
      <c r="AB76" s="302"/>
      <c r="AC76" s="301"/>
      <c r="AD76" s="301"/>
      <c r="AE76" s="301"/>
      <c r="AF76" s="303"/>
    </row>
    <row r="77" customFormat="false" ht="12.75" hidden="false" customHeight="true" outlineLevel="0" collapsed="false">
      <c r="A77" s="310"/>
      <c r="B77" s="310"/>
      <c r="C77" s="210"/>
      <c r="D77" s="211"/>
      <c r="E77" s="214"/>
      <c r="F77" s="214"/>
      <c r="G77" s="214"/>
      <c r="H77" s="300"/>
      <c r="I77" s="301"/>
      <c r="J77" s="301"/>
      <c r="K77" s="214"/>
      <c r="L77" s="301"/>
      <c r="M77" s="301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1"/>
      <c r="Z77" s="301"/>
      <c r="AA77" s="301"/>
      <c r="AB77" s="302"/>
      <c r="AC77" s="301"/>
      <c r="AD77" s="301"/>
      <c r="AE77" s="301"/>
      <c r="AF77" s="303"/>
    </row>
    <row r="78" customFormat="false" ht="12.75" hidden="false" customHeight="true" outlineLevel="0" collapsed="false">
      <c r="A78" s="310"/>
      <c r="B78" s="310"/>
      <c r="C78" s="210"/>
      <c r="D78" s="211"/>
      <c r="E78" s="214"/>
      <c r="F78" s="214"/>
      <c r="G78" s="214"/>
      <c r="H78" s="300"/>
      <c r="I78" s="301"/>
      <c r="J78" s="301"/>
      <c r="K78" s="214"/>
      <c r="L78" s="301"/>
      <c r="M78" s="301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1"/>
      <c r="Z78" s="301"/>
      <c r="AA78" s="301"/>
      <c r="AB78" s="302"/>
      <c r="AC78" s="301"/>
      <c r="AD78" s="301"/>
      <c r="AE78" s="301"/>
      <c r="AF78" s="303"/>
    </row>
    <row r="79" customFormat="false" ht="12.75" hidden="false" customHeight="true" outlineLevel="0" collapsed="false">
      <c r="A79" s="310"/>
      <c r="B79" s="310"/>
      <c r="C79" s="210"/>
      <c r="D79" s="211"/>
      <c r="E79" s="214"/>
      <c r="F79" s="214"/>
      <c r="G79" s="214"/>
      <c r="H79" s="300"/>
      <c r="I79" s="301"/>
      <c r="J79" s="301"/>
      <c r="K79" s="214"/>
      <c r="L79" s="301"/>
      <c r="M79" s="301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1"/>
      <c r="Z79" s="301"/>
      <c r="AA79" s="301"/>
      <c r="AB79" s="302"/>
      <c r="AC79" s="301"/>
      <c r="AD79" s="301"/>
      <c r="AE79" s="301"/>
      <c r="AF79" s="303"/>
    </row>
    <row r="80" customFormat="false" ht="12.75" hidden="false" customHeight="true" outlineLevel="0" collapsed="false">
      <c r="A80" s="310"/>
      <c r="B80" s="310"/>
      <c r="C80" s="210"/>
      <c r="D80" s="211"/>
      <c r="E80" s="214"/>
      <c r="F80" s="214"/>
      <c r="G80" s="214"/>
      <c r="H80" s="300"/>
      <c r="I80" s="301"/>
      <c r="J80" s="301"/>
      <c r="K80" s="214"/>
      <c r="L80" s="301"/>
      <c r="M80" s="301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1"/>
      <c r="Z80" s="301"/>
      <c r="AA80" s="301"/>
      <c r="AB80" s="302"/>
      <c r="AC80" s="301"/>
      <c r="AD80" s="301"/>
      <c r="AE80" s="301"/>
      <c r="AF80" s="303"/>
    </row>
    <row r="81" customFormat="false" ht="12.75" hidden="false" customHeight="true" outlineLevel="0" collapsed="false">
      <c r="A81" s="310"/>
      <c r="B81" s="310"/>
      <c r="C81" s="210"/>
      <c r="D81" s="211"/>
      <c r="E81" s="214"/>
      <c r="F81" s="214"/>
      <c r="G81" s="214"/>
      <c r="H81" s="300"/>
      <c r="I81" s="301"/>
      <c r="J81" s="301"/>
      <c r="K81" s="214"/>
      <c r="L81" s="301"/>
      <c r="M81" s="301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1"/>
      <c r="Z81" s="301"/>
      <c r="AA81" s="301"/>
      <c r="AB81" s="302"/>
      <c r="AC81" s="301"/>
      <c r="AD81" s="301"/>
      <c r="AE81" s="301"/>
      <c r="AF81" s="303"/>
    </row>
    <row r="82" customFormat="false" ht="12.75" hidden="false" customHeight="true" outlineLevel="0" collapsed="false">
      <c r="A82" s="310"/>
      <c r="B82" s="310"/>
      <c r="C82" s="210"/>
      <c r="D82" s="211"/>
      <c r="E82" s="214"/>
      <c r="F82" s="214"/>
      <c r="G82" s="214"/>
      <c r="H82" s="300"/>
      <c r="I82" s="301"/>
      <c r="J82" s="301"/>
      <c r="K82" s="214"/>
      <c r="L82" s="301"/>
      <c r="M82" s="301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1"/>
      <c r="Z82" s="301"/>
      <c r="AA82" s="301"/>
      <c r="AB82" s="302"/>
      <c r="AC82" s="301"/>
      <c r="AD82" s="301"/>
      <c r="AE82" s="301"/>
      <c r="AF82" s="303"/>
    </row>
    <row r="83" customFormat="false" ht="12.75" hidden="false" customHeight="true" outlineLevel="0" collapsed="false">
      <c r="A83" s="310"/>
      <c r="B83" s="310"/>
      <c r="C83" s="210"/>
      <c r="D83" s="211"/>
      <c r="E83" s="214"/>
      <c r="F83" s="214"/>
      <c r="G83" s="214"/>
      <c r="H83" s="300"/>
      <c r="I83" s="301"/>
      <c r="J83" s="301"/>
      <c r="K83" s="214"/>
      <c r="L83" s="301"/>
      <c r="M83" s="301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1"/>
      <c r="Z83" s="301"/>
      <c r="AA83" s="301"/>
      <c r="AB83" s="302"/>
      <c r="AC83" s="301"/>
      <c r="AD83" s="301"/>
      <c r="AE83" s="301"/>
      <c r="AF83" s="303"/>
    </row>
    <row r="84" customFormat="false" ht="12.75" hidden="false" customHeight="true" outlineLevel="0" collapsed="false">
      <c r="A84" s="310"/>
      <c r="B84" s="310"/>
      <c r="C84" s="210"/>
      <c r="D84" s="211"/>
      <c r="E84" s="214"/>
      <c r="F84" s="214"/>
      <c r="G84" s="214"/>
      <c r="H84" s="300"/>
      <c r="I84" s="301"/>
      <c r="J84" s="301"/>
      <c r="K84" s="214"/>
      <c r="L84" s="301"/>
      <c r="M84" s="301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1"/>
      <c r="Z84" s="301"/>
      <c r="AA84" s="301"/>
      <c r="AB84" s="302"/>
      <c r="AC84" s="301"/>
      <c r="AD84" s="301"/>
      <c r="AE84" s="301"/>
      <c r="AF84" s="303"/>
    </row>
    <row r="85" customFormat="false" ht="12.75" hidden="false" customHeight="true" outlineLevel="0" collapsed="false">
      <c r="A85" s="310"/>
      <c r="B85" s="310"/>
      <c r="C85" s="210"/>
      <c r="D85" s="211"/>
      <c r="E85" s="214"/>
      <c r="F85" s="214"/>
      <c r="G85" s="214"/>
      <c r="H85" s="300"/>
      <c r="I85" s="301"/>
      <c r="J85" s="301"/>
      <c r="K85" s="214"/>
      <c r="L85" s="301"/>
      <c r="M85" s="301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1"/>
      <c r="Z85" s="301"/>
      <c r="AA85" s="301"/>
      <c r="AB85" s="302"/>
      <c r="AC85" s="301"/>
      <c r="AD85" s="301"/>
      <c r="AE85" s="301"/>
      <c r="AF85" s="303"/>
    </row>
    <row r="86" customFormat="false" ht="12.75" hidden="false" customHeight="true" outlineLevel="0" collapsed="false">
      <c r="A86" s="310"/>
      <c r="B86" s="310"/>
      <c r="C86" s="210"/>
      <c r="D86" s="211"/>
      <c r="E86" s="214"/>
      <c r="F86" s="214"/>
      <c r="G86" s="214"/>
      <c r="H86" s="300"/>
      <c r="I86" s="301"/>
      <c r="J86" s="301"/>
      <c r="K86" s="214"/>
      <c r="L86" s="301"/>
      <c r="M86" s="301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1"/>
      <c r="Z86" s="301"/>
      <c r="AA86" s="301"/>
      <c r="AB86" s="302"/>
      <c r="AC86" s="301"/>
      <c r="AD86" s="301"/>
      <c r="AE86" s="301"/>
      <c r="AF86" s="303"/>
    </row>
    <row r="87" customFormat="false" ht="12.75" hidden="false" customHeight="true" outlineLevel="0" collapsed="false">
      <c r="A87" s="310"/>
      <c r="B87" s="310"/>
      <c r="C87" s="210"/>
      <c r="D87" s="211"/>
      <c r="E87" s="214"/>
      <c r="F87" s="214"/>
      <c r="G87" s="214"/>
      <c r="H87" s="300"/>
      <c r="I87" s="301"/>
      <c r="J87" s="301"/>
      <c r="K87" s="214"/>
      <c r="L87" s="301"/>
      <c r="M87" s="301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1"/>
      <c r="Z87" s="301"/>
      <c r="AA87" s="301"/>
      <c r="AB87" s="302"/>
      <c r="AC87" s="301"/>
      <c r="AD87" s="301"/>
      <c r="AE87" s="301"/>
      <c r="AF87" s="303"/>
    </row>
    <row r="88" customFormat="false" ht="12.75" hidden="false" customHeight="true" outlineLevel="0" collapsed="false">
      <c r="A88" s="310"/>
      <c r="B88" s="310"/>
      <c r="C88" s="210"/>
      <c r="D88" s="211"/>
      <c r="E88" s="214"/>
      <c r="F88" s="214"/>
      <c r="G88" s="214"/>
      <c r="H88" s="300"/>
      <c r="I88" s="301"/>
      <c r="J88" s="301"/>
      <c r="K88" s="214"/>
      <c r="L88" s="301"/>
      <c r="M88" s="301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1"/>
      <c r="Z88" s="301"/>
      <c r="AA88" s="301"/>
      <c r="AB88" s="302"/>
      <c r="AC88" s="301"/>
      <c r="AD88" s="301"/>
      <c r="AE88" s="301"/>
      <c r="AF88" s="303"/>
    </row>
    <row r="89" customFormat="false" ht="12.75" hidden="false" customHeight="true" outlineLevel="0" collapsed="false">
      <c r="A89" s="310"/>
      <c r="B89" s="310"/>
      <c r="C89" s="210"/>
      <c r="D89" s="211"/>
      <c r="E89" s="214"/>
      <c r="F89" s="214"/>
      <c r="G89" s="214"/>
      <c r="H89" s="300"/>
      <c r="I89" s="301"/>
      <c r="J89" s="301"/>
      <c r="K89" s="214"/>
      <c r="L89" s="301"/>
      <c r="M89" s="301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1"/>
      <c r="Z89" s="301"/>
      <c r="AA89" s="301"/>
      <c r="AB89" s="302"/>
      <c r="AC89" s="301"/>
      <c r="AD89" s="301"/>
      <c r="AE89" s="301"/>
      <c r="AF89" s="303"/>
    </row>
    <row r="90" customFormat="false" ht="12.75" hidden="false" customHeight="true" outlineLevel="0" collapsed="false">
      <c r="A90" s="310"/>
      <c r="B90" s="310"/>
      <c r="C90" s="210"/>
      <c r="D90" s="211"/>
      <c r="E90" s="214"/>
      <c r="F90" s="214"/>
      <c r="G90" s="214"/>
      <c r="H90" s="300"/>
      <c r="I90" s="301"/>
      <c r="J90" s="301"/>
      <c r="K90" s="214"/>
      <c r="L90" s="301"/>
      <c r="M90" s="301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1"/>
      <c r="Z90" s="301"/>
      <c r="AA90" s="301"/>
      <c r="AB90" s="302"/>
      <c r="AC90" s="301"/>
      <c r="AD90" s="301"/>
      <c r="AE90" s="301"/>
      <c r="AF90" s="303"/>
    </row>
    <row r="91" customFormat="false" ht="12.75" hidden="false" customHeight="true" outlineLevel="0" collapsed="false">
      <c r="A91" s="310"/>
      <c r="B91" s="310"/>
      <c r="C91" s="210"/>
      <c r="D91" s="211"/>
      <c r="E91" s="214"/>
      <c r="F91" s="214"/>
      <c r="G91" s="214"/>
      <c r="H91" s="300"/>
      <c r="I91" s="301"/>
      <c r="J91" s="301"/>
      <c r="K91" s="214"/>
      <c r="L91" s="301"/>
      <c r="M91" s="301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1"/>
      <c r="Z91" s="301"/>
      <c r="AA91" s="301"/>
      <c r="AB91" s="302"/>
      <c r="AC91" s="301"/>
      <c r="AD91" s="301"/>
      <c r="AE91" s="301"/>
      <c r="AF91" s="303"/>
    </row>
    <row r="92" customFormat="false" ht="12.75" hidden="false" customHeight="true" outlineLevel="0" collapsed="false">
      <c r="A92" s="310"/>
      <c r="B92" s="310"/>
      <c r="C92" s="210"/>
      <c r="D92" s="211"/>
      <c r="E92" s="214"/>
      <c r="F92" s="214"/>
      <c r="G92" s="214"/>
      <c r="H92" s="300"/>
      <c r="I92" s="301"/>
      <c r="J92" s="301"/>
      <c r="K92" s="214"/>
      <c r="L92" s="301"/>
      <c r="M92" s="301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1"/>
      <c r="Z92" s="301"/>
      <c r="AA92" s="301"/>
      <c r="AB92" s="302"/>
      <c r="AC92" s="301"/>
      <c r="AD92" s="301"/>
      <c r="AE92" s="301"/>
      <c r="AF92" s="303"/>
    </row>
    <row r="93" customFormat="false" ht="12.75" hidden="false" customHeight="true" outlineLevel="0" collapsed="false">
      <c r="A93" s="310"/>
      <c r="B93" s="310"/>
      <c r="C93" s="210"/>
      <c r="D93" s="211"/>
      <c r="E93" s="214"/>
      <c r="F93" s="214"/>
      <c r="G93" s="214"/>
      <c r="H93" s="300"/>
      <c r="I93" s="301"/>
      <c r="J93" s="301"/>
      <c r="K93" s="214"/>
      <c r="L93" s="301"/>
      <c r="M93" s="301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1"/>
      <c r="Z93" s="301"/>
      <c r="AA93" s="301"/>
      <c r="AB93" s="302"/>
      <c r="AC93" s="301"/>
      <c r="AD93" s="301"/>
      <c r="AE93" s="301"/>
      <c r="AF93" s="303"/>
    </row>
    <row r="94" customFormat="false" ht="12.75" hidden="false" customHeight="true" outlineLevel="0" collapsed="false">
      <c r="A94" s="310"/>
      <c r="B94" s="310"/>
      <c r="C94" s="210"/>
      <c r="D94" s="211"/>
      <c r="E94" s="214"/>
      <c r="F94" s="214"/>
      <c r="G94" s="214"/>
      <c r="H94" s="300"/>
      <c r="I94" s="301"/>
      <c r="J94" s="301"/>
      <c r="K94" s="214"/>
      <c r="L94" s="301"/>
      <c r="M94" s="301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1"/>
      <c r="Z94" s="301"/>
      <c r="AA94" s="301"/>
      <c r="AB94" s="302"/>
      <c r="AC94" s="301"/>
      <c r="AD94" s="301"/>
      <c r="AE94" s="301"/>
      <c r="AF94" s="303"/>
    </row>
    <row r="95" customFormat="false" ht="12.75" hidden="false" customHeight="true" outlineLevel="0" collapsed="false">
      <c r="A95" s="310"/>
      <c r="B95" s="310"/>
      <c r="C95" s="210"/>
      <c r="D95" s="211"/>
      <c r="E95" s="214"/>
      <c r="F95" s="214"/>
      <c r="G95" s="214"/>
      <c r="H95" s="300"/>
      <c r="I95" s="301"/>
      <c r="J95" s="301"/>
      <c r="K95" s="214"/>
      <c r="L95" s="301"/>
      <c r="M95" s="301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1"/>
      <c r="Z95" s="301"/>
      <c r="AA95" s="301"/>
      <c r="AB95" s="302"/>
      <c r="AC95" s="301"/>
      <c r="AD95" s="301"/>
      <c r="AE95" s="301"/>
      <c r="AF95" s="303"/>
    </row>
    <row r="96" customFormat="false" ht="12.75" hidden="false" customHeight="true" outlineLevel="0" collapsed="false">
      <c r="A96" s="310"/>
      <c r="B96" s="310"/>
      <c r="C96" s="210"/>
      <c r="D96" s="211"/>
      <c r="E96" s="214"/>
      <c r="F96" s="214"/>
      <c r="G96" s="214"/>
      <c r="H96" s="300"/>
      <c r="I96" s="301"/>
      <c r="J96" s="301"/>
      <c r="K96" s="214"/>
      <c r="L96" s="301"/>
      <c r="M96" s="301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1"/>
      <c r="Z96" s="301"/>
      <c r="AA96" s="301"/>
      <c r="AB96" s="302"/>
      <c r="AC96" s="301"/>
      <c r="AD96" s="301"/>
      <c r="AE96" s="301"/>
      <c r="AF96" s="303"/>
    </row>
    <row r="97" customFormat="false" ht="12.75" hidden="false" customHeight="true" outlineLevel="0" collapsed="false">
      <c r="A97" s="310"/>
      <c r="B97" s="310"/>
      <c r="C97" s="210"/>
      <c r="D97" s="211"/>
      <c r="E97" s="214"/>
      <c r="F97" s="214"/>
      <c r="G97" s="214"/>
      <c r="H97" s="300"/>
      <c r="I97" s="301"/>
      <c r="J97" s="301"/>
      <c r="K97" s="214"/>
      <c r="L97" s="301"/>
      <c r="M97" s="301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1"/>
      <c r="Z97" s="301"/>
      <c r="AA97" s="301"/>
      <c r="AB97" s="302"/>
      <c r="AC97" s="301"/>
      <c r="AD97" s="301"/>
      <c r="AE97" s="301"/>
      <c r="AF97" s="303"/>
    </row>
    <row r="98" customFormat="false" ht="12.75" hidden="false" customHeight="true" outlineLevel="0" collapsed="false">
      <c r="A98" s="310"/>
      <c r="B98" s="310"/>
      <c r="C98" s="210"/>
      <c r="D98" s="211"/>
      <c r="E98" s="214"/>
      <c r="F98" s="214"/>
      <c r="G98" s="214"/>
      <c r="H98" s="300"/>
      <c r="I98" s="301"/>
      <c r="J98" s="301"/>
      <c r="K98" s="214"/>
      <c r="L98" s="301"/>
      <c r="M98" s="301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1"/>
      <c r="Z98" s="301"/>
      <c r="AA98" s="301"/>
      <c r="AB98" s="302"/>
      <c r="AC98" s="301"/>
      <c r="AD98" s="301"/>
      <c r="AE98" s="301"/>
      <c r="AF98" s="303"/>
    </row>
    <row r="99" customFormat="false" ht="12.75" hidden="false" customHeight="true" outlineLevel="0" collapsed="false">
      <c r="A99" s="310"/>
      <c r="B99" s="310"/>
      <c r="C99" s="210"/>
      <c r="D99" s="211"/>
      <c r="E99" s="214"/>
      <c r="F99" s="214"/>
      <c r="G99" s="214"/>
      <c r="H99" s="300"/>
      <c r="I99" s="301"/>
      <c r="J99" s="301"/>
      <c r="K99" s="214"/>
      <c r="L99" s="301"/>
      <c r="M99" s="301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1"/>
      <c r="Z99" s="301"/>
      <c r="AA99" s="301"/>
      <c r="AB99" s="302"/>
      <c r="AC99" s="301"/>
      <c r="AD99" s="301"/>
      <c r="AE99" s="301"/>
      <c r="AF99" s="303"/>
    </row>
    <row r="100" customFormat="false" ht="12.75" hidden="false" customHeight="true" outlineLevel="0" collapsed="false">
      <c r="A100" s="310"/>
      <c r="B100" s="310"/>
      <c r="C100" s="210"/>
      <c r="D100" s="211"/>
      <c r="E100" s="214"/>
      <c r="F100" s="214"/>
      <c r="G100" s="214"/>
      <c r="H100" s="300"/>
      <c r="I100" s="301"/>
      <c r="J100" s="301"/>
      <c r="K100" s="214"/>
      <c r="L100" s="301"/>
      <c r="M100" s="301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1"/>
      <c r="Z100" s="301"/>
      <c r="AA100" s="301"/>
      <c r="AB100" s="302"/>
      <c r="AC100" s="301"/>
      <c r="AD100" s="301"/>
      <c r="AE100" s="301"/>
      <c r="AF100" s="303"/>
    </row>
    <row r="101" customFormat="false" ht="12.75" hidden="false" customHeight="true" outlineLevel="0" collapsed="false">
      <c r="A101" s="310"/>
      <c r="B101" s="310"/>
      <c r="C101" s="210"/>
      <c r="D101" s="211"/>
      <c r="E101" s="214"/>
      <c r="F101" s="214"/>
      <c r="G101" s="214"/>
      <c r="H101" s="300"/>
      <c r="I101" s="301"/>
      <c r="J101" s="301"/>
      <c r="K101" s="214"/>
      <c r="L101" s="301"/>
      <c r="M101" s="301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1"/>
      <c r="Z101" s="301"/>
      <c r="AA101" s="301"/>
      <c r="AB101" s="302"/>
      <c r="AC101" s="301"/>
      <c r="AD101" s="301"/>
      <c r="AE101" s="301"/>
      <c r="AF101" s="303"/>
    </row>
    <row r="102" customFormat="false" ht="12.75" hidden="false" customHeight="true" outlineLevel="0" collapsed="false">
      <c r="A102" s="310"/>
      <c r="B102" s="310"/>
      <c r="C102" s="210"/>
      <c r="D102" s="211"/>
      <c r="E102" s="214"/>
      <c r="F102" s="214"/>
      <c r="G102" s="214"/>
      <c r="H102" s="300"/>
      <c r="I102" s="301"/>
      <c r="J102" s="301"/>
      <c r="K102" s="214"/>
      <c r="L102" s="301"/>
      <c r="M102" s="301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1"/>
      <c r="Z102" s="301"/>
      <c r="AA102" s="301"/>
      <c r="AB102" s="302"/>
      <c r="AC102" s="301"/>
      <c r="AD102" s="301"/>
      <c r="AE102" s="301"/>
      <c r="AF102" s="303"/>
    </row>
    <row r="103" customFormat="false" ht="12.75" hidden="false" customHeight="true" outlineLevel="0" collapsed="false">
      <c r="A103" s="310"/>
      <c r="B103" s="310"/>
      <c r="C103" s="210"/>
      <c r="D103" s="211"/>
      <c r="E103" s="214"/>
      <c r="F103" s="214"/>
      <c r="G103" s="214"/>
      <c r="H103" s="300"/>
      <c r="I103" s="301"/>
      <c r="J103" s="301"/>
      <c r="K103" s="214"/>
      <c r="L103" s="301"/>
      <c r="M103" s="301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1"/>
      <c r="Z103" s="301"/>
      <c r="AA103" s="301"/>
      <c r="AB103" s="302"/>
      <c r="AC103" s="301"/>
      <c r="AD103" s="301"/>
      <c r="AE103" s="301"/>
      <c r="AF103" s="303"/>
    </row>
    <row r="104" customFormat="false" ht="12.75" hidden="false" customHeight="true" outlineLevel="0" collapsed="false">
      <c r="A104" s="310"/>
      <c r="B104" s="310"/>
      <c r="C104" s="210"/>
      <c r="D104" s="211"/>
      <c r="E104" s="214"/>
      <c r="F104" s="214"/>
      <c r="G104" s="214"/>
      <c r="H104" s="300"/>
      <c r="I104" s="301"/>
      <c r="J104" s="301"/>
      <c r="K104" s="214"/>
      <c r="L104" s="301"/>
      <c r="M104" s="301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1"/>
      <c r="Z104" s="301"/>
      <c r="AA104" s="301"/>
      <c r="AB104" s="302"/>
      <c r="AC104" s="301"/>
      <c r="AD104" s="301"/>
      <c r="AE104" s="301"/>
      <c r="AF104" s="303"/>
    </row>
    <row r="105" customFormat="false" ht="12.75" hidden="false" customHeight="true" outlineLevel="0" collapsed="false">
      <c r="A105" s="310"/>
      <c r="B105" s="310"/>
      <c r="C105" s="210"/>
      <c r="D105" s="211"/>
      <c r="E105" s="214"/>
      <c r="F105" s="214"/>
      <c r="G105" s="214"/>
      <c r="H105" s="300"/>
      <c r="I105" s="301"/>
      <c r="J105" s="301"/>
      <c r="K105" s="214"/>
      <c r="L105" s="301"/>
      <c r="M105" s="301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1"/>
      <c r="Z105" s="301"/>
      <c r="AA105" s="301"/>
      <c r="AB105" s="302"/>
      <c r="AC105" s="301"/>
      <c r="AD105" s="301"/>
      <c r="AE105" s="301"/>
      <c r="AF105" s="303"/>
    </row>
    <row r="106" customFormat="false" ht="12.75" hidden="false" customHeight="true" outlineLevel="0" collapsed="false">
      <c r="A106" s="310"/>
      <c r="B106" s="310"/>
      <c r="C106" s="210"/>
      <c r="D106" s="211"/>
      <c r="E106" s="214"/>
      <c r="F106" s="214"/>
      <c r="G106" s="214"/>
      <c r="H106" s="300"/>
      <c r="I106" s="301"/>
      <c r="J106" s="301"/>
      <c r="K106" s="214"/>
      <c r="L106" s="301"/>
      <c r="M106" s="301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1"/>
      <c r="Z106" s="301"/>
      <c r="AA106" s="301"/>
      <c r="AB106" s="302"/>
      <c r="AC106" s="301"/>
      <c r="AD106" s="301"/>
      <c r="AE106" s="301"/>
      <c r="AF106" s="303"/>
    </row>
    <row r="107" customFormat="false" ht="12.75" hidden="false" customHeight="true" outlineLevel="0" collapsed="false">
      <c r="A107" s="310"/>
      <c r="B107" s="310"/>
      <c r="C107" s="210"/>
      <c r="D107" s="211"/>
      <c r="E107" s="214"/>
      <c r="F107" s="214"/>
      <c r="G107" s="214"/>
      <c r="H107" s="300"/>
      <c r="I107" s="301"/>
      <c r="J107" s="301"/>
      <c r="K107" s="214"/>
      <c r="L107" s="301"/>
      <c r="M107" s="301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1"/>
      <c r="Z107" s="301"/>
      <c r="AA107" s="301"/>
      <c r="AB107" s="302"/>
      <c r="AC107" s="301"/>
      <c r="AD107" s="301"/>
      <c r="AE107" s="301"/>
      <c r="AF107" s="303"/>
    </row>
    <row r="108" customFormat="false" ht="12.75" hidden="false" customHeight="true" outlineLevel="0" collapsed="false">
      <c r="A108" s="310"/>
      <c r="B108" s="310"/>
      <c r="C108" s="210"/>
      <c r="D108" s="211"/>
      <c r="E108" s="214"/>
      <c r="F108" s="214"/>
      <c r="G108" s="214"/>
      <c r="H108" s="300"/>
      <c r="I108" s="301"/>
      <c r="J108" s="301"/>
      <c r="K108" s="214"/>
      <c r="L108" s="301"/>
      <c r="M108" s="301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1"/>
      <c r="Z108" s="301"/>
      <c r="AA108" s="301"/>
      <c r="AB108" s="302"/>
      <c r="AC108" s="301"/>
      <c r="AD108" s="301"/>
      <c r="AE108" s="301"/>
      <c r="AF108" s="303"/>
    </row>
    <row r="109" customFormat="false" ht="12.75" hidden="false" customHeight="true" outlineLevel="0" collapsed="false">
      <c r="A109" s="310"/>
      <c r="B109" s="310"/>
      <c r="C109" s="210"/>
      <c r="D109" s="211"/>
      <c r="E109" s="214"/>
      <c r="F109" s="214"/>
      <c r="G109" s="214"/>
      <c r="H109" s="300"/>
      <c r="I109" s="301"/>
      <c r="J109" s="301"/>
      <c r="K109" s="214"/>
      <c r="L109" s="301"/>
      <c r="M109" s="301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1"/>
      <c r="Z109" s="301"/>
      <c r="AA109" s="301"/>
      <c r="AB109" s="302"/>
      <c r="AC109" s="301"/>
      <c r="AD109" s="301"/>
      <c r="AE109" s="301"/>
      <c r="AF109" s="303"/>
    </row>
    <row r="110" customFormat="false" ht="12.75" hidden="false" customHeight="true" outlineLevel="0" collapsed="false">
      <c r="A110" s="310"/>
      <c r="B110" s="310"/>
      <c r="C110" s="210"/>
      <c r="D110" s="211"/>
      <c r="E110" s="214"/>
      <c r="F110" s="214"/>
      <c r="G110" s="214"/>
      <c r="H110" s="300"/>
      <c r="I110" s="301"/>
      <c r="J110" s="301"/>
      <c r="K110" s="214"/>
      <c r="L110" s="301"/>
      <c r="M110" s="301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1"/>
      <c r="Z110" s="301"/>
      <c r="AA110" s="301"/>
      <c r="AB110" s="302"/>
      <c r="AC110" s="301"/>
      <c r="AD110" s="301"/>
      <c r="AE110" s="301"/>
      <c r="AF110" s="303"/>
    </row>
    <row r="111" customFormat="false" ht="12.75" hidden="false" customHeight="true" outlineLevel="0" collapsed="false">
      <c r="A111" s="310"/>
      <c r="B111" s="310"/>
      <c r="C111" s="210"/>
      <c r="D111" s="211"/>
      <c r="E111" s="214"/>
      <c r="F111" s="214"/>
      <c r="G111" s="214"/>
      <c r="H111" s="300"/>
      <c r="I111" s="301"/>
      <c r="J111" s="301"/>
      <c r="K111" s="214"/>
      <c r="L111" s="301"/>
      <c r="M111" s="301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1"/>
      <c r="Z111" s="301"/>
      <c r="AA111" s="301"/>
      <c r="AB111" s="302"/>
      <c r="AC111" s="301"/>
      <c r="AD111" s="301"/>
      <c r="AE111" s="301"/>
      <c r="AF111" s="303"/>
    </row>
    <row r="112" customFormat="false" ht="12.75" hidden="false" customHeight="true" outlineLevel="0" collapsed="false">
      <c r="A112" s="310"/>
      <c r="B112" s="310"/>
      <c r="C112" s="210"/>
      <c r="D112" s="211"/>
      <c r="E112" s="214"/>
      <c r="F112" s="214"/>
      <c r="G112" s="214"/>
      <c r="H112" s="300"/>
      <c r="I112" s="301"/>
      <c r="J112" s="301"/>
      <c r="K112" s="214"/>
      <c r="L112" s="301"/>
      <c r="M112" s="301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1"/>
      <c r="Z112" s="301"/>
      <c r="AA112" s="301"/>
      <c r="AB112" s="302"/>
      <c r="AC112" s="301"/>
      <c r="AD112" s="301"/>
      <c r="AE112" s="301"/>
      <c r="AF112" s="303"/>
    </row>
    <row r="113" customFormat="false" ht="12.75" hidden="false" customHeight="true" outlineLevel="0" collapsed="false">
      <c r="A113" s="310"/>
      <c r="B113" s="310"/>
      <c r="C113" s="210"/>
      <c r="D113" s="211"/>
      <c r="E113" s="214"/>
      <c r="F113" s="214"/>
      <c r="G113" s="214"/>
      <c r="H113" s="300"/>
      <c r="I113" s="301"/>
      <c r="J113" s="301"/>
      <c r="K113" s="214"/>
      <c r="L113" s="301"/>
      <c r="M113" s="301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1"/>
      <c r="Z113" s="301"/>
      <c r="AA113" s="301"/>
      <c r="AB113" s="302"/>
      <c r="AC113" s="301"/>
      <c r="AD113" s="301"/>
      <c r="AE113" s="301"/>
      <c r="AF113" s="303"/>
    </row>
    <row r="114" customFormat="false" ht="12.75" hidden="false" customHeight="true" outlineLevel="0" collapsed="false">
      <c r="A114" s="310"/>
      <c r="B114" s="310"/>
      <c r="C114" s="210"/>
      <c r="D114" s="211"/>
      <c r="E114" s="214"/>
      <c r="F114" s="214"/>
      <c r="G114" s="214"/>
      <c r="H114" s="300"/>
      <c r="I114" s="301"/>
      <c r="J114" s="301"/>
      <c r="K114" s="214"/>
      <c r="L114" s="301"/>
      <c r="M114" s="301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1"/>
      <c r="Z114" s="301"/>
      <c r="AA114" s="301"/>
      <c r="AB114" s="302"/>
      <c r="AC114" s="301"/>
      <c r="AD114" s="301"/>
      <c r="AE114" s="301"/>
      <c r="AF114" s="303"/>
    </row>
    <row r="115" customFormat="false" ht="12.75" hidden="false" customHeight="true" outlineLevel="0" collapsed="false">
      <c r="A115" s="310"/>
      <c r="B115" s="310"/>
      <c r="C115" s="210"/>
      <c r="D115" s="211"/>
      <c r="E115" s="214"/>
      <c r="F115" s="214"/>
      <c r="G115" s="214"/>
      <c r="H115" s="300"/>
      <c r="I115" s="301"/>
      <c r="J115" s="301"/>
      <c r="K115" s="214"/>
      <c r="L115" s="301"/>
      <c r="M115" s="301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1"/>
      <c r="Z115" s="301"/>
      <c r="AA115" s="301"/>
      <c r="AB115" s="302"/>
      <c r="AC115" s="301"/>
      <c r="AD115" s="301"/>
      <c r="AE115" s="301"/>
      <c r="AF115" s="303"/>
    </row>
    <row r="116" customFormat="false" ht="12.75" hidden="false" customHeight="true" outlineLevel="0" collapsed="false">
      <c r="A116" s="310"/>
      <c r="B116" s="310"/>
      <c r="C116" s="210"/>
      <c r="D116" s="211"/>
      <c r="E116" s="214"/>
      <c r="F116" s="214"/>
      <c r="G116" s="214"/>
      <c r="H116" s="300"/>
      <c r="I116" s="301"/>
      <c r="J116" s="301"/>
      <c r="K116" s="214"/>
      <c r="L116" s="301"/>
      <c r="M116" s="301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1"/>
      <c r="Z116" s="301"/>
      <c r="AA116" s="301"/>
      <c r="AB116" s="302"/>
      <c r="AC116" s="301"/>
      <c r="AD116" s="301"/>
      <c r="AE116" s="301"/>
      <c r="AF116" s="303"/>
    </row>
    <row r="117" customFormat="false" ht="12.75" hidden="false" customHeight="true" outlineLevel="0" collapsed="false">
      <c r="A117" s="310"/>
      <c r="B117" s="310"/>
      <c r="C117" s="210"/>
      <c r="D117" s="211"/>
      <c r="E117" s="214"/>
      <c r="F117" s="214"/>
      <c r="G117" s="214"/>
      <c r="H117" s="300"/>
      <c r="I117" s="301"/>
      <c r="J117" s="301"/>
      <c r="K117" s="214"/>
      <c r="L117" s="301"/>
      <c r="M117" s="301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1"/>
      <c r="Z117" s="301"/>
      <c r="AA117" s="301"/>
      <c r="AB117" s="302"/>
      <c r="AC117" s="301"/>
      <c r="AD117" s="301"/>
      <c r="AE117" s="301"/>
      <c r="AF117" s="303"/>
    </row>
    <row r="118" customFormat="false" ht="12.75" hidden="false" customHeight="true" outlineLevel="0" collapsed="false">
      <c r="A118" s="310"/>
      <c r="B118" s="310"/>
      <c r="C118" s="210"/>
      <c r="D118" s="211"/>
      <c r="E118" s="214"/>
      <c r="F118" s="214"/>
      <c r="G118" s="214"/>
      <c r="H118" s="300"/>
      <c r="I118" s="301"/>
      <c r="J118" s="301"/>
      <c r="K118" s="214"/>
      <c r="L118" s="301"/>
      <c r="M118" s="301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1"/>
      <c r="Z118" s="301"/>
      <c r="AA118" s="301"/>
      <c r="AB118" s="302"/>
      <c r="AC118" s="301"/>
      <c r="AD118" s="301"/>
      <c r="AE118" s="301"/>
      <c r="AF118" s="303"/>
    </row>
    <row r="119" customFormat="false" ht="12.75" hidden="false" customHeight="true" outlineLevel="0" collapsed="false">
      <c r="A119" s="310"/>
      <c r="B119" s="310"/>
      <c r="C119" s="210"/>
      <c r="D119" s="211"/>
      <c r="E119" s="214"/>
      <c r="F119" s="214"/>
      <c r="G119" s="214"/>
      <c r="H119" s="300"/>
      <c r="I119" s="301"/>
      <c r="J119" s="301"/>
      <c r="K119" s="214"/>
      <c r="L119" s="301"/>
      <c r="M119" s="301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1"/>
      <c r="Z119" s="301"/>
      <c r="AA119" s="301"/>
      <c r="AB119" s="302"/>
      <c r="AC119" s="301"/>
      <c r="AD119" s="301"/>
      <c r="AE119" s="301"/>
      <c r="AF119" s="303"/>
    </row>
    <row r="120" customFormat="false" ht="12.75" hidden="false" customHeight="true" outlineLevel="0" collapsed="false">
      <c r="A120" s="310"/>
      <c r="B120" s="310"/>
      <c r="C120" s="210"/>
      <c r="D120" s="211"/>
      <c r="E120" s="214"/>
      <c r="F120" s="214"/>
      <c r="G120" s="214"/>
      <c r="H120" s="300"/>
      <c r="I120" s="301"/>
      <c r="J120" s="301"/>
      <c r="K120" s="214"/>
      <c r="L120" s="301"/>
      <c r="M120" s="301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1"/>
      <c r="Z120" s="301"/>
      <c r="AA120" s="301"/>
      <c r="AB120" s="302"/>
      <c r="AC120" s="301"/>
      <c r="AD120" s="301"/>
      <c r="AE120" s="301"/>
      <c r="AF120" s="303"/>
    </row>
    <row r="121" customFormat="false" ht="12.75" hidden="false" customHeight="true" outlineLevel="0" collapsed="false">
      <c r="A121" s="310"/>
      <c r="B121" s="310"/>
      <c r="C121" s="210"/>
      <c r="D121" s="211"/>
      <c r="E121" s="214"/>
      <c r="F121" s="214"/>
      <c r="G121" s="214"/>
      <c r="H121" s="300"/>
      <c r="I121" s="301"/>
      <c r="J121" s="301"/>
      <c r="K121" s="214"/>
      <c r="L121" s="301"/>
      <c r="M121" s="301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1"/>
      <c r="Z121" s="301"/>
      <c r="AA121" s="301"/>
      <c r="AB121" s="302"/>
      <c r="AC121" s="301"/>
      <c r="AD121" s="301"/>
      <c r="AE121" s="301"/>
      <c r="AF121" s="303"/>
    </row>
    <row r="122" customFormat="false" ht="12.75" hidden="false" customHeight="true" outlineLevel="0" collapsed="false">
      <c r="A122" s="310"/>
      <c r="B122" s="310"/>
      <c r="C122" s="210"/>
      <c r="D122" s="211"/>
      <c r="E122" s="214"/>
      <c r="F122" s="214"/>
      <c r="G122" s="214"/>
      <c r="H122" s="300"/>
      <c r="I122" s="301"/>
      <c r="J122" s="301"/>
      <c r="K122" s="214"/>
      <c r="L122" s="301"/>
      <c r="M122" s="301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1"/>
      <c r="Z122" s="301"/>
      <c r="AA122" s="301"/>
      <c r="AB122" s="302"/>
      <c r="AC122" s="301"/>
      <c r="AD122" s="301"/>
      <c r="AE122" s="301"/>
      <c r="AF122" s="303"/>
    </row>
    <row r="123" customFormat="false" ht="12.75" hidden="false" customHeight="true" outlineLevel="0" collapsed="false">
      <c r="A123" s="310"/>
      <c r="B123" s="310"/>
      <c r="C123" s="210"/>
      <c r="D123" s="211"/>
      <c r="E123" s="214"/>
      <c r="F123" s="214"/>
      <c r="G123" s="214"/>
      <c r="H123" s="300"/>
      <c r="I123" s="301"/>
      <c r="J123" s="301"/>
      <c r="K123" s="214"/>
      <c r="L123" s="301"/>
      <c r="M123" s="301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1"/>
      <c r="Z123" s="301"/>
      <c r="AA123" s="301"/>
      <c r="AB123" s="302"/>
      <c r="AC123" s="301"/>
      <c r="AD123" s="301"/>
      <c r="AE123" s="301"/>
      <c r="AF123" s="303"/>
    </row>
    <row r="124" customFormat="false" ht="12.75" hidden="false" customHeight="true" outlineLevel="0" collapsed="false">
      <c r="A124" s="310"/>
      <c r="B124" s="310"/>
      <c r="C124" s="210"/>
      <c r="D124" s="211"/>
      <c r="E124" s="214"/>
      <c r="F124" s="214"/>
      <c r="G124" s="214"/>
      <c r="H124" s="300"/>
      <c r="I124" s="301"/>
      <c r="J124" s="301"/>
      <c r="K124" s="214"/>
      <c r="L124" s="301"/>
      <c r="M124" s="301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1"/>
      <c r="Z124" s="301"/>
      <c r="AA124" s="301"/>
      <c r="AB124" s="302"/>
      <c r="AC124" s="301"/>
      <c r="AD124" s="301"/>
      <c r="AE124" s="301"/>
      <c r="AF124" s="303"/>
    </row>
    <row r="125" customFormat="false" ht="12.75" hidden="false" customHeight="true" outlineLevel="0" collapsed="false">
      <c r="A125" s="310"/>
      <c r="B125" s="310"/>
      <c r="C125" s="210"/>
      <c r="D125" s="211"/>
      <c r="E125" s="214"/>
      <c r="F125" s="214"/>
      <c r="G125" s="214"/>
      <c r="H125" s="300"/>
      <c r="I125" s="301"/>
      <c r="J125" s="301"/>
      <c r="K125" s="214"/>
      <c r="L125" s="301"/>
      <c r="M125" s="301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1"/>
      <c r="Z125" s="301"/>
      <c r="AA125" s="301"/>
      <c r="AB125" s="302"/>
      <c r="AC125" s="301"/>
      <c r="AD125" s="301"/>
      <c r="AE125" s="301"/>
      <c r="AF125" s="303"/>
    </row>
    <row r="126" customFormat="false" ht="12.75" hidden="false" customHeight="true" outlineLevel="0" collapsed="false">
      <c r="A126" s="310"/>
      <c r="B126" s="310"/>
      <c r="C126" s="210"/>
      <c r="D126" s="211"/>
      <c r="E126" s="214"/>
      <c r="F126" s="214"/>
      <c r="G126" s="214"/>
      <c r="H126" s="300"/>
      <c r="I126" s="301"/>
      <c r="J126" s="301"/>
      <c r="K126" s="214"/>
      <c r="L126" s="301"/>
      <c r="M126" s="301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1"/>
      <c r="Z126" s="301"/>
      <c r="AA126" s="301"/>
      <c r="AB126" s="302"/>
      <c r="AC126" s="301"/>
      <c r="AD126" s="301"/>
      <c r="AE126" s="301"/>
      <c r="AF126" s="303"/>
    </row>
    <row r="127" customFormat="false" ht="12.75" hidden="false" customHeight="true" outlineLevel="0" collapsed="false">
      <c r="A127" s="310"/>
      <c r="B127" s="310"/>
      <c r="C127" s="210"/>
      <c r="D127" s="211"/>
      <c r="E127" s="214"/>
      <c r="F127" s="214"/>
      <c r="G127" s="214"/>
      <c r="H127" s="300"/>
      <c r="I127" s="301"/>
      <c r="J127" s="301"/>
      <c r="K127" s="214"/>
      <c r="L127" s="301"/>
      <c r="M127" s="301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1"/>
      <c r="Z127" s="301"/>
      <c r="AA127" s="301"/>
      <c r="AB127" s="302"/>
      <c r="AC127" s="301"/>
      <c r="AD127" s="301"/>
      <c r="AE127" s="301"/>
      <c r="AF127" s="303"/>
    </row>
    <row r="128" customFormat="false" ht="12.75" hidden="false" customHeight="true" outlineLevel="0" collapsed="false">
      <c r="A128" s="310"/>
      <c r="B128" s="310"/>
      <c r="C128" s="210"/>
      <c r="D128" s="211"/>
      <c r="E128" s="214"/>
      <c r="F128" s="214"/>
      <c r="G128" s="214"/>
      <c r="H128" s="300"/>
      <c r="I128" s="301"/>
      <c r="J128" s="301"/>
      <c r="K128" s="214"/>
      <c r="L128" s="301"/>
      <c r="M128" s="301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1"/>
      <c r="Z128" s="301"/>
      <c r="AA128" s="301"/>
      <c r="AB128" s="302"/>
      <c r="AC128" s="301"/>
      <c r="AD128" s="301"/>
      <c r="AE128" s="301"/>
      <c r="AF128" s="303"/>
    </row>
    <row r="129" customFormat="false" ht="12.75" hidden="false" customHeight="true" outlineLevel="0" collapsed="false">
      <c r="A129" s="310"/>
      <c r="B129" s="310"/>
      <c r="C129" s="210"/>
      <c r="D129" s="211"/>
      <c r="E129" s="214"/>
      <c r="F129" s="214"/>
      <c r="G129" s="214"/>
      <c r="H129" s="300"/>
      <c r="I129" s="301"/>
      <c r="J129" s="301"/>
      <c r="K129" s="214"/>
      <c r="L129" s="301"/>
      <c r="M129" s="301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1"/>
      <c r="Z129" s="301"/>
      <c r="AA129" s="301"/>
      <c r="AB129" s="302"/>
      <c r="AC129" s="301"/>
      <c r="AD129" s="301"/>
      <c r="AE129" s="301"/>
      <c r="AF129" s="303"/>
    </row>
    <row r="130" customFormat="false" ht="12.75" hidden="false" customHeight="true" outlineLevel="0" collapsed="false">
      <c r="A130" s="310"/>
      <c r="B130" s="310"/>
      <c r="C130" s="210"/>
      <c r="D130" s="211"/>
      <c r="E130" s="214"/>
      <c r="F130" s="214"/>
      <c r="G130" s="214"/>
      <c r="H130" s="300"/>
      <c r="I130" s="301"/>
      <c r="J130" s="301"/>
      <c r="K130" s="214"/>
      <c r="L130" s="301"/>
      <c r="M130" s="301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1"/>
      <c r="Z130" s="301"/>
      <c r="AA130" s="301"/>
      <c r="AB130" s="302"/>
      <c r="AC130" s="301"/>
      <c r="AD130" s="301"/>
      <c r="AE130" s="301"/>
      <c r="AF130" s="303"/>
    </row>
    <row r="131" customFormat="false" ht="12.75" hidden="false" customHeight="true" outlineLevel="0" collapsed="false">
      <c r="A131" s="310"/>
      <c r="B131" s="310"/>
      <c r="C131" s="210"/>
      <c r="D131" s="211"/>
      <c r="E131" s="214"/>
      <c r="F131" s="214"/>
      <c r="G131" s="214"/>
      <c r="H131" s="300"/>
      <c r="I131" s="301"/>
      <c r="J131" s="301"/>
      <c r="K131" s="214"/>
      <c r="L131" s="301"/>
      <c r="M131" s="301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1"/>
      <c r="Z131" s="301"/>
      <c r="AA131" s="301"/>
      <c r="AB131" s="302"/>
      <c r="AC131" s="301"/>
      <c r="AD131" s="301"/>
      <c r="AE131" s="301"/>
      <c r="AF131" s="303"/>
    </row>
    <row r="132" customFormat="false" ht="12.75" hidden="false" customHeight="true" outlineLevel="0" collapsed="false">
      <c r="A132" s="310"/>
      <c r="B132" s="310"/>
      <c r="C132" s="210"/>
      <c r="D132" s="211"/>
      <c r="E132" s="214"/>
      <c r="F132" s="214"/>
      <c r="G132" s="214"/>
      <c r="H132" s="300"/>
      <c r="I132" s="301"/>
      <c r="J132" s="301"/>
      <c r="K132" s="214"/>
      <c r="L132" s="301"/>
      <c r="M132" s="301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1"/>
      <c r="Z132" s="301"/>
      <c r="AA132" s="301"/>
      <c r="AB132" s="302"/>
      <c r="AC132" s="301"/>
      <c r="AD132" s="301"/>
      <c r="AE132" s="301"/>
      <c r="AF132" s="303"/>
    </row>
    <row r="133" customFormat="false" ht="12.75" hidden="false" customHeight="true" outlineLevel="0" collapsed="false">
      <c r="A133" s="310"/>
      <c r="B133" s="310"/>
      <c r="C133" s="210"/>
      <c r="D133" s="211"/>
      <c r="E133" s="214"/>
      <c r="F133" s="214"/>
      <c r="G133" s="214"/>
      <c r="H133" s="300"/>
      <c r="I133" s="301"/>
      <c r="J133" s="301"/>
      <c r="K133" s="214"/>
      <c r="L133" s="301"/>
      <c r="M133" s="301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1"/>
      <c r="Z133" s="301"/>
      <c r="AA133" s="301"/>
      <c r="AB133" s="302"/>
      <c r="AC133" s="301"/>
      <c r="AD133" s="301"/>
      <c r="AE133" s="301"/>
      <c r="AF133" s="303"/>
    </row>
    <row r="134" customFormat="false" ht="12.75" hidden="false" customHeight="true" outlineLevel="0" collapsed="false">
      <c r="A134" s="310"/>
      <c r="B134" s="310"/>
      <c r="C134" s="210"/>
      <c r="D134" s="211"/>
      <c r="E134" s="214"/>
      <c r="F134" s="214"/>
      <c r="G134" s="214"/>
      <c r="H134" s="300"/>
      <c r="I134" s="301"/>
      <c r="J134" s="301"/>
      <c r="K134" s="214"/>
      <c r="L134" s="301"/>
      <c r="M134" s="301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1"/>
      <c r="Z134" s="301"/>
      <c r="AA134" s="301"/>
      <c r="AB134" s="302"/>
      <c r="AC134" s="301"/>
      <c r="AD134" s="301"/>
      <c r="AE134" s="301"/>
      <c r="AF134" s="303"/>
    </row>
    <row r="135" customFormat="false" ht="12.75" hidden="false" customHeight="true" outlineLevel="0" collapsed="false">
      <c r="A135" s="310"/>
      <c r="B135" s="310"/>
      <c r="C135" s="210"/>
      <c r="D135" s="211"/>
      <c r="E135" s="214"/>
      <c r="F135" s="214"/>
      <c r="G135" s="214"/>
      <c r="H135" s="300"/>
      <c r="I135" s="301"/>
      <c r="J135" s="301"/>
      <c r="K135" s="214"/>
      <c r="L135" s="301"/>
      <c r="M135" s="301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1"/>
      <c r="Z135" s="301"/>
      <c r="AA135" s="301"/>
      <c r="AB135" s="302"/>
      <c r="AC135" s="301"/>
      <c r="AD135" s="301"/>
      <c r="AE135" s="301"/>
      <c r="AF135" s="303"/>
    </row>
    <row r="136" customFormat="false" ht="12.75" hidden="false" customHeight="true" outlineLevel="0" collapsed="false">
      <c r="A136" s="310"/>
      <c r="B136" s="310"/>
      <c r="C136" s="210"/>
      <c r="D136" s="211"/>
      <c r="E136" s="214"/>
      <c r="F136" s="214"/>
      <c r="G136" s="214"/>
      <c r="H136" s="300"/>
      <c r="I136" s="301"/>
      <c r="J136" s="301"/>
      <c r="K136" s="214"/>
      <c r="L136" s="301"/>
      <c r="M136" s="301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1"/>
      <c r="Z136" s="301"/>
      <c r="AA136" s="301"/>
      <c r="AB136" s="302"/>
      <c r="AC136" s="301"/>
      <c r="AD136" s="301"/>
      <c r="AE136" s="301"/>
      <c r="AF136" s="303"/>
    </row>
    <row r="137" customFormat="false" ht="12.75" hidden="false" customHeight="true" outlineLevel="0" collapsed="false">
      <c r="A137" s="310"/>
      <c r="B137" s="310"/>
      <c r="C137" s="210"/>
      <c r="D137" s="211"/>
      <c r="E137" s="214"/>
      <c r="F137" s="214"/>
      <c r="G137" s="214"/>
      <c r="H137" s="300"/>
      <c r="I137" s="301"/>
      <c r="J137" s="301"/>
      <c r="K137" s="214"/>
      <c r="L137" s="301"/>
      <c r="M137" s="301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1"/>
      <c r="Z137" s="301"/>
      <c r="AA137" s="301"/>
      <c r="AB137" s="302"/>
      <c r="AC137" s="301"/>
      <c r="AD137" s="301"/>
      <c r="AE137" s="301"/>
      <c r="AF137" s="303"/>
    </row>
    <row r="138" customFormat="false" ht="12.75" hidden="false" customHeight="true" outlineLevel="0" collapsed="false">
      <c r="A138" s="310"/>
      <c r="B138" s="310"/>
      <c r="C138" s="210"/>
      <c r="D138" s="211"/>
      <c r="E138" s="214"/>
      <c r="F138" s="214"/>
      <c r="G138" s="214"/>
      <c r="H138" s="300"/>
      <c r="I138" s="301"/>
      <c r="J138" s="301"/>
      <c r="K138" s="214"/>
      <c r="L138" s="301"/>
      <c r="M138" s="301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1"/>
      <c r="Z138" s="301"/>
      <c r="AA138" s="301"/>
      <c r="AB138" s="302"/>
      <c r="AC138" s="301"/>
      <c r="AD138" s="301"/>
      <c r="AE138" s="301"/>
      <c r="AF138" s="303"/>
    </row>
    <row r="139" customFormat="false" ht="12.75" hidden="false" customHeight="true" outlineLevel="0" collapsed="false">
      <c r="A139" s="310"/>
      <c r="B139" s="310"/>
      <c r="C139" s="210"/>
      <c r="D139" s="211"/>
      <c r="E139" s="214"/>
      <c r="F139" s="214"/>
      <c r="G139" s="214"/>
      <c r="H139" s="300"/>
      <c r="I139" s="301"/>
      <c r="J139" s="301"/>
      <c r="K139" s="214"/>
      <c r="L139" s="301"/>
      <c r="M139" s="301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1"/>
      <c r="Z139" s="301"/>
      <c r="AA139" s="301"/>
      <c r="AB139" s="302"/>
      <c r="AC139" s="301"/>
      <c r="AD139" s="301"/>
      <c r="AE139" s="301"/>
      <c r="AF139" s="303"/>
    </row>
    <row r="140" customFormat="false" ht="12.75" hidden="false" customHeight="true" outlineLevel="0" collapsed="false">
      <c r="A140" s="310"/>
      <c r="B140" s="310"/>
      <c r="C140" s="210"/>
      <c r="D140" s="211"/>
      <c r="E140" s="214"/>
      <c r="F140" s="214"/>
      <c r="G140" s="214"/>
      <c r="H140" s="300"/>
      <c r="I140" s="301"/>
      <c r="J140" s="301"/>
      <c r="K140" s="214"/>
      <c r="L140" s="301"/>
      <c r="M140" s="301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1"/>
      <c r="Z140" s="301"/>
      <c r="AA140" s="301"/>
      <c r="AB140" s="302"/>
      <c r="AC140" s="301"/>
      <c r="AD140" s="301"/>
      <c r="AE140" s="301"/>
      <c r="AF140" s="303"/>
    </row>
    <row r="141" customFormat="false" ht="12.75" hidden="false" customHeight="true" outlineLevel="0" collapsed="false">
      <c r="A141" s="310"/>
      <c r="B141" s="310"/>
      <c r="C141" s="210"/>
      <c r="D141" s="211"/>
      <c r="E141" s="214"/>
      <c r="F141" s="214"/>
      <c r="G141" s="214"/>
      <c r="H141" s="300"/>
      <c r="I141" s="301"/>
      <c r="J141" s="301"/>
      <c r="K141" s="214"/>
      <c r="L141" s="301"/>
      <c r="M141" s="301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1"/>
      <c r="Z141" s="301"/>
      <c r="AA141" s="301"/>
      <c r="AB141" s="302"/>
      <c r="AC141" s="301"/>
      <c r="AD141" s="301"/>
      <c r="AE141" s="301"/>
      <c r="AF141" s="303"/>
    </row>
    <row r="142" customFormat="false" ht="12.75" hidden="false" customHeight="true" outlineLevel="0" collapsed="false">
      <c r="A142" s="310"/>
      <c r="B142" s="310"/>
      <c r="C142" s="210"/>
      <c r="D142" s="211"/>
      <c r="E142" s="214"/>
      <c r="F142" s="214"/>
      <c r="G142" s="214"/>
      <c r="H142" s="300"/>
      <c r="I142" s="301"/>
      <c r="J142" s="301"/>
      <c r="K142" s="214"/>
      <c r="L142" s="301"/>
      <c r="M142" s="301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1"/>
      <c r="Z142" s="301"/>
      <c r="AA142" s="301"/>
      <c r="AB142" s="302"/>
      <c r="AC142" s="301"/>
      <c r="AD142" s="301"/>
      <c r="AE142" s="301"/>
      <c r="AF142" s="303"/>
    </row>
    <row r="143" customFormat="false" ht="12.75" hidden="false" customHeight="true" outlineLevel="0" collapsed="false">
      <c r="A143" s="310"/>
      <c r="B143" s="310"/>
      <c r="C143" s="210"/>
      <c r="D143" s="211"/>
      <c r="E143" s="214"/>
      <c r="F143" s="214"/>
      <c r="G143" s="214"/>
      <c r="H143" s="300"/>
      <c r="I143" s="301"/>
      <c r="J143" s="301"/>
      <c r="K143" s="214"/>
      <c r="L143" s="301"/>
      <c r="M143" s="301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1"/>
      <c r="Z143" s="301"/>
      <c r="AA143" s="301"/>
      <c r="AB143" s="302"/>
      <c r="AC143" s="301"/>
      <c r="AD143" s="301"/>
      <c r="AE143" s="301"/>
      <c r="AF143" s="303"/>
    </row>
    <row r="144" customFormat="false" ht="12.75" hidden="false" customHeight="true" outlineLevel="0" collapsed="false">
      <c r="A144" s="310"/>
      <c r="B144" s="310"/>
      <c r="C144" s="210"/>
      <c r="D144" s="211"/>
      <c r="E144" s="214"/>
      <c r="F144" s="214"/>
      <c r="G144" s="214"/>
      <c r="H144" s="300"/>
      <c r="I144" s="301"/>
      <c r="J144" s="301"/>
      <c r="K144" s="214"/>
      <c r="L144" s="301"/>
      <c r="M144" s="301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1"/>
      <c r="Z144" s="301"/>
      <c r="AA144" s="301"/>
      <c r="AB144" s="302"/>
      <c r="AC144" s="301"/>
      <c r="AD144" s="301"/>
      <c r="AE144" s="301"/>
      <c r="AF144" s="303"/>
    </row>
    <row r="145" customFormat="false" ht="12.75" hidden="false" customHeight="true" outlineLevel="0" collapsed="false">
      <c r="A145" s="310"/>
      <c r="B145" s="310"/>
      <c r="C145" s="210"/>
      <c r="D145" s="211"/>
      <c r="E145" s="214"/>
      <c r="F145" s="214"/>
      <c r="G145" s="214"/>
      <c r="H145" s="300"/>
      <c r="I145" s="301"/>
      <c r="J145" s="301"/>
      <c r="K145" s="214"/>
      <c r="L145" s="301"/>
      <c r="M145" s="301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1"/>
      <c r="Z145" s="301"/>
      <c r="AA145" s="301"/>
      <c r="AB145" s="302"/>
      <c r="AC145" s="301"/>
      <c r="AD145" s="301"/>
      <c r="AE145" s="301"/>
      <c r="AF145" s="303"/>
    </row>
    <row r="146" customFormat="false" ht="12.75" hidden="false" customHeight="true" outlineLevel="0" collapsed="false">
      <c r="A146" s="310"/>
      <c r="B146" s="310"/>
      <c r="C146" s="210"/>
      <c r="D146" s="211"/>
      <c r="E146" s="214"/>
      <c r="F146" s="214"/>
      <c r="G146" s="214"/>
      <c r="H146" s="300"/>
      <c r="I146" s="301"/>
      <c r="J146" s="301"/>
      <c r="K146" s="214"/>
      <c r="L146" s="301"/>
      <c r="M146" s="301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1"/>
      <c r="Z146" s="301"/>
      <c r="AA146" s="301"/>
      <c r="AB146" s="302"/>
      <c r="AC146" s="301"/>
      <c r="AD146" s="301"/>
      <c r="AE146" s="301"/>
      <c r="AF146" s="303"/>
    </row>
    <row r="147" customFormat="false" ht="12.75" hidden="false" customHeight="true" outlineLevel="0" collapsed="false">
      <c r="A147" s="310"/>
      <c r="B147" s="310"/>
      <c r="C147" s="210"/>
      <c r="D147" s="211"/>
      <c r="E147" s="214"/>
      <c r="F147" s="214"/>
      <c r="G147" s="214"/>
      <c r="H147" s="300"/>
      <c r="I147" s="301"/>
      <c r="J147" s="301"/>
      <c r="K147" s="214"/>
      <c r="L147" s="301"/>
      <c r="M147" s="301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1"/>
      <c r="Z147" s="301"/>
      <c r="AA147" s="301"/>
      <c r="AB147" s="302"/>
      <c r="AC147" s="301"/>
      <c r="AD147" s="301"/>
      <c r="AE147" s="301"/>
      <c r="AF147" s="303"/>
    </row>
    <row r="148" customFormat="false" ht="12.75" hidden="false" customHeight="true" outlineLevel="0" collapsed="false">
      <c r="A148" s="310"/>
      <c r="B148" s="310"/>
      <c r="C148" s="210"/>
      <c r="D148" s="211"/>
      <c r="E148" s="214"/>
      <c r="F148" s="214"/>
      <c r="G148" s="214"/>
      <c r="H148" s="300"/>
      <c r="I148" s="301"/>
      <c r="J148" s="301"/>
      <c r="K148" s="214"/>
      <c r="L148" s="301"/>
      <c r="M148" s="301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1"/>
      <c r="Z148" s="301"/>
      <c r="AA148" s="301"/>
      <c r="AB148" s="302"/>
      <c r="AC148" s="301"/>
      <c r="AD148" s="301"/>
      <c r="AE148" s="301"/>
      <c r="AF148" s="303"/>
    </row>
    <row r="149" customFormat="false" ht="12.75" hidden="false" customHeight="true" outlineLevel="0" collapsed="false">
      <c r="A149" s="310"/>
      <c r="B149" s="310"/>
      <c r="C149" s="210"/>
      <c r="D149" s="211"/>
      <c r="E149" s="214"/>
      <c r="F149" s="214"/>
      <c r="G149" s="214"/>
      <c r="H149" s="300"/>
      <c r="I149" s="301"/>
      <c r="J149" s="301"/>
      <c r="K149" s="214"/>
      <c r="L149" s="301"/>
      <c r="M149" s="301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1"/>
      <c r="Z149" s="301"/>
      <c r="AA149" s="301"/>
      <c r="AB149" s="302"/>
      <c r="AC149" s="301"/>
      <c r="AD149" s="301"/>
      <c r="AE149" s="301"/>
      <c r="AF149" s="303"/>
    </row>
    <row r="150" customFormat="false" ht="12.75" hidden="false" customHeight="true" outlineLevel="0" collapsed="false">
      <c r="A150" s="310"/>
      <c r="B150" s="310"/>
      <c r="C150" s="210"/>
      <c r="D150" s="211"/>
      <c r="E150" s="214"/>
      <c r="F150" s="214"/>
      <c r="G150" s="214"/>
      <c r="H150" s="300"/>
      <c r="I150" s="301"/>
      <c r="J150" s="301"/>
      <c r="K150" s="214"/>
      <c r="L150" s="301"/>
      <c r="M150" s="301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1"/>
      <c r="Z150" s="301"/>
      <c r="AA150" s="301"/>
      <c r="AB150" s="302"/>
      <c r="AC150" s="301"/>
      <c r="AD150" s="301"/>
      <c r="AE150" s="301"/>
      <c r="AF150" s="303"/>
    </row>
    <row r="151" customFormat="false" ht="12.75" hidden="false" customHeight="true" outlineLevel="0" collapsed="false">
      <c r="A151" s="310"/>
      <c r="B151" s="310"/>
      <c r="C151" s="210"/>
      <c r="D151" s="211"/>
      <c r="E151" s="214"/>
      <c r="F151" s="214"/>
      <c r="G151" s="214"/>
      <c r="H151" s="300"/>
      <c r="I151" s="301"/>
      <c r="J151" s="301"/>
      <c r="K151" s="214"/>
      <c r="L151" s="301"/>
      <c r="M151" s="301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1"/>
      <c r="Z151" s="301"/>
      <c r="AA151" s="301"/>
      <c r="AB151" s="302"/>
      <c r="AC151" s="301"/>
      <c r="AD151" s="301"/>
      <c r="AE151" s="301"/>
      <c r="AF151" s="303"/>
    </row>
    <row r="152" customFormat="false" ht="12.75" hidden="false" customHeight="true" outlineLevel="0" collapsed="false">
      <c r="A152" s="310"/>
      <c r="B152" s="310"/>
      <c r="C152" s="210"/>
      <c r="D152" s="211"/>
      <c r="E152" s="214"/>
      <c r="F152" s="214"/>
      <c r="G152" s="214"/>
      <c r="H152" s="300"/>
      <c r="I152" s="301"/>
      <c r="J152" s="301"/>
      <c r="K152" s="214"/>
      <c r="L152" s="301"/>
      <c r="M152" s="301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1"/>
      <c r="Z152" s="301"/>
      <c r="AA152" s="301"/>
      <c r="AB152" s="302"/>
      <c r="AC152" s="301"/>
      <c r="AD152" s="301"/>
      <c r="AE152" s="301"/>
      <c r="AF152" s="303"/>
    </row>
    <row r="153" customFormat="false" ht="12.75" hidden="false" customHeight="true" outlineLevel="0" collapsed="false">
      <c r="A153" s="310"/>
      <c r="B153" s="310"/>
      <c r="C153" s="210"/>
      <c r="D153" s="211"/>
      <c r="E153" s="214"/>
      <c r="F153" s="214"/>
      <c r="G153" s="214"/>
      <c r="H153" s="300"/>
      <c r="I153" s="301"/>
      <c r="J153" s="301"/>
      <c r="K153" s="214"/>
      <c r="L153" s="301"/>
      <c r="M153" s="301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1"/>
      <c r="Z153" s="301"/>
      <c r="AA153" s="301"/>
      <c r="AB153" s="302"/>
      <c r="AC153" s="301"/>
      <c r="AD153" s="301"/>
      <c r="AE153" s="301"/>
      <c r="AF153" s="303"/>
    </row>
    <row r="154" customFormat="false" ht="12.75" hidden="false" customHeight="true" outlineLevel="0" collapsed="false">
      <c r="A154" s="310"/>
      <c r="B154" s="310"/>
      <c r="C154" s="210"/>
      <c r="D154" s="211"/>
      <c r="E154" s="214"/>
      <c r="F154" s="214"/>
      <c r="G154" s="214"/>
      <c r="H154" s="300"/>
      <c r="I154" s="301"/>
      <c r="J154" s="301"/>
      <c r="K154" s="214"/>
      <c r="L154" s="301"/>
      <c r="M154" s="301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1"/>
      <c r="Z154" s="301"/>
      <c r="AA154" s="301"/>
      <c r="AB154" s="302"/>
      <c r="AC154" s="301"/>
      <c r="AD154" s="301"/>
      <c r="AE154" s="301"/>
      <c r="AF154" s="303"/>
    </row>
    <row r="155" customFormat="false" ht="12.75" hidden="false" customHeight="true" outlineLevel="0" collapsed="false">
      <c r="A155" s="310"/>
      <c r="B155" s="310"/>
      <c r="C155" s="210"/>
      <c r="D155" s="211"/>
      <c r="E155" s="214"/>
      <c r="F155" s="214"/>
      <c r="G155" s="214"/>
      <c r="H155" s="300"/>
      <c r="I155" s="301"/>
      <c r="J155" s="301"/>
      <c r="K155" s="214"/>
      <c r="L155" s="301"/>
      <c r="M155" s="301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1"/>
      <c r="Z155" s="301"/>
      <c r="AA155" s="301"/>
      <c r="AB155" s="302"/>
      <c r="AC155" s="301"/>
      <c r="AD155" s="301"/>
      <c r="AE155" s="301"/>
      <c r="AF155" s="303"/>
    </row>
    <row r="156" customFormat="false" ht="12.75" hidden="false" customHeight="true" outlineLevel="0" collapsed="false">
      <c r="A156" s="310"/>
      <c r="B156" s="310"/>
      <c r="C156" s="210"/>
      <c r="D156" s="211"/>
      <c r="E156" s="214"/>
      <c r="F156" s="214"/>
      <c r="G156" s="214"/>
      <c r="H156" s="300"/>
      <c r="I156" s="301"/>
      <c r="J156" s="301"/>
      <c r="K156" s="214"/>
      <c r="L156" s="301"/>
      <c r="M156" s="301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1"/>
      <c r="Z156" s="301"/>
      <c r="AA156" s="301"/>
      <c r="AB156" s="302"/>
      <c r="AC156" s="301"/>
      <c r="AD156" s="301"/>
      <c r="AE156" s="301"/>
      <c r="AF156" s="303"/>
    </row>
    <row r="157" customFormat="false" ht="12.75" hidden="false" customHeight="true" outlineLevel="0" collapsed="false">
      <c r="A157" s="310"/>
      <c r="B157" s="310"/>
      <c r="C157" s="210"/>
      <c r="D157" s="211"/>
      <c r="E157" s="214"/>
      <c r="F157" s="214"/>
      <c r="G157" s="214"/>
      <c r="H157" s="300"/>
      <c r="I157" s="301"/>
      <c r="J157" s="301"/>
      <c r="K157" s="214"/>
      <c r="L157" s="301"/>
      <c r="M157" s="301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1"/>
      <c r="Z157" s="301"/>
      <c r="AA157" s="301"/>
      <c r="AB157" s="302"/>
      <c r="AC157" s="301"/>
      <c r="AD157" s="301"/>
      <c r="AE157" s="301"/>
      <c r="AF157" s="303"/>
    </row>
    <row r="158" customFormat="false" ht="12.75" hidden="false" customHeight="true" outlineLevel="0" collapsed="false">
      <c r="A158" s="310"/>
      <c r="B158" s="310"/>
      <c r="C158" s="210"/>
      <c r="D158" s="211"/>
      <c r="E158" s="214"/>
      <c r="F158" s="214"/>
      <c r="G158" s="214"/>
      <c r="H158" s="300"/>
      <c r="I158" s="301"/>
      <c r="J158" s="301"/>
      <c r="K158" s="214"/>
      <c r="L158" s="301"/>
      <c r="M158" s="301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1"/>
      <c r="Z158" s="301"/>
      <c r="AA158" s="301"/>
      <c r="AB158" s="302"/>
      <c r="AC158" s="301"/>
      <c r="AD158" s="301"/>
      <c r="AE158" s="301"/>
      <c r="AF158" s="303"/>
    </row>
    <row r="159" customFormat="false" ht="12.75" hidden="false" customHeight="true" outlineLevel="0" collapsed="false">
      <c r="A159" s="310"/>
      <c r="B159" s="310"/>
      <c r="C159" s="210"/>
      <c r="D159" s="211"/>
      <c r="E159" s="214"/>
      <c r="F159" s="214"/>
      <c r="G159" s="214"/>
      <c r="H159" s="300"/>
      <c r="I159" s="301"/>
      <c r="J159" s="301"/>
      <c r="K159" s="214"/>
      <c r="L159" s="301"/>
      <c r="M159" s="301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1"/>
      <c r="Z159" s="301"/>
      <c r="AA159" s="301"/>
      <c r="AB159" s="302"/>
      <c r="AC159" s="301"/>
      <c r="AD159" s="301"/>
      <c r="AE159" s="301"/>
      <c r="AF159" s="303"/>
    </row>
    <row r="160" customFormat="false" ht="12.75" hidden="false" customHeight="true" outlineLevel="0" collapsed="false">
      <c r="A160" s="310"/>
      <c r="B160" s="310"/>
      <c r="C160" s="210"/>
      <c r="D160" s="211"/>
      <c r="E160" s="214"/>
      <c r="F160" s="214"/>
      <c r="G160" s="214"/>
      <c r="H160" s="300"/>
      <c r="I160" s="301"/>
      <c r="J160" s="301"/>
      <c r="K160" s="214"/>
      <c r="L160" s="301"/>
      <c r="M160" s="301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1"/>
      <c r="Z160" s="301"/>
      <c r="AA160" s="301"/>
      <c r="AB160" s="302"/>
      <c r="AC160" s="301"/>
      <c r="AD160" s="301"/>
      <c r="AE160" s="301"/>
      <c r="AF160" s="303"/>
    </row>
    <row r="161" customFormat="false" ht="12.75" hidden="false" customHeight="true" outlineLevel="0" collapsed="false">
      <c r="A161" s="310"/>
      <c r="B161" s="310"/>
      <c r="C161" s="210"/>
      <c r="D161" s="211"/>
      <c r="E161" s="214"/>
      <c r="F161" s="214"/>
      <c r="G161" s="214"/>
      <c r="H161" s="300"/>
      <c r="I161" s="301"/>
      <c r="J161" s="301"/>
      <c r="K161" s="214"/>
      <c r="L161" s="301"/>
      <c r="M161" s="301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1"/>
      <c r="Z161" s="301"/>
      <c r="AA161" s="301"/>
      <c r="AB161" s="302"/>
      <c r="AC161" s="301"/>
      <c r="AD161" s="301"/>
      <c r="AE161" s="301"/>
      <c r="AF161" s="303"/>
    </row>
    <row r="162" customFormat="false" ht="12.75" hidden="false" customHeight="true" outlineLevel="0" collapsed="false">
      <c r="A162" s="310"/>
      <c r="B162" s="310"/>
      <c r="C162" s="210"/>
      <c r="D162" s="211"/>
      <c r="E162" s="214"/>
      <c r="F162" s="214"/>
      <c r="G162" s="214"/>
      <c r="H162" s="300"/>
      <c r="I162" s="301"/>
      <c r="J162" s="301"/>
      <c r="K162" s="214"/>
      <c r="L162" s="301"/>
      <c r="M162" s="301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1"/>
      <c r="Z162" s="301"/>
      <c r="AA162" s="301"/>
      <c r="AB162" s="302"/>
      <c r="AC162" s="301"/>
      <c r="AD162" s="301"/>
      <c r="AE162" s="301"/>
      <c r="AF162" s="303"/>
    </row>
    <row r="163" customFormat="false" ht="12.75" hidden="false" customHeight="true" outlineLevel="0" collapsed="false">
      <c r="A163" s="310"/>
      <c r="B163" s="310"/>
      <c r="C163" s="210"/>
      <c r="D163" s="211"/>
      <c r="E163" s="214"/>
      <c r="F163" s="214"/>
      <c r="G163" s="214"/>
      <c r="H163" s="300"/>
      <c r="I163" s="301"/>
      <c r="J163" s="301"/>
      <c r="K163" s="214"/>
      <c r="L163" s="301"/>
      <c r="M163" s="301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1"/>
      <c r="Z163" s="301"/>
      <c r="AA163" s="301"/>
      <c r="AB163" s="302"/>
      <c r="AC163" s="301"/>
      <c r="AD163" s="301"/>
      <c r="AE163" s="301"/>
      <c r="AF163" s="303"/>
    </row>
    <row r="164" customFormat="false" ht="12.75" hidden="false" customHeight="true" outlineLevel="0" collapsed="false">
      <c r="A164" s="310"/>
      <c r="B164" s="310"/>
      <c r="C164" s="210"/>
      <c r="D164" s="211"/>
      <c r="E164" s="214"/>
      <c r="F164" s="214"/>
      <c r="G164" s="214"/>
      <c r="H164" s="300"/>
      <c r="I164" s="301"/>
      <c r="J164" s="301"/>
      <c r="K164" s="214"/>
      <c r="L164" s="301"/>
      <c r="M164" s="301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1"/>
      <c r="Z164" s="301"/>
      <c r="AA164" s="301"/>
      <c r="AB164" s="302"/>
      <c r="AC164" s="301"/>
      <c r="AD164" s="301"/>
      <c r="AE164" s="301"/>
      <c r="AF164" s="303"/>
    </row>
    <row r="165" customFormat="false" ht="12.75" hidden="false" customHeight="true" outlineLevel="0" collapsed="false">
      <c r="A165" s="310"/>
      <c r="B165" s="310"/>
      <c r="C165" s="210"/>
      <c r="D165" s="211"/>
      <c r="E165" s="214"/>
      <c r="F165" s="214"/>
      <c r="G165" s="214"/>
      <c r="H165" s="300"/>
      <c r="I165" s="301"/>
      <c r="J165" s="301"/>
      <c r="K165" s="214"/>
      <c r="L165" s="301"/>
      <c r="M165" s="301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1"/>
      <c r="Z165" s="301"/>
      <c r="AA165" s="301"/>
      <c r="AB165" s="302"/>
      <c r="AC165" s="301"/>
      <c r="AD165" s="301"/>
      <c r="AE165" s="301"/>
      <c r="AF165" s="303"/>
    </row>
    <row r="166" customFormat="false" ht="12.75" hidden="false" customHeight="true" outlineLevel="0" collapsed="false">
      <c r="A166" s="310"/>
      <c r="B166" s="310"/>
      <c r="C166" s="210"/>
      <c r="D166" s="211"/>
      <c r="E166" s="214"/>
      <c r="F166" s="214"/>
      <c r="G166" s="214"/>
      <c r="H166" s="300"/>
      <c r="I166" s="301"/>
      <c r="J166" s="301"/>
      <c r="K166" s="214"/>
      <c r="L166" s="301"/>
      <c r="M166" s="301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1"/>
      <c r="Z166" s="301"/>
      <c r="AA166" s="301"/>
      <c r="AB166" s="302"/>
      <c r="AC166" s="301"/>
      <c r="AD166" s="301"/>
      <c r="AE166" s="301"/>
      <c r="AF166" s="303"/>
    </row>
    <row r="167" customFormat="false" ht="12.75" hidden="false" customHeight="true" outlineLevel="0" collapsed="false">
      <c r="A167" s="310"/>
      <c r="B167" s="310"/>
      <c r="C167" s="210"/>
      <c r="D167" s="211"/>
      <c r="E167" s="214"/>
      <c r="F167" s="214"/>
      <c r="G167" s="214"/>
      <c r="H167" s="300"/>
      <c r="I167" s="301"/>
      <c r="J167" s="301"/>
      <c r="K167" s="214"/>
      <c r="L167" s="301"/>
      <c r="M167" s="301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1"/>
      <c r="Z167" s="301"/>
      <c r="AA167" s="301"/>
      <c r="AB167" s="302"/>
      <c r="AC167" s="301"/>
      <c r="AD167" s="301"/>
      <c r="AE167" s="301"/>
      <c r="AF167" s="303"/>
    </row>
    <row r="168" customFormat="false" ht="12.75" hidden="false" customHeight="true" outlineLevel="0" collapsed="false">
      <c r="A168" s="310"/>
      <c r="B168" s="310"/>
      <c r="C168" s="210"/>
      <c r="D168" s="211"/>
      <c r="E168" s="214"/>
      <c r="F168" s="214"/>
      <c r="G168" s="214"/>
      <c r="H168" s="300"/>
      <c r="I168" s="301"/>
      <c r="J168" s="301"/>
      <c r="K168" s="214"/>
      <c r="L168" s="301"/>
      <c r="M168" s="301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1"/>
      <c r="Z168" s="301"/>
      <c r="AA168" s="301"/>
      <c r="AB168" s="302"/>
      <c r="AC168" s="301"/>
      <c r="AD168" s="301"/>
      <c r="AE168" s="301"/>
      <c r="AF168" s="303"/>
    </row>
    <row r="169" customFormat="false" ht="12.75" hidden="false" customHeight="true" outlineLevel="0" collapsed="false">
      <c r="A169" s="310"/>
      <c r="B169" s="310"/>
      <c r="C169" s="210"/>
      <c r="D169" s="211"/>
      <c r="E169" s="214"/>
      <c r="F169" s="214"/>
      <c r="G169" s="214"/>
      <c r="H169" s="300"/>
      <c r="I169" s="301"/>
      <c r="J169" s="301"/>
      <c r="K169" s="214"/>
      <c r="L169" s="301"/>
      <c r="M169" s="301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1"/>
      <c r="Z169" s="301"/>
      <c r="AA169" s="301"/>
      <c r="AB169" s="302"/>
      <c r="AC169" s="301"/>
      <c r="AD169" s="301"/>
      <c r="AE169" s="301"/>
      <c r="AF169" s="303"/>
    </row>
    <row r="170" customFormat="false" ht="12.75" hidden="false" customHeight="true" outlineLevel="0" collapsed="false">
      <c r="A170" s="310"/>
      <c r="B170" s="310"/>
      <c r="C170" s="210"/>
      <c r="D170" s="211"/>
      <c r="E170" s="214"/>
      <c r="F170" s="214"/>
      <c r="G170" s="214"/>
      <c r="H170" s="300"/>
      <c r="I170" s="301"/>
      <c r="J170" s="301"/>
      <c r="K170" s="214"/>
      <c r="L170" s="301"/>
      <c r="M170" s="301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1"/>
      <c r="Z170" s="301"/>
      <c r="AA170" s="301"/>
      <c r="AB170" s="302"/>
      <c r="AC170" s="301"/>
      <c r="AD170" s="301"/>
      <c r="AE170" s="301"/>
      <c r="AF170" s="303"/>
    </row>
    <row r="171" customFormat="false" ht="12.75" hidden="false" customHeight="true" outlineLevel="0" collapsed="false">
      <c r="A171" s="310"/>
      <c r="B171" s="310"/>
      <c r="C171" s="210"/>
      <c r="D171" s="211"/>
      <c r="E171" s="214"/>
      <c r="F171" s="214"/>
      <c r="G171" s="214"/>
      <c r="H171" s="300"/>
      <c r="I171" s="301"/>
      <c r="J171" s="301"/>
      <c r="K171" s="214"/>
      <c r="L171" s="301"/>
      <c r="M171" s="301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1"/>
      <c r="Z171" s="301"/>
      <c r="AA171" s="301"/>
      <c r="AB171" s="302"/>
      <c r="AC171" s="301"/>
      <c r="AD171" s="301"/>
      <c r="AE171" s="301"/>
      <c r="AF171" s="303"/>
    </row>
    <row r="172" customFormat="false" ht="12.75" hidden="false" customHeight="true" outlineLevel="0" collapsed="false">
      <c r="A172" s="310"/>
      <c r="B172" s="310"/>
      <c r="C172" s="210"/>
      <c r="D172" s="211"/>
      <c r="E172" s="214"/>
      <c r="F172" s="214"/>
      <c r="G172" s="214"/>
      <c r="H172" s="300"/>
      <c r="I172" s="301"/>
      <c r="J172" s="301"/>
      <c r="K172" s="214"/>
      <c r="L172" s="301"/>
      <c r="M172" s="301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1"/>
      <c r="Z172" s="301"/>
      <c r="AA172" s="301"/>
      <c r="AB172" s="302"/>
      <c r="AC172" s="301"/>
      <c r="AD172" s="301"/>
      <c r="AE172" s="301"/>
      <c r="AF172" s="303"/>
    </row>
    <row r="173" customFormat="false" ht="12.75" hidden="false" customHeight="true" outlineLevel="0" collapsed="false">
      <c r="A173" s="310"/>
      <c r="B173" s="310"/>
      <c r="C173" s="210"/>
      <c r="D173" s="211"/>
      <c r="E173" s="214"/>
      <c r="F173" s="214"/>
      <c r="G173" s="214"/>
      <c r="H173" s="300"/>
      <c r="I173" s="301"/>
      <c r="J173" s="301"/>
      <c r="K173" s="214"/>
      <c r="L173" s="301"/>
      <c r="M173" s="301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1"/>
      <c r="Z173" s="301"/>
      <c r="AA173" s="301"/>
      <c r="AB173" s="302"/>
      <c r="AC173" s="301"/>
      <c r="AD173" s="301"/>
      <c r="AE173" s="301"/>
      <c r="AF173" s="303"/>
    </row>
    <row r="174" customFormat="false" ht="12.75" hidden="false" customHeight="true" outlineLevel="0" collapsed="false">
      <c r="A174" s="310"/>
      <c r="B174" s="310"/>
      <c r="C174" s="210"/>
      <c r="D174" s="211"/>
      <c r="E174" s="214"/>
      <c r="F174" s="214"/>
      <c r="G174" s="214"/>
      <c r="H174" s="300"/>
      <c r="I174" s="301"/>
      <c r="J174" s="301"/>
      <c r="K174" s="214"/>
      <c r="L174" s="301"/>
      <c r="M174" s="301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1"/>
      <c r="Z174" s="301"/>
      <c r="AA174" s="301"/>
      <c r="AB174" s="302"/>
      <c r="AC174" s="301"/>
      <c r="AD174" s="301"/>
      <c r="AE174" s="301"/>
      <c r="AF174" s="303"/>
    </row>
    <row r="175" customFormat="false" ht="12.75" hidden="false" customHeight="true" outlineLevel="0" collapsed="false">
      <c r="A175" s="310"/>
      <c r="B175" s="310"/>
      <c r="C175" s="210"/>
      <c r="D175" s="211"/>
      <c r="E175" s="214"/>
      <c r="F175" s="214"/>
      <c r="G175" s="214"/>
      <c r="H175" s="300"/>
      <c r="I175" s="301"/>
      <c r="J175" s="301"/>
      <c r="K175" s="214"/>
      <c r="L175" s="301"/>
      <c r="M175" s="301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1"/>
      <c r="Z175" s="301"/>
      <c r="AA175" s="301"/>
      <c r="AB175" s="302"/>
      <c r="AC175" s="301"/>
      <c r="AD175" s="301"/>
      <c r="AE175" s="301"/>
      <c r="AF175" s="303"/>
    </row>
    <row r="176" customFormat="false" ht="12.75" hidden="false" customHeight="true" outlineLevel="0" collapsed="false">
      <c r="A176" s="310"/>
      <c r="B176" s="310"/>
      <c r="C176" s="210"/>
      <c r="D176" s="211"/>
      <c r="E176" s="214"/>
      <c r="F176" s="214"/>
      <c r="G176" s="214"/>
      <c r="H176" s="300"/>
      <c r="I176" s="301"/>
      <c r="J176" s="301"/>
      <c r="K176" s="214"/>
      <c r="L176" s="301"/>
      <c r="M176" s="301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1"/>
      <c r="Z176" s="301"/>
      <c r="AA176" s="301"/>
      <c r="AB176" s="302"/>
      <c r="AC176" s="301"/>
      <c r="AD176" s="301"/>
      <c r="AE176" s="301"/>
      <c r="AF176" s="303"/>
    </row>
    <row r="177" customFormat="false" ht="12.75" hidden="false" customHeight="true" outlineLevel="0" collapsed="false">
      <c r="A177" s="310"/>
      <c r="B177" s="310"/>
      <c r="C177" s="210"/>
      <c r="D177" s="211"/>
      <c r="E177" s="214"/>
      <c r="F177" s="214"/>
      <c r="G177" s="214"/>
      <c r="H177" s="300"/>
      <c r="I177" s="301"/>
      <c r="J177" s="301"/>
      <c r="K177" s="214"/>
      <c r="L177" s="301"/>
      <c r="M177" s="301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1"/>
      <c r="Z177" s="301"/>
      <c r="AA177" s="301"/>
      <c r="AB177" s="302"/>
      <c r="AC177" s="301"/>
      <c r="AD177" s="301"/>
      <c r="AE177" s="301"/>
      <c r="AF177" s="303"/>
    </row>
    <row r="178" customFormat="false" ht="12.75" hidden="false" customHeight="true" outlineLevel="0" collapsed="false">
      <c r="A178" s="310"/>
      <c r="B178" s="310"/>
      <c r="C178" s="210"/>
      <c r="D178" s="211"/>
      <c r="E178" s="214"/>
      <c r="F178" s="214"/>
      <c r="G178" s="214"/>
      <c r="H178" s="300"/>
      <c r="I178" s="301"/>
      <c r="J178" s="301"/>
      <c r="K178" s="214"/>
      <c r="L178" s="301"/>
      <c r="M178" s="301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1"/>
      <c r="Z178" s="301"/>
      <c r="AA178" s="301"/>
      <c r="AB178" s="302"/>
      <c r="AC178" s="301"/>
      <c r="AD178" s="301"/>
      <c r="AE178" s="301"/>
      <c r="AF178" s="303"/>
    </row>
    <row r="179" customFormat="false" ht="12.75" hidden="false" customHeight="true" outlineLevel="0" collapsed="false">
      <c r="A179" s="310"/>
      <c r="B179" s="310"/>
      <c r="C179" s="210"/>
      <c r="D179" s="211"/>
      <c r="E179" s="214"/>
      <c r="F179" s="214"/>
      <c r="G179" s="214"/>
      <c r="H179" s="300"/>
      <c r="I179" s="301"/>
      <c r="J179" s="301"/>
      <c r="K179" s="214"/>
      <c r="L179" s="301"/>
      <c r="M179" s="301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1"/>
      <c r="Z179" s="301"/>
      <c r="AA179" s="301"/>
      <c r="AB179" s="302"/>
      <c r="AC179" s="301"/>
      <c r="AD179" s="301"/>
      <c r="AE179" s="301"/>
      <c r="AF179" s="303"/>
    </row>
    <row r="180" customFormat="false" ht="12.75" hidden="false" customHeight="true" outlineLevel="0" collapsed="false">
      <c r="A180" s="310"/>
      <c r="B180" s="310"/>
      <c r="C180" s="210"/>
      <c r="D180" s="211"/>
      <c r="E180" s="214"/>
      <c r="F180" s="214"/>
      <c r="G180" s="214"/>
      <c r="H180" s="300"/>
      <c r="I180" s="301"/>
      <c r="J180" s="301"/>
      <c r="K180" s="214"/>
      <c r="L180" s="301"/>
      <c r="M180" s="301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1"/>
      <c r="Z180" s="301"/>
      <c r="AA180" s="301"/>
      <c r="AB180" s="302"/>
      <c r="AC180" s="301"/>
      <c r="AD180" s="301"/>
      <c r="AE180" s="301"/>
      <c r="AF180" s="303"/>
    </row>
    <row r="181" customFormat="false" ht="12.75" hidden="false" customHeight="true" outlineLevel="0" collapsed="false">
      <c r="A181" s="310"/>
      <c r="B181" s="310"/>
      <c r="C181" s="210"/>
      <c r="D181" s="211"/>
      <c r="E181" s="214"/>
      <c r="F181" s="214"/>
      <c r="G181" s="214"/>
      <c r="H181" s="300"/>
      <c r="I181" s="301"/>
      <c r="J181" s="301"/>
      <c r="K181" s="214"/>
      <c r="L181" s="301"/>
      <c r="M181" s="301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1"/>
      <c r="Z181" s="301"/>
      <c r="AA181" s="301"/>
      <c r="AB181" s="302"/>
      <c r="AC181" s="301"/>
      <c r="AD181" s="301"/>
      <c r="AE181" s="301"/>
      <c r="AF181" s="303"/>
    </row>
    <row r="182" customFormat="false" ht="12.75" hidden="false" customHeight="true" outlineLevel="0" collapsed="false">
      <c r="A182" s="310"/>
      <c r="B182" s="310"/>
      <c r="C182" s="210"/>
      <c r="D182" s="211"/>
      <c r="E182" s="214"/>
      <c r="F182" s="214"/>
      <c r="G182" s="214"/>
      <c r="H182" s="300"/>
      <c r="I182" s="301"/>
      <c r="J182" s="301"/>
      <c r="K182" s="214"/>
      <c r="L182" s="301"/>
      <c r="M182" s="301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1"/>
      <c r="Z182" s="301"/>
      <c r="AA182" s="301"/>
      <c r="AB182" s="302"/>
      <c r="AC182" s="301"/>
      <c r="AD182" s="301"/>
      <c r="AE182" s="301"/>
      <c r="AF182" s="303"/>
    </row>
    <row r="183" customFormat="false" ht="12.75" hidden="false" customHeight="true" outlineLevel="0" collapsed="false">
      <c r="A183" s="310"/>
      <c r="B183" s="310"/>
      <c r="C183" s="210"/>
      <c r="D183" s="211"/>
      <c r="E183" s="214"/>
      <c r="F183" s="214"/>
      <c r="G183" s="214"/>
      <c r="H183" s="300"/>
      <c r="I183" s="301"/>
      <c r="J183" s="301"/>
      <c r="K183" s="214"/>
      <c r="L183" s="301"/>
      <c r="M183" s="301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1"/>
      <c r="Z183" s="301"/>
      <c r="AA183" s="301"/>
      <c r="AB183" s="302"/>
      <c r="AC183" s="301"/>
      <c r="AD183" s="301"/>
      <c r="AE183" s="301"/>
      <c r="AF183" s="303"/>
    </row>
    <row r="184" customFormat="false" ht="12.75" hidden="false" customHeight="true" outlineLevel="0" collapsed="false">
      <c r="A184" s="310"/>
      <c r="B184" s="310"/>
      <c r="C184" s="210"/>
      <c r="D184" s="211"/>
      <c r="E184" s="214"/>
      <c r="F184" s="214"/>
      <c r="G184" s="214"/>
      <c r="H184" s="300"/>
      <c r="I184" s="301"/>
      <c r="J184" s="301"/>
      <c r="K184" s="214"/>
      <c r="L184" s="301"/>
      <c r="M184" s="301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1"/>
      <c r="Z184" s="301"/>
      <c r="AA184" s="301"/>
      <c r="AB184" s="302"/>
      <c r="AC184" s="301"/>
      <c r="AD184" s="301"/>
      <c r="AE184" s="301"/>
      <c r="AF184" s="303"/>
    </row>
    <row r="185" customFormat="false" ht="12.75" hidden="false" customHeight="true" outlineLevel="0" collapsed="false">
      <c r="A185" s="310"/>
      <c r="B185" s="310"/>
      <c r="C185" s="210"/>
      <c r="D185" s="211"/>
      <c r="E185" s="214"/>
      <c r="F185" s="214"/>
      <c r="G185" s="214"/>
      <c r="H185" s="300"/>
      <c r="I185" s="301"/>
      <c r="J185" s="301"/>
      <c r="K185" s="214"/>
      <c r="L185" s="301"/>
      <c r="M185" s="301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1"/>
      <c r="Z185" s="301"/>
      <c r="AA185" s="301"/>
      <c r="AB185" s="302"/>
      <c r="AC185" s="301"/>
      <c r="AD185" s="301"/>
      <c r="AE185" s="301"/>
      <c r="AF185" s="303"/>
    </row>
    <row r="186" customFormat="false" ht="12.75" hidden="false" customHeight="true" outlineLevel="0" collapsed="false">
      <c r="A186" s="310"/>
      <c r="B186" s="310"/>
      <c r="C186" s="210"/>
      <c r="D186" s="211"/>
      <c r="E186" s="214"/>
      <c r="F186" s="214"/>
      <c r="G186" s="214"/>
      <c r="H186" s="300"/>
      <c r="I186" s="301"/>
      <c r="J186" s="301"/>
      <c r="K186" s="214"/>
      <c r="L186" s="301"/>
      <c r="M186" s="301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1"/>
      <c r="Z186" s="301"/>
      <c r="AA186" s="301"/>
      <c r="AB186" s="302"/>
      <c r="AC186" s="301"/>
      <c r="AD186" s="301"/>
      <c r="AE186" s="301"/>
      <c r="AF186" s="303"/>
    </row>
    <row r="187" customFormat="false" ht="12.75" hidden="false" customHeight="true" outlineLevel="0" collapsed="false">
      <c r="A187" s="310"/>
      <c r="B187" s="310"/>
      <c r="C187" s="210"/>
      <c r="D187" s="211"/>
      <c r="E187" s="214"/>
      <c r="F187" s="214"/>
      <c r="G187" s="214"/>
      <c r="H187" s="300"/>
      <c r="I187" s="301"/>
      <c r="J187" s="301"/>
      <c r="K187" s="214"/>
      <c r="L187" s="301"/>
      <c r="M187" s="301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1"/>
      <c r="Z187" s="301"/>
      <c r="AA187" s="301"/>
      <c r="AB187" s="302"/>
      <c r="AC187" s="301"/>
      <c r="AD187" s="301"/>
      <c r="AE187" s="301"/>
      <c r="AF187" s="303"/>
    </row>
    <row r="188" customFormat="false" ht="12.75" hidden="false" customHeight="true" outlineLevel="0" collapsed="false">
      <c r="A188" s="310"/>
      <c r="B188" s="310"/>
      <c r="C188" s="210"/>
      <c r="D188" s="211"/>
      <c r="E188" s="214"/>
      <c r="F188" s="214"/>
      <c r="G188" s="214"/>
      <c r="H188" s="300"/>
      <c r="I188" s="301"/>
      <c r="J188" s="301"/>
      <c r="K188" s="214"/>
      <c r="L188" s="301"/>
      <c r="M188" s="301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1"/>
      <c r="Z188" s="301"/>
      <c r="AA188" s="301"/>
      <c r="AB188" s="302"/>
      <c r="AC188" s="301"/>
      <c r="AD188" s="301"/>
      <c r="AE188" s="301"/>
      <c r="AF188" s="303"/>
    </row>
    <row r="189" customFormat="false" ht="12.75" hidden="false" customHeight="true" outlineLevel="0" collapsed="false">
      <c r="A189" s="310"/>
      <c r="B189" s="310"/>
      <c r="C189" s="210"/>
      <c r="D189" s="211"/>
      <c r="E189" s="214"/>
      <c r="F189" s="214"/>
      <c r="G189" s="214"/>
      <c r="H189" s="300"/>
      <c r="I189" s="301"/>
      <c r="J189" s="301"/>
      <c r="K189" s="214"/>
      <c r="L189" s="301"/>
      <c r="M189" s="301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1"/>
      <c r="Z189" s="301"/>
      <c r="AA189" s="301"/>
      <c r="AB189" s="302"/>
      <c r="AC189" s="301"/>
      <c r="AD189" s="301"/>
      <c r="AE189" s="301"/>
      <c r="AF189" s="303"/>
    </row>
    <row r="190" customFormat="false" ht="12.75" hidden="false" customHeight="true" outlineLevel="0" collapsed="false">
      <c r="A190" s="310"/>
      <c r="B190" s="310"/>
      <c r="C190" s="210"/>
      <c r="D190" s="211"/>
      <c r="E190" s="214"/>
      <c r="F190" s="214"/>
      <c r="G190" s="214"/>
      <c r="H190" s="300"/>
      <c r="I190" s="301"/>
      <c r="J190" s="301"/>
      <c r="K190" s="214"/>
      <c r="L190" s="301"/>
      <c r="M190" s="301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1"/>
      <c r="Z190" s="301"/>
      <c r="AA190" s="301"/>
      <c r="AB190" s="302"/>
      <c r="AC190" s="301"/>
      <c r="AD190" s="301"/>
      <c r="AE190" s="301"/>
      <c r="AF190" s="303"/>
    </row>
    <row r="191" customFormat="false" ht="12.75" hidden="false" customHeight="true" outlineLevel="0" collapsed="false">
      <c r="A191" s="310"/>
      <c r="B191" s="310"/>
      <c r="C191" s="210"/>
      <c r="D191" s="211"/>
      <c r="E191" s="214"/>
      <c r="F191" s="214"/>
      <c r="G191" s="214"/>
      <c r="H191" s="300"/>
      <c r="I191" s="301"/>
      <c r="J191" s="301"/>
      <c r="K191" s="214"/>
      <c r="L191" s="301"/>
      <c r="M191" s="301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1"/>
      <c r="Z191" s="301"/>
      <c r="AA191" s="301"/>
      <c r="AB191" s="302"/>
      <c r="AC191" s="301"/>
      <c r="AD191" s="301"/>
      <c r="AE191" s="301"/>
      <c r="AF191" s="303"/>
    </row>
    <row r="192" customFormat="false" ht="12.75" hidden="false" customHeight="true" outlineLevel="0" collapsed="false">
      <c r="A192" s="310"/>
      <c r="B192" s="310"/>
      <c r="C192" s="210"/>
      <c r="D192" s="211"/>
      <c r="E192" s="214"/>
      <c r="F192" s="214"/>
      <c r="G192" s="214"/>
      <c r="H192" s="300"/>
      <c r="I192" s="301"/>
      <c r="J192" s="301"/>
      <c r="K192" s="214"/>
      <c r="L192" s="301"/>
      <c r="M192" s="301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1"/>
      <c r="Z192" s="301"/>
      <c r="AA192" s="301"/>
      <c r="AB192" s="302"/>
      <c r="AC192" s="301"/>
      <c r="AD192" s="301"/>
      <c r="AE192" s="301"/>
      <c r="AF192" s="303"/>
    </row>
    <row r="193" customFormat="false" ht="12.75" hidden="false" customHeight="true" outlineLevel="0" collapsed="false">
      <c r="A193" s="310"/>
      <c r="B193" s="310"/>
      <c r="C193" s="210"/>
      <c r="D193" s="211"/>
      <c r="E193" s="214"/>
      <c r="F193" s="214"/>
      <c r="G193" s="214"/>
      <c r="H193" s="300"/>
      <c r="I193" s="301"/>
      <c r="J193" s="301"/>
      <c r="K193" s="214"/>
      <c r="L193" s="301"/>
      <c r="M193" s="301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1"/>
      <c r="Z193" s="301"/>
      <c r="AA193" s="301"/>
      <c r="AB193" s="302"/>
      <c r="AC193" s="301"/>
      <c r="AD193" s="301"/>
      <c r="AE193" s="301"/>
      <c r="AF193" s="303"/>
    </row>
    <row r="194" customFormat="false" ht="12.75" hidden="false" customHeight="true" outlineLevel="0" collapsed="false">
      <c r="A194" s="310"/>
      <c r="B194" s="310"/>
      <c r="C194" s="210"/>
      <c r="D194" s="211"/>
      <c r="E194" s="214"/>
      <c r="F194" s="214"/>
      <c r="G194" s="214"/>
      <c r="H194" s="300"/>
      <c r="I194" s="301"/>
      <c r="J194" s="301"/>
      <c r="K194" s="214"/>
      <c r="L194" s="301"/>
      <c r="M194" s="301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1"/>
      <c r="Z194" s="301"/>
      <c r="AA194" s="301"/>
      <c r="AB194" s="302"/>
      <c r="AC194" s="301"/>
      <c r="AD194" s="301"/>
      <c r="AE194" s="301"/>
      <c r="AF194" s="303"/>
    </row>
    <row r="195" customFormat="false" ht="12.75" hidden="false" customHeight="true" outlineLevel="0" collapsed="false">
      <c r="A195" s="310"/>
      <c r="B195" s="310"/>
      <c r="C195" s="210"/>
      <c r="D195" s="211"/>
      <c r="E195" s="214"/>
      <c r="F195" s="214"/>
      <c r="G195" s="214"/>
      <c r="H195" s="300"/>
      <c r="I195" s="301"/>
      <c r="J195" s="301"/>
      <c r="K195" s="214"/>
      <c r="L195" s="301"/>
      <c r="M195" s="301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1"/>
      <c r="Z195" s="301"/>
      <c r="AA195" s="301"/>
      <c r="AB195" s="302"/>
      <c r="AC195" s="301"/>
      <c r="AD195" s="301"/>
      <c r="AE195" s="301"/>
      <c r="AF195" s="303"/>
    </row>
    <row r="196" customFormat="false" ht="12.75" hidden="false" customHeight="true" outlineLevel="0" collapsed="false">
      <c r="A196" s="310"/>
      <c r="B196" s="310"/>
      <c r="C196" s="210"/>
      <c r="D196" s="211"/>
      <c r="E196" s="214"/>
      <c r="F196" s="214"/>
      <c r="G196" s="214"/>
      <c r="H196" s="300"/>
      <c r="I196" s="301"/>
      <c r="J196" s="301"/>
      <c r="K196" s="214"/>
      <c r="L196" s="301"/>
      <c r="M196" s="301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1"/>
      <c r="Z196" s="301"/>
      <c r="AA196" s="301"/>
      <c r="AB196" s="302"/>
      <c r="AC196" s="301"/>
      <c r="AD196" s="301"/>
      <c r="AE196" s="301"/>
      <c r="AF196" s="303"/>
    </row>
    <row r="197" customFormat="false" ht="12.75" hidden="false" customHeight="true" outlineLevel="0" collapsed="false">
      <c r="A197" s="310"/>
      <c r="B197" s="310"/>
      <c r="C197" s="210"/>
      <c r="D197" s="211"/>
      <c r="E197" s="214"/>
      <c r="F197" s="214"/>
      <c r="G197" s="214"/>
      <c r="H197" s="300"/>
      <c r="I197" s="301"/>
      <c r="J197" s="301"/>
      <c r="K197" s="214"/>
      <c r="L197" s="301"/>
      <c r="M197" s="301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1"/>
      <c r="Z197" s="301"/>
      <c r="AA197" s="301"/>
      <c r="AB197" s="302"/>
      <c r="AC197" s="301"/>
      <c r="AD197" s="301"/>
      <c r="AE197" s="301"/>
      <c r="AF197" s="303"/>
    </row>
    <row r="198" customFormat="false" ht="12.75" hidden="false" customHeight="true" outlineLevel="0" collapsed="false">
      <c r="A198" s="310"/>
      <c r="B198" s="310"/>
      <c r="C198" s="210"/>
      <c r="D198" s="211"/>
      <c r="E198" s="214"/>
      <c r="F198" s="214"/>
      <c r="G198" s="214"/>
      <c r="H198" s="300"/>
      <c r="I198" s="301"/>
      <c r="J198" s="301"/>
      <c r="K198" s="214"/>
      <c r="L198" s="301"/>
      <c r="M198" s="301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1"/>
      <c r="Z198" s="301"/>
      <c r="AA198" s="301"/>
      <c r="AB198" s="302"/>
      <c r="AC198" s="301"/>
      <c r="AD198" s="301"/>
      <c r="AE198" s="301"/>
      <c r="AF198" s="303"/>
    </row>
    <row r="199" customFormat="false" ht="12.75" hidden="false" customHeight="true" outlineLevel="0" collapsed="false">
      <c r="A199" s="310"/>
      <c r="B199" s="310"/>
      <c r="C199" s="210"/>
      <c r="D199" s="211"/>
      <c r="E199" s="214"/>
      <c r="F199" s="214"/>
      <c r="G199" s="214"/>
      <c r="H199" s="300"/>
      <c r="I199" s="301"/>
      <c r="J199" s="301"/>
      <c r="K199" s="214"/>
      <c r="L199" s="301"/>
      <c r="M199" s="301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1"/>
      <c r="Z199" s="301"/>
      <c r="AA199" s="301"/>
      <c r="AB199" s="302"/>
      <c r="AC199" s="301"/>
      <c r="AD199" s="301"/>
      <c r="AE199" s="301"/>
      <c r="AF199" s="303"/>
    </row>
    <row r="200" customFormat="false" ht="12.75" hidden="false" customHeight="true" outlineLevel="0" collapsed="false">
      <c r="A200" s="310"/>
      <c r="B200" s="310"/>
      <c r="C200" s="210"/>
      <c r="D200" s="211"/>
      <c r="E200" s="214"/>
      <c r="F200" s="214"/>
      <c r="G200" s="214"/>
      <c r="H200" s="300"/>
      <c r="I200" s="301"/>
      <c r="J200" s="301"/>
      <c r="K200" s="214"/>
      <c r="L200" s="301"/>
      <c r="M200" s="301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1"/>
      <c r="Z200" s="301"/>
      <c r="AA200" s="301"/>
      <c r="AB200" s="302"/>
      <c r="AC200" s="301"/>
      <c r="AD200" s="301"/>
      <c r="AE200" s="301"/>
      <c r="AF200" s="303"/>
    </row>
    <row r="201" customFormat="false" ht="12.75" hidden="false" customHeight="true" outlineLevel="0" collapsed="false">
      <c r="A201" s="310"/>
      <c r="B201" s="310"/>
      <c r="C201" s="210"/>
      <c r="D201" s="211"/>
      <c r="E201" s="214"/>
      <c r="F201" s="214"/>
      <c r="G201" s="214"/>
      <c r="H201" s="300"/>
      <c r="I201" s="301"/>
      <c r="J201" s="301"/>
      <c r="K201" s="214"/>
      <c r="L201" s="301"/>
      <c r="M201" s="301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1"/>
      <c r="Z201" s="301"/>
      <c r="AA201" s="301"/>
      <c r="AB201" s="302"/>
      <c r="AC201" s="301"/>
      <c r="AD201" s="301"/>
      <c r="AE201" s="301"/>
      <c r="AF201" s="303"/>
    </row>
    <row r="202" customFormat="false" ht="12.75" hidden="false" customHeight="true" outlineLevel="0" collapsed="false">
      <c r="A202" s="310"/>
      <c r="B202" s="310"/>
      <c r="C202" s="210"/>
      <c r="D202" s="211"/>
      <c r="E202" s="214"/>
      <c r="F202" s="214"/>
      <c r="G202" s="214"/>
      <c r="H202" s="300"/>
      <c r="I202" s="301"/>
      <c r="J202" s="301"/>
      <c r="K202" s="214"/>
      <c r="L202" s="301"/>
      <c r="M202" s="301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1"/>
      <c r="Z202" s="301"/>
      <c r="AA202" s="301"/>
      <c r="AB202" s="302"/>
      <c r="AC202" s="301"/>
      <c r="AD202" s="301"/>
      <c r="AE202" s="301"/>
      <c r="AF202" s="303"/>
    </row>
    <row r="203" customFormat="false" ht="12.75" hidden="false" customHeight="true" outlineLevel="0" collapsed="false">
      <c r="A203" s="310"/>
      <c r="B203" s="310"/>
      <c r="C203" s="210"/>
      <c r="D203" s="211"/>
      <c r="E203" s="214"/>
      <c r="F203" s="214"/>
      <c r="G203" s="214"/>
      <c r="H203" s="300"/>
      <c r="I203" s="301"/>
      <c r="J203" s="301"/>
      <c r="K203" s="214"/>
      <c r="L203" s="301"/>
      <c r="M203" s="301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1"/>
      <c r="Z203" s="301"/>
      <c r="AA203" s="301"/>
      <c r="AB203" s="302"/>
      <c r="AC203" s="301"/>
      <c r="AD203" s="301"/>
      <c r="AE203" s="301"/>
      <c r="AF203" s="303"/>
    </row>
    <row r="204" customFormat="false" ht="12.75" hidden="false" customHeight="true" outlineLevel="0" collapsed="false">
      <c r="A204" s="310"/>
      <c r="B204" s="310"/>
      <c r="C204" s="210"/>
      <c r="D204" s="211"/>
      <c r="E204" s="214"/>
      <c r="F204" s="214"/>
      <c r="G204" s="214"/>
      <c r="H204" s="300"/>
      <c r="I204" s="301"/>
      <c r="J204" s="301"/>
      <c r="K204" s="214"/>
      <c r="L204" s="301"/>
      <c r="M204" s="301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1"/>
      <c r="Z204" s="301"/>
      <c r="AA204" s="301"/>
      <c r="AB204" s="302"/>
      <c r="AC204" s="301"/>
      <c r="AD204" s="301"/>
      <c r="AE204" s="301"/>
      <c r="AF204" s="303"/>
    </row>
    <row r="205" customFormat="false" ht="12.75" hidden="false" customHeight="true" outlineLevel="0" collapsed="false">
      <c r="A205" s="310"/>
      <c r="B205" s="310"/>
      <c r="C205" s="210"/>
      <c r="D205" s="211"/>
      <c r="E205" s="214"/>
      <c r="F205" s="214"/>
      <c r="G205" s="214"/>
      <c r="H205" s="300"/>
      <c r="I205" s="301"/>
      <c r="J205" s="301"/>
      <c r="K205" s="214"/>
      <c r="L205" s="301"/>
      <c r="M205" s="301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1"/>
      <c r="Z205" s="301"/>
      <c r="AA205" s="301"/>
      <c r="AB205" s="302"/>
      <c r="AC205" s="301"/>
      <c r="AD205" s="301"/>
      <c r="AE205" s="301"/>
      <c r="AF205" s="303"/>
    </row>
    <row r="206" customFormat="false" ht="12.75" hidden="false" customHeight="true" outlineLevel="0" collapsed="false">
      <c r="A206" s="310"/>
      <c r="B206" s="310"/>
      <c r="C206" s="210"/>
      <c r="D206" s="211"/>
      <c r="E206" s="214"/>
      <c r="F206" s="214"/>
      <c r="G206" s="214"/>
      <c r="H206" s="300"/>
      <c r="I206" s="301"/>
      <c r="J206" s="301"/>
      <c r="K206" s="214"/>
      <c r="L206" s="301"/>
      <c r="M206" s="301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1"/>
      <c r="Z206" s="301"/>
      <c r="AA206" s="301"/>
      <c r="AB206" s="302"/>
      <c r="AC206" s="301"/>
      <c r="AD206" s="301"/>
      <c r="AE206" s="301"/>
      <c r="AF206" s="303"/>
    </row>
    <row r="207" customFormat="false" ht="12.75" hidden="false" customHeight="true" outlineLevel="0" collapsed="false">
      <c r="A207" s="310"/>
      <c r="B207" s="310"/>
      <c r="C207" s="210"/>
      <c r="D207" s="211"/>
      <c r="E207" s="214"/>
      <c r="F207" s="214"/>
      <c r="G207" s="214"/>
      <c r="H207" s="300"/>
      <c r="I207" s="301"/>
      <c r="J207" s="301"/>
      <c r="K207" s="214"/>
      <c r="L207" s="301"/>
      <c r="M207" s="301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1"/>
      <c r="Z207" s="301"/>
      <c r="AA207" s="301"/>
      <c r="AB207" s="302"/>
      <c r="AC207" s="301"/>
      <c r="AD207" s="301"/>
      <c r="AE207" s="301"/>
      <c r="AF207" s="303"/>
    </row>
    <row r="208" customFormat="false" ht="12.75" hidden="false" customHeight="true" outlineLevel="0" collapsed="false">
      <c r="A208" s="310"/>
      <c r="B208" s="310"/>
      <c r="C208" s="210"/>
      <c r="D208" s="211"/>
      <c r="E208" s="214"/>
      <c r="F208" s="214"/>
      <c r="G208" s="214"/>
      <c r="H208" s="300"/>
      <c r="I208" s="301"/>
      <c r="J208" s="301"/>
      <c r="K208" s="214"/>
      <c r="L208" s="301"/>
      <c r="M208" s="301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1"/>
      <c r="Z208" s="301"/>
      <c r="AA208" s="301"/>
      <c r="AB208" s="302"/>
      <c r="AC208" s="301"/>
      <c r="AD208" s="301"/>
      <c r="AE208" s="301"/>
      <c r="AF208" s="303"/>
    </row>
    <row r="209" customFormat="false" ht="12.75" hidden="false" customHeight="true" outlineLevel="0" collapsed="false">
      <c r="A209" s="310"/>
      <c r="B209" s="310"/>
      <c r="C209" s="210"/>
      <c r="D209" s="211"/>
      <c r="E209" s="214"/>
      <c r="F209" s="214"/>
      <c r="G209" s="214"/>
      <c r="H209" s="300"/>
      <c r="I209" s="301"/>
      <c r="J209" s="301"/>
      <c r="K209" s="214"/>
      <c r="L209" s="301"/>
      <c r="M209" s="301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1"/>
      <c r="Z209" s="301"/>
      <c r="AA209" s="301"/>
      <c r="AB209" s="302"/>
      <c r="AC209" s="301"/>
      <c r="AD209" s="301"/>
      <c r="AE209" s="301"/>
      <c r="AF209" s="303"/>
    </row>
    <row r="210" customFormat="false" ht="12.75" hidden="false" customHeight="true" outlineLevel="0" collapsed="false">
      <c r="A210" s="310"/>
      <c r="B210" s="310"/>
      <c r="C210" s="210"/>
      <c r="D210" s="211"/>
      <c r="E210" s="214"/>
      <c r="F210" s="214"/>
      <c r="G210" s="214"/>
      <c r="H210" s="300"/>
      <c r="I210" s="301"/>
      <c r="J210" s="301"/>
      <c r="K210" s="214"/>
      <c r="L210" s="301"/>
      <c r="M210" s="301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1"/>
      <c r="Z210" s="301"/>
      <c r="AA210" s="301"/>
      <c r="AB210" s="302"/>
      <c r="AC210" s="301"/>
      <c r="AD210" s="301"/>
      <c r="AE210" s="301"/>
      <c r="AF210" s="303"/>
    </row>
    <row r="211" customFormat="false" ht="12.75" hidden="false" customHeight="true" outlineLevel="0" collapsed="false">
      <c r="A211" s="310"/>
      <c r="B211" s="310"/>
      <c r="C211" s="210"/>
      <c r="D211" s="211"/>
      <c r="E211" s="214"/>
      <c r="F211" s="214"/>
      <c r="G211" s="214"/>
      <c r="H211" s="300"/>
      <c r="I211" s="301"/>
      <c r="J211" s="301"/>
      <c r="K211" s="214"/>
      <c r="L211" s="301"/>
      <c r="M211" s="301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1"/>
      <c r="Z211" s="301"/>
      <c r="AA211" s="301"/>
      <c r="AB211" s="302"/>
      <c r="AC211" s="301"/>
      <c r="AD211" s="301"/>
      <c r="AE211" s="301"/>
      <c r="AF211" s="303"/>
    </row>
    <row r="212" customFormat="false" ht="12.75" hidden="false" customHeight="true" outlineLevel="0" collapsed="false">
      <c r="A212" s="310"/>
      <c r="B212" s="310"/>
      <c r="C212" s="210"/>
      <c r="D212" s="211"/>
      <c r="E212" s="214"/>
      <c r="F212" s="214"/>
      <c r="G212" s="214"/>
      <c r="H212" s="300"/>
      <c r="I212" s="301"/>
      <c r="J212" s="301"/>
      <c r="K212" s="214"/>
      <c r="L212" s="301"/>
      <c r="M212" s="301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1"/>
      <c r="Z212" s="301"/>
      <c r="AA212" s="301"/>
      <c r="AB212" s="302"/>
      <c r="AC212" s="301"/>
      <c r="AD212" s="301"/>
      <c r="AE212" s="301"/>
      <c r="AF212" s="303"/>
    </row>
    <row r="213" customFormat="false" ht="12.75" hidden="false" customHeight="true" outlineLevel="0" collapsed="false">
      <c r="A213" s="310"/>
      <c r="B213" s="310"/>
      <c r="C213" s="210"/>
      <c r="D213" s="211"/>
      <c r="E213" s="214"/>
      <c r="F213" s="214"/>
      <c r="G213" s="214"/>
      <c r="H213" s="300"/>
      <c r="I213" s="301"/>
      <c r="J213" s="301"/>
      <c r="K213" s="214"/>
      <c r="L213" s="301"/>
      <c r="M213" s="301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1"/>
      <c r="Z213" s="301"/>
      <c r="AA213" s="301"/>
      <c r="AB213" s="302"/>
      <c r="AC213" s="301"/>
      <c r="AD213" s="301"/>
      <c r="AE213" s="301"/>
      <c r="AF213" s="303"/>
    </row>
    <row r="214" customFormat="false" ht="12.75" hidden="false" customHeight="true" outlineLevel="0" collapsed="false">
      <c r="A214" s="310"/>
      <c r="B214" s="310"/>
      <c r="C214" s="210"/>
      <c r="D214" s="211"/>
      <c r="E214" s="214"/>
      <c r="F214" s="214"/>
      <c r="G214" s="214"/>
      <c r="H214" s="300"/>
      <c r="I214" s="301"/>
      <c r="J214" s="301"/>
      <c r="K214" s="214"/>
      <c r="L214" s="301"/>
      <c r="M214" s="301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1"/>
      <c r="Z214" s="301"/>
      <c r="AA214" s="301"/>
      <c r="AB214" s="302"/>
      <c r="AC214" s="301"/>
      <c r="AD214" s="301"/>
      <c r="AE214" s="301"/>
      <c r="AF214" s="303"/>
    </row>
    <row r="215" customFormat="false" ht="12.75" hidden="false" customHeight="true" outlineLevel="0" collapsed="false">
      <c r="A215" s="310"/>
      <c r="B215" s="310"/>
      <c r="C215" s="210"/>
      <c r="D215" s="211"/>
      <c r="E215" s="214"/>
      <c r="F215" s="214"/>
      <c r="G215" s="214"/>
      <c r="H215" s="300"/>
      <c r="I215" s="301"/>
      <c r="J215" s="301"/>
      <c r="K215" s="214"/>
      <c r="L215" s="301"/>
      <c r="M215" s="301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1"/>
      <c r="Z215" s="301"/>
      <c r="AA215" s="301"/>
      <c r="AB215" s="302"/>
      <c r="AC215" s="301"/>
      <c r="AD215" s="301"/>
      <c r="AE215" s="301"/>
      <c r="AF215" s="303"/>
    </row>
    <row r="216" customFormat="false" ht="12.75" hidden="false" customHeight="true" outlineLevel="0" collapsed="false">
      <c r="A216" s="300"/>
      <c r="B216" s="300"/>
      <c r="C216" s="300"/>
      <c r="D216" s="300"/>
      <c r="E216" s="300"/>
      <c r="F216" s="300"/>
      <c r="G216" s="300"/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</row>
    <row r="217" customFormat="false" ht="12.75" hidden="false" customHeight="true" outlineLevel="0" collapsed="false">
      <c r="A217" s="300"/>
      <c r="B217" s="300"/>
      <c r="C217" s="300"/>
      <c r="D217" s="300"/>
      <c r="E217" s="300"/>
      <c r="F217" s="300"/>
      <c r="G217" s="300"/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</row>
    <row r="218" customFormat="false" ht="12.75" hidden="false" customHeight="true" outlineLevel="0" collapsed="false">
      <c r="A218" s="300"/>
      <c r="B218" s="300"/>
      <c r="C218" s="300"/>
      <c r="D218" s="300"/>
      <c r="E218" s="300"/>
      <c r="F218" s="300"/>
      <c r="G218" s="300"/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</row>
    <row r="219" customFormat="false" ht="12.75" hidden="false" customHeight="true" outlineLevel="0" collapsed="false">
      <c r="A219" s="300"/>
      <c r="B219" s="300"/>
      <c r="C219" s="300"/>
      <c r="D219" s="300"/>
      <c r="E219" s="300"/>
      <c r="F219" s="300"/>
      <c r="G219" s="300"/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</row>
    <row r="220" customFormat="false" ht="12.75" hidden="false" customHeight="true" outlineLevel="0" collapsed="false">
      <c r="A220" s="300"/>
      <c r="B220" s="300"/>
      <c r="C220" s="300"/>
      <c r="D220" s="300"/>
      <c r="E220" s="300"/>
      <c r="F220" s="300"/>
      <c r="G220" s="300"/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</row>
    <row r="221" customFormat="false" ht="12.75" hidden="false" customHeight="true" outlineLevel="0" collapsed="false">
      <c r="A221" s="300"/>
      <c r="B221" s="300"/>
      <c r="C221" s="300"/>
      <c r="D221" s="300"/>
      <c r="E221" s="300"/>
      <c r="F221" s="300"/>
      <c r="G221" s="300"/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4">
    <dataValidation allowBlank="true" errorStyle="stop" operator="equal" prompt="ERROR - Debes seleccionar un elemento de la lista" showDropDown="false" showErrorMessage="false" showInputMessage="true" sqref="C3:C4 C8:C9 C11:C13" type="list">
      <formula1>DESCRIPCION</formula1>
      <formula2>0</formula2>
    </dataValidation>
    <dataValidation allowBlank="true" errorStyle="stop" operator="equal" showDropDown="false" showErrorMessage="true" showInputMessage="false" sqref="E3:E4 E8:E9 E11:E13 E15 E18 E21" type="list">
      <formula1>SENAL</formula1>
      <formula2>0</formula2>
    </dataValidation>
    <dataValidation allowBlank="true" errorStyle="stop" operator="equal" prompt="ERROR - Debes seleccionar un elemento de la lista" showDropDown="false" showErrorMessage="false" showInputMessage="true" sqref="C5:C7 C10 C14:C15 C18 C21" type="list">
      <formula1>DESCRIPCION</formula1>
      <formula2>0</formula2>
    </dataValidation>
    <dataValidation allowBlank="true" errorStyle="stop" operator="equal" showDropDown="false" showErrorMessage="true" showInputMessage="false" sqref="E5:E7 E10 E14" type="list">
      <formula1>SENAL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7875" bottom="0.7875" header="0.511811023622047" footer="0.511811023622047"/>
  <pageSetup paperSize="9" scale="1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6.29"/>
    <col collapsed="false" customWidth="true" hidden="true" outlineLevel="0" max="2" min="2" style="1" width="12.57"/>
    <col collapsed="false" customWidth="true" hidden="false" outlineLevel="0" max="3" min="3" style="1" width="25.14"/>
    <col collapsed="false" customWidth="true" hidden="false" outlineLevel="0" max="4" min="4" style="1" width="39.43"/>
    <col collapsed="false" customWidth="true" hidden="true" outlineLevel="0" max="5" min="5" style="1" width="7.42"/>
    <col collapsed="false" customWidth="true" hidden="true" outlineLevel="0" max="6" min="6" style="1" width="20.85"/>
    <col collapsed="false" customWidth="true" hidden="false" outlineLevel="0" max="8" min="8" style="1" width="22.57"/>
    <col collapsed="false" customWidth="true" hidden="false" outlineLevel="0" max="9" min="9" style="1" width="10.85"/>
    <col collapsed="false" customWidth="true" hidden="false" outlineLevel="0" max="10" min="10" style="1" width="14.14"/>
    <col collapsed="false" customWidth="true" hidden="false" outlineLevel="0" max="11" min="11" style="1" width="13.43"/>
    <col collapsed="false" customWidth="true" hidden="false" outlineLevel="0" max="12" min="12" style="1" width="13.15"/>
    <col collapsed="false" customWidth="true" hidden="false" outlineLevel="0" max="13" min="13" style="1" width="8.86"/>
    <col collapsed="false" customWidth="true" hidden="false" outlineLevel="0" max="14" min="14" style="1" width="12.71"/>
    <col collapsed="false" customWidth="true" hidden="false" outlineLevel="0" max="15" min="15" style="1" width="11.43"/>
    <col collapsed="false" customWidth="true" hidden="false" outlineLevel="0" max="16" min="16" style="1" width="19.43"/>
    <col collapsed="false" customWidth="true" hidden="false" outlineLevel="0" max="17" min="17" style="1" width="25"/>
    <col collapsed="false" customWidth="true" hidden="false" outlineLevel="0" max="23" min="18" style="1" width="12.71"/>
    <col collapsed="false" customWidth="true" hidden="false" outlineLevel="0" max="25" min="24" style="1" width="16.71"/>
    <col collapsed="false" customWidth="true" hidden="true" outlineLevel="0" max="26" min="26" style="1" width="18.58"/>
    <col collapsed="false" customWidth="true" hidden="true" outlineLevel="0" max="28" min="27" style="1" width="12.71"/>
    <col collapsed="false" customWidth="true" hidden="true" outlineLevel="0" max="29" min="29" style="1" width="16.14"/>
    <col collapsed="false" customWidth="true" hidden="true" outlineLevel="0" max="31" min="30" style="1" width="12.71"/>
    <col collapsed="false" customWidth="true" hidden="false" outlineLevel="0" max="32" min="32" style="1" width="14.69"/>
    <col collapsed="false" customWidth="true" hidden="false" outlineLevel="0" max="33" min="33" style="1" width="61.99"/>
    <col collapsed="false" customWidth="true" hidden="false" outlineLevel="0" max="38" min="34" style="1" width="11.43"/>
  </cols>
  <sheetData>
    <row r="1" customFormat="false" ht="39" hidden="false" customHeight="true" outlineLevel="0" collapsed="false">
      <c r="A1" s="42" t="e">
        <f aca="false">#REF!</f>
        <v>#REF!</v>
      </c>
      <c r="B1" s="311" t="str">
        <f aca="false">'BASE DATOS'!B2</f>
        <v>CODIGO LOESCHE</v>
      </c>
      <c r="C1" s="45" t="str">
        <f aca="false">'BASE DATOS'!D2</f>
        <v>CODIGO ISA</v>
      </c>
      <c r="D1" s="46" t="str">
        <f aca="false">'BASE DATOS'!E2</f>
        <v>DESCRIPCIÓN #1</v>
      </c>
      <c r="E1" s="46" t="e">
        <f aca="false">'base datos' #REF!</f>
        <v>#VALUE!</v>
      </c>
      <c r="F1" s="46" t="e">
        <f aca="false">'base datos' #REF!</f>
        <v>#VALUE!</v>
      </c>
      <c r="G1" s="46" t="str">
        <f aca="false">'BASE DATOS'!H2</f>
        <v>GABINETE</v>
      </c>
      <c r="H1" s="47" t="s">
        <v>2156</v>
      </c>
      <c r="I1" s="47" t="s">
        <v>2217</v>
      </c>
      <c r="J1" s="312" t="s">
        <v>2264</v>
      </c>
      <c r="K1" s="312" t="s">
        <v>2265</v>
      </c>
      <c r="L1" s="312" t="s">
        <v>2266</v>
      </c>
      <c r="M1" s="47" t="s">
        <v>2267</v>
      </c>
      <c r="N1" s="47" t="s">
        <v>2268</v>
      </c>
      <c r="O1" s="47" t="s">
        <v>2269</v>
      </c>
      <c r="P1" s="47" t="s">
        <v>2270</v>
      </c>
      <c r="Q1" s="47" t="s">
        <v>2271</v>
      </c>
      <c r="R1" s="47" t="s">
        <v>2272</v>
      </c>
      <c r="S1" s="47" t="s">
        <v>2273</v>
      </c>
      <c r="T1" s="47" t="s">
        <v>2274</v>
      </c>
      <c r="U1" s="47" t="s">
        <v>2275</v>
      </c>
      <c r="V1" s="47" t="s">
        <v>2276</v>
      </c>
      <c r="W1" s="47" t="s">
        <v>2277</v>
      </c>
      <c r="X1" s="47" t="s">
        <v>2278</v>
      </c>
      <c r="Y1" s="47" t="s">
        <v>2279</v>
      </c>
      <c r="Z1" s="47" t="s">
        <v>2174</v>
      </c>
      <c r="AA1" s="47" t="s">
        <v>2175</v>
      </c>
      <c r="AB1" s="47" t="s">
        <v>2176</v>
      </c>
      <c r="AC1" s="47" t="s">
        <v>2177</v>
      </c>
      <c r="AD1" s="47" t="s">
        <v>2178</v>
      </c>
      <c r="AE1" s="47" t="s">
        <v>2179</v>
      </c>
      <c r="AF1" s="47" t="s">
        <v>2233</v>
      </c>
      <c r="AG1" s="313" t="s">
        <v>15</v>
      </c>
      <c r="AH1" s="154"/>
      <c r="AI1" s="154"/>
      <c r="AJ1" s="154"/>
      <c r="AK1" s="154"/>
      <c r="AL1" s="154"/>
    </row>
    <row r="2" customFormat="false" ht="12.75" hidden="false" customHeight="true" outlineLevel="0" collapsed="false">
      <c r="A2" s="51"/>
      <c r="B2" s="52"/>
      <c r="C2" s="314" t="str">
        <f aca="false">'BASE DATOS'!D3</f>
        <v>TRANSPORTACIÓN DE INICIO</v>
      </c>
      <c r="D2" s="52"/>
      <c r="E2" s="56"/>
      <c r="F2" s="56"/>
      <c r="G2" s="56"/>
      <c r="H2" s="56"/>
      <c r="I2" s="60"/>
      <c r="J2" s="315"/>
      <c r="K2" s="315" t="n">
        <f aca="false">SUM(K4:K18)</f>
        <v>0</v>
      </c>
      <c r="L2" s="315" t="n">
        <f aca="false">SUM(L4:L18)</f>
        <v>0</v>
      </c>
      <c r="M2" s="56"/>
      <c r="N2" s="56"/>
      <c r="O2" s="60"/>
      <c r="P2" s="56"/>
      <c r="Q2" s="56"/>
      <c r="R2" s="56"/>
      <c r="S2" s="56"/>
      <c r="T2" s="56"/>
      <c r="U2" s="56"/>
      <c r="V2" s="56"/>
      <c r="W2" s="56"/>
      <c r="X2" s="60"/>
      <c r="Y2" s="60"/>
      <c r="Z2" s="60"/>
      <c r="AA2" s="56"/>
      <c r="AB2" s="56"/>
      <c r="AC2" s="56"/>
      <c r="AD2" s="56"/>
      <c r="AE2" s="56"/>
      <c r="AF2" s="60"/>
      <c r="AG2" s="316"/>
      <c r="AH2" s="16"/>
      <c r="AI2" s="16"/>
      <c r="AJ2" s="16"/>
      <c r="AK2" s="16"/>
      <c r="AL2" s="16"/>
    </row>
    <row r="3" customFormat="false" ht="12.75" hidden="false" customHeight="true" outlineLevel="0" collapsed="false">
      <c r="A3" s="64"/>
      <c r="B3" s="65"/>
      <c r="C3" s="70" t="n">
        <f aca="false">'BASE DATOS'!D4</f>
        <v>0</v>
      </c>
      <c r="D3" s="65"/>
      <c r="E3" s="69"/>
      <c r="F3" s="69"/>
      <c r="G3" s="69"/>
      <c r="H3" s="69"/>
      <c r="I3" s="73"/>
      <c r="J3" s="317"/>
      <c r="K3" s="317"/>
      <c r="L3" s="317"/>
      <c r="M3" s="69"/>
      <c r="N3" s="69"/>
      <c r="O3" s="73"/>
      <c r="P3" s="69"/>
      <c r="Q3" s="69"/>
      <c r="R3" s="69"/>
      <c r="S3" s="69"/>
      <c r="T3" s="69"/>
      <c r="U3" s="69"/>
      <c r="V3" s="69"/>
      <c r="W3" s="69"/>
      <c r="X3" s="73"/>
      <c r="Y3" s="73"/>
      <c r="Z3" s="73"/>
      <c r="AA3" s="69"/>
      <c r="AB3" s="69"/>
      <c r="AC3" s="69"/>
      <c r="AD3" s="69"/>
      <c r="AE3" s="69"/>
      <c r="AF3" s="73"/>
      <c r="AG3" s="318"/>
      <c r="AH3" s="16"/>
      <c r="AI3" s="16"/>
      <c r="AJ3" s="16"/>
      <c r="AK3" s="16"/>
      <c r="AL3" s="16"/>
    </row>
    <row r="4" customFormat="false" ht="12.75" hidden="false" customHeight="true" outlineLevel="0" collapsed="false">
      <c r="A4" s="319"/>
      <c r="B4" s="320"/>
      <c r="C4" s="90"/>
      <c r="D4" s="321"/>
      <c r="E4" s="322"/>
      <c r="F4" s="322"/>
      <c r="G4" s="322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16"/>
      <c r="AI4" s="16"/>
      <c r="AJ4" s="16"/>
      <c r="AK4" s="16"/>
      <c r="AL4" s="16"/>
    </row>
    <row r="5" customFormat="false" ht="12.75" hidden="false" customHeight="true" outlineLevel="0" collapsed="false">
      <c r="A5" s="319"/>
      <c r="B5" s="320"/>
      <c r="C5" s="90"/>
      <c r="D5" s="321"/>
      <c r="E5" s="322"/>
      <c r="F5" s="322"/>
      <c r="G5" s="322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16"/>
      <c r="AI5" s="16"/>
      <c r="AJ5" s="16"/>
      <c r="AK5" s="16"/>
      <c r="AL5" s="16"/>
    </row>
    <row r="6" customFormat="false" ht="12.75" hidden="false" customHeight="true" outlineLevel="0" collapsed="false">
      <c r="A6" s="319"/>
      <c r="B6" s="320"/>
      <c r="C6" s="90"/>
      <c r="D6" s="321"/>
      <c r="E6" s="322"/>
      <c r="F6" s="322"/>
      <c r="G6" s="322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16"/>
      <c r="AI6" s="16"/>
      <c r="AJ6" s="16"/>
      <c r="AK6" s="16"/>
      <c r="AL6" s="16"/>
    </row>
    <row r="7" customFormat="false" ht="12.75" hidden="false" customHeight="true" outlineLevel="0" collapsed="false">
      <c r="A7" s="319"/>
      <c r="B7" s="320"/>
      <c r="C7" s="90"/>
      <c r="D7" s="321"/>
      <c r="E7" s="322"/>
      <c r="F7" s="322"/>
      <c r="G7" s="322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16"/>
      <c r="AI7" s="16"/>
      <c r="AJ7" s="16"/>
      <c r="AK7" s="16"/>
      <c r="AL7" s="16"/>
    </row>
    <row r="8" customFormat="false" ht="12.75" hidden="false" customHeight="true" outlineLevel="0" collapsed="false">
      <c r="A8" s="319"/>
      <c r="B8" s="319"/>
      <c r="C8" s="319"/>
      <c r="D8" s="319"/>
      <c r="E8" s="319"/>
      <c r="F8" s="319"/>
      <c r="G8" s="322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16"/>
      <c r="AI8" s="16"/>
      <c r="AJ8" s="16"/>
      <c r="AK8" s="16"/>
      <c r="AL8" s="16"/>
    </row>
    <row r="9" customFormat="false" ht="12.75" hidden="false" customHeight="true" outlineLevel="0" collapsed="false">
      <c r="A9" s="319"/>
      <c r="B9" s="319"/>
      <c r="C9" s="319"/>
      <c r="D9" s="319"/>
      <c r="E9" s="319"/>
      <c r="F9" s="319"/>
      <c r="G9" s="322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16"/>
      <c r="AI9" s="16"/>
      <c r="AJ9" s="16"/>
      <c r="AK9" s="16"/>
      <c r="AL9" s="16"/>
    </row>
    <row r="10" customFormat="false" ht="12.75" hidden="false" customHeight="true" outlineLevel="0" collapsed="false">
      <c r="A10" s="319"/>
      <c r="B10" s="319"/>
      <c r="C10" s="319"/>
      <c r="D10" s="319"/>
      <c r="E10" s="319"/>
      <c r="F10" s="319"/>
      <c r="G10" s="322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16"/>
      <c r="AI10" s="16"/>
      <c r="AJ10" s="16"/>
      <c r="AK10" s="16"/>
      <c r="AL10" s="16"/>
    </row>
    <row r="11" customFormat="false" ht="12.75" hidden="false" customHeight="true" outlineLevel="0" collapsed="false">
      <c r="A11" s="319"/>
      <c r="B11" s="319"/>
      <c r="C11" s="319"/>
      <c r="D11" s="319"/>
      <c r="E11" s="319"/>
      <c r="F11" s="319"/>
      <c r="G11" s="322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16"/>
      <c r="AI11" s="16"/>
      <c r="AJ11" s="16"/>
      <c r="AK11" s="16"/>
      <c r="AL11" s="16"/>
    </row>
    <row r="12" customFormat="false" ht="12.75" hidden="true" customHeight="true" outlineLevel="0" collapsed="false">
      <c r="A12" s="319"/>
      <c r="B12" s="319"/>
      <c r="C12" s="319"/>
      <c r="D12" s="321"/>
      <c r="E12" s="322"/>
      <c r="F12" s="322"/>
      <c r="G12" s="322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16"/>
      <c r="AI12" s="16"/>
      <c r="AJ12" s="16"/>
      <c r="AK12" s="16"/>
      <c r="AL12" s="16"/>
    </row>
    <row r="13" customFormat="false" ht="12.75" hidden="false" customHeight="true" outlineLevel="0" collapsed="false">
      <c r="A13" s="319"/>
      <c r="B13" s="319"/>
      <c r="C13" s="319"/>
      <c r="D13" s="319"/>
      <c r="E13" s="319"/>
      <c r="F13" s="319"/>
      <c r="G13" s="322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16"/>
      <c r="AI13" s="16"/>
      <c r="AJ13" s="16"/>
      <c r="AK13" s="16"/>
      <c r="AL13" s="16"/>
    </row>
    <row r="14" customFormat="false" ht="12.75" hidden="false" customHeight="true" outlineLevel="0" collapsed="false">
      <c r="A14" s="319"/>
      <c r="B14" s="319"/>
      <c r="C14" s="319"/>
      <c r="D14" s="319"/>
      <c r="E14" s="319"/>
      <c r="F14" s="319"/>
      <c r="G14" s="322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16"/>
      <c r="AI14" s="16"/>
      <c r="AJ14" s="16"/>
      <c r="AK14" s="16"/>
      <c r="AL14" s="16"/>
    </row>
    <row r="15" customFormat="false" ht="12.75" hidden="false" customHeight="true" outlineLevel="0" collapsed="false">
      <c r="A15" s="319"/>
      <c r="B15" s="319"/>
      <c r="C15" s="319"/>
      <c r="D15" s="319"/>
      <c r="E15" s="319"/>
      <c r="F15" s="319"/>
      <c r="G15" s="322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16"/>
      <c r="AI15" s="16"/>
      <c r="AJ15" s="16"/>
      <c r="AK15" s="16"/>
      <c r="AL15" s="16"/>
    </row>
    <row r="16" customFormat="false" ht="12.75" hidden="false" customHeight="true" outlineLevel="0" collapsed="false">
      <c r="A16" s="319"/>
      <c r="B16" s="320"/>
      <c r="C16" s="323"/>
      <c r="D16" s="323"/>
      <c r="E16" s="323"/>
      <c r="F16" s="323"/>
      <c r="G16" s="93"/>
      <c r="H16" s="79"/>
      <c r="I16" s="79"/>
      <c r="J16" s="79"/>
      <c r="K16" s="324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16"/>
      <c r="AI16" s="16"/>
      <c r="AJ16" s="16"/>
      <c r="AK16" s="16"/>
      <c r="AL16" s="16"/>
    </row>
    <row r="17" customFormat="false" ht="12.75" hidden="false" customHeight="true" outlineLevel="0" collapsed="false">
      <c r="A17" s="319"/>
      <c r="B17" s="320"/>
      <c r="C17" s="90"/>
      <c r="D17" s="321"/>
      <c r="E17" s="321"/>
      <c r="F17" s="321"/>
      <c r="G17" s="322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16"/>
      <c r="AI17" s="16"/>
      <c r="AJ17" s="16"/>
      <c r="AK17" s="16"/>
      <c r="AL17" s="16"/>
    </row>
    <row r="18" customFormat="false" ht="12.75" hidden="false" customHeight="true" outlineLevel="0" collapsed="false">
      <c r="A18" s="319"/>
      <c r="B18" s="320"/>
      <c r="C18" s="90"/>
      <c r="D18" s="321"/>
      <c r="E18" s="322"/>
      <c r="F18" s="322"/>
      <c r="G18" s="322"/>
      <c r="H18" s="79"/>
      <c r="I18" s="79"/>
      <c r="J18" s="79"/>
      <c r="K18" s="324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16"/>
      <c r="AI18" s="16"/>
      <c r="AJ18" s="16"/>
      <c r="AK18" s="16"/>
      <c r="AL18" s="16"/>
    </row>
    <row r="19" customFormat="false" ht="12.75" hidden="false" customHeight="true" outlineLevel="0" collapsed="false">
      <c r="A19" s="319"/>
      <c r="B19" s="319"/>
      <c r="C19" s="119"/>
      <c r="D19" s="119"/>
      <c r="E19" s="119"/>
      <c r="F19" s="119"/>
      <c r="G19" s="325"/>
      <c r="H19" s="79"/>
      <c r="I19" s="79"/>
      <c r="J19" s="79"/>
      <c r="K19" s="324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16"/>
      <c r="AI19" s="16"/>
      <c r="AJ19" s="16"/>
      <c r="AK19" s="16"/>
      <c r="AL19" s="16"/>
    </row>
    <row r="20" customFormat="false" ht="12.75" hidden="false" customHeight="true" outlineLevel="0" collapsed="false">
      <c r="A20" s="319"/>
      <c r="B20" s="326"/>
      <c r="C20" s="327"/>
      <c r="D20" s="327"/>
      <c r="E20" s="327"/>
      <c r="F20" s="327"/>
      <c r="G20" s="328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211"/>
      <c r="AI20" s="211"/>
      <c r="AJ20" s="211"/>
      <c r="AK20" s="211"/>
      <c r="AL20" s="211"/>
    </row>
    <row r="21" customFormat="false" ht="12.75" hidden="false" customHeight="true" outlineLevel="0" collapsed="false">
      <c r="A21" s="76"/>
      <c r="B21" s="319"/>
      <c r="C21" s="119"/>
      <c r="D21" s="119"/>
      <c r="E21" s="119"/>
      <c r="F21" s="119"/>
      <c r="G21" s="325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16"/>
      <c r="AI21" s="16"/>
      <c r="AJ21" s="16"/>
      <c r="AK21" s="16"/>
      <c r="AL21" s="16"/>
    </row>
    <row r="22" customFormat="false" ht="12.75" hidden="false" customHeight="true" outlineLevel="0" collapsed="false">
      <c r="A22" s="319"/>
      <c r="B22" s="319"/>
      <c r="C22" s="119"/>
      <c r="D22" s="119"/>
      <c r="E22" s="119"/>
      <c r="F22" s="119"/>
      <c r="G22" s="325"/>
      <c r="H22" s="79"/>
      <c r="I22" s="79"/>
      <c r="J22" s="79"/>
      <c r="K22" s="324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16"/>
      <c r="AI22" s="16"/>
      <c r="AJ22" s="16"/>
      <c r="AK22" s="16"/>
      <c r="AL22" s="16"/>
    </row>
    <row r="23" customFormat="false" ht="12.75" hidden="false" customHeight="true" outlineLevel="0" collapsed="false">
      <c r="A23" s="319"/>
      <c r="B23" s="319"/>
      <c r="C23" s="119"/>
      <c r="D23" s="119"/>
      <c r="E23" s="119"/>
      <c r="F23" s="119"/>
      <c r="G23" s="325"/>
      <c r="H23" s="79"/>
      <c r="I23" s="79"/>
      <c r="J23" s="79"/>
      <c r="K23" s="324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16"/>
      <c r="AI23" s="16"/>
      <c r="AJ23" s="16"/>
      <c r="AK23" s="16"/>
      <c r="AL23" s="16"/>
    </row>
    <row r="24" customFormat="false" ht="12.75" hidden="false" customHeight="true" outlineLevel="0" collapsed="false">
      <c r="A24" s="319"/>
      <c r="B24" s="319"/>
      <c r="C24" s="119"/>
      <c r="D24" s="119"/>
      <c r="E24" s="119"/>
      <c r="F24" s="119"/>
      <c r="G24" s="325"/>
      <c r="H24" s="79"/>
      <c r="I24" s="79"/>
      <c r="J24" s="79"/>
      <c r="K24" s="324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16"/>
      <c r="AI24" s="16"/>
      <c r="AJ24" s="16"/>
      <c r="AK24" s="16"/>
      <c r="AL24" s="16"/>
    </row>
    <row r="25" customFormat="false" ht="12.75" hidden="false" customHeight="true" outlineLevel="0" collapsed="false">
      <c r="A25" s="319"/>
      <c r="B25" s="319"/>
      <c r="C25" s="119"/>
      <c r="D25" s="119"/>
      <c r="E25" s="119"/>
      <c r="F25" s="119"/>
      <c r="G25" s="325"/>
      <c r="H25" s="79"/>
      <c r="I25" s="79"/>
      <c r="J25" s="79"/>
      <c r="K25" s="324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16"/>
      <c r="AI25" s="16"/>
      <c r="AJ25" s="16"/>
      <c r="AK25" s="16"/>
      <c r="AL25" s="16"/>
    </row>
    <row r="26" customFormat="false" ht="12.75" hidden="false" customHeight="true" outlineLevel="0" collapsed="false">
      <c r="A26" s="319"/>
      <c r="B26" s="319"/>
      <c r="C26" s="119"/>
      <c r="D26" s="119"/>
      <c r="E26" s="119"/>
      <c r="F26" s="119"/>
      <c r="G26" s="325"/>
      <c r="H26" s="79"/>
      <c r="I26" s="79"/>
      <c r="J26" s="79"/>
      <c r="K26" s="324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16"/>
      <c r="AI26" s="16"/>
      <c r="AJ26" s="16"/>
      <c r="AK26" s="16"/>
      <c r="AL26" s="16"/>
    </row>
    <row r="27" customFormat="false" ht="12.75" hidden="false" customHeight="true" outlineLevel="0" collapsed="false">
      <c r="A27" s="319"/>
      <c r="B27" s="319"/>
      <c r="C27" s="119"/>
      <c r="D27" s="119"/>
      <c r="E27" s="119"/>
      <c r="F27" s="119"/>
      <c r="G27" s="325"/>
      <c r="H27" s="79"/>
      <c r="I27" s="79"/>
      <c r="J27" s="79"/>
      <c r="K27" s="324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16"/>
      <c r="AI27" s="16"/>
      <c r="AJ27" s="16"/>
      <c r="AK27" s="16"/>
      <c r="AL27" s="16"/>
    </row>
    <row r="28" customFormat="false" ht="12.75" hidden="false" customHeight="true" outlineLevel="0" collapsed="false">
      <c r="A28" s="319"/>
      <c r="B28" s="319"/>
      <c r="C28" s="119"/>
      <c r="D28" s="119"/>
      <c r="E28" s="119"/>
      <c r="F28" s="119"/>
      <c r="G28" s="325"/>
      <c r="H28" s="79"/>
      <c r="I28" s="79"/>
      <c r="J28" s="79"/>
      <c r="K28" s="324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16"/>
      <c r="AI28" s="16"/>
      <c r="AJ28" s="16"/>
      <c r="AK28" s="16"/>
      <c r="AL28" s="16"/>
    </row>
    <row r="29" customFormat="false" ht="12.75" hidden="false" customHeight="true" outlineLevel="0" collapsed="false">
      <c r="A29" s="319"/>
      <c r="B29" s="319"/>
      <c r="C29" s="119"/>
      <c r="D29" s="119"/>
      <c r="E29" s="119"/>
      <c r="F29" s="119"/>
      <c r="G29" s="325"/>
      <c r="H29" s="79"/>
      <c r="I29" s="79"/>
      <c r="J29" s="79"/>
      <c r="K29" s="324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16"/>
      <c r="AI29" s="16"/>
      <c r="AJ29" s="16"/>
      <c r="AK29" s="16"/>
      <c r="AL29" s="16"/>
    </row>
    <row r="30" customFormat="false" ht="12.75" hidden="false" customHeight="true" outlineLevel="0" collapsed="false">
      <c r="A30" s="319"/>
      <c r="B30" s="319"/>
      <c r="C30" s="119"/>
      <c r="D30" s="119"/>
      <c r="E30" s="119"/>
      <c r="F30" s="119"/>
      <c r="G30" s="325"/>
      <c r="H30" s="79"/>
      <c r="I30" s="79"/>
      <c r="J30" s="79"/>
      <c r="K30" s="324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16"/>
      <c r="AI30" s="16"/>
      <c r="AJ30" s="16"/>
      <c r="AK30" s="16"/>
      <c r="AL30" s="16"/>
    </row>
    <row r="31" customFormat="false" ht="12.75" hidden="true" customHeight="true" outlineLevel="0" collapsed="false">
      <c r="A31" s="319"/>
      <c r="B31" s="319"/>
      <c r="C31" s="319"/>
      <c r="D31" s="319"/>
      <c r="E31" s="119"/>
      <c r="F31" s="119"/>
      <c r="G31" s="325"/>
      <c r="H31" s="79"/>
      <c r="I31" s="8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2"/>
      <c r="AG31" s="319"/>
      <c r="AH31" s="16"/>
      <c r="AI31" s="16"/>
      <c r="AJ31" s="16"/>
      <c r="AK31" s="16"/>
      <c r="AL31" s="16"/>
    </row>
    <row r="32" customFormat="false" ht="12.75" hidden="true" customHeight="true" outlineLevel="0" collapsed="false">
      <c r="A32" s="319"/>
      <c r="B32" s="319"/>
      <c r="C32" s="319"/>
      <c r="D32" s="319"/>
      <c r="E32" s="119"/>
      <c r="F32" s="119"/>
      <c r="G32" s="325"/>
      <c r="H32" s="79"/>
      <c r="I32" s="82"/>
      <c r="J32" s="322"/>
      <c r="K32" s="322"/>
      <c r="L32" s="322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2"/>
      <c r="AG32" s="319"/>
      <c r="AH32" s="16"/>
      <c r="AI32" s="16"/>
      <c r="AJ32" s="16"/>
      <c r="AK32" s="16"/>
      <c r="AL32" s="16"/>
    </row>
    <row r="33" customFormat="false" ht="12.75" hidden="true" customHeight="true" outlineLevel="0" collapsed="false">
      <c r="A33" s="319"/>
      <c r="B33" s="319"/>
      <c r="C33" s="319"/>
      <c r="D33" s="319"/>
      <c r="E33" s="119"/>
      <c r="F33" s="119"/>
      <c r="G33" s="325"/>
      <c r="H33" s="79"/>
      <c r="I33" s="82"/>
      <c r="J33" s="322"/>
      <c r="K33" s="322"/>
      <c r="L33" s="322"/>
      <c r="M33" s="322"/>
      <c r="N33" s="322"/>
      <c r="O33" s="322"/>
      <c r="P33" s="322"/>
      <c r="Q33" s="322"/>
      <c r="R33" s="322"/>
      <c r="S33" s="322"/>
      <c r="T33" s="322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19"/>
      <c r="AH33" s="16"/>
      <c r="AI33" s="16"/>
      <c r="AJ33" s="16"/>
      <c r="AK33" s="16"/>
      <c r="AL33" s="16"/>
    </row>
    <row r="34" customFormat="false" ht="12.75" hidden="true" customHeight="true" outlineLevel="0" collapsed="false">
      <c r="A34" s="319"/>
      <c r="B34" s="319"/>
      <c r="C34" s="319"/>
      <c r="D34" s="319"/>
      <c r="E34" s="119"/>
      <c r="F34" s="119"/>
      <c r="G34" s="325"/>
      <c r="H34" s="79"/>
      <c r="I34" s="8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19"/>
      <c r="AH34" s="16"/>
      <c r="AI34" s="16"/>
      <c r="AJ34" s="16"/>
      <c r="AK34" s="16"/>
      <c r="AL34" s="16"/>
    </row>
    <row r="35" customFormat="false" ht="12.75" hidden="true" customHeight="true" outlineLevel="0" collapsed="false">
      <c r="A35" s="319"/>
      <c r="B35" s="319"/>
      <c r="C35" s="319"/>
      <c r="D35" s="319"/>
      <c r="E35" s="119"/>
      <c r="F35" s="119"/>
      <c r="G35" s="325"/>
      <c r="H35" s="79"/>
      <c r="I35" s="8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22"/>
      <c r="AB35" s="322"/>
      <c r="AC35" s="322"/>
      <c r="AD35" s="322"/>
      <c r="AE35" s="322"/>
      <c r="AF35" s="322"/>
      <c r="AG35" s="319"/>
      <c r="AH35" s="16"/>
      <c r="AI35" s="16"/>
      <c r="AJ35" s="16"/>
      <c r="AK35" s="16"/>
      <c r="AL35" s="16"/>
    </row>
    <row r="36" customFormat="false" ht="12.75" hidden="true" customHeight="true" outlineLevel="0" collapsed="false">
      <c r="A36" s="319"/>
      <c r="B36" s="319"/>
      <c r="C36" s="319"/>
      <c r="D36" s="319"/>
      <c r="E36" s="119"/>
      <c r="F36" s="119"/>
      <c r="G36" s="325"/>
      <c r="H36" s="79"/>
      <c r="I36" s="82"/>
      <c r="J36" s="322"/>
      <c r="K36" s="322"/>
      <c r="L36" s="322"/>
      <c r="M36" s="322"/>
      <c r="N36" s="322"/>
      <c r="O36" s="322"/>
      <c r="P36" s="322"/>
      <c r="Q36" s="322"/>
      <c r="R36" s="322"/>
      <c r="S36" s="322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19"/>
      <c r="AH36" s="16"/>
      <c r="AI36" s="16"/>
      <c r="AJ36" s="16"/>
      <c r="AK36" s="16"/>
      <c r="AL36" s="16"/>
    </row>
    <row r="37" customFormat="false" ht="12.75" hidden="true" customHeight="true" outlineLevel="0" collapsed="false">
      <c r="A37" s="319"/>
      <c r="B37" s="319"/>
      <c r="C37" s="319"/>
      <c r="D37" s="319"/>
      <c r="E37" s="119"/>
      <c r="F37" s="119"/>
      <c r="G37" s="325"/>
      <c r="H37" s="79"/>
      <c r="I37" s="82"/>
      <c r="J37" s="322"/>
      <c r="K37" s="322"/>
      <c r="L37" s="322"/>
      <c r="M37" s="322"/>
      <c r="N37" s="322"/>
      <c r="O37" s="322"/>
      <c r="P37" s="322"/>
      <c r="Q37" s="322"/>
      <c r="R37" s="322"/>
      <c r="S37" s="322"/>
      <c r="T37" s="322"/>
      <c r="U37" s="322"/>
      <c r="V37" s="322"/>
      <c r="W37" s="322"/>
      <c r="X37" s="322"/>
      <c r="Y37" s="322"/>
      <c r="Z37" s="322"/>
      <c r="AA37" s="322"/>
      <c r="AB37" s="322"/>
      <c r="AC37" s="322"/>
      <c r="AD37" s="322"/>
      <c r="AE37" s="322"/>
      <c r="AF37" s="322"/>
      <c r="AG37" s="319"/>
      <c r="AH37" s="16"/>
      <c r="AI37" s="16"/>
      <c r="AJ37" s="16"/>
      <c r="AK37" s="16"/>
      <c r="AL37" s="16"/>
    </row>
    <row r="38" customFormat="false" ht="12.75" hidden="true" customHeight="true" outlineLevel="0" collapsed="false">
      <c r="A38" s="319"/>
      <c r="B38" s="319"/>
      <c r="C38" s="319"/>
      <c r="D38" s="319"/>
      <c r="E38" s="119"/>
      <c r="F38" s="119"/>
      <c r="G38" s="325"/>
      <c r="H38" s="79"/>
      <c r="I38" s="8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22"/>
      <c r="Z38" s="322"/>
      <c r="AA38" s="322"/>
      <c r="AB38" s="322"/>
      <c r="AC38" s="322"/>
      <c r="AD38" s="322"/>
      <c r="AE38" s="322"/>
      <c r="AF38" s="322"/>
      <c r="AG38" s="319"/>
      <c r="AH38" s="16"/>
      <c r="AI38" s="16"/>
      <c r="AJ38" s="16"/>
      <c r="AK38" s="16"/>
      <c r="AL38" s="16"/>
    </row>
    <row r="39" customFormat="false" ht="12.75" hidden="true" customHeight="true" outlineLevel="0" collapsed="false">
      <c r="A39" s="319"/>
      <c r="B39" s="319"/>
      <c r="C39" s="319"/>
      <c r="D39" s="319"/>
      <c r="E39" s="119"/>
      <c r="F39" s="119"/>
      <c r="G39" s="325"/>
      <c r="H39" s="79"/>
      <c r="I39" s="8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22"/>
      <c r="Y39" s="322"/>
      <c r="Z39" s="322"/>
      <c r="AA39" s="322"/>
      <c r="AB39" s="322"/>
      <c r="AC39" s="322"/>
      <c r="AD39" s="322"/>
      <c r="AE39" s="322"/>
      <c r="AF39" s="322"/>
      <c r="AG39" s="319"/>
      <c r="AH39" s="16"/>
      <c r="AI39" s="16"/>
      <c r="AJ39" s="16"/>
      <c r="AK39" s="16"/>
      <c r="AL39" s="16"/>
    </row>
    <row r="40" customFormat="false" ht="12.75" hidden="true" customHeight="true" outlineLevel="0" collapsed="false">
      <c r="A40" s="319"/>
      <c r="B40" s="319"/>
      <c r="C40" s="319"/>
      <c r="D40" s="319"/>
      <c r="E40" s="119"/>
      <c r="F40" s="119"/>
      <c r="G40" s="325"/>
      <c r="H40" s="79"/>
      <c r="I40" s="8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22"/>
      <c r="AB40" s="322"/>
      <c r="AC40" s="322"/>
      <c r="AD40" s="322"/>
      <c r="AE40" s="322"/>
      <c r="AF40" s="322"/>
      <c r="AG40" s="319"/>
      <c r="AH40" s="16"/>
      <c r="AI40" s="16"/>
      <c r="AJ40" s="16"/>
      <c r="AK40" s="16"/>
      <c r="AL40" s="16"/>
    </row>
    <row r="41" customFormat="false" ht="12.75" hidden="false" customHeight="true" outlineLevel="0" collapsed="false">
      <c r="A41" s="64"/>
      <c r="B41" s="65"/>
      <c r="C41" s="70"/>
      <c r="D41" s="65"/>
      <c r="E41" s="69"/>
      <c r="F41" s="69"/>
      <c r="G41" s="69"/>
      <c r="H41" s="69"/>
      <c r="I41" s="73"/>
      <c r="J41" s="317"/>
      <c r="K41" s="317"/>
      <c r="L41" s="317"/>
      <c r="M41" s="69"/>
      <c r="N41" s="69"/>
      <c r="O41" s="73"/>
      <c r="P41" s="69"/>
      <c r="Q41" s="69"/>
      <c r="R41" s="69"/>
      <c r="S41" s="69"/>
      <c r="T41" s="69"/>
      <c r="U41" s="69"/>
      <c r="V41" s="69"/>
      <c r="W41" s="69"/>
      <c r="X41" s="73"/>
      <c r="Y41" s="73"/>
      <c r="Z41" s="73"/>
      <c r="AA41" s="69"/>
      <c r="AB41" s="69"/>
      <c r="AC41" s="69"/>
      <c r="AD41" s="69"/>
      <c r="AE41" s="69"/>
      <c r="AF41" s="73"/>
      <c r="AG41" s="318"/>
      <c r="AH41" s="16"/>
      <c r="AI41" s="16"/>
      <c r="AJ41" s="16"/>
      <c r="AK41" s="16"/>
      <c r="AL41" s="16"/>
    </row>
    <row r="42" customFormat="false" ht="12.75" hidden="false" customHeight="true" outlineLevel="0" collapsed="false">
      <c r="A42" s="320"/>
      <c r="B42" s="320"/>
      <c r="C42" s="90"/>
      <c r="D42" s="321"/>
      <c r="E42" s="321"/>
      <c r="F42" s="321"/>
      <c r="G42" s="322"/>
      <c r="H42" s="79"/>
      <c r="I42" s="79"/>
      <c r="J42" s="324"/>
      <c r="K42" s="324"/>
      <c r="L42" s="324"/>
      <c r="M42" s="324"/>
      <c r="N42" s="324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16"/>
      <c r="AI42" s="16"/>
      <c r="AJ42" s="16"/>
      <c r="AK42" s="16"/>
      <c r="AL42" s="16"/>
    </row>
    <row r="43" customFormat="false" ht="12.75" hidden="false" customHeight="true" outlineLevel="0" collapsed="false">
      <c r="A43" s="320"/>
      <c r="B43" s="320"/>
      <c r="C43" s="90"/>
      <c r="D43" s="321"/>
      <c r="E43" s="321"/>
      <c r="F43" s="321"/>
      <c r="G43" s="322"/>
      <c r="H43" s="79"/>
      <c r="I43" s="79"/>
      <c r="J43" s="324"/>
      <c r="K43" s="324"/>
      <c r="L43" s="324"/>
      <c r="M43" s="324"/>
      <c r="N43" s="324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16"/>
      <c r="AI43" s="16"/>
      <c r="AJ43" s="16"/>
      <c r="AK43" s="16"/>
      <c r="AL43" s="16"/>
    </row>
    <row r="44" customFormat="false" ht="12.75" hidden="false" customHeight="true" outlineLevel="0" collapsed="false">
      <c r="A44" s="319"/>
      <c r="B44" s="326"/>
      <c r="C44" s="329"/>
      <c r="D44" s="329"/>
      <c r="E44" s="329"/>
      <c r="F44" s="329"/>
      <c r="G44" s="330"/>
      <c r="H44" s="79"/>
      <c r="I44" s="79"/>
      <c r="J44" s="79"/>
      <c r="K44" s="324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211"/>
      <c r="AI44" s="211"/>
      <c r="AJ44" s="211"/>
      <c r="AK44" s="211"/>
      <c r="AL44" s="211"/>
    </row>
    <row r="45" customFormat="false" ht="12.75" hidden="false" customHeight="true" outlineLevel="0" collapsed="false">
      <c r="A45" s="319"/>
      <c r="B45" s="326"/>
      <c r="C45" s="329"/>
      <c r="D45" s="329"/>
      <c r="E45" s="329"/>
      <c r="F45" s="329"/>
      <c r="G45" s="330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211"/>
      <c r="AI45" s="211"/>
      <c r="AJ45" s="211"/>
      <c r="AK45" s="211"/>
      <c r="AL45" s="211"/>
    </row>
    <row r="46" customFormat="false" ht="12.75" hidden="false" customHeight="true" outlineLevel="0" collapsed="false">
      <c r="A46" s="319"/>
      <c r="B46" s="326"/>
      <c r="C46" s="329"/>
      <c r="D46" s="329"/>
      <c r="E46" s="329"/>
      <c r="F46" s="329"/>
      <c r="G46" s="330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211"/>
      <c r="AI46" s="211"/>
      <c r="AJ46" s="211"/>
      <c r="AK46" s="211"/>
      <c r="AL46" s="211"/>
    </row>
    <row r="47" customFormat="false" ht="12.75" hidden="false" customHeight="true" outlineLevel="0" collapsed="false">
      <c r="A47" s="319"/>
      <c r="B47" s="326"/>
      <c r="C47" s="329"/>
      <c r="D47" s="329"/>
      <c r="E47" s="329"/>
      <c r="F47" s="329"/>
      <c r="G47" s="330"/>
      <c r="H47" s="79"/>
      <c r="I47" s="79"/>
      <c r="J47" s="79"/>
      <c r="K47" s="324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211"/>
      <c r="AI47" s="211"/>
      <c r="AJ47" s="211"/>
      <c r="AK47" s="211"/>
      <c r="AL47" s="211"/>
    </row>
    <row r="48" customFormat="false" ht="12.75" hidden="false" customHeight="true" outlineLevel="0" collapsed="false">
      <c r="A48" s="319"/>
      <c r="B48" s="326"/>
      <c r="C48" s="329"/>
      <c r="D48" s="329"/>
      <c r="E48" s="329"/>
      <c r="F48" s="329"/>
      <c r="G48" s="330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211"/>
      <c r="AI48" s="211"/>
      <c r="AJ48" s="211"/>
      <c r="AK48" s="211"/>
      <c r="AL48" s="211"/>
    </row>
    <row r="49" customFormat="false" ht="12.75" hidden="false" customHeight="true" outlineLevel="0" collapsed="false">
      <c r="A49" s="319"/>
      <c r="B49" s="326"/>
      <c r="C49" s="329"/>
      <c r="D49" s="329"/>
      <c r="E49" s="329"/>
      <c r="F49" s="329"/>
      <c r="G49" s="330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211"/>
      <c r="AI49" s="211"/>
      <c r="AJ49" s="211"/>
      <c r="AK49" s="211"/>
      <c r="AL49" s="211"/>
    </row>
    <row r="50" customFormat="false" ht="12.75" hidden="false" customHeight="true" outlineLevel="0" collapsed="false">
      <c r="A50" s="319"/>
      <c r="B50" s="326"/>
      <c r="C50" s="329"/>
      <c r="D50" s="329"/>
      <c r="E50" s="329"/>
      <c r="F50" s="329"/>
      <c r="G50" s="330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211"/>
      <c r="AI50" s="211"/>
      <c r="AJ50" s="211"/>
      <c r="AK50" s="211"/>
      <c r="AL50" s="211"/>
    </row>
    <row r="51" customFormat="false" ht="12.75" hidden="false" customHeight="true" outlineLevel="0" collapsed="false">
      <c r="A51" s="319"/>
      <c r="B51" s="326"/>
      <c r="C51" s="329"/>
      <c r="D51" s="329"/>
      <c r="E51" s="329"/>
      <c r="F51" s="329"/>
      <c r="G51" s="330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211"/>
      <c r="AI51" s="211"/>
      <c r="AJ51" s="211"/>
      <c r="AK51" s="211"/>
      <c r="AL51" s="211"/>
    </row>
    <row r="52" customFormat="false" ht="12.75" hidden="false" customHeight="true" outlineLevel="0" collapsed="false">
      <c r="A52" s="319"/>
      <c r="B52" s="326"/>
      <c r="C52" s="329"/>
      <c r="D52" s="329"/>
      <c r="E52" s="329"/>
      <c r="F52" s="329"/>
      <c r="G52" s="330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211"/>
      <c r="AI52" s="211"/>
      <c r="AJ52" s="211"/>
      <c r="AK52" s="211"/>
      <c r="AL52" s="211"/>
    </row>
    <row r="53" customFormat="false" ht="12.75" hidden="false" customHeight="true" outlineLevel="0" collapsed="false">
      <c r="A53" s="319"/>
      <c r="B53" s="319"/>
      <c r="C53" s="323"/>
      <c r="D53" s="323"/>
      <c r="E53" s="323"/>
      <c r="F53" s="323"/>
      <c r="G53" s="331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16"/>
      <c r="AI53" s="16"/>
      <c r="AJ53" s="16"/>
      <c r="AK53" s="16"/>
      <c r="AL53" s="16"/>
    </row>
    <row r="54" customFormat="false" ht="12.75" hidden="false" customHeight="true" outlineLevel="0" collapsed="false">
      <c r="A54" s="319"/>
      <c r="B54" s="319"/>
      <c r="C54" s="119"/>
      <c r="D54" s="119"/>
      <c r="E54" s="119"/>
      <c r="F54" s="119"/>
      <c r="G54" s="325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16"/>
      <c r="AI54" s="16"/>
      <c r="AJ54" s="16"/>
      <c r="AK54" s="16"/>
      <c r="AL54" s="16"/>
    </row>
    <row r="55" customFormat="false" ht="12.75" hidden="false" customHeight="true" outlineLevel="0" collapsed="false">
      <c r="A55" s="319"/>
      <c r="B55" s="319"/>
      <c r="C55" s="119"/>
      <c r="D55" s="119"/>
      <c r="E55" s="119"/>
      <c r="F55" s="119"/>
      <c r="G55" s="325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16"/>
      <c r="AI55" s="16"/>
      <c r="AJ55" s="16"/>
      <c r="AK55" s="16"/>
      <c r="AL55" s="16"/>
    </row>
    <row r="56" customFormat="false" ht="12.75" hidden="false" customHeight="true" outlineLevel="0" collapsed="false">
      <c r="A56" s="319"/>
      <c r="B56" s="319"/>
      <c r="C56" s="119"/>
      <c r="D56" s="119"/>
      <c r="E56" s="119"/>
      <c r="F56" s="119"/>
      <c r="G56" s="325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16"/>
      <c r="AI56" s="16"/>
      <c r="AJ56" s="16"/>
      <c r="AK56" s="16"/>
      <c r="AL56" s="16"/>
    </row>
    <row r="57" customFormat="false" ht="12.75" hidden="false" customHeight="true" outlineLevel="0" collapsed="false">
      <c r="A57" s="319"/>
      <c r="B57" s="319"/>
      <c r="C57" s="119"/>
      <c r="D57" s="119"/>
      <c r="E57" s="119"/>
      <c r="F57" s="119"/>
      <c r="G57" s="325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16"/>
      <c r="AI57" s="16"/>
      <c r="AJ57" s="16"/>
      <c r="AK57" s="16"/>
      <c r="AL57" s="16"/>
    </row>
    <row r="58" customFormat="false" ht="12.75" hidden="false" customHeight="true" outlineLevel="0" collapsed="false">
      <c r="A58" s="319"/>
      <c r="B58" s="319"/>
      <c r="C58" s="119"/>
      <c r="D58" s="119"/>
      <c r="E58" s="119"/>
      <c r="F58" s="119"/>
      <c r="G58" s="325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16"/>
      <c r="AI58" s="16"/>
      <c r="AJ58" s="16"/>
      <c r="AK58" s="16"/>
      <c r="AL58" s="16"/>
    </row>
    <row r="59" customFormat="false" ht="12.75" hidden="false" customHeight="true" outlineLevel="0" collapsed="false">
      <c r="A59" s="319"/>
      <c r="B59" s="319"/>
      <c r="C59" s="119"/>
      <c r="D59" s="119"/>
      <c r="E59" s="119"/>
      <c r="F59" s="119"/>
      <c r="G59" s="325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16"/>
      <c r="AI59" s="16"/>
      <c r="AJ59" s="16"/>
      <c r="AK59" s="16"/>
      <c r="AL59" s="16"/>
    </row>
    <row r="60" customFormat="false" ht="12.75" hidden="false" customHeight="true" outlineLevel="0" collapsed="false">
      <c r="A60" s="319"/>
      <c r="B60" s="319"/>
      <c r="C60" s="119"/>
      <c r="D60" s="119"/>
      <c r="E60" s="119"/>
      <c r="F60" s="119"/>
      <c r="G60" s="325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16"/>
      <c r="AI60" s="16"/>
      <c r="AJ60" s="16"/>
      <c r="AK60" s="16"/>
      <c r="AL60" s="16"/>
    </row>
    <row r="61" customFormat="false" ht="12.75" hidden="false" customHeight="true" outlineLevel="0" collapsed="false">
      <c r="A61" s="319"/>
      <c r="B61" s="319"/>
      <c r="C61" s="119"/>
      <c r="D61" s="119"/>
      <c r="E61" s="119"/>
      <c r="F61" s="119"/>
      <c r="G61" s="325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16"/>
      <c r="AI61" s="16"/>
      <c r="AJ61" s="16"/>
      <c r="AK61" s="16"/>
      <c r="AL61" s="16"/>
    </row>
    <row r="62" customFormat="false" ht="12.75" hidden="false" customHeight="true" outlineLevel="0" collapsed="false">
      <c r="A62" s="319"/>
      <c r="B62" s="319"/>
      <c r="C62" s="119"/>
      <c r="D62" s="119"/>
      <c r="E62" s="119"/>
      <c r="F62" s="119"/>
      <c r="G62" s="325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16"/>
      <c r="AI62" s="16"/>
      <c r="AJ62" s="16"/>
      <c r="AK62" s="16"/>
      <c r="AL62" s="16"/>
    </row>
    <row r="63" customFormat="false" ht="12.75" hidden="false" customHeight="true" outlineLevel="0" collapsed="false">
      <c r="A63" s="319"/>
      <c r="B63" s="319"/>
      <c r="C63" s="119"/>
      <c r="D63" s="119"/>
      <c r="E63" s="119"/>
      <c r="F63" s="119"/>
      <c r="G63" s="325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16"/>
      <c r="AI63" s="16"/>
      <c r="AJ63" s="16"/>
      <c r="AK63" s="16"/>
      <c r="AL63" s="16"/>
    </row>
    <row r="64" customFormat="false" ht="12.75" hidden="false" customHeight="true" outlineLevel="0" collapsed="false">
      <c r="A64" s="319"/>
      <c r="B64" s="319"/>
      <c r="C64" s="119"/>
      <c r="D64" s="119"/>
      <c r="E64" s="119"/>
      <c r="F64" s="119"/>
      <c r="G64" s="325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16"/>
      <c r="AI64" s="16"/>
      <c r="AJ64" s="16"/>
      <c r="AK64" s="16"/>
      <c r="AL64" s="16"/>
    </row>
    <row r="65" customFormat="false" ht="12.75" hidden="false" customHeight="true" outlineLevel="0" collapsed="false">
      <c r="A65" s="319"/>
      <c r="B65" s="319"/>
      <c r="C65" s="76"/>
      <c r="D65" s="76"/>
      <c r="E65" s="76"/>
      <c r="F65" s="76"/>
      <c r="G65" s="82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16"/>
      <c r="AI65" s="16"/>
      <c r="AJ65" s="16"/>
      <c r="AK65" s="16"/>
      <c r="AL65" s="16"/>
    </row>
    <row r="66" customFormat="false" ht="12.75" hidden="true" customHeight="true" outlineLevel="0" collapsed="false">
      <c r="A66" s="319"/>
      <c r="B66" s="319"/>
      <c r="C66" s="319"/>
      <c r="D66" s="319"/>
      <c r="E66" s="76"/>
      <c r="F66" s="76"/>
      <c r="G66" s="82"/>
      <c r="H66" s="79"/>
      <c r="I66" s="82"/>
      <c r="J66" s="322"/>
      <c r="K66" s="322"/>
      <c r="L66" s="322"/>
      <c r="M66" s="322"/>
      <c r="N66" s="322"/>
      <c r="O66" s="322"/>
      <c r="P66" s="322"/>
      <c r="Q66" s="322"/>
      <c r="R66" s="322"/>
      <c r="S66" s="322"/>
      <c r="T66" s="322"/>
      <c r="U66" s="322"/>
      <c r="V66" s="322"/>
      <c r="W66" s="322"/>
      <c r="X66" s="322"/>
      <c r="Y66" s="322"/>
      <c r="Z66" s="322"/>
      <c r="AA66" s="322"/>
      <c r="AB66" s="322"/>
      <c r="AC66" s="322"/>
      <c r="AD66" s="322"/>
      <c r="AE66" s="322"/>
      <c r="AF66" s="322"/>
      <c r="AG66" s="319"/>
      <c r="AH66" s="16"/>
      <c r="AI66" s="16"/>
      <c r="AJ66" s="16"/>
      <c r="AK66" s="16"/>
      <c r="AL66" s="16"/>
    </row>
    <row r="67" customFormat="false" ht="12.75" hidden="true" customHeight="true" outlineLevel="0" collapsed="false">
      <c r="A67" s="319"/>
      <c r="B67" s="319"/>
      <c r="C67" s="319"/>
      <c r="D67" s="319"/>
      <c r="E67" s="76"/>
      <c r="F67" s="76"/>
      <c r="G67" s="82"/>
      <c r="H67" s="79"/>
      <c r="I67" s="8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22"/>
      <c r="AB67" s="322"/>
      <c r="AC67" s="322"/>
      <c r="AD67" s="322"/>
      <c r="AE67" s="322"/>
      <c r="AF67" s="322"/>
      <c r="AG67" s="319"/>
      <c r="AH67" s="16"/>
      <c r="AI67" s="16"/>
      <c r="AJ67" s="16"/>
      <c r="AK67" s="16"/>
      <c r="AL67" s="16"/>
    </row>
    <row r="68" customFormat="false" ht="12.75" hidden="true" customHeight="true" outlineLevel="0" collapsed="false">
      <c r="A68" s="319"/>
      <c r="B68" s="319"/>
      <c r="C68" s="319"/>
      <c r="D68" s="319"/>
      <c r="E68" s="76"/>
      <c r="F68" s="76"/>
      <c r="G68" s="82"/>
      <c r="H68" s="79"/>
      <c r="I68" s="8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22"/>
      <c r="AB68" s="322"/>
      <c r="AC68" s="322"/>
      <c r="AD68" s="322"/>
      <c r="AE68" s="322"/>
      <c r="AF68" s="322"/>
      <c r="AG68" s="319"/>
      <c r="AH68" s="16"/>
      <c r="AI68" s="16"/>
      <c r="AJ68" s="16"/>
      <c r="AK68" s="16"/>
      <c r="AL68" s="16"/>
    </row>
    <row r="69" customFormat="false" ht="12.75" hidden="true" customHeight="true" outlineLevel="0" collapsed="false">
      <c r="A69" s="319"/>
      <c r="B69" s="319"/>
      <c r="C69" s="319"/>
      <c r="D69" s="319"/>
      <c r="E69" s="76"/>
      <c r="F69" s="76"/>
      <c r="G69" s="82"/>
      <c r="H69" s="79"/>
      <c r="I69" s="8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22"/>
      <c r="AB69" s="322"/>
      <c r="AC69" s="322"/>
      <c r="AD69" s="322"/>
      <c r="AE69" s="322"/>
      <c r="AF69" s="322"/>
      <c r="AG69" s="319"/>
      <c r="AH69" s="16"/>
      <c r="AI69" s="16"/>
      <c r="AJ69" s="16"/>
      <c r="AK69" s="16"/>
      <c r="AL69" s="16"/>
    </row>
    <row r="70" customFormat="false" ht="12.75" hidden="true" customHeight="true" outlineLevel="0" collapsed="false">
      <c r="A70" s="319"/>
      <c r="B70" s="319"/>
      <c r="C70" s="319"/>
      <c r="D70" s="319"/>
      <c r="E70" s="76"/>
      <c r="F70" s="76"/>
      <c r="G70" s="82"/>
      <c r="H70" s="79"/>
      <c r="I70" s="82"/>
      <c r="J70" s="322"/>
      <c r="K70" s="322"/>
      <c r="L70" s="322"/>
      <c r="M70" s="322"/>
      <c r="N70" s="322"/>
      <c r="O70" s="322"/>
      <c r="P70" s="322"/>
      <c r="Q70" s="322"/>
      <c r="R70" s="322"/>
      <c r="S70" s="322"/>
      <c r="T70" s="322"/>
      <c r="U70" s="322"/>
      <c r="V70" s="322"/>
      <c r="W70" s="322"/>
      <c r="X70" s="322"/>
      <c r="Y70" s="322"/>
      <c r="Z70" s="322"/>
      <c r="AA70" s="322"/>
      <c r="AB70" s="322"/>
      <c r="AC70" s="322"/>
      <c r="AD70" s="322"/>
      <c r="AE70" s="322"/>
      <c r="AF70" s="322"/>
      <c r="AG70" s="319"/>
      <c r="AH70" s="16"/>
      <c r="AI70" s="16"/>
      <c r="AJ70" s="16"/>
      <c r="AK70" s="16"/>
      <c r="AL70" s="16"/>
    </row>
    <row r="71" customFormat="false" ht="12.75" hidden="true" customHeight="true" outlineLevel="0" collapsed="false">
      <c r="A71" s="319"/>
      <c r="B71" s="319"/>
      <c r="C71" s="319"/>
      <c r="D71" s="319"/>
      <c r="E71" s="76"/>
      <c r="F71" s="76"/>
      <c r="G71" s="82"/>
      <c r="H71" s="79"/>
      <c r="I71" s="82"/>
      <c r="J71" s="322"/>
      <c r="K71" s="322"/>
      <c r="L71" s="322"/>
      <c r="M71" s="322"/>
      <c r="N71" s="322"/>
      <c r="O71" s="322"/>
      <c r="P71" s="322"/>
      <c r="Q71" s="322"/>
      <c r="R71" s="322"/>
      <c r="S71" s="322"/>
      <c r="T71" s="322"/>
      <c r="U71" s="322"/>
      <c r="V71" s="322"/>
      <c r="W71" s="322"/>
      <c r="X71" s="322"/>
      <c r="Y71" s="322"/>
      <c r="Z71" s="322"/>
      <c r="AA71" s="322"/>
      <c r="AB71" s="322"/>
      <c r="AC71" s="322"/>
      <c r="AD71" s="322"/>
      <c r="AE71" s="322"/>
      <c r="AF71" s="322"/>
      <c r="AG71" s="319"/>
      <c r="AH71" s="16"/>
      <c r="AI71" s="16"/>
      <c r="AJ71" s="16"/>
      <c r="AK71" s="16"/>
      <c r="AL71" s="16"/>
    </row>
    <row r="72" customFormat="false" ht="12.75" hidden="true" customHeight="true" outlineLevel="0" collapsed="false">
      <c r="A72" s="319"/>
      <c r="B72" s="319"/>
      <c r="C72" s="319"/>
      <c r="D72" s="319"/>
      <c r="E72" s="76"/>
      <c r="F72" s="76"/>
      <c r="G72" s="82"/>
      <c r="H72" s="79"/>
      <c r="I72" s="82"/>
      <c r="J72" s="322"/>
      <c r="K72" s="322"/>
      <c r="L72" s="322"/>
      <c r="M72" s="322"/>
      <c r="N72" s="322"/>
      <c r="O72" s="322"/>
      <c r="P72" s="322"/>
      <c r="Q72" s="322"/>
      <c r="R72" s="322"/>
      <c r="S72" s="322"/>
      <c r="T72" s="322"/>
      <c r="U72" s="322"/>
      <c r="V72" s="322"/>
      <c r="W72" s="322"/>
      <c r="X72" s="322"/>
      <c r="Y72" s="322"/>
      <c r="Z72" s="322"/>
      <c r="AA72" s="322"/>
      <c r="AB72" s="322"/>
      <c r="AC72" s="322"/>
      <c r="AD72" s="322"/>
      <c r="AE72" s="322"/>
      <c r="AF72" s="322"/>
      <c r="AG72" s="319"/>
      <c r="AH72" s="16"/>
      <c r="AI72" s="16"/>
      <c r="AJ72" s="16"/>
      <c r="AK72" s="16"/>
      <c r="AL72" s="16"/>
    </row>
    <row r="73" customFormat="false" ht="12.75" hidden="true" customHeight="true" outlineLevel="0" collapsed="false">
      <c r="A73" s="319"/>
      <c r="B73" s="319"/>
      <c r="C73" s="319"/>
      <c r="D73" s="319"/>
      <c r="E73" s="76"/>
      <c r="F73" s="76"/>
      <c r="G73" s="82"/>
      <c r="H73" s="79"/>
      <c r="I73" s="8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22"/>
      <c r="AB73" s="322"/>
      <c r="AC73" s="322"/>
      <c r="AD73" s="322"/>
      <c r="AE73" s="322"/>
      <c r="AF73" s="322"/>
      <c r="AG73" s="319"/>
      <c r="AH73" s="16"/>
      <c r="AI73" s="16"/>
      <c r="AJ73" s="16"/>
      <c r="AK73" s="16"/>
      <c r="AL73" s="16"/>
    </row>
    <row r="74" customFormat="false" ht="12.75" hidden="true" customHeight="true" outlineLevel="0" collapsed="false">
      <c r="A74" s="319"/>
      <c r="B74" s="319"/>
      <c r="C74" s="319"/>
      <c r="D74" s="319"/>
      <c r="E74" s="76"/>
      <c r="F74" s="76"/>
      <c r="G74" s="82"/>
      <c r="H74" s="79"/>
      <c r="I74" s="8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22"/>
      <c r="AB74" s="322"/>
      <c r="AC74" s="322"/>
      <c r="AD74" s="322"/>
      <c r="AE74" s="322"/>
      <c r="AF74" s="322"/>
      <c r="AG74" s="319"/>
      <c r="AH74" s="16"/>
      <c r="AI74" s="16"/>
      <c r="AJ74" s="16"/>
      <c r="AK74" s="16"/>
      <c r="AL74" s="16"/>
    </row>
    <row r="75" customFormat="false" ht="12.75" hidden="true" customHeight="true" outlineLevel="0" collapsed="false">
      <c r="A75" s="319"/>
      <c r="B75" s="319"/>
      <c r="C75" s="319"/>
      <c r="D75" s="319"/>
      <c r="E75" s="76"/>
      <c r="F75" s="76"/>
      <c r="G75" s="82"/>
      <c r="H75" s="79"/>
      <c r="I75" s="82"/>
      <c r="J75" s="322"/>
      <c r="K75" s="322"/>
      <c r="L75" s="322"/>
      <c r="M75" s="322"/>
      <c r="N75" s="322"/>
      <c r="O75" s="322"/>
      <c r="P75" s="322"/>
      <c r="Q75" s="322"/>
      <c r="R75" s="322"/>
      <c r="S75" s="322"/>
      <c r="T75" s="322"/>
      <c r="U75" s="322"/>
      <c r="V75" s="322"/>
      <c r="W75" s="322"/>
      <c r="X75" s="322"/>
      <c r="Y75" s="322"/>
      <c r="Z75" s="322"/>
      <c r="AA75" s="322"/>
      <c r="AB75" s="322"/>
      <c r="AC75" s="322"/>
      <c r="AD75" s="322"/>
      <c r="AE75" s="322"/>
      <c r="AF75" s="322"/>
      <c r="AG75" s="319"/>
      <c r="AH75" s="16"/>
      <c r="AI75" s="16"/>
      <c r="AJ75" s="16"/>
      <c r="AK75" s="16"/>
      <c r="AL75" s="16"/>
    </row>
    <row r="76" customFormat="false" ht="12.75" hidden="true" customHeight="true" outlineLevel="0" collapsed="false">
      <c r="A76" s="64"/>
      <c r="B76" s="65"/>
      <c r="C76" s="332"/>
      <c r="D76" s="65"/>
      <c r="E76" s="69"/>
      <c r="F76" s="69"/>
      <c r="G76" s="69"/>
      <c r="H76" s="69"/>
      <c r="I76" s="73"/>
      <c r="J76" s="317"/>
      <c r="K76" s="317"/>
      <c r="L76" s="317"/>
      <c r="M76" s="69"/>
      <c r="N76" s="69"/>
      <c r="O76" s="73"/>
      <c r="P76" s="69"/>
      <c r="Q76" s="69"/>
      <c r="R76" s="69"/>
      <c r="S76" s="69"/>
      <c r="T76" s="69"/>
      <c r="U76" s="69"/>
      <c r="V76" s="69"/>
      <c r="W76" s="69"/>
      <c r="X76" s="73"/>
      <c r="Y76" s="73"/>
      <c r="Z76" s="73"/>
      <c r="AA76" s="69"/>
      <c r="AB76" s="69"/>
      <c r="AC76" s="69"/>
      <c r="AD76" s="69"/>
      <c r="AE76" s="69"/>
      <c r="AF76" s="73"/>
      <c r="AG76" s="318"/>
      <c r="AH76" s="16"/>
      <c r="AI76" s="16"/>
      <c r="AJ76" s="16"/>
      <c r="AK76" s="16"/>
      <c r="AL76" s="16"/>
    </row>
    <row r="77" customFormat="false" ht="12.75" hidden="true" customHeight="true" outlineLevel="0" collapsed="false">
      <c r="A77" s="327"/>
      <c r="B77" s="333"/>
      <c r="C77" s="333"/>
      <c r="D77" s="333"/>
      <c r="E77" s="333"/>
      <c r="F77" s="333"/>
      <c r="G77" s="334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335"/>
      <c r="AH77" s="336"/>
      <c r="AI77" s="336"/>
      <c r="AJ77" s="336"/>
      <c r="AK77" s="336"/>
      <c r="AL77" s="336"/>
    </row>
    <row r="78" customFormat="false" ht="12.75" hidden="true" customHeight="true" outlineLevel="0" collapsed="false">
      <c r="A78" s="327"/>
      <c r="B78" s="333"/>
      <c r="C78" s="333"/>
      <c r="D78" s="333"/>
      <c r="E78" s="333"/>
      <c r="F78" s="333"/>
      <c r="G78" s="334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  <c r="AA78" s="335"/>
      <c r="AB78" s="335"/>
      <c r="AC78" s="335"/>
      <c r="AD78" s="335"/>
      <c r="AE78" s="335"/>
      <c r="AF78" s="335"/>
      <c r="AG78" s="335"/>
      <c r="AH78" s="336"/>
      <c r="AI78" s="336"/>
      <c r="AJ78" s="336"/>
      <c r="AK78" s="336"/>
      <c r="AL78" s="336"/>
    </row>
    <row r="79" customFormat="false" ht="12.75" hidden="true" customHeight="true" outlineLevel="0" collapsed="false">
      <c r="A79" s="327"/>
      <c r="B79" s="333"/>
      <c r="C79" s="333"/>
      <c r="D79" s="333"/>
      <c r="E79" s="333"/>
      <c r="F79" s="333"/>
      <c r="G79" s="334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6"/>
      <c r="AI79" s="336"/>
      <c r="AJ79" s="336"/>
      <c r="AK79" s="336"/>
      <c r="AL79" s="336"/>
    </row>
    <row r="80" customFormat="false" ht="12.75" hidden="true" customHeight="true" outlineLevel="0" collapsed="false">
      <c r="A80" s="327"/>
      <c r="B80" s="333"/>
      <c r="C80" s="333"/>
      <c r="D80" s="333"/>
      <c r="E80" s="333"/>
      <c r="F80" s="333"/>
      <c r="G80" s="334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6"/>
      <c r="AI80" s="336"/>
      <c r="AJ80" s="336"/>
      <c r="AK80" s="336"/>
      <c r="AL80" s="336"/>
    </row>
    <row r="81" customFormat="false" ht="12.75" hidden="true" customHeight="true" outlineLevel="0" collapsed="false">
      <c r="A81" s="327"/>
      <c r="B81" s="333"/>
      <c r="C81" s="333"/>
      <c r="D81" s="333"/>
      <c r="E81" s="333"/>
      <c r="F81" s="333"/>
      <c r="G81" s="334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  <c r="AA81" s="335"/>
      <c r="AB81" s="335"/>
      <c r="AC81" s="335"/>
      <c r="AD81" s="335"/>
      <c r="AE81" s="335"/>
      <c r="AF81" s="335"/>
      <c r="AG81" s="335"/>
      <c r="AH81" s="336"/>
      <c r="AI81" s="336"/>
      <c r="AJ81" s="336"/>
      <c r="AK81" s="336"/>
      <c r="AL81" s="336"/>
    </row>
    <row r="82" customFormat="false" ht="12.75" hidden="true" customHeight="true" outlineLevel="0" collapsed="false">
      <c r="A82" s="327"/>
      <c r="B82" s="333"/>
      <c r="C82" s="333"/>
      <c r="D82" s="333"/>
      <c r="E82" s="333"/>
      <c r="F82" s="333"/>
      <c r="G82" s="334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  <c r="AG82" s="335"/>
      <c r="AH82" s="336"/>
      <c r="AI82" s="336"/>
      <c r="AJ82" s="336"/>
      <c r="AK82" s="336"/>
      <c r="AL82" s="336"/>
    </row>
    <row r="83" customFormat="false" ht="12.75" hidden="true" customHeight="true" outlineLevel="0" collapsed="false">
      <c r="A83" s="327"/>
      <c r="B83" s="333"/>
      <c r="C83" s="333"/>
      <c r="D83" s="333"/>
      <c r="E83" s="333"/>
      <c r="F83" s="333"/>
      <c r="G83" s="334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  <c r="AG83" s="335"/>
      <c r="AH83" s="336"/>
      <c r="AI83" s="336"/>
      <c r="AJ83" s="336"/>
      <c r="AK83" s="336"/>
      <c r="AL83" s="336"/>
    </row>
    <row r="84" customFormat="false" ht="12.75" hidden="true" customHeight="true" outlineLevel="0" collapsed="false">
      <c r="A84" s="327"/>
      <c r="B84" s="333"/>
      <c r="C84" s="333"/>
      <c r="D84" s="333"/>
      <c r="E84" s="333"/>
      <c r="F84" s="333"/>
      <c r="G84" s="334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  <c r="AG84" s="335"/>
      <c r="AH84" s="336"/>
      <c r="AI84" s="336"/>
      <c r="AJ84" s="336"/>
      <c r="AK84" s="336"/>
      <c r="AL84" s="336"/>
    </row>
    <row r="85" customFormat="false" ht="12.75" hidden="true" customHeight="true" outlineLevel="0" collapsed="false">
      <c r="A85" s="327"/>
      <c r="B85" s="333"/>
      <c r="C85" s="333"/>
      <c r="D85" s="333"/>
      <c r="E85" s="333"/>
      <c r="F85" s="333"/>
      <c r="G85" s="334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  <c r="AG85" s="335"/>
      <c r="AH85" s="336"/>
      <c r="AI85" s="336"/>
      <c r="AJ85" s="336"/>
      <c r="AK85" s="336"/>
      <c r="AL85" s="336"/>
    </row>
    <row r="86" customFormat="false" ht="12.75" hidden="true" customHeight="true" outlineLevel="0" collapsed="false">
      <c r="A86" s="327"/>
      <c r="B86" s="333"/>
      <c r="C86" s="333"/>
      <c r="D86" s="333"/>
      <c r="E86" s="333"/>
      <c r="F86" s="333"/>
      <c r="G86" s="334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  <c r="AG86" s="335"/>
      <c r="AH86" s="336"/>
      <c r="AI86" s="336"/>
      <c r="AJ86" s="336"/>
      <c r="AK86" s="336"/>
      <c r="AL86" s="336"/>
    </row>
    <row r="87" customFormat="false" ht="12.75" hidden="true" customHeight="true" outlineLevel="0" collapsed="false">
      <c r="A87" s="327"/>
      <c r="B87" s="333"/>
      <c r="C87" s="333"/>
      <c r="D87" s="333"/>
      <c r="E87" s="333"/>
      <c r="F87" s="333"/>
      <c r="G87" s="334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  <c r="AG87" s="335"/>
      <c r="AH87" s="336"/>
      <c r="AI87" s="336"/>
      <c r="AJ87" s="336"/>
      <c r="AK87" s="336"/>
      <c r="AL87" s="336"/>
    </row>
    <row r="88" customFormat="false" ht="12.75" hidden="true" customHeight="true" outlineLevel="0" collapsed="false">
      <c r="A88" s="327"/>
      <c r="B88" s="333"/>
      <c r="C88" s="333"/>
      <c r="D88" s="333"/>
      <c r="E88" s="333"/>
      <c r="F88" s="333"/>
      <c r="G88" s="334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  <c r="AG88" s="335"/>
      <c r="AH88" s="336"/>
      <c r="AI88" s="336"/>
      <c r="AJ88" s="336"/>
      <c r="AK88" s="336"/>
      <c r="AL88" s="336"/>
    </row>
    <row r="89" customFormat="false" ht="12.75" hidden="false" customHeight="true" outlineLevel="0" collapsed="false">
      <c r="A89" s="64"/>
      <c r="B89" s="65"/>
      <c r="C89" s="70"/>
      <c r="D89" s="65"/>
      <c r="E89" s="69"/>
      <c r="F89" s="69"/>
      <c r="G89" s="69"/>
      <c r="H89" s="69"/>
      <c r="I89" s="73"/>
      <c r="J89" s="317"/>
      <c r="K89" s="317"/>
      <c r="L89" s="317"/>
      <c r="M89" s="69"/>
      <c r="N89" s="69"/>
      <c r="O89" s="73"/>
      <c r="P89" s="69"/>
      <c r="Q89" s="69"/>
      <c r="R89" s="69"/>
      <c r="S89" s="69"/>
      <c r="T89" s="69"/>
      <c r="U89" s="69"/>
      <c r="V89" s="69"/>
      <c r="W89" s="69"/>
      <c r="X89" s="73"/>
      <c r="Y89" s="73"/>
      <c r="Z89" s="73"/>
      <c r="AA89" s="69"/>
      <c r="AB89" s="69"/>
      <c r="AC89" s="69"/>
      <c r="AD89" s="69"/>
      <c r="AE89" s="69"/>
      <c r="AF89" s="73"/>
      <c r="AG89" s="318"/>
      <c r="AH89" s="16"/>
      <c r="AI89" s="16"/>
      <c r="AJ89" s="16"/>
      <c r="AK89" s="16"/>
      <c r="AL89" s="16"/>
    </row>
    <row r="90" customFormat="false" ht="12.75" hidden="false" customHeight="true" outlineLevel="0" collapsed="false">
      <c r="A90" s="76"/>
      <c r="B90" s="76"/>
      <c r="C90" s="90"/>
      <c r="D90" s="90"/>
      <c r="E90" s="90"/>
      <c r="F90" s="90"/>
      <c r="G90" s="82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50"/>
      <c r="AI90" s="50"/>
      <c r="AJ90" s="50"/>
      <c r="AK90" s="50"/>
      <c r="AL90" s="50"/>
    </row>
    <row r="91" customFormat="false" ht="12.75" hidden="false" customHeight="true" outlineLevel="0" collapsed="false">
      <c r="A91" s="76"/>
      <c r="B91" s="76"/>
      <c r="C91" s="90"/>
      <c r="D91" s="90"/>
      <c r="E91" s="90"/>
      <c r="F91" s="90"/>
      <c r="G91" s="82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50"/>
      <c r="AI91" s="50"/>
      <c r="AJ91" s="50"/>
      <c r="AK91" s="50"/>
      <c r="AL91" s="50"/>
    </row>
    <row r="92" customFormat="false" ht="12.75" hidden="false" customHeight="true" outlineLevel="0" collapsed="false">
      <c r="A92" s="76"/>
      <c r="B92" s="76"/>
      <c r="C92" s="90"/>
      <c r="D92" s="90"/>
      <c r="E92" s="90"/>
      <c r="F92" s="90"/>
      <c r="G92" s="82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50"/>
      <c r="AI92" s="50"/>
      <c r="AJ92" s="50"/>
      <c r="AK92" s="50"/>
      <c r="AL92" s="50"/>
    </row>
    <row r="93" customFormat="false" ht="12.75" hidden="false" customHeight="true" outlineLevel="0" collapsed="false">
      <c r="A93" s="76"/>
      <c r="B93" s="76"/>
      <c r="C93" s="90"/>
      <c r="D93" s="90"/>
      <c r="E93" s="90"/>
      <c r="F93" s="90"/>
      <c r="G93" s="82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50"/>
      <c r="AI93" s="50"/>
      <c r="AJ93" s="50"/>
      <c r="AK93" s="50"/>
      <c r="AL93" s="50"/>
    </row>
    <row r="94" customFormat="false" ht="12.75" hidden="false" customHeight="true" outlineLevel="0" collapsed="false">
      <c r="A94" s="76"/>
      <c r="B94" s="76"/>
      <c r="C94" s="90"/>
      <c r="D94" s="90"/>
      <c r="E94" s="90"/>
      <c r="F94" s="90"/>
      <c r="G94" s="82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50"/>
      <c r="AI94" s="50"/>
      <c r="AJ94" s="50"/>
      <c r="AK94" s="50"/>
      <c r="AL94" s="50"/>
    </row>
    <row r="95" customFormat="false" ht="12.75" hidden="false" customHeight="true" outlineLevel="0" collapsed="false">
      <c r="A95" s="76"/>
      <c r="B95" s="76"/>
      <c r="C95" s="90"/>
      <c r="D95" s="90"/>
      <c r="E95" s="90"/>
      <c r="F95" s="90"/>
      <c r="G95" s="82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50"/>
      <c r="AI95" s="50"/>
      <c r="AJ95" s="50"/>
      <c r="AK95" s="50"/>
      <c r="AL95" s="50"/>
    </row>
    <row r="96" customFormat="false" ht="12.75" hidden="false" customHeight="true" outlineLevel="0" collapsed="false">
      <c r="A96" s="76"/>
      <c r="B96" s="76"/>
      <c r="C96" s="90"/>
      <c r="D96" s="90"/>
      <c r="E96" s="90"/>
      <c r="F96" s="90"/>
      <c r="G96" s="82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50"/>
      <c r="AI96" s="50"/>
      <c r="AJ96" s="50"/>
      <c r="AK96" s="50"/>
      <c r="AL96" s="50"/>
    </row>
    <row r="97" customFormat="false" ht="12.75" hidden="false" customHeight="true" outlineLevel="0" collapsed="false">
      <c r="A97" s="76"/>
      <c r="B97" s="333"/>
      <c r="C97" s="337"/>
      <c r="D97" s="337"/>
      <c r="E97" s="337"/>
      <c r="F97" s="337"/>
      <c r="G97" s="334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336"/>
      <c r="AI97" s="336"/>
      <c r="AJ97" s="336"/>
      <c r="AK97" s="336"/>
      <c r="AL97" s="336"/>
    </row>
    <row r="98" customFormat="false" ht="12.75" hidden="false" customHeight="true" outlineLevel="0" collapsed="false">
      <c r="A98" s="76"/>
      <c r="B98" s="333"/>
      <c r="C98" s="337"/>
      <c r="D98" s="337"/>
      <c r="E98" s="337"/>
      <c r="F98" s="337"/>
      <c r="G98" s="334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336"/>
      <c r="AI98" s="336"/>
      <c r="AJ98" s="336"/>
      <c r="AK98" s="336"/>
      <c r="AL98" s="336"/>
    </row>
    <row r="99" customFormat="false" ht="12.75" hidden="false" customHeight="true" outlineLevel="0" collapsed="false">
      <c r="A99" s="76"/>
      <c r="B99" s="333"/>
      <c r="C99" s="337"/>
      <c r="D99" s="337"/>
      <c r="E99" s="337"/>
      <c r="F99" s="337"/>
      <c r="G99" s="334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336"/>
      <c r="AI99" s="336"/>
      <c r="AJ99" s="336"/>
      <c r="AK99" s="336"/>
      <c r="AL99" s="336"/>
    </row>
    <row r="100" customFormat="false" ht="12.75" hidden="false" customHeight="true" outlineLevel="0" collapsed="false">
      <c r="A100" s="76"/>
      <c r="B100" s="333"/>
      <c r="C100" s="337"/>
      <c r="D100" s="337"/>
      <c r="E100" s="337"/>
      <c r="F100" s="337"/>
      <c r="G100" s="334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336"/>
      <c r="AI100" s="336"/>
      <c r="AJ100" s="336"/>
      <c r="AK100" s="336"/>
      <c r="AL100" s="336"/>
    </row>
    <row r="101" customFormat="false" ht="12.75" hidden="false" customHeight="true" outlineLevel="0" collapsed="false">
      <c r="A101" s="76"/>
      <c r="B101" s="333"/>
      <c r="C101" s="329"/>
      <c r="D101" s="329"/>
      <c r="E101" s="329"/>
      <c r="F101" s="329"/>
      <c r="G101" s="328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336"/>
      <c r="AI101" s="336"/>
      <c r="AJ101" s="336"/>
      <c r="AK101" s="336"/>
      <c r="AL101" s="336"/>
    </row>
    <row r="102" customFormat="false" ht="12.75" hidden="false" customHeight="true" outlineLevel="0" collapsed="false">
      <c r="A102" s="76"/>
      <c r="B102" s="333"/>
      <c r="C102" s="329"/>
      <c r="D102" s="329"/>
      <c r="E102" s="329"/>
      <c r="F102" s="329"/>
      <c r="G102" s="328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336"/>
      <c r="AI102" s="336"/>
      <c r="AJ102" s="336"/>
      <c r="AK102" s="336"/>
      <c r="AL102" s="336"/>
    </row>
    <row r="103" customFormat="false" ht="12.75" hidden="true" customHeight="true" outlineLevel="0" collapsed="false">
      <c r="A103" s="76" t="e">
        <f aca="false">'codigos flow sheet' #REF!</f>
        <v>#VALUE!</v>
      </c>
      <c r="B103" s="76" t="e">
        <f aca="false">'codigos flow sheet' #REF!</f>
        <v>#VALUE!</v>
      </c>
      <c r="C103" s="76" t="e">
        <f aca="false">'codigos flow sheet' #REF!</f>
        <v>#VALUE!</v>
      </c>
      <c r="D103" s="76" t="e">
        <f aca="false">'codigos flow sheet' #REF!</f>
        <v>#VALUE!</v>
      </c>
      <c r="E103" s="338"/>
      <c r="F103" s="338"/>
      <c r="G103" s="339"/>
      <c r="H103" s="335"/>
      <c r="I103" s="335"/>
      <c r="J103" s="340"/>
      <c r="K103" s="340"/>
      <c r="L103" s="341"/>
      <c r="M103" s="342"/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42"/>
      <c r="AB103" s="342"/>
      <c r="AC103" s="342"/>
      <c r="AD103" s="342"/>
      <c r="AE103" s="342"/>
      <c r="AF103" s="339"/>
      <c r="AG103" s="333"/>
      <c r="AH103" s="211"/>
      <c r="AI103" s="211"/>
      <c r="AJ103" s="211"/>
      <c r="AK103" s="211"/>
      <c r="AL103" s="211"/>
    </row>
    <row r="104" customFormat="false" ht="12.75" hidden="true" customHeight="true" outlineLevel="0" collapsed="false">
      <c r="A104" s="76" t="e">
        <f aca="false">'codigos flow sheet' #REF!</f>
        <v>#VALUE!</v>
      </c>
      <c r="B104" s="76" t="e">
        <f aca="false">'codigos flow sheet' #REF!</f>
        <v>#VALUE!</v>
      </c>
      <c r="C104" s="76" t="e">
        <f aca="false">'codigos flow sheet' #REF!</f>
        <v>#VALUE!</v>
      </c>
      <c r="D104" s="76" t="e">
        <f aca="false">'codigos flow sheet' #REF!</f>
        <v>#VALUE!</v>
      </c>
      <c r="E104" s="338"/>
      <c r="F104" s="338"/>
      <c r="G104" s="339"/>
      <c r="H104" s="335"/>
      <c r="I104" s="335"/>
      <c r="J104" s="340"/>
      <c r="K104" s="340"/>
      <c r="L104" s="341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342"/>
      <c r="AB104" s="342"/>
      <c r="AC104" s="342"/>
      <c r="AD104" s="342"/>
      <c r="AE104" s="342"/>
      <c r="AF104" s="339"/>
      <c r="AG104" s="343"/>
      <c r="AH104" s="211"/>
      <c r="AI104" s="211"/>
      <c r="AJ104" s="211"/>
      <c r="AK104" s="211"/>
      <c r="AL104" s="211"/>
    </row>
    <row r="105" customFormat="false" ht="12.75" hidden="true" customHeight="true" outlineLevel="0" collapsed="false">
      <c r="A105" s="76" t="e">
        <f aca="false">'codigos flow sheet' #REF!</f>
        <v>#VALUE!</v>
      </c>
      <c r="B105" s="76" t="e">
        <f aca="false">'codigos flow sheet' #REF!</f>
        <v>#VALUE!</v>
      </c>
      <c r="C105" s="76" t="e">
        <f aca="false">'codigos flow sheet' #REF!</f>
        <v>#VALUE!</v>
      </c>
      <c r="D105" s="76" t="e">
        <f aca="false">'codigos flow sheet' #REF!</f>
        <v>#VALUE!</v>
      </c>
      <c r="E105" s="338"/>
      <c r="F105" s="338"/>
      <c r="G105" s="339"/>
      <c r="H105" s="335"/>
      <c r="I105" s="335"/>
      <c r="J105" s="340"/>
      <c r="K105" s="340"/>
      <c r="L105" s="341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42"/>
      <c r="AB105" s="342"/>
      <c r="AC105" s="342"/>
      <c r="AD105" s="342"/>
      <c r="AE105" s="342"/>
      <c r="AF105" s="339"/>
      <c r="AG105" s="343"/>
      <c r="AH105" s="211"/>
      <c r="AI105" s="211"/>
      <c r="AJ105" s="211"/>
      <c r="AK105" s="211"/>
      <c r="AL105" s="211"/>
    </row>
    <row r="106" customFormat="false" ht="12.75" hidden="true" customHeight="true" outlineLevel="0" collapsed="false">
      <c r="A106" s="76" t="e">
        <f aca="false">'codigos flow sheet' #REF!</f>
        <v>#VALUE!</v>
      </c>
      <c r="B106" s="76" t="e">
        <f aca="false">'codigos flow sheet' #REF!</f>
        <v>#VALUE!</v>
      </c>
      <c r="C106" s="76" t="e">
        <f aca="false">'codigos flow sheet' #REF!</f>
        <v>#VALUE!</v>
      </c>
      <c r="D106" s="76" t="e">
        <f aca="false">'codigos flow sheet' #REF!</f>
        <v>#VALUE!</v>
      </c>
      <c r="E106" s="338"/>
      <c r="F106" s="338"/>
      <c r="G106" s="339"/>
      <c r="H106" s="335"/>
      <c r="I106" s="335"/>
      <c r="J106" s="340"/>
      <c r="K106" s="340"/>
      <c r="L106" s="341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42"/>
      <c r="AB106" s="342"/>
      <c r="AC106" s="342"/>
      <c r="AD106" s="342"/>
      <c r="AE106" s="342"/>
      <c r="AF106" s="339"/>
      <c r="AG106" s="344"/>
      <c r="AH106" s="211"/>
      <c r="AI106" s="211"/>
      <c r="AJ106" s="211"/>
      <c r="AK106" s="211"/>
      <c r="AL106" s="211"/>
    </row>
    <row r="107" customFormat="false" ht="12.75" hidden="true" customHeight="true" outlineLevel="0" collapsed="false">
      <c r="A107" s="76" t="e">
        <f aca="false">'codigos flow sheet' #REF!</f>
        <v>#VALUE!</v>
      </c>
      <c r="B107" s="76" t="e">
        <f aca="false">'codigos flow sheet' #REF!</f>
        <v>#VALUE!</v>
      </c>
      <c r="C107" s="76" t="e">
        <f aca="false">'codigos flow sheet' #REF!</f>
        <v>#VALUE!</v>
      </c>
      <c r="D107" s="76" t="e">
        <f aca="false">'codigos flow sheet' #REF!</f>
        <v>#VALUE!</v>
      </c>
      <c r="E107" s="338"/>
      <c r="F107" s="338"/>
      <c r="G107" s="339"/>
      <c r="H107" s="335"/>
      <c r="I107" s="335"/>
      <c r="J107" s="340"/>
      <c r="K107" s="340"/>
      <c r="L107" s="341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2"/>
      <c r="AD107" s="342"/>
      <c r="AE107" s="342"/>
      <c r="AF107" s="339"/>
      <c r="AG107" s="344"/>
      <c r="AH107" s="211"/>
      <c r="AI107" s="211"/>
      <c r="AJ107" s="211"/>
      <c r="AK107" s="211"/>
      <c r="AL107" s="211"/>
    </row>
    <row r="108" customFormat="false" ht="12.75" hidden="true" customHeight="true" outlineLevel="0" collapsed="false">
      <c r="A108" s="76" t="e">
        <f aca="false">'codigos flow sheet' #REF!</f>
        <v>#VALUE!</v>
      </c>
      <c r="B108" s="76" t="e">
        <f aca="false">'codigos flow sheet' #REF!</f>
        <v>#VALUE!</v>
      </c>
      <c r="C108" s="76" t="e">
        <f aca="false">'codigos flow sheet' #REF!</f>
        <v>#VALUE!</v>
      </c>
      <c r="D108" s="76" t="e">
        <f aca="false">'codigos flow sheet' #REF!</f>
        <v>#VALUE!</v>
      </c>
      <c r="E108" s="338"/>
      <c r="F108" s="338"/>
      <c r="G108" s="339"/>
      <c r="H108" s="335"/>
      <c r="I108" s="335"/>
      <c r="J108" s="340"/>
      <c r="K108" s="340"/>
      <c r="L108" s="341"/>
      <c r="M108" s="342"/>
      <c r="N108" s="342"/>
      <c r="O108" s="342"/>
      <c r="P108" s="342"/>
      <c r="Q108" s="342"/>
      <c r="R108" s="342"/>
      <c r="S108" s="342"/>
      <c r="T108" s="342"/>
      <c r="U108" s="342"/>
      <c r="V108" s="342"/>
      <c r="W108" s="342"/>
      <c r="X108" s="342"/>
      <c r="Y108" s="342"/>
      <c r="Z108" s="342"/>
      <c r="AA108" s="342"/>
      <c r="AB108" s="342"/>
      <c r="AC108" s="342"/>
      <c r="AD108" s="342"/>
      <c r="AE108" s="342"/>
      <c r="AF108" s="339"/>
      <c r="AG108" s="344"/>
      <c r="AH108" s="211"/>
      <c r="AI108" s="211"/>
      <c r="AJ108" s="211"/>
      <c r="AK108" s="211"/>
      <c r="AL108" s="211"/>
    </row>
    <row r="109" customFormat="false" ht="12.75" hidden="true" customHeight="true" outlineLevel="0" collapsed="false">
      <c r="A109" s="76" t="e">
        <f aca="false">'codigos flow sheet' #REF!</f>
        <v>#VALUE!</v>
      </c>
      <c r="B109" s="76" t="e">
        <f aca="false">'codigos flow sheet' #REF!</f>
        <v>#VALUE!</v>
      </c>
      <c r="C109" s="76" t="e">
        <f aca="false">'codigos flow sheet' #REF!</f>
        <v>#VALUE!</v>
      </c>
      <c r="D109" s="76" t="e">
        <f aca="false">'codigos flow sheet' #REF!</f>
        <v>#VALUE!</v>
      </c>
      <c r="E109" s="338"/>
      <c r="F109" s="338"/>
      <c r="G109" s="339"/>
      <c r="H109" s="335"/>
      <c r="I109" s="335"/>
      <c r="J109" s="340"/>
      <c r="K109" s="340"/>
      <c r="L109" s="341"/>
      <c r="M109" s="339"/>
      <c r="N109" s="339"/>
      <c r="O109" s="339"/>
      <c r="P109" s="339"/>
      <c r="Q109" s="339"/>
      <c r="R109" s="339"/>
      <c r="S109" s="339"/>
      <c r="T109" s="339"/>
      <c r="U109" s="339"/>
      <c r="V109" s="339"/>
      <c r="W109" s="339"/>
      <c r="X109" s="339"/>
      <c r="Y109" s="339"/>
      <c r="Z109" s="339"/>
      <c r="AA109" s="339"/>
      <c r="AB109" s="339"/>
      <c r="AC109" s="339"/>
      <c r="AD109" s="339"/>
      <c r="AE109" s="339"/>
      <c r="AF109" s="339"/>
      <c r="AG109" s="326"/>
      <c r="AH109" s="211"/>
      <c r="AI109" s="211"/>
      <c r="AJ109" s="211"/>
      <c r="AK109" s="211"/>
      <c r="AL109" s="211"/>
    </row>
    <row r="110" customFormat="false" ht="12.75" hidden="true" customHeight="true" outlineLevel="0" collapsed="false">
      <c r="A110" s="76" t="e">
        <f aca="false">'codigos flow sheet' #REF!</f>
        <v>#VALUE!</v>
      </c>
      <c r="B110" s="76" t="e">
        <f aca="false">'codigos flow sheet' #REF!</f>
        <v>#VALUE!</v>
      </c>
      <c r="C110" s="76" t="e">
        <f aca="false">'codigos flow sheet' #REF!</f>
        <v>#VALUE!</v>
      </c>
      <c r="D110" s="76" t="e">
        <f aca="false">'codigos flow sheet' #REF!</f>
        <v>#VALUE!</v>
      </c>
      <c r="E110" s="338"/>
      <c r="F110" s="338"/>
      <c r="G110" s="339"/>
      <c r="H110" s="335"/>
      <c r="I110" s="335"/>
      <c r="J110" s="340"/>
      <c r="K110" s="340"/>
      <c r="L110" s="341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39"/>
      <c r="X110" s="339"/>
      <c r="Y110" s="339"/>
      <c r="Z110" s="339"/>
      <c r="AA110" s="339"/>
      <c r="AB110" s="339"/>
      <c r="AC110" s="339"/>
      <c r="AD110" s="339"/>
      <c r="AE110" s="339"/>
      <c r="AF110" s="339"/>
      <c r="AG110" s="326"/>
      <c r="AH110" s="211"/>
      <c r="AI110" s="211"/>
      <c r="AJ110" s="211"/>
      <c r="AK110" s="211"/>
      <c r="AL110" s="211"/>
    </row>
    <row r="111" customFormat="false" ht="12.75" hidden="true" customHeight="true" outlineLevel="0" collapsed="false">
      <c r="A111" s="76" t="e">
        <f aca="false">'codigos flow sheet' #REF!</f>
        <v>#VALUE!</v>
      </c>
      <c r="B111" s="76" t="e">
        <f aca="false">'codigos flow sheet' #REF!</f>
        <v>#VALUE!</v>
      </c>
      <c r="C111" s="76" t="e">
        <f aca="false">'codigos flow sheet' #REF!</f>
        <v>#VALUE!</v>
      </c>
      <c r="D111" s="76" t="e">
        <f aca="false">'codigos flow sheet' #REF!</f>
        <v>#VALUE!</v>
      </c>
      <c r="E111" s="338"/>
      <c r="F111" s="338"/>
      <c r="G111" s="339"/>
      <c r="H111" s="335"/>
      <c r="I111" s="335"/>
      <c r="J111" s="340"/>
      <c r="K111" s="340"/>
      <c r="L111" s="341"/>
      <c r="M111" s="339"/>
      <c r="N111" s="339"/>
      <c r="O111" s="339"/>
      <c r="P111" s="339"/>
      <c r="Q111" s="339"/>
      <c r="R111" s="339"/>
      <c r="S111" s="339"/>
      <c r="T111" s="339"/>
      <c r="U111" s="339"/>
      <c r="V111" s="339"/>
      <c r="W111" s="339"/>
      <c r="X111" s="339"/>
      <c r="Y111" s="339"/>
      <c r="Z111" s="339"/>
      <c r="AA111" s="339"/>
      <c r="AB111" s="339"/>
      <c r="AC111" s="339"/>
      <c r="AD111" s="339"/>
      <c r="AE111" s="339"/>
      <c r="AF111" s="339"/>
      <c r="AG111" s="326"/>
      <c r="AH111" s="211"/>
      <c r="AI111" s="211"/>
      <c r="AJ111" s="211"/>
      <c r="AK111" s="211"/>
      <c r="AL111" s="211"/>
    </row>
    <row r="112" customFormat="false" ht="12.75" hidden="true" customHeight="true" outlineLevel="0" collapsed="false">
      <c r="A112" s="76" t="e">
        <f aca="false">'codigos flow sheet' #REF!</f>
        <v>#VALUE!</v>
      </c>
      <c r="B112" s="76" t="e">
        <f aca="false">'codigos flow sheet' #REF!</f>
        <v>#VALUE!</v>
      </c>
      <c r="C112" s="76" t="e">
        <f aca="false">'codigos flow sheet' #REF!</f>
        <v>#VALUE!</v>
      </c>
      <c r="D112" s="76" t="e">
        <f aca="false">'codigos flow sheet' #REF!</f>
        <v>#VALUE!</v>
      </c>
      <c r="E112" s="338"/>
      <c r="F112" s="338"/>
      <c r="G112" s="339"/>
      <c r="H112" s="335"/>
      <c r="I112" s="335"/>
      <c r="J112" s="340"/>
      <c r="K112" s="340"/>
      <c r="L112" s="341"/>
      <c r="M112" s="339"/>
      <c r="N112" s="339"/>
      <c r="O112" s="339"/>
      <c r="P112" s="339"/>
      <c r="Q112" s="339"/>
      <c r="R112" s="339"/>
      <c r="S112" s="339"/>
      <c r="T112" s="339"/>
      <c r="U112" s="339"/>
      <c r="V112" s="339"/>
      <c r="W112" s="339"/>
      <c r="X112" s="339"/>
      <c r="Y112" s="339"/>
      <c r="Z112" s="339"/>
      <c r="AA112" s="339"/>
      <c r="AB112" s="339"/>
      <c r="AC112" s="339"/>
      <c r="AD112" s="339"/>
      <c r="AE112" s="339"/>
      <c r="AF112" s="339"/>
      <c r="AG112" s="326"/>
      <c r="AH112" s="211"/>
      <c r="AI112" s="211"/>
      <c r="AJ112" s="211"/>
      <c r="AK112" s="211"/>
      <c r="AL112" s="211"/>
    </row>
    <row r="113" customFormat="false" ht="12.75" hidden="false" customHeight="true" outlineLevel="0" collapsed="false">
      <c r="A113" s="209"/>
      <c r="B113" s="209"/>
      <c r="C113" s="210"/>
      <c r="D113" s="211"/>
      <c r="E113" s="211"/>
      <c r="F113" s="211"/>
      <c r="G113" s="212"/>
      <c r="H113" s="214"/>
      <c r="I113" s="214"/>
      <c r="J113" s="215"/>
      <c r="K113" s="215"/>
      <c r="L113" s="216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  <c r="AA113" s="212"/>
      <c r="AB113" s="212"/>
      <c r="AC113" s="212"/>
      <c r="AD113" s="212"/>
      <c r="AE113" s="212"/>
      <c r="AF113" s="212"/>
      <c r="AG113" s="209"/>
      <c r="AH113" s="211"/>
      <c r="AI113" s="211"/>
      <c r="AJ113" s="211"/>
      <c r="AK113" s="211"/>
      <c r="AL113" s="211"/>
    </row>
    <row r="114" customFormat="false" ht="12.75" hidden="false" customHeight="true" outlineLevel="0" collapsed="false">
      <c r="A114" s="209"/>
      <c r="B114" s="209"/>
      <c r="C114" s="210"/>
      <c r="D114" s="211"/>
      <c r="E114" s="211"/>
      <c r="F114" s="211"/>
      <c r="G114" s="212"/>
      <c r="H114" s="214"/>
      <c r="I114" s="214"/>
      <c r="J114" s="215"/>
      <c r="K114" s="215"/>
      <c r="L114" s="216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212"/>
      <c r="AG114" s="209"/>
      <c r="AH114" s="211"/>
      <c r="AI114" s="211"/>
      <c r="AJ114" s="211"/>
      <c r="AK114" s="211"/>
      <c r="AL114" s="211"/>
    </row>
    <row r="115" customFormat="false" ht="12.75" hidden="false" customHeight="true" outlineLevel="0" collapsed="false">
      <c r="A115" s="209"/>
      <c r="B115" s="209"/>
      <c r="C115" s="210"/>
      <c r="D115" s="211"/>
      <c r="E115" s="211"/>
      <c r="F115" s="211"/>
      <c r="G115" s="212"/>
      <c r="H115" s="214"/>
      <c r="I115" s="214"/>
      <c r="J115" s="215"/>
      <c r="K115" s="215"/>
      <c r="L115" s="216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2"/>
      <c r="AB115" s="212"/>
      <c r="AC115" s="212"/>
      <c r="AD115" s="212"/>
      <c r="AE115" s="212"/>
      <c r="AF115" s="212"/>
      <c r="AG115" s="209"/>
      <c r="AH115" s="211"/>
      <c r="AI115" s="211"/>
      <c r="AJ115" s="211"/>
      <c r="AK115" s="211"/>
      <c r="AL115" s="211"/>
    </row>
    <row r="116" customFormat="false" ht="12.75" hidden="false" customHeight="true" outlineLevel="0" collapsed="false">
      <c r="A116" s="209"/>
      <c r="B116" s="209"/>
      <c r="C116" s="210"/>
      <c r="D116" s="211"/>
      <c r="E116" s="211"/>
      <c r="F116" s="211"/>
      <c r="G116" s="212"/>
      <c r="H116" s="214"/>
      <c r="I116" s="213"/>
      <c r="J116" s="215"/>
      <c r="K116" s="215"/>
      <c r="L116" s="216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09"/>
      <c r="AH116" s="211"/>
      <c r="AI116" s="211"/>
      <c r="AJ116" s="211"/>
      <c r="AK116" s="211"/>
      <c r="AL116" s="211"/>
    </row>
    <row r="117" customFormat="false" ht="12.75" hidden="false" customHeight="true" outlineLevel="0" collapsed="false">
      <c r="A117" s="209"/>
      <c r="B117" s="209"/>
      <c r="C117" s="210"/>
      <c r="D117" s="211"/>
      <c r="E117" s="211"/>
      <c r="F117" s="211"/>
      <c r="G117" s="212"/>
      <c r="H117" s="214"/>
      <c r="I117" s="213"/>
      <c r="J117" s="215"/>
      <c r="K117" s="215"/>
      <c r="L117" s="216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09"/>
      <c r="AH117" s="211"/>
      <c r="AI117" s="211"/>
      <c r="AJ117" s="211"/>
      <c r="AK117" s="211"/>
      <c r="AL117" s="211"/>
    </row>
    <row r="118" customFormat="false" ht="12.75" hidden="false" customHeight="true" outlineLevel="0" collapsed="false">
      <c r="A118" s="209"/>
      <c r="B118" s="209"/>
      <c r="C118" s="210"/>
      <c r="D118" s="211"/>
      <c r="E118" s="211"/>
      <c r="F118" s="211"/>
      <c r="G118" s="212"/>
      <c r="H118" s="214"/>
      <c r="I118" s="213"/>
      <c r="J118" s="215"/>
      <c r="K118" s="215"/>
      <c r="L118" s="216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212"/>
      <c r="AB118" s="212"/>
      <c r="AC118" s="212"/>
      <c r="AD118" s="212"/>
      <c r="AE118" s="212"/>
      <c r="AF118" s="212"/>
      <c r="AG118" s="209"/>
      <c r="AH118" s="211"/>
      <c r="AI118" s="211"/>
      <c r="AJ118" s="211"/>
      <c r="AK118" s="211"/>
      <c r="AL118" s="211"/>
    </row>
    <row r="119" customFormat="false" ht="12.75" hidden="false" customHeight="true" outlineLevel="0" collapsed="false">
      <c r="A119" s="209"/>
      <c r="B119" s="209"/>
      <c r="C119" s="210"/>
      <c r="D119" s="211"/>
      <c r="E119" s="211"/>
      <c r="F119" s="211"/>
      <c r="G119" s="212"/>
      <c r="H119" s="214"/>
      <c r="I119" s="213"/>
      <c r="J119" s="215"/>
      <c r="K119" s="215"/>
      <c r="L119" s="216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  <c r="AA119" s="212"/>
      <c r="AB119" s="212"/>
      <c r="AC119" s="212"/>
      <c r="AD119" s="212"/>
      <c r="AE119" s="212"/>
      <c r="AF119" s="212"/>
      <c r="AG119" s="209"/>
      <c r="AH119" s="211"/>
      <c r="AI119" s="211"/>
      <c r="AJ119" s="211"/>
      <c r="AK119" s="211"/>
      <c r="AL119" s="211"/>
    </row>
    <row r="120" customFormat="false" ht="12.75" hidden="false" customHeight="true" outlineLevel="0" collapsed="false">
      <c r="A120" s="209"/>
      <c r="B120" s="209"/>
      <c r="C120" s="210"/>
      <c r="D120" s="211"/>
      <c r="E120" s="211"/>
      <c r="F120" s="211"/>
      <c r="G120" s="212"/>
      <c r="H120" s="214"/>
      <c r="I120" s="213"/>
      <c r="J120" s="215"/>
      <c r="K120" s="215"/>
      <c r="L120" s="216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  <c r="AA120" s="212"/>
      <c r="AB120" s="212"/>
      <c r="AC120" s="212"/>
      <c r="AD120" s="212"/>
      <c r="AE120" s="212"/>
      <c r="AF120" s="212"/>
      <c r="AG120" s="209"/>
      <c r="AH120" s="211"/>
      <c r="AI120" s="211"/>
      <c r="AJ120" s="211"/>
      <c r="AK120" s="211"/>
      <c r="AL120" s="211"/>
    </row>
    <row r="121" customFormat="false" ht="12.75" hidden="false" customHeight="true" outlineLevel="0" collapsed="false">
      <c r="A121" s="209"/>
      <c r="B121" s="209"/>
      <c r="C121" s="210"/>
      <c r="D121" s="211"/>
      <c r="E121" s="211"/>
      <c r="F121" s="211"/>
      <c r="G121" s="212"/>
      <c r="H121" s="214"/>
      <c r="I121" s="214"/>
      <c r="J121" s="215"/>
      <c r="K121" s="215"/>
      <c r="L121" s="216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212"/>
      <c r="AE121" s="212"/>
      <c r="AF121" s="212"/>
      <c r="AG121" s="209"/>
      <c r="AH121" s="211"/>
      <c r="AI121" s="211"/>
      <c r="AJ121" s="211"/>
      <c r="AK121" s="211"/>
      <c r="AL121" s="211"/>
    </row>
    <row r="122" customFormat="false" ht="12.75" hidden="false" customHeight="true" outlineLevel="0" collapsed="false">
      <c r="A122" s="209"/>
      <c r="B122" s="209"/>
      <c r="C122" s="210"/>
      <c r="D122" s="211"/>
      <c r="E122" s="211"/>
      <c r="F122" s="211"/>
      <c r="G122" s="212"/>
      <c r="H122" s="214"/>
      <c r="I122" s="214"/>
      <c r="J122" s="215"/>
      <c r="K122" s="215"/>
      <c r="L122" s="216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  <c r="AA122" s="212"/>
      <c r="AB122" s="212"/>
      <c r="AC122" s="212"/>
      <c r="AD122" s="212"/>
      <c r="AE122" s="212"/>
      <c r="AF122" s="212"/>
      <c r="AG122" s="209"/>
      <c r="AH122" s="211"/>
      <c r="AI122" s="211"/>
      <c r="AJ122" s="211"/>
      <c r="AK122" s="211"/>
      <c r="AL122" s="211"/>
    </row>
    <row r="123" customFormat="false" ht="12.75" hidden="false" customHeight="true" outlineLevel="0" collapsed="false">
      <c r="A123" s="209"/>
      <c r="B123" s="209"/>
      <c r="C123" s="210"/>
      <c r="D123" s="211"/>
      <c r="E123" s="211"/>
      <c r="F123" s="211"/>
      <c r="G123" s="212"/>
      <c r="H123" s="214"/>
      <c r="I123" s="214"/>
      <c r="J123" s="215"/>
      <c r="K123" s="215"/>
      <c r="L123" s="216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  <c r="AA123" s="212"/>
      <c r="AB123" s="212"/>
      <c r="AC123" s="212"/>
      <c r="AD123" s="212"/>
      <c r="AE123" s="212"/>
      <c r="AF123" s="212"/>
      <c r="AG123" s="209"/>
      <c r="AH123" s="211"/>
      <c r="AI123" s="211"/>
      <c r="AJ123" s="211"/>
      <c r="AK123" s="211"/>
      <c r="AL123" s="211"/>
    </row>
    <row r="124" customFormat="false" ht="12.75" hidden="false" customHeight="true" outlineLevel="0" collapsed="false">
      <c r="A124" s="209"/>
      <c r="B124" s="209"/>
      <c r="C124" s="210"/>
      <c r="D124" s="211"/>
      <c r="E124" s="211"/>
      <c r="F124" s="211"/>
      <c r="G124" s="212"/>
      <c r="H124" s="214"/>
      <c r="I124" s="214"/>
      <c r="J124" s="215"/>
      <c r="K124" s="215"/>
      <c r="L124" s="216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212"/>
      <c r="AB124" s="212"/>
      <c r="AC124" s="212"/>
      <c r="AD124" s="212"/>
      <c r="AE124" s="212"/>
      <c r="AF124" s="212"/>
      <c r="AG124" s="209"/>
      <c r="AH124" s="211"/>
      <c r="AI124" s="211"/>
      <c r="AJ124" s="211"/>
      <c r="AK124" s="211"/>
      <c r="AL124" s="211"/>
    </row>
    <row r="125" customFormat="false" ht="12.75" hidden="false" customHeight="true" outlineLevel="0" collapsed="false">
      <c r="A125" s="209"/>
      <c r="B125" s="209"/>
      <c r="C125" s="210"/>
      <c r="D125" s="211"/>
      <c r="E125" s="211"/>
      <c r="F125" s="211"/>
      <c r="G125" s="212"/>
      <c r="H125" s="214"/>
      <c r="I125" s="214"/>
      <c r="J125" s="215"/>
      <c r="K125" s="215"/>
      <c r="L125" s="216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  <c r="AA125" s="212"/>
      <c r="AB125" s="212"/>
      <c r="AC125" s="212"/>
      <c r="AD125" s="212"/>
      <c r="AE125" s="212"/>
      <c r="AF125" s="212"/>
      <c r="AG125" s="209"/>
      <c r="AH125" s="211"/>
      <c r="AI125" s="211"/>
      <c r="AJ125" s="211"/>
      <c r="AK125" s="211"/>
      <c r="AL125" s="211"/>
    </row>
    <row r="126" customFormat="false" ht="12.75" hidden="false" customHeight="true" outlineLevel="0" collapsed="false">
      <c r="A126" s="209"/>
      <c r="B126" s="209"/>
      <c r="C126" s="210"/>
      <c r="D126" s="211"/>
      <c r="E126" s="211"/>
      <c r="F126" s="211"/>
      <c r="G126" s="212"/>
      <c r="H126" s="214"/>
      <c r="I126" s="214"/>
      <c r="J126" s="215"/>
      <c r="K126" s="215"/>
      <c r="L126" s="216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  <c r="AA126" s="212"/>
      <c r="AB126" s="212"/>
      <c r="AC126" s="212"/>
      <c r="AD126" s="212"/>
      <c r="AE126" s="212"/>
      <c r="AF126" s="212"/>
      <c r="AG126" s="209"/>
      <c r="AH126" s="211"/>
      <c r="AI126" s="211"/>
      <c r="AJ126" s="211"/>
      <c r="AK126" s="211"/>
      <c r="AL126" s="211"/>
    </row>
    <row r="127" customFormat="false" ht="12.75" hidden="false" customHeight="true" outlineLevel="0" collapsed="false">
      <c r="A127" s="209"/>
      <c r="B127" s="209"/>
      <c r="C127" s="210"/>
      <c r="D127" s="211"/>
      <c r="E127" s="211"/>
      <c r="F127" s="211"/>
      <c r="G127" s="212"/>
      <c r="H127" s="214"/>
      <c r="I127" s="214"/>
      <c r="J127" s="215"/>
      <c r="K127" s="215"/>
      <c r="L127" s="216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  <c r="AA127" s="212"/>
      <c r="AB127" s="212"/>
      <c r="AC127" s="212"/>
      <c r="AD127" s="212"/>
      <c r="AE127" s="212"/>
      <c r="AF127" s="212"/>
      <c r="AG127" s="209"/>
      <c r="AH127" s="211"/>
      <c r="AI127" s="211"/>
      <c r="AJ127" s="211"/>
      <c r="AK127" s="211"/>
      <c r="AL127" s="211"/>
    </row>
    <row r="128" customFormat="false" ht="12.75" hidden="false" customHeight="true" outlineLevel="0" collapsed="false">
      <c r="A128" s="209"/>
      <c r="B128" s="209"/>
      <c r="C128" s="210"/>
      <c r="D128" s="211"/>
      <c r="E128" s="211"/>
      <c r="F128" s="211"/>
      <c r="G128" s="212"/>
      <c r="H128" s="214"/>
      <c r="I128" s="214"/>
      <c r="J128" s="215"/>
      <c r="K128" s="215"/>
      <c r="L128" s="216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  <c r="AA128" s="212"/>
      <c r="AB128" s="212"/>
      <c r="AC128" s="212"/>
      <c r="AD128" s="212"/>
      <c r="AE128" s="212"/>
      <c r="AF128" s="212"/>
      <c r="AG128" s="209"/>
      <c r="AH128" s="211"/>
      <c r="AI128" s="211"/>
      <c r="AJ128" s="211"/>
      <c r="AK128" s="211"/>
      <c r="AL128" s="211"/>
    </row>
    <row r="129" customFormat="false" ht="12.75" hidden="false" customHeight="true" outlineLevel="0" collapsed="false">
      <c r="A129" s="209"/>
      <c r="B129" s="209"/>
      <c r="C129" s="210"/>
      <c r="D129" s="211"/>
      <c r="E129" s="211"/>
      <c r="F129" s="211"/>
      <c r="G129" s="212"/>
      <c r="H129" s="214"/>
      <c r="I129" s="214"/>
      <c r="J129" s="215"/>
      <c r="K129" s="215"/>
      <c r="L129" s="216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  <c r="AA129" s="212"/>
      <c r="AB129" s="212"/>
      <c r="AC129" s="212"/>
      <c r="AD129" s="212"/>
      <c r="AE129" s="212"/>
      <c r="AF129" s="212"/>
      <c r="AG129" s="209"/>
      <c r="AH129" s="211"/>
      <c r="AI129" s="211"/>
      <c r="AJ129" s="211"/>
      <c r="AK129" s="211"/>
      <c r="AL129" s="211"/>
    </row>
    <row r="130" customFormat="false" ht="12.75" hidden="false" customHeight="true" outlineLevel="0" collapsed="false">
      <c r="A130" s="217"/>
      <c r="B130" s="217"/>
      <c r="C130" s="112"/>
      <c r="D130" s="16"/>
      <c r="E130" s="16"/>
      <c r="F130" s="16"/>
      <c r="G130" s="218"/>
      <c r="H130" s="155"/>
      <c r="I130" s="155"/>
      <c r="J130" s="219"/>
      <c r="K130" s="219"/>
      <c r="L130" s="220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  <c r="AB130" s="218"/>
      <c r="AC130" s="218"/>
      <c r="AD130" s="218"/>
      <c r="AE130" s="218"/>
      <c r="AF130" s="218"/>
      <c r="AG130" s="217"/>
      <c r="AH130" s="16"/>
      <c r="AI130" s="16"/>
      <c r="AJ130" s="16"/>
      <c r="AK130" s="16"/>
      <c r="AL130" s="16"/>
    </row>
    <row r="131" customFormat="false" ht="12.75" hidden="false" customHeight="true" outlineLevel="0" collapsed="false">
      <c r="A131" s="217"/>
      <c r="B131" s="217"/>
      <c r="C131" s="112"/>
      <c r="D131" s="16"/>
      <c r="E131" s="16"/>
      <c r="F131" s="16"/>
      <c r="G131" s="218"/>
      <c r="H131" s="155"/>
      <c r="I131" s="155"/>
      <c r="J131" s="219"/>
      <c r="K131" s="219"/>
      <c r="L131" s="220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  <c r="AB131" s="218"/>
      <c r="AC131" s="218"/>
      <c r="AD131" s="218"/>
      <c r="AE131" s="218"/>
      <c r="AF131" s="218"/>
      <c r="AG131" s="217"/>
      <c r="AH131" s="16"/>
      <c r="AI131" s="16"/>
      <c r="AJ131" s="16"/>
      <c r="AK131" s="16"/>
      <c r="AL131" s="16"/>
    </row>
    <row r="132" customFormat="false" ht="12.75" hidden="false" customHeight="true" outlineLevel="0" collapsed="false">
      <c r="A132" s="217"/>
      <c r="B132" s="217"/>
      <c r="C132" s="112"/>
      <c r="D132" s="16"/>
      <c r="E132" s="16"/>
      <c r="F132" s="16"/>
      <c r="G132" s="218"/>
      <c r="H132" s="155"/>
      <c r="I132" s="155"/>
      <c r="J132" s="219"/>
      <c r="K132" s="219"/>
      <c r="L132" s="220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  <c r="AB132" s="218"/>
      <c r="AC132" s="218"/>
      <c r="AD132" s="218"/>
      <c r="AE132" s="218"/>
      <c r="AF132" s="218"/>
      <c r="AG132" s="217"/>
      <c r="AH132" s="16"/>
      <c r="AI132" s="16"/>
      <c r="AJ132" s="16"/>
      <c r="AK132" s="16"/>
      <c r="AL132" s="16"/>
    </row>
    <row r="133" customFormat="false" ht="12.75" hidden="false" customHeight="true" outlineLevel="0" collapsed="false">
      <c r="A133" s="217"/>
      <c r="B133" s="217"/>
      <c r="C133" s="112"/>
      <c r="D133" s="16"/>
      <c r="E133" s="16"/>
      <c r="F133" s="16"/>
      <c r="G133" s="218"/>
      <c r="H133" s="155"/>
      <c r="I133" s="155"/>
      <c r="J133" s="219"/>
      <c r="K133" s="219"/>
      <c r="L133" s="220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  <c r="AG133" s="217"/>
      <c r="AH133" s="16"/>
      <c r="AI133" s="16"/>
      <c r="AJ133" s="16"/>
      <c r="AK133" s="16"/>
      <c r="AL133" s="16"/>
    </row>
    <row r="134" customFormat="false" ht="12.75" hidden="false" customHeight="true" outlineLevel="0" collapsed="false">
      <c r="A134" s="217"/>
      <c r="B134" s="217"/>
      <c r="C134" s="112"/>
      <c r="D134" s="16"/>
      <c r="E134" s="16"/>
      <c r="F134" s="16"/>
      <c r="G134" s="218"/>
      <c r="H134" s="155"/>
      <c r="I134" s="155"/>
      <c r="J134" s="219"/>
      <c r="K134" s="219"/>
      <c r="L134" s="220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  <c r="AG134" s="217"/>
      <c r="AH134" s="16"/>
      <c r="AI134" s="16"/>
      <c r="AJ134" s="16"/>
      <c r="AK134" s="16"/>
      <c r="AL134" s="16"/>
    </row>
    <row r="135" customFormat="false" ht="12.75" hidden="false" customHeight="true" outlineLevel="0" collapsed="false">
      <c r="A135" s="217"/>
      <c r="B135" s="217"/>
      <c r="C135" s="112"/>
      <c r="D135" s="16"/>
      <c r="E135" s="16"/>
      <c r="F135" s="16"/>
      <c r="G135" s="218"/>
      <c r="H135" s="155"/>
      <c r="I135" s="155"/>
      <c r="J135" s="219"/>
      <c r="K135" s="219"/>
      <c r="L135" s="220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8"/>
      <c r="AG135" s="217"/>
      <c r="AH135" s="16"/>
      <c r="AI135" s="16"/>
      <c r="AJ135" s="16"/>
      <c r="AK135" s="16"/>
      <c r="AL135" s="16"/>
    </row>
    <row r="136" customFormat="false" ht="12.75" hidden="false" customHeight="true" outlineLevel="0" collapsed="false">
      <c r="A136" s="217"/>
      <c r="B136" s="217"/>
      <c r="C136" s="112"/>
      <c r="D136" s="16"/>
      <c r="E136" s="16"/>
      <c r="F136" s="16"/>
      <c r="G136" s="218"/>
      <c r="H136" s="155"/>
      <c r="I136" s="155"/>
      <c r="J136" s="219"/>
      <c r="K136" s="219"/>
      <c r="L136" s="220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  <c r="AB136" s="218"/>
      <c r="AC136" s="218"/>
      <c r="AD136" s="218"/>
      <c r="AE136" s="218"/>
      <c r="AF136" s="218"/>
      <c r="AG136" s="217"/>
      <c r="AH136" s="16"/>
      <c r="AI136" s="16"/>
      <c r="AJ136" s="16"/>
      <c r="AK136" s="16"/>
      <c r="AL136" s="16"/>
    </row>
    <row r="137" customFormat="false" ht="12.75" hidden="false" customHeight="true" outlineLevel="0" collapsed="false">
      <c r="A137" s="217"/>
      <c r="B137" s="217"/>
      <c r="C137" s="112"/>
      <c r="D137" s="16"/>
      <c r="E137" s="16"/>
      <c r="F137" s="16"/>
      <c r="G137" s="218"/>
      <c r="H137" s="155"/>
      <c r="I137" s="155"/>
      <c r="J137" s="219"/>
      <c r="K137" s="219"/>
      <c r="L137" s="220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  <c r="AB137" s="218"/>
      <c r="AC137" s="218"/>
      <c r="AD137" s="218"/>
      <c r="AE137" s="218"/>
      <c r="AF137" s="218"/>
      <c r="AG137" s="217"/>
      <c r="AH137" s="16"/>
      <c r="AI137" s="16"/>
      <c r="AJ137" s="16"/>
      <c r="AK137" s="16"/>
      <c r="AL137" s="16"/>
    </row>
    <row r="138" customFormat="false" ht="12.75" hidden="false" customHeight="true" outlineLevel="0" collapsed="false">
      <c r="A138" s="217"/>
      <c r="B138" s="217"/>
      <c r="C138" s="112"/>
      <c r="D138" s="16"/>
      <c r="E138" s="16"/>
      <c r="F138" s="16"/>
      <c r="G138" s="218"/>
      <c r="H138" s="155"/>
      <c r="I138" s="155"/>
      <c r="J138" s="219"/>
      <c r="K138" s="219"/>
      <c r="L138" s="220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  <c r="AB138" s="218"/>
      <c r="AC138" s="218"/>
      <c r="AD138" s="218"/>
      <c r="AE138" s="218"/>
      <c r="AF138" s="218"/>
      <c r="AG138" s="217"/>
      <c r="AH138" s="16"/>
      <c r="AI138" s="16"/>
      <c r="AJ138" s="16"/>
      <c r="AK138" s="16"/>
      <c r="AL138" s="16"/>
    </row>
    <row r="139" customFormat="false" ht="12.75" hidden="false" customHeight="true" outlineLevel="0" collapsed="false">
      <c r="A139" s="217"/>
      <c r="B139" s="217"/>
      <c r="C139" s="112"/>
      <c r="D139" s="16"/>
      <c r="E139" s="16"/>
      <c r="F139" s="16"/>
      <c r="G139" s="218"/>
      <c r="H139" s="155"/>
      <c r="I139" s="155"/>
      <c r="J139" s="219"/>
      <c r="K139" s="219"/>
      <c r="L139" s="220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8"/>
      <c r="AG139" s="217"/>
      <c r="AH139" s="16"/>
      <c r="AI139" s="16"/>
      <c r="AJ139" s="16"/>
      <c r="AK139" s="16"/>
      <c r="AL139" s="16"/>
    </row>
    <row r="140" customFormat="false" ht="12.75" hidden="false" customHeight="true" outlineLevel="0" collapsed="false">
      <c r="A140" s="217"/>
      <c r="B140" s="217"/>
      <c r="C140" s="112"/>
      <c r="D140" s="16"/>
      <c r="E140" s="16"/>
      <c r="F140" s="16"/>
      <c r="G140" s="218"/>
      <c r="H140" s="155"/>
      <c r="I140" s="155"/>
      <c r="J140" s="219"/>
      <c r="K140" s="219"/>
      <c r="L140" s="220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7"/>
      <c r="AH140" s="16"/>
      <c r="AI140" s="16"/>
      <c r="AJ140" s="16"/>
      <c r="AK140" s="16"/>
      <c r="AL140" s="16"/>
    </row>
    <row r="141" customFormat="false" ht="12.75" hidden="false" customHeight="true" outlineLevel="0" collapsed="false">
      <c r="A141" s="217"/>
      <c r="B141" s="217"/>
      <c r="C141" s="112"/>
      <c r="D141" s="16"/>
      <c r="E141" s="16"/>
      <c r="F141" s="16"/>
      <c r="G141" s="218"/>
      <c r="H141" s="155"/>
      <c r="I141" s="155"/>
      <c r="J141" s="219"/>
      <c r="K141" s="219"/>
      <c r="L141" s="220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  <c r="AG141" s="217"/>
      <c r="AH141" s="16"/>
      <c r="AI141" s="16"/>
      <c r="AJ141" s="16"/>
      <c r="AK141" s="16"/>
      <c r="AL141" s="16"/>
    </row>
    <row r="142" customFormat="false" ht="12.75" hidden="false" customHeight="true" outlineLevel="0" collapsed="false">
      <c r="A142" s="217"/>
      <c r="B142" s="217"/>
      <c r="C142" s="112"/>
      <c r="D142" s="16"/>
      <c r="E142" s="16"/>
      <c r="F142" s="16"/>
      <c r="G142" s="218"/>
      <c r="H142" s="155"/>
      <c r="I142" s="155"/>
      <c r="J142" s="219"/>
      <c r="K142" s="219"/>
      <c r="L142" s="220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  <c r="AB142" s="218"/>
      <c r="AC142" s="218"/>
      <c r="AD142" s="218"/>
      <c r="AE142" s="218"/>
      <c r="AF142" s="218"/>
      <c r="AG142" s="217"/>
      <c r="AH142" s="16"/>
      <c r="AI142" s="16"/>
      <c r="AJ142" s="16"/>
      <c r="AK142" s="16"/>
      <c r="AL142" s="16"/>
    </row>
    <row r="143" customFormat="false" ht="12.75" hidden="false" customHeight="true" outlineLevel="0" collapsed="false">
      <c r="A143" s="217"/>
      <c r="B143" s="217"/>
      <c r="C143" s="112"/>
      <c r="D143" s="16"/>
      <c r="E143" s="16"/>
      <c r="F143" s="16"/>
      <c r="G143" s="218"/>
      <c r="H143" s="155"/>
      <c r="I143" s="155"/>
      <c r="J143" s="219"/>
      <c r="K143" s="219"/>
      <c r="L143" s="220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218"/>
      <c r="AB143" s="218"/>
      <c r="AC143" s="218"/>
      <c r="AD143" s="218"/>
      <c r="AE143" s="218"/>
      <c r="AF143" s="218"/>
      <c r="AG143" s="217"/>
      <c r="AH143" s="16"/>
      <c r="AI143" s="16"/>
      <c r="AJ143" s="16"/>
      <c r="AK143" s="16"/>
      <c r="AL143" s="16"/>
    </row>
    <row r="144" customFormat="false" ht="12.75" hidden="false" customHeight="true" outlineLevel="0" collapsed="false">
      <c r="A144" s="217"/>
      <c r="B144" s="217"/>
      <c r="C144" s="112"/>
      <c r="D144" s="16"/>
      <c r="E144" s="16"/>
      <c r="F144" s="16"/>
      <c r="G144" s="218"/>
      <c r="H144" s="155"/>
      <c r="I144" s="155"/>
      <c r="J144" s="219"/>
      <c r="K144" s="219"/>
      <c r="L144" s="220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  <c r="AB144" s="218"/>
      <c r="AC144" s="218"/>
      <c r="AD144" s="218"/>
      <c r="AE144" s="218"/>
      <c r="AF144" s="218"/>
      <c r="AG144" s="217"/>
      <c r="AH144" s="16"/>
      <c r="AI144" s="16"/>
      <c r="AJ144" s="16"/>
      <c r="AK144" s="16"/>
      <c r="AL144" s="16"/>
    </row>
    <row r="145" customFormat="false" ht="12.75" hidden="false" customHeight="true" outlineLevel="0" collapsed="false">
      <c r="A145" s="217"/>
      <c r="B145" s="217"/>
      <c r="C145" s="112"/>
      <c r="D145" s="16"/>
      <c r="E145" s="16"/>
      <c r="F145" s="16"/>
      <c r="G145" s="218"/>
      <c r="H145" s="155"/>
      <c r="I145" s="155"/>
      <c r="J145" s="219"/>
      <c r="K145" s="219"/>
      <c r="L145" s="220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  <c r="AA145" s="218"/>
      <c r="AB145" s="218"/>
      <c r="AC145" s="218"/>
      <c r="AD145" s="218"/>
      <c r="AE145" s="218"/>
      <c r="AF145" s="218"/>
      <c r="AG145" s="217"/>
      <c r="AH145" s="16"/>
      <c r="AI145" s="16"/>
      <c r="AJ145" s="16"/>
      <c r="AK145" s="16"/>
      <c r="AL145" s="16"/>
    </row>
    <row r="146" customFormat="false" ht="12.75" hidden="false" customHeight="true" outlineLevel="0" collapsed="false">
      <c r="A146" s="217"/>
      <c r="B146" s="217"/>
      <c r="C146" s="112"/>
      <c r="D146" s="16"/>
      <c r="E146" s="16"/>
      <c r="F146" s="16"/>
      <c r="G146" s="218"/>
      <c r="H146" s="155"/>
      <c r="I146" s="155"/>
      <c r="J146" s="219"/>
      <c r="K146" s="219"/>
      <c r="L146" s="220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  <c r="AB146" s="218"/>
      <c r="AC146" s="218"/>
      <c r="AD146" s="218"/>
      <c r="AE146" s="218"/>
      <c r="AF146" s="218"/>
      <c r="AG146" s="217"/>
      <c r="AH146" s="16"/>
      <c r="AI146" s="16"/>
      <c r="AJ146" s="16"/>
      <c r="AK146" s="16"/>
      <c r="AL146" s="16"/>
    </row>
    <row r="147" customFormat="false" ht="12.75" hidden="false" customHeight="true" outlineLevel="0" collapsed="false">
      <c r="A147" s="217"/>
      <c r="B147" s="217"/>
      <c r="C147" s="112"/>
      <c r="D147" s="16"/>
      <c r="E147" s="16"/>
      <c r="F147" s="16"/>
      <c r="G147" s="218"/>
      <c r="H147" s="155"/>
      <c r="I147" s="155"/>
      <c r="J147" s="219"/>
      <c r="K147" s="219"/>
      <c r="L147" s="220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  <c r="AG147" s="217"/>
      <c r="AH147" s="16"/>
      <c r="AI147" s="16"/>
      <c r="AJ147" s="16"/>
      <c r="AK147" s="16"/>
      <c r="AL147" s="16"/>
    </row>
    <row r="148" customFormat="false" ht="12.75" hidden="false" customHeight="true" outlineLevel="0" collapsed="false">
      <c r="A148" s="217"/>
      <c r="B148" s="217"/>
      <c r="C148" s="112"/>
      <c r="D148" s="16"/>
      <c r="E148" s="16"/>
      <c r="F148" s="16"/>
      <c r="G148" s="218"/>
      <c r="H148" s="155"/>
      <c r="I148" s="155"/>
      <c r="J148" s="219"/>
      <c r="K148" s="219"/>
      <c r="L148" s="220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  <c r="AB148" s="218"/>
      <c r="AC148" s="218"/>
      <c r="AD148" s="218"/>
      <c r="AE148" s="218"/>
      <c r="AF148" s="218"/>
      <c r="AG148" s="217"/>
      <c r="AH148" s="16"/>
      <c r="AI148" s="16"/>
      <c r="AJ148" s="16"/>
      <c r="AK148" s="16"/>
      <c r="AL148" s="16"/>
    </row>
    <row r="149" customFormat="false" ht="12.75" hidden="false" customHeight="true" outlineLevel="0" collapsed="false">
      <c r="A149" s="217"/>
      <c r="B149" s="217"/>
      <c r="C149" s="112"/>
      <c r="D149" s="16"/>
      <c r="E149" s="16"/>
      <c r="F149" s="16"/>
      <c r="G149" s="218"/>
      <c r="H149" s="155"/>
      <c r="I149" s="155"/>
      <c r="J149" s="219"/>
      <c r="K149" s="219"/>
      <c r="L149" s="220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  <c r="AG149" s="217"/>
      <c r="AH149" s="16"/>
      <c r="AI149" s="16"/>
      <c r="AJ149" s="16"/>
      <c r="AK149" s="16"/>
      <c r="AL149" s="16"/>
    </row>
    <row r="150" customFormat="false" ht="12.75" hidden="false" customHeight="true" outlineLevel="0" collapsed="false">
      <c r="A150" s="217"/>
      <c r="B150" s="217"/>
      <c r="C150" s="112"/>
      <c r="D150" s="16"/>
      <c r="E150" s="16"/>
      <c r="F150" s="16"/>
      <c r="G150" s="218"/>
      <c r="H150" s="155"/>
      <c r="I150" s="155"/>
      <c r="J150" s="219"/>
      <c r="K150" s="219"/>
      <c r="L150" s="220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  <c r="AG150" s="217"/>
      <c r="AH150" s="16"/>
      <c r="AI150" s="16"/>
      <c r="AJ150" s="16"/>
      <c r="AK150" s="16"/>
      <c r="AL150" s="16"/>
    </row>
    <row r="151" customFormat="false" ht="12.75" hidden="false" customHeight="true" outlineLevel="0" collapsed="false">
      <c r="A151" s="217"/>
      <c r="B151" s="217"/>
      <c r="C151" s="112"/>
      <c r="D151" s="16"/>
      <c r="E151" s="16"/>
      <c r="F151" s="16"/>
      <c r="G151" s="218"/>
      <c r="H151" s="155"/>
      <c r="I151" s="155"/>
      <c r="J151" s="219"/>
      <c r="K151" s="219"/>
      <c r="L151" s="220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8"/>
      <c r="AF151" s="218"/>
      <c r="AG151" s="217"/>
      <c r="AH151" s="16"/>
      <c r="AI151" s="16"/>
      <c r="AJ151" s="16"/>
      <c r="AK151" s="16"/>
      <c r="AL151" s="16"/>
    </row>
    <row r="152" customFormat="false" ht="12.75" hidden="false" customHeight="true" outlineLevel="0" collapsed="false">
      <c r="A152" s="217"/>
      <c r="B152" s="217"/>
      <c r="C152" s="112"/>
      <c r="D152" s="16"/>
      <c r="E152" s="16"/>
      <c r="F152" s="16"/>
      <c r="G152" s="218"/>
      <c r="H152" s="155"/>
      <c r="I152" s="155"/>
      <c r="J152" s="219"/>
      <c r="K152" s="219"/>
      <c r="L152" s="220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8"/>
      <c r="AB152" s="218"/>
      <c r="AC152" s="218"/>
      <c r="AD152" s="218"/>
      <c r="AE152" s="218"/>
      <c r="AF152" s="218"/>
      <c r="AG152" s="217"/>
      <c r="AH152" s="16"/>
      <c r="AI152" s="16"/>
      <c r="AJ152" s="16"/>
      <c r="AK152" s="16"/>
      <c r="AL152" s="16"/>
    </row>
    <row r="153" customFormat="false" ht="12.75" hidden="false" customHeight="true" outlineLevel="0" collapsed="false">
      <c r="A153" s="16"/>
      <c r="B153" s="16"/>
      <c r="C153" s="16"/>
      <c r="D153" s="16"/>
      <c r="E153" s="16"/>
      <c r="F153" s="16"/>
      <c r="G153" s="218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217"/>
      <c r="AH153" s="16"/>
      <c r="AI153" s="16"/>
      <c r="AJ153" s="16"/>
      <c r="AK153" s="16"/>
      <c r="AL153" s="16"/>
    </row>
    <row r="154" customFormat="false" ht="12.75" hidden="false" customHeight="true" outlineLevel="0" collapsed="false">
      <c r="A154" s="16"/>
      <c r="B154" s="16"/>
      <c r="C154" s="16"/>
      <c r="D154" s="16"/>
      <c r="E154" s="16"/>
      <c r="F154" s="16"/>
      <c r="G154" s="218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217"/>
      <c r="AH154" s="16"/>
      <c r="AI154" s="16"/>
      <c r="AJ154" s="16"/>
      <c r="AK154" s="16"/>
      <c r="AL154" s="16"/>
    </row>
    <row r="155" customFormat="false" ht="12.75" hidden="false" customHeight="true" outlineLevel="0" collapsed="false">
      <c r="A155" s="16"/>
      <c r="B155" s="16"/>
      <c r="C155" s="16"/>
      <c r="D155" s="16"/>
      <c r="E155" s="16"/>
      <c r="F155" s="16"/>
      <c r="G155" s="218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217"/>
      <c r="AH155" s="16"/>
      <c r="AI155" s="16"/>
      <c r="AJ155" s="16"/>
      <c r="AK155" s="16"/>
      <c r="AL155" s="16"/>
    </row>
    <row r="156" customFormat="false" ht="12.75" hidden="false" customHeight="true" outlineLevel="0" collapsed="false">
      <c r="A156" s="16"/>
      <c r="B156" s="16"/>
      <c r="C156" s="16"/>
      <c r="D156" s="16"/>
      <c r="E156" s="16"/>
      <c r="F156" s="16"/>
      <c r="G156" s="218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217"/>
      <c r="AH156" s="16"/>
      <c r="AI156" s="16"/>
      <c r="AJ156" s="16"/>
      <c r="AK156" s="16"/>
      <c r="AL156" s="16"/>
    </row>
    <row r="157" customFormat="false" ht="12.75" hidden="false" customHeight="true" outlineLevel="0" collapsed="false">
      <c r="A157" s="16"/>
      <c r="B157" s="16"/>
      <c r="C157" s="16"/>
      <c r="D157" s="16"/>
      <c r="E157" s="16"/>
      <c r="F157" s="16"/>
      <c r="G157" s="218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217"/>
      <c r="AH157" s="16"/>
      <c r="AI157" s="16"/>
      <c r="AJ157" s="16"/>
      <c r="AK157" s="16"/>
      <c r="AL157" s="16"/>
    </row>
    <row r="158" customFormat="false" ht="12.75" hidden="false" customHeight="true" outlineLevel="0" collapsed="false">
      <c r="A158" s="16"/>
      <c r="B158" s="16"/>
      <c r="C158" s="16"/>
      <c r="D158" s="16"/>
      <c r="E158" s="16"/>
      <c r="F158" s="16"/>
      <c r="G158" s="218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217"/>
      <c r="AH158" s="16"/>
      <c r="AI158" s="16"/>
      <c r="AJ158" s="16"/>
      <c r="AK158" s="16"/>
      <c r="AL158" s="16"/>
    </row>
    <row r="159" customFormat="false" ht="12.75" hidden="false" customHeight="true" outlineLevel="0" collapsed="false">
      <c r="A159" s="16"/>
      <c r="B159" s="16"/>
      <c r="C159" s="16"/>
      <c r="D159" s="16"/>
      <c r="E159" s="16"/>
      <c r="F159" s="16"/>
      <c r="G159" s="218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217"/>
      <c r="AH159" s="16"/>
      <c r="AI159" s="16"/>
      <c r="AJ159" s="16"/>
      <c r="AK159" s="16"/>
      <c r="AL159" s="16"/>
    </row>
    <row r="160" customFormat="false" ht="12.75" hidden="false" customHeight="true" outlineLevel="0" collapsed="false">
      <c r="A160" s="16"/>
      <c r="B160" s="16"/>
      <c r="C160" s="16"/>
      <c r="D160" s="16"/>
      <c r="E160" s="16"/>
      <c r="F160" s="16"/>
      <c r="G160" s="218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217"/>
      <c r="AH160" s="16"/>
      <c r="AI160" s="16"/>
      <c r="AJ160" s="16"/>
      <c r="AK160" s="16"/>
      <c r="AL160" s="16"/>
    </row>
    <row r="161" customFormat="false" ht="12.75" hidden="false" customHeight="true" outlineLevel="0" collapsed="false">
      <c r="A161" s="16"/>
      <c r="B161" s="16"/>
      <c r="C161" s="16"/>
      <c r="D161" s="16"/>
      <c r="E161" s="16"/>
      <c r="F161" s="16"/>
      <c r="G161" s="218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217"/>
      <c r="AH161" s="16"/>
      <c r="AI161" s="16"/>
      <c r="AJ161" s="16"/>
      <c r="AK161" s="16"/>
      <c r="AL161" s="16"/>
    </row>
    <row r="162" customFormat="false" ht="12.75" hidden="false" customHeight="true" outlineLevel="0" collapsed="false">
      <c r="A162" s="16"/>
      <c r="B162" s="16"/>
      <c r="C162" s="16"/>
      <c r="D162" s="16"/>
      <c r="E162" s="16"/>
      <c r="F162" s="16"/>
      <c r="G162" s="218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217"/>
      <c r="AH162" s="16"/>
      <c r="AI162" s="16"/>
      <c r="AJ162" s="16"/>
      <c r="AK162" s="16"/>
      <c r="AL162" s="16"/>
    </row>
    <row r="163" customFormat="false" ht="12.75" hidden="false" customHeight="true" outlineLevel="0" collapsed="false">
      <c r="A163" s="16"/>
      <c r="B163" s="16"/>
      <c r="C163" s="16"/>
      <c r="D163" s="16"/>
      <c r="E163" s="16"/>
      <c r="F163" s="16"/>
      <c r="G163" s="218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217"/>
      <c r="AH163" s="16"/>
      <c r="AI163" s="16"/>
      <c r="AJ163" s="16"/>
      <c r="AK163" s="16"/>
      <c r="AL163" s="16"/>
    </row>
    <row r="164" customFormat="false" ht="12.75" hidden="false" customHeight="true" outlineLevel="0" collapsed="false">
      <c r="A164" s="16"/>
      <c r="G164" s="218"/>
      <c r="AG164" s="217"/>
      <c r="AH164" s="16"/>
      <c r="AI164" s="16"/>
      <c r="AJ164" s="16"/>
      <c r="AK164" s="16"/>
      <c r="AL164" s="16"/>
    </row>
    <row r="165" customFormat="false" ht="12.75" hidden="false" customHeight="true" outlineLevel="0" collapsed="false">
      <c r="A165" s="16"/>
      <c r="G165" s="218"/>
      <c r="AG165" s="217"/>
      <c r="AH165" s="16"/>
      <c r="AI165" s="16"/>
      <c r="AJ165" s="16"/>
      <c r="AK165" s="16"/>
      <c r="AL165" s="16"/>
    </row>
    <row r="166" customFormat="false" ht="12.75" hidden="false" customHeight="true" outlineLevel="0" collapsed="false">
      <c r="A166" s="16"/>
      <c r="G166" s="218"/>
      <c r="AG166" s="217"/>
      <c r="AH166" s="16"/>
      <c r="AI166" s="16"/>
      <c r="AJ166" s="16"/>
      <c r="AK166" s="16"/>
      <c r="AL166" s="16"/>
    </row>
    <row r="167" customFormat="false" ht="12.75" hidden="false" customHeight="true" outlineLevel="0" collapsed="false">
      <c r="A167" s="16"/>
      <c r="G167" s="218"/>
      <c r="AG167" s="217"/>
      <c r="AH167" s="16"/>
      <c r="AI167" s="16"/>
      <c r="AJ167" s="16"/>
      <c r="AK167" s="16"/>
      <c r="AL167" s="16"/>
    </row>
    <row r="168" customFormat="false" ht="12.75" hidden="false" customHeight="true" outlineLevel="0" collapsed="false">
      <c r="A168" s="16"/>
      <c r="G168" s="218"/>
      <c r="AG168" s="217"/>
      <c r="AH168" s="16"/>
      <c r="AI168" s="16"/>
      <c r="AJ168" s="16"/>
      <c r="AK168" s="16"/>
      <c r="AL168" s="16"/>
    </row>
    <row r="169" customFormat="false" ht="12.75" hidden="false" customHeight="true" outlineLevel="0" collapsed="false">
      <c r="A169" s="16"/>
      <c r="G169" s="218"/>
      <c r="AG169" s="217"/>
      <c r="AH169" s="16"/>
      <c r="AI169" s="16"/>
      <c r="AJ169" s="16"/>
      <c r="AK169" s="16"/>
      <c r="AL169" s="16"/>
    </row>
    <row r="170" customFormat="false" ht="12.75" hidden="false" customHeight="true" outlineLevel="0" collapsed="false">
      <c r="A170" s="16"/>
      <c r="G170" s="218"/>
      <c r="AG170" s="217"/>
      <c r="AH170" s="16"/>
      <c r="AI170" s="16"/>
      <c r="AJ170" s="16"/>
      <c r="AK170" s="16"/>
      <c r="AL170" s="16"/>
    </row>
    <row r="171" customFormat="false" ht="12.75" hidden="false" customHeight="true" outlineLevel="0" collapsed="false">
      <c r="A171" s="16"/>
      <c r="G171" s="218"/>
      <c r="AG171" s="217"/>
      <c r="AH171" s="16"/>
      <c r="AI171" s="16"/>
      <c r="AJ171" s="16"/>
      <c r="AK171" s="16"/>
      <c r="AL171" s="16"/>
    </row>
    <row r="172" customFormat="false" ht="12.75" hidden="false" customHeight="true" outlineLevel="0" collapsed="false">
      <c r="A172" s="16"/>
      <c r="G172" s="218"/>
      <c r="AG172" s="217"/>
      <c r="AH172" s="16"/>
      <c r="AI172" s="16"/>
      <c r="AJ172" s="16"/>
      <c r="AK172" s="16"/>
      <c r="AL172" s="16"/>
    </row>
    <row r="173" customFormat="false" ht="12.75" hidden="false" customHeight="true" outlineLevel="0" collapsed="false">
      <c r="A173" s="16"/>
      <c r="G173" s="218"/>
      <c r="AG173" s="217"/>
      <c r="AH173" s="16"/>
      <c r="AI173" s="16"/>
      <c r="AJ173" s="16"/>
      <c r="AK173" s="16"/>
      <c r="AL173" s="16"/>
    </row>
    <row r="174" customFormat="false" ht="12.75" hidden="false" customHeight="true" outlineLevel="0" collapsed="false">
      <c r="A174" s="16"/>
      <c r="G174" s="218"/>
      <c r="AG174" s="217"/>
      <c r="AH174" s="16"/>
      <c r="AI174" s="16"/>
      <c r="AJ174" s="16"/>
      <c r="AK174" s="16"/>
      <c r="AL174" s="16"/>
    </row>
    <row r="175" customFormat="false" ht="12.75" hidden="false" customHeight="true" outlineLevel="0" collapsed="false">
      <c r="A175" s="16"/>
      <c r="G175" s="218"/>
      <c r="AG175" s="217"/>
      <c r="AH175" s="16"/>
      <c r="AI175" s="16"/>
      <c r="AJ175" s="16"/>
      <c r="AK175" s="16"/>
      <c r="AL175" s="16"/>
    </row>
    <row r="176" customFormat="false" ht="12.75" hidden="false" customHeight="true" outlineLevel="0" collapsed="false">
      <c r="A176" s="16"/>
      <c r="G176" s="218"/>
      <c r="AG176" s="217"/>
      <c r="AH176" s="16"/>
      <c r="AI176" s="16"/>
      <c r="AJ176" s="16"/>
      <c r="AK176" s="16"/>
      <c r="AL176" s="16"/>
    </row>
    <row r="177" customFormat="false" ht="12.75" hidden="false" customHeight="true" outlineLevel="0" collapsed="false">
      <c r="A177" s="16"/>
      <c r="G177" s="218"/>
      <c r="AG177" s="217"/>
      <c r="AH177" s="16"/>
      <c r="AI177" s="16"/>
      <c r="AJ177" s="16"/>
      <c r="AK177" s="16"/>
      <c r="AL177" s="16"/>
    </row>
    <row r="178" customFormat="false" ht="12.75" hidden="false" customHeight="true" outlineLevel="0" collapsed="false">
      <c r="A178" s="16"/>
      <c r="G178" s="218"/>
      <c r="AG178" s="217"/>
      <c r="AH178" s="16"/>
      <c r="AI178" s="16"/>
      <c r="AJ178" s="16"/>
      <c r="AK178" s="16"/>
      <c r="AL178" s="16"/>
    </row>
    <row r="179" customFormat="false" ht="12.75" hidden="false" customHeight="true" outlineLevel="0" collapsed="false">
      <c r="A179" s="16"/>
      <c r="G179" s="218"/>
      <c r="AG179" s="217"/>
      <c r="AH179" s="16"/>
      <c r="AI179" s="16"/>
      <c r="AJ179" s="16"/>
      <c r="AK179" s="16"/>
      <c r="AL179" s="16"/>
    </row>
    <row r="180" customFormat="false" ht="12.75" hidden="false" customHeight="true" outlineLevel="0" collapsed="false">
      <c r="A180" s="16"/>
      <c r="G180" s="218"/>
      <c r="AG180" s="217"/>
      <c r="AH180" s="16"/>
      <c r="AI180" s="16"/>
      <c r="AJ180" s="16"/>
      <c r="AK180" s="16"/>
      <c r="AL180" s="16"/>
    </row>
    <row r="181" customFormat="false" ht="12.75" hidden="false" customHeight="true" outlineLevel="0" collapsed="false">
      <c r="A181" s="16"/>
      <c r="G181" s="218"/>
      <c r="AG181" s="217"/>
      <c r="AH181" s="16"/>
      <c r="AI181" s="16"/>
      <c r="AJ181" s="16"/>
      <c r="AK181" s="16"/>
      <c r="AL181" s="16"/>
    </row>
    <row r="182" customFormat="false" ht="12.75" hidden="false" customHeight="true" outlineLevel="0" collapsed="false">
      <c r="A182" s="16"/>
      <c r="G182" s="218"/>
      <c r="AG182" s="217"/>
      <c r="AH182" s="16"/>
      <c r="AI182" s="16"/>
      <c r="AJ182" s="16"/>
      <c r="AK182" s="16"/>
      <c r="AL182" s="16"/>
    </row>
    <row r="183" customFormat="false" ht="12.75" hidden="false" customHeight="true" outlineLevel="0" collapsed="false">
      <c r="A183" s="16"/>
      <c r="G183" s="218"/>
      <c r="AG183" s="217"/>
      <c r="AH183" s="16"/>
      <c r="AI183" s="16"/>
      <c r="AJ183" s="16"/>
      <c r="AK183" s="16"/>
      <c r="AL183" s="16"/>
    </row>
    <row r="184" customFormat="false" ht="12.75" hidden="false" customHeight="true" outlineLevel="0" collapsed="false">
      <c r="A184" s="16"/>
      <c r="G184" s="218"/>
      <c r="AG184" s="217"/>
      <c r="AH184" s="16"/>
      <c r="AI184" s="16"/>
      <c r="AJ184" s="16"/>
      <c r="AK184" s="16"/>
      <c r="AL184" s="16"/>
    </row>
    <row r="185" customFormat="false" ht="12.75" hidden="false" customHeight="true" outlineLevel="0" collapsed="false">
      <c r="A185" s="16"/>
      <c r="G185" s="218"/>
      <c r="AG185" s="217"/>
      <c r="AH185" s="16"/>
      <c r="AI185" s="16"/>
      <c r="AJ185" s="16"/>
      <c r="AK185" s="16"/>
      <c r="AL185" s="16"/>
    </row>
    <row r="186" customFormat="false" ht="12.75" hidden="false" customHeight="true" outlineLevel="0" collapsed="false">
      <c r="A186" s="16"/>
      <c r="G186" s="218"/>
      <c r="AG186" s="217"/>
      <c r="AH186" s="16"/>
      <c r="AI186" s="16"/>
      <c r="AJ186" s="16"/>
      <c r="AK186" s="16"/>
      <c r="AL186" s="16"/>
    </row>
    <row r="187" customFormat="false" ht="12.75" hidden="false" customHeight="true" outlineLevel="0" collapsed="false">
      <c r="A187" s="16"/>
      <c r="G187" s="218"/>
      <c r="AG187" s="217"/>
      <c r="AH187" s="16"/>
      <c r="AI187" s="16"/>
      <c r="AJ187" s="16"/>
      <c r="AK187" s="16"/>
      <c r="AL187" s="16"/>
    </row>
    <row r="188" customFormat="false" ht="12.75" hidden="false" customHeight="true" outlineLevel="0" collapsed="false">
      <c r="A188" s="16"/>
      <c r="G188" s="218"/>
      <c r="AG188" s="217"/>
      <c r="AH188" s="16"/>
      <c r="AI188" s="16"/>
      <c r="AJ188" s="16"/>
      <c r="AK188" s="16"/>
      <c r="AL188" s="16"/>
    </row>
    <row r="189" customFormat="false" ht="12.75" hidden="false" customHeight="true" outlineLevel="0" collapsed="false">
      <c r="A189" s="16"/>
      <c r="G189" s="218"/>
      <c r="AG189" s="217"/>
      <c r="AH189" s="16"/>
      <c r="AI189" s="16"/>
      <c r="AJ189" s="16"/>
      <c r="AK189" s="16"/>
      <c r="AL189" s="16"/>
    </row>
    <row r="190" customFormat="false" ht="12.75" hidden="false" customHeight="true" outlineLevel="0" collapsed="false">
      <c r="A190" s="16"/>
      <c r="G190" s="218"/>
      <c r="AG190" s="217"/>
      <c r="AH190" s="16"/>
      <c r="AI190" s="16"/>
      <c r="AJ190" s="16"/>
      <c r="AK190" s="16"/>
      <c r="AL190" s="16"/>
    </row>
    <row r="191" customFormat="false" ht="12.75" hidden="false" customHeight="true" outlineLevel="0" collapsed="false">
      <c r="A191" s="16"/>
      <c r="G191" s="218"/>
      <c r="AG191" s="217"/>
      <c r="AH191" s="16"/>
      <c r="AI191" s="16"/>
      <c r="AJ191" s="16"/>
      <c r="AK191" s="16"/>
      <c r="AL191" s="16"/>
    </row>
    <row r="192" customFormat="false" ht="12.75" hidden="false" customHeight="true" outlineLevel="0" collapsed="false">
      <c r="A192" s="16"/>
      <c r="G192" s="218"/>
      <c r="AG192" s="217"/>
      <c r="AH192" s="16"/>
      <c r="AI192" s="16"/>
      <c r="AJ192" s="16"/>
      <c r="AK192" s="16"/>
      <c r="AL192" s="16"/>
    </row>
    <row r="193" customFormat="false" ht="12.75" hidden="false" customHeight="true" outlineLevel="0" collapsed="false">
      <c r="A193" s="16"/>
      <c r="G193" s="218"/>
      <c r="AG193" s="217"/>
      <c r="AH193" s="16"/>
      <c r="AI193" s="16"/>
      <c r="AJ193" s="16"/>
      <c r="AK193" s="16"/>
      <c r="AL193" s="16"/>
    </row>
    <row r="194" customFormat="false" ht="12.75" hidden="false" customHeight="true" outlineLevel="0" collapsed="false">
      <c r="A194" s="16"/>
      <c r="G194" s="218"/>
      <c r="AG194" s="217"/>
      <c r="AH194" s="16"/>
      <c r="AI194" s="16"/>
      <c r="AJ194" s="16"/>
      <c r="AK194" s="16"/>
      <c r="AL194" s="16"/>
    </row>
    <row r="195" customFormat="false" ht="12.75" hidden="false" customHeight="true" outlineLevel="0" collapsed="false">
      <c r="A195" s="16"/>
      <c r="G195" s="218"/>
      <c r="AG195" s="217"/>
      <c r="AH195" s="16"/>
      <c r="AI195" s="16"/>
      <c r="AJ195" s="16"/>
      <c r="AK195" s="16"/>
      <c r="AL195" s="16"/>
    </row>
    <row r="196" customFormat="false" ht="12.75" hidden="false" customHeight="true" outlineLevel="0" collapsed="false">
      <c r="A196" s="16"/>
      <c r="G196" s="218"/>
      <c r="AG196" s="217"/>
      <c r="AH196" s="16"/>
      <c r="AI196" s="16"/>
      <c r="AJ196" s="16"/>
      <c r="AK196" s="16"/>
      <c r="AL196" s="16"/>
    </row>
    <row r="197" customFormat="false" ht="12.75" hidden="false" customHeight="true" outlineLevel="0" collapsed="false">
      <c r="A197" s="16"/>
      <c r="G197" s="218"/>
      <c r="AG197" s="217"/>
      <c r="AH197" s="16"/>
      <c r="AI197" s="16"/>
      <c r="AJ197" s="16"/>
      <c r="AK197" s="16"/>
      <c r="AL197" s="16"/>
    </row>
    <row r="198" customFormat="false" ht="12.75" hidden="false" customHeight="true" outlineLevel="0" collapsed="false">
      <c r="A198" s="16"/>
      <c r="G198" s="218"/>
      <c r="AG198" s="217"/>
      <c r="AH198" s="16"/>
      <c r="AI198" s="16"/>
      <c r="AJ198" s="16"/>
      <c r="AK198" s="16"/>
      <c r="AL198" s="16"/>
    </row>
    <row r="199" customFormat="false" ht="12.75" hidden="false" customHeight="true" outlineLevel="0" collapsed="false">
      <c r="A199" s="16"/>
      <c r="G199" s="218"/>
      <c r="AG199" s="217"/>
      <c r="AH199" s="16"/>
      <c r="AI199" s="16"/>
      <c r="AJ199" s="16"/>
      <c r="AK199" s="16"/>
      <c r="AL199" s="16"/>
    </row>
    <row r="200" customFormat="false" ht="12.75" hidden="false" customHeight="true" outlineLevel="0" collapsed="false">
      <c r="A200" s="16"/>
      <c r="G200" s="218"/>
      <c r="AG200" s="217"/>
      <c r="AH200" s="16"/>
      <c r="AI200" s="16"/>
      <c r="AJ200" s="16"/>
      <c r="AK200" s="16"/>
      <c r="AL200" s="16"/>
    </row>
    <row r="201" customFormat="false" ht="12.75" hidden="false" customHeight="true" outlineLevel="0" collapsed="false">
      <c r="A201" s="16"/>
      <c r="G201" s="218"/>
      <c r="AG201" s="217"/>
      <c r="AH201" s="16"/>
      <c r="AI201" s="16"/>
      <c r="AJ201" s="16"/>
      <c r="AK201" s="16"/>
      <c r="AL201" s="16"/>
    </row>
    <row r="202" customFormat="false" ht="12.75" hidden="false" customHeight="true" outlineLevel="0" collapsed="false">
      <c r="A202" s="16"/>
      <c r="G202" s="218"/>
      <c r="AG202" s="217"/>
      <c r="AH202" s="16"/>
      <c r="AI202" s="16"/>
      <c r="AJ202" s="16"/>
      <c r="AK202" s="16"/>
      <c r="AL202" s="16"/>
    </row>
    <row r="203" customFormat="false" ht="12.75" hidden="false" customHeight="true" outlineLevel="0" collapsed="false">
      <c r="A203" s="16"/>
      <c r="G203" s="218"/>
      <c r="AG203" s="217"/>
      <c r="AH203" s="16"/>
      <c r="AI203" s="16"/>
      <c r="AJ203" s="16"/>
      <c r="AK203" s="16"/>
      <c r="AL203" s="16"/>
    </row>
    <row r="204" customFormat="false" ht="12.75" hidden="false" customHeight="true" outlineLevel="0" collapsed="false">
      <c r="A204" s="16"/>
      <c r="G204" s="218"/>
      <c r="AG204" s="217"/>
      <c r="AH204" s="16"/>
      <c r="AI204" s="16"/>
      <c r="AJ204" s="16"/>
      <c r="AK204" s="16"/>
      <c r="AL204" s="16"/>
    </row>
    <row r="205" customFormat="false" ht="12.75" hidden="false" customHeight="true" outlineLevel="0" collapsed="false">
      <c r="A205" s="16"/>
      <c r="G205" s="218"/>
      <c r="AG205" s="217"/>
      <c r="AH205" s="16"/>
      <c r="AI205" s="16"/>
      <c r="AJ205" s="16"/>
      <c r="AK205" s="16"/>
      <c r="AL205" s="16"/>
    </row>
    <row r="206" customFormat="false" ht="12.75" hidden="false" customHeight="true" outlineLevel="0" collapsed="false">
      <c r="A206" s="16"/>
      <c r="G206" s="218"/>
      <c r="AG206" s="217"/>
      <c r="AH206" s="16"/>
      <c r="AI206" s="16"/>
      <c r="AJ206" s="16"/>
      <c r="AK206" s="16"/>
      <c r="AL206" s="16"/>
    </row>
    <row r="207" customFormat="false" ht="12.75" hidden="false" customHeight="true" outlineLevel="0" collapsed="false">
      <c r="A207" s="16"/>
      <c r="G207" s="218"/>
      <c r="AG207" s="217"/>
      <c r="AH207" s="16"/>
      <c r="AI207" s="16"/>
      <c r="AJ207" s="16"/>
      <c r="AK207" s="16"/>
      <c r="AL207" s="16"/>
    </row>
    <row r="208" customFormat="false" ht="12.75" hidden="false" customHeight="true" outlineLevel="0" collapsed="false">
      <c r="A208" s="16"/>
      <c r="G208" s="218"/>
      <c r="AG208" s="217"/>
      <c r="AH208" s="16"/>
      <c r="AI208" s="16"/>
      <c r="AJ208" s="16"/>
      <c r="AK208" s="16"/>
      <c r="AL208" s="16"/>
    </row>
    <row r="209" customFormat="false" ht="12.75" hidden="false" customHeight="true" outlineLevel="0" collapsed="false">
      <c r="A209" s="16"/>
      <c r="G209" s="218"/>
      <c r="AG209" s="217"/>
      <c r="AH209" s="16"/>
      <c r="AI209" s="16"/>
      <c r="AJ209" s="16"/>
      <c r="AK209" s="16"/>
      <c r="AL209" s="16"/>
    </row>
    <row r="210" customFormat="false" ht="12.75" hidden="false" customHeight="true" outlineLevel="0" collapsed="false">
      <c r="A210" s="16"/>
      <c r="G210" s="218"/>
      <c r="AG210" s="217"/>
      <c r="AH210" s="16"/>
      <c r="AI210" s="16"/>
      <c r="AJ210" s="16"/>
      <c r="AK210" s="16"/>
      <c r="AL210" s="16"/>
    </row>
    <row r="211" customFormat="false" ht="12.75" hidden="false" customHeight="true" outlineLevel="0" collapsed="false">
      <c r="A211" s="16"/>
      <c r="G211" s="218"/>
      <c r="AG211" s="217"/>
      <c r="AH211" s="16"/>
      <c r="AI211" s="16"/>
      <c r="AJ211" s="16"/>
      <c r="AK211" s="16"/>
      <c r="AL211" s="16"/>
    </row>
    <row r="212" customFormat="false" ht="12.75" hidden="false" customHeight="true" outlineLevel="0" collapsed="false">
      <c r="A212" s="16"/>
      <c r="G212" s="218"/>
      <c r="AG212" s="217"/>
      <c r="AH212" s="16"/>
      <c r="AI212" s="16"/>
      <c r="AJ212" s="16"/>
      <c r="AK212" s="16"/>
      <c r="AL212" s="16"/>
    </row>
    <row r="213" customFormat="false" ht="12.75" hidden="false" customHeight="true" outlineLevel="0" collapsed="false">
      <c r="A213" s="16"/>
      <c r="G213" s="218"/>
      <c r="AG213" s="217"/>
      <c r="AH213" s="16"/>
      <c r="AI213" s="16"/>
      <c r="AJ213" s="16"/>
      <c r="AK213" s="16"/>
      <c r="AL213" s="16"/>
    </row>
    <row r="214" customFormat="false" ht="12.75" hidden="false" customHeight="true" outlineLevel="0" collapsed="false">
      <c r="A214" s="16"/>
      <c r="G214" s="218"/>
      <c r="AG214" s="217"/>
      <c r="AH214" s="16"/>
      <c r="AI214" s="16"/>
      <c r="AJ214" s="16"/>
      <c r="AK214" s="16"/>
      <c r="AL214" s="16"/>
    </row>
    <row r="215" customFormat="false" ht="12.75" hidden="false" customHeight="true" outlineLevel="0" collapsed="false">
      <c r="A215" s="16"/>
      <c r="G215" s="218"/>
      <c r="AG215" s="217"/>
      <c r="AH215" s="16"/>
      <c r="AI215" s="16"/>
      <c r="AJ215" s="16"/>
      <c r="AK215" s="16"/>
      <c r="AL215" s="16"/>
    </row>
    <row r="216" customFormat="false" ht="12.75" hidden="false" customHeight="true" outlineLevel="0" collapsed="false">
      <c r="A216" s="16"/>
      <c r="G216" s="218"/>
      <c r="AG216" s="217"/>
      <c r="AH216" s="16"/>
      <c r="AI216" s="16"/>
      <c r="AJ216" s="16"/>
      <c r="AK216" s="16"/>
      <c r="AL216" s="16"/>
    </row>
    <row r="217" customFormat="false" ht="12.75" hidden="false" customHeight="true" outlineLevel="0" collapsed="false">
      <c r="A217" s="16"/>
      <c r="G217" s="218"/>
      <c r="AG217" s="217"/>
      <c r="AH217" s="16"/>
      <c r="AI217" s="16"/>
      <c r="AJ217" s="16"/>
      <c r="AK217" s="16"/>
      <c r="AL217" s="16"/>
    </row>
    <row r="218" customFormat="false" ht="12.75" hidden="false" customHeight="true" outlineLevel="0" collapsed="false">
      <c r="A218" s="16"/>
      <c r="G218" s="218"/>
      <c r="AG218" s="217"/>
      <c r="AH218" s="16"/>
      <c r="AI218" s="16"/>
      <c r="AJ218" s="16"/>
      <c r="AK218" s="16"/>
      <c r="AL218" s="16"/>
    </row>
    <row r="219" customFormat="false" ht="12.75" hidden="false" customHeight="true" outlineLevel="0" collapsed="false">
      <c r="A219" s="16"/>
      <c r="G219" s="218"/>
      <c r="AG219" s="217"/>
      <c r="AH219" s="16"/>
      <c r="AI219" s="16"/>
      <c r="AJ219" s="16"/>
      <c r="AK219" s="16"/>
      <c r="AL219" s="16"/>
    </row>
    <row r="220" customFormat="false" ht="12.75" hidden="false" customHeight="true" outlineLevel="0" collapsed="false">
      <c r="A220" s="16"/>
      <c r="G220" s="218"/>
      <c r="AG220" s="217"/>
      <c r="AH220" s="16"/>
      <c r="AI220" s="16"/>
      <c r="AJ220" s="16"/>
      <c r="AK220" s="16"/>
      <c r="AL220" s="16"/>
    </row>
    <row r="221" customFormat="false" ht="12.75" hidden="false" customHeight="true" outlineLevel="0" collapsed="false">
      <c r="A221" s="16"/>
      <c r="G221" s="218"/>
      <c r="AG221" s="217"/>
      <c r="AH221" s="16"/>
      <c r="AI221" s="16"/>
      <c r="AJ221" s="16"/>
      <c r="AK221" s="16"/>
      <c r="AL221" s="16"/>
    </row>
    <row r="222" customFormat="false" ht="12.75" hidden="false" customHeight="true" outlineLevel="0" collapsed="false">
      <c r="A222" s="16"/>
      <c r="G222" s="218"/>
      <c r="AG222" s="217"/>
      <c r="AH222" s="16"/>
      <c r="AI222" s="16"/>
      <c r="AJ222" s="16"/>
      <c r="AK222" s="16"/>
      <c r="AL222" s="16"/>
    </row>
    <row r="223" customFormat="false" ht="12.75" hidden="false" customHeight="true" outlineLevel="0" collapsed="false">
      <c r="A223" s="16"/>
      <c r="G223" s="218"/>
      <c r="AG223" s="217"/>
      <c r="AH223" s="16"/>
      <c r="AI223" s="16"/>
      <c r="AJ223" s="16"/>
      <c r="AK223" s="16"/>
      <c r="AL223" s="16"/>
    </row>
    <row r="224" customFormat="false" ht="12.75" hidden="false" customHeight="true" outlineLevel="0" collapsed="false">
      <c r="A224" s="16"/>
      <c r="G224" s="218"/>
      <c r="AG224" s="217"/>
      <c r="AH224" s="16"/>
      <c r="AI224" s="16"/>
      <c r="AJ224" s="16"/>
      <c r="AK224" s="16"/>
      <c r="AL224" s="16"/>
    </row>
    <row r="225" customFormat="false" ht="12.75" hidden="false" customHeight="true" outlineLevel="0" collapsed="false">
      <c r="A225" s="16"/>
      <c r="G225" s="218"/>
      <c r="AG225" s="217"/>
      <c r="AH225" s="16"/>
      <c r="AI225" s="16"/>
      <c r="AJ225" s="16"/>
      <c r="AK225" s="16"/>
      <c r="AL225" s="16"/>
    </row>
    <row r="226" customFormat="false" ht="12.75" hidden="false" customHeight="true" outlineLevel="0" collapsed="false">
      <c r="A226" s="16"/>
      <c r="G226" s="218"/>
      <c r="AG226" s="217"/>
      <c r="AH226" s="16"/>
      <c r="AI226" s="16"/>
      <c r="AJ226" s="16"/>
      <c r="AK226" s="16"/>
      <c r="AL226" s="16"/>
    </row>
    <row r="227" customFormat="false" ht="12.75" hidden="false" customHeight="true" outlineLevel="0" collapsed="false">
      <c r="A227" s="16"/>
      <c r="G227" s="218"/>
      <c r="AG227" s="217"/>
      <c r="AH227" s="16"/>
      <c r="AI227" s="16"/>
      <c r="AJ227" s="16"/>
      <c r="AK227" s="16"/>
      <c r="AL227" s="16"/>
    </row>
    <row r="228" customFormat="false" ht="12.75" hidden="false" customHeight="true" outlineLevel="0" collapsed="false">
      <c r="A228" s="16"/>
      <c r="G228" s="218"/>
      <c r="AG228" s="217"/>
      <c r="AH228" s="16"/>
      <c r="AI228" s="16"/>
      <c r="AJ228" s="16"/>
      <c r="AK228" s="16"/>
      <c r="AL228" s="16"/>
    </row>
    <row r="229" customFormat="false" ht="12.75" hidden="false" customHeight="true" outlineLevel="0" collapsed="false">
      <c r="A229" s="16"/>
      <c r="G229" s="218"/>
      <c r="AG229" s="217"/>
      <c r="AH229" s="16"/>
      <c r="AI229" s="16"/>
      <c r="AJ229" s="16"/>
      <c r="AK229" s="16"/>
      <c r="AL229" s="16"/>
    </row>
    <row r="230" customFormat="false" ht="12.75" hidden="false" customHeight="true" outlineLevel="0" collapsed="false">
      <c r="A230" s="16"/>
      <c r="G230" s="218"/>
      <c r="AG230" s="217"/>
      <c r="AH230" s="16"/>
      <c r="AI230" s="16"/>
      <c r="AJ230" s="16"/>
      <c r="AK230" s="16"/>
      <c r="AL230" s="16"/>
    </row>
    <row r="231" customFormat="false" ht="12.75" hidden="false" customHeight="true" outlineLevel="0" collapsed="false">
      <c r="A231" s="16"/>
      <c r="G231" s="218"/>
      <c r="AG231" s="217"/>
      <c r="AH231" s="16"/>
      <c r="AI231" s="16"/>
      <c r="AJ231" s="16"/>
      <c r="AK231" s="16"/>
      <c r="AL231" s="16"/>
    </row>
    <row r="232" customFormat="false" ht="12.75" hidden="false" customHeight="true" outlineLevel="0" collapsed="false">
      <c r="A232" s="16"/>
      <c r="G232" s="218"/>
      <c r="AG232" s="217"/>
      <c r="AH232" s="16"/>
      <c r="AI232" s="16"/>
      <c r="AJ232" s="16"/>
      <c r="AK232" s="16"/>
      <c r="AL232" s="16"/>
    </row>
    <row r="233" customFormat="false" ht="12.75" hidden="false" customHeight="true" outlineLevel="0" collapsed="false">
      <c r="A233" s="16"/>
      <c r="G233" s="218"/>
      <c r="AG233" s="217"/>
      <c r="AH233" s="16"/>
      <c r="AI233" s="16"/>
      <c r="AJ233" s="16"/>
      <c r="AK233" s="16"/>
      <c r="AL233" s="16"/>
    </row>
    <row r="234" customFormat="false" ht="12.75" hidden="false" customHeight="true" outlineLevel="0" collapsed="false">
      <c r="A234" s="16"/>
      <c r="G234" s="218"/>
      <c r="AG234" s="217"/>
      <c r="AH234" s="16"/>
      <c r="AI234" s="16"/>
      <c r="AJ234" s="16"/>
      <c r="AK234" s="16"/>
      <c r="AL234" s="16"/>
    </row>
    <row r="235" customFormat="false" ht="12.75" hidden="false" customHeight="true" outlineLevel="0" collapsed="false">
      <c r="A235" s="16"/>
      <c r="G235" s="218"/>
      <c r="AG235" s="217"/>
      <c r="AH235" s="16"/>
      <c r="AI235" s="16"/>
      <c r="AJ235" s="16"/>
      <c r="AK235" s="16"/>
      <c r="AL235" s="16"/>
    </row>
    <row r="236" customFormat="false" ht="12.75" hidden="false" customHeight="true" outlineLevel="0" collapsed="false">
      <c r="A236" s="16"/>
      <c r="G236" s="218"/>
      <c r="AG236" s="217"/>
      <c r="AH236" s="16"/>
      <c r="AI236" s="16"/>
      <c r="AJ236" s="16"/>
      <c r="AK236" s="16"/>
      <c r="AL236" s="16"/>
    </row>
    <row r="237" customFormat="false" ht="12.75" hidden="false" customHeight="true" outlineLevel="0" collapsed="false">
      <c r="A237" s="16"/>
      <c r="G237" s="218"/>
      <c r="AG237" s="217"/>
      <c r="AH237" s="16"/>
      <c r="AI237" s="16"/>
      <c r="AJ237" s="16"/>
      <c r="AK237" s="16"/>
      <c r="AL237" s="16"/>
    </row>
    <row r="238" customFormat="false" ht="12.75" hidden="false" customHeight="true" outlineLevel="0" collapsed="false">
      <c r="A238" s="16"/>
      <c r="G238" s="218"/>
      <c r="AG238" s="217"/>
      <c r="AH238" s="16"/>
      <c r="AI238" s="16"/>
      <c r="AJ238" s="16"/>
      <c r="AK238" s="16"/>
      <c r="AL238" s="16"/>
    </row>
    <row r="239" customFormat="false" ht="12.75" hidden="false" customHeight="true" outlineLevel="0" collapsed="false">
      <c r="A239" s="16"/>
      <c r="G239" s="218"/>
      <c r="AG239" s="217"/>
      <c r="AH239" s="16"/>
      <c r="AI239" s="16"/>
      <c r="AJ239" s="16"/>
      <c r="AK239" s="16"/>
      <c r="AL239" s="16"/>
    </row>
    <row r="240" customFormat="false" ht="12.75" hidden="false" customHeight="true" outlineLevel="0" collapsed="false">
      <c r="A240" s="16"/>
      <c r="G240" s="218"/>
      <c r="AG240" s="217"/>
      <c r="AH240" s="16"/>
      <c r="AI240" s="16"/>
      <c r="AJ240" s="16"/>
      <c r="AK240" s="16"/>
      <c r="AL240" s="16"/>
    </row>
    <row r="241" customFormat="false" ht="12.75" hidden="false" customHeight="true" outlineLevel="0" collapsed="false">
      <c r="A241" s="16"/>
      <c r="G241" s="218"/>
      <c r="AG241" s="217"/>
      <c r="AH241" s="16"/>
      <c r="AI241" s="16"/>
      <c r="AJ241" s="16"/>
      <c r="AK241" s="16"/>
      <c r="AL241" s="16"/>
    </row>
    <row r="242" customFormat="false" ht="12.75" hidden="false" customHeight="true" outlineLevel="0" collapsed="false">
      <c r="A242" s="16"/>
      <c r="G242" s="218"/>
      <c r="AG242" s="217"/>
      <c r="AH242" s="16"/>
      <c r="AI242" s="16"/>
      <c r="AJ242" s="16"/>
      <c r="AK242" s="16"/>
      <c r="AL242" s="16"/>
    </row>
    <row r="243" customFormat="false" ht="12.75" hidden="false" customHeight="true" outlineLevel="0" collapsed="false">
      <c r="A243" s="16"/>
      <c r="G243" s="218"/>
      <c r="AG243" s="217"/>
      <c r="AH243" s="16"/>
      <c r="AI243" s="16"/>
      <c r="AJ243" s="16"/>
      <c r="AK243" s="16"/>
      <c r="AL243" s="16"/>
    </row>
    <row r="244" customFormat="false" ht="12.75" hidden="false" customHeight="true" outlineLevel="0" collapsed="false">
      <c r="A244" s="16"/>
      <c r="G244" s="218"/>
      <c r="AG244" s="217"/>
      <c r="AH244" s="16"/>
      <c r="AI244" s="16"/>
      <c r="AJ244" s="16"/>
      <c r="AK244" s="16"/>
      <c r="AL244" s="16"/>
    </row>
    <row r="245" customFormat="false" ht="12.75" hidden="false" customHeight="true" outlineLevel="0" collapsed="false">
      <c r="A245" s="16"/>
      <c r="G245" s="218"/>
      <c r="AG245" s="217"/>
      <c r="AH245" s="16"/>
      <c r="AI245" s="16"/>
      <c r="AJ245" s="16"/>
      <c r="AK245" s="16"/>
      <c r="AL245" s="16"/>
    </row>
    <row r="246" customFormat="false" ht="12.75" hidden="false" customHeight="true" outlineLevel="0" collapsed="false">
      <c r="A246" s="16"/>
      <c r="G246" s="218"/>
      <c r="AG246" s="217"/>
      <c r="AH246" s="16"/>
      <c r="AI246" s="16"/>
      <c r="AJ246" s="16"/>
      <c r="AK246" s="16"/>
      <c r="AL246" s="16"/>
    </row>
    <row r="247" customFormat="false" ht="12.75" hidden="false" customHeight="true" outlineLevel="0" collapsed="false">
      <c r="A247" s="16"/>
      <c r="G247" s="218"/>
      <c r="AG247" s="217"/>
      <c r="AH247" s="16"/>
      <c r="AI247" s="16"/>
      <c r="AJ247" s="16"/>
      <c r="AK247" s="16"/>
      <c r="AL247" s="16"/>
    </row>
    <row r="248" customFormat="false" ht="12.75" hidden="false" customHeight="true" outlineLevel="0" collapsed="false">
      <c r="A248" s="16"/>
      <c r="G248" s="218"/>
      <c r="AG248" s="217"/>
      <c r="AH248" s="16"/>
      <c r="AI248" s="16"/>
      <c r="AJ248" s="16"/>
      <c r="AK248" s="16"/>
      <c r="AL248" s="16"/>
    </row>
    <row r="249" customFormat="false" ht="12.75" hidden="false" customHeight="true" outlineLevel="0" collapsed="false">
      <c r="A249" s="16"/>
      <c r="G249" s="218"/>
      <c r="AG249" s="217"/>
      <c r="AH249" s="16"/>
      <c r="AI249" s="16"/>
      <c r="AJ249" s="16"/>
      <c r="AK249" s="16"/>
      <c r="AL249" s="16"/>
    </row>
    <row r="250" customFormat="false" ht="12.75" hidden="false" customHeight="true" outlineLevel="0" collapsed="false">
      <c r="A250" s="16"/>
      <c r="G250" s="218"/>
      <c r="AG250" s="217"/>
      <c r="AH250" s="16"/>
      <c r="AI250" s="16"/>
      <c r="AJ250" s="16"/>
      <c r="AK250" s="16"/>
      <c r="AL250" s="16"/>
    </row>
    <row r="251" customFormat="false" ht="12.75" hidden="false" customHeight="true" outlineLevel="0" collapsed="false">
      <c r="A251" s="16"/>
      <c r="G251" s="218"/>
      <c r="AG251" s="217"/>
      <c r="AH251" s="16"/>
      <c r="AI251" s="16"/>
      <c r="AJ251" s="16"/>
      <c r="AK251" s="16"/>
      <c r="AL251" s="16"/>
    </row>
    <row r="252" customFormat="false" ht="12.75" hidden="false" customHeight="true" outlineLevel="0" collapsed="false">
      <c r="A252" s="16"/>
      <c r="G252" s="218"/>
      <c r="AG252" s="217"/>
      <c r="AH252" s="16"/>
      <c r="AI252" s="16"/>
      <c r="AJ252" s="16"/>
      <c r="AK252" s="16"/>
      <c r="AL252" s="16"/>
    </row>
    <row r="253" customFormat="false" ht="12.75" hidden="false" customHeight="true" outlineLevel="0" collapsed="false">
      <c r="A253" s="16"/>
      <c r="G253" s="218"/>
      <c r="AG253" s="217"/>
      <c r="AH253" s="16"/>
      <c r="AI253" s="16"/>
      <c r="AJ253" s="16"/>
      <c r="AK253" s="16"/>
      <c r="AL253" s="16"/>
    </row>
    <row r="254" customFormat="false" ht="12.75" hidden="false" customHeight="true" outlineLevel="0" collapsed="false">
      <c r="A254" s="16"/>
      <c r="G254" s="218"/>
      <c r="AG254" s="217"/>
      <c r="AH254" s="16"/>
      <c r="AI254" s="16"/>
      <c r="AJ254" s="16"/>
      <c r="AK254" s="16"/>
      <c r="AL254" s="16"/>
    </row>
    <row r="255" customFormat="false" ht="12.75" hidden="false" customHeight="true" outlineLevel="0" collapsed="false">
      <c r="A255" s="16"/>
      <c r="G255" s="218"/>
      <c r="AG255" s="217"/>
      <c r="AH255" s="16"/>
      <c r="AI255" s="16"/>
      <c r="AJ255" s="16"/>
      <c r="AK255" s="16"/>
      <c r="AL255" s="16"/>
    </row>
    <row r="256" customFormat="false" ht="12.75" hidden="false" customHeight="true" outlineLevel="0" collapsed="false">
      <c r="A256" s="16"/>
      <c r="G256" s="218"/>
      <c r="AG256" s="217"/>
      <c r="AH256" s="16"/>
      <c r="AI256" s="16"/>
      <c r="AJ256" s="16"/>
      <c r="AK256" s="16"/>
      <c r="AL256" s="16"/>
    </row>
    <row r="257" customFormat="false" ht="12.75" hidden="false" customHeight="true" outlineLevel="0" collapsed="false">
      <c r="A257" s="16"/>
      <c r="G257" s="218"/>
      <c r="AG257" s="217"/>
      <c r="AH257" s="16"/>
      <c r="AI257" s="16"/>
      <c r="AJ257" s="16"/>
      <c r="AK257" s="16"/>
      <c r="AL257" s="16"/>
    </row>
    <row r="258" customFormat="false" ht="12.75" hidden="false" customHeight="true" outlineLevel="0" collapsed="false">
      <c r="A258" s="16"/>
      <c r="G258" s="218"/>
      <c r="AG258" s="217"/>
      <c r="AH258" s="16"/>
      <c r="AI258" s="16"/>
      <c r="AJ258" s="16"/>
      <c r="AK258" s="16"/>
      <c r="AL258" s="16"/>
    </row>
    <row r="259" customFormat="false" ht="12.75" hidden="false" customHeight="true" outlineLevel="0" collapsed="false">
      <c r="A259" s="16"/>
      <c r="G259" s="218"/>
      <c r="AG259" s="217"/>
      <c r="AH259" s="16"/>
      <c r="AI259" s="16"/>
      <c r="AJ259" s="16"/>
      <c r="AK259" s="16"/>
      <c r="AL259" s="16"/>
    </row>
    <row r="260" customFormat="false" ht="12.75" hidden="false" customHeight="true" outlineLevel="0" collapsed="false">
      <c r="A260" s="16"/>
      <c r="G260" s="218"/>
      <c r="AG260" s="217"/>
      <c r="AH260" s="16"/>
      <c r="AI260" s="16"/>
      <c r="AJ260" s="16"/>
      <c r="AK260" s="16"/>
      <c r="AL260" s="16"/>
    </row>
    <row r="261" customFormat="false" ht="12.75" hidden="false" customHeight="true" outlineLevel="0" collapsed="false">
      <c r="A261" s="16"/>
      <c r="G261" s="218"/>
      <c r="AG261" s="217"/>
      <c r="AH261" s="16"/>
      <c r="AI261" s="16"/>
      <c r="AJ261" s="16"/>
      <c r="AK261" s="16"/>
      <c r="AL261" s="16"/>
    </row>
    <row r="262" customFormat="false" ht="12.75" hidden="false" customHeight="true" outlineLevel="0" collapsed="false">
      <c r="A262" s="16"/>
      <c r="G262" s="218"/>
      <c r="AG262" s="217"/>
      <c r="AH262" s="16"/>
      <c r="AI262" s="16"/>
      <c r="AJ262" s="16"/>
      <c r="AK262" s="16"/>
      <c r="AL262" s="16"/>
    </row>
    <row r="263" customFormat="false" ht="12.75" hidden="false" customHeight="true" outlineLevel="0" collapsed="false">
      <c r="A263" s="16"/>
      <c r="G263" s="218"/>
      <c r="AG263" s="217"/>
      <c r="AH263" s="16"/>
      <c r="AI263" s="16"/>
      <c r="AJ263" s="16"/>
      <c r="AK263" s="16"/>
      <c r="AL263" s="16"/>
    </row>
    <row r="264" customFormat="false" ht="12.75" hidden="false" customHeight="true" outlineLevel="0" collapsed="false">
      <c r="A264" s="16"/>
      <c r="G264" s="218"/>
      <c r="AG264" s="217"/>
      <c r="AH264" s="16"/>
      <c r="AI264" s="16"/>
      <c r="AJ264" s="16"/>
      <c r="AK264" s="16"/>
      <c r="AL264" s="16"/>
    </row>
    <row r="265" customFormat="false" ht="12.75" hidden="false" customHeight="true" outlineLevel="0" collapsed="false">
      <c r="A265" s="16"/>
      <c r="G265" s="218"/>
      <c r="AG265" s="217"/>
      <c r="AH265" s="16"/>
      <c r="AI265" s="16"/>
      <c r="AJ265" s="16"/>
      <c r="AK265" s="16"/>
      <c r="AL265" s="16"/>
    </row>
    <row r="266" customFormat="false" ht="12.75" hidden="false" customHeight="true" outlineLevel="0" collapsed="false">
      <c r="A266" s="16"/>
      <c r="G266" s="218"/>
      <c r="AG266" s="217"/>
      <c r="AH266" s="16"/>
      <c r="AI266" s="16"/>
      <c r="AJ266" s="16"/>
      <c r="AK266" s="16"/>
      <c r="AL266" s="16"/>
    </row>
    <row r="267" customFormat="false" ht="12.75" hidden="false" customHeight="true" outlineLevel="0" collapsed="false">
      <c r="A267" s="16"/>
      <c r="G267" s="218"/>
      <c r="AG267" s="217"/>
      <c r="AH267" s="16"/>
      <c r="AI267" s="16"/>
      <c r="AJ267" s="16"/>
      <c r="AK267" s="16"/>
      <c r="AL267" s="16"/>
    </row>
    <row r="268" customFormat="false" ht="12.75" hidden="false" customHeight="true" outlineLevel="0" collapsed="false">
      <c r="A268" s="16"/>
      <c r="G268" s="218"/>
      <c r="AG268" s="217"/>
      <c r="AH268" s="16"/>
      <c r="AI268" s="16"/>
      <c r="AJ268" s="16"/>
      <c r="AK268" s="16"/>
      <c r="AL268" s="16"/>
    </row>
    <row r="269" customFormat="false" ht="12.75" hidden="false" customHeight="true" outlineLevel="0" collapsed="false">
      <c r="A269" s="16"/>
      <c r="G269" s="218"/>
      <c r="AG269" s="217"/>
      <c r="AH269" s="16"/>
      <c r="AI269" s="16"/>
      <c r="AJ269" s="16"/>
      <c r="AK269" s="16"/>
      <c r="AL269" s="16"/>
    </row>
    <row r="270" customFormat="false" ht="12.75" hidden="false" customHeight="true" outlineLevel="0" collapsed="false">
      <c r="A270" s="16"/>
      <c r="G270" s="218"/>
      <c r="AG270" s="217"/>
      <c r="AH270" s="16"/>
      <c r="AI270" s="16"/>
      <c r="AJ270" s="16"/>
      <c r="AK270" s="16"/>
      <c r="AL270" s="16"/>
    </row>
    <row r="271" customFormat="false" ht="12.75" hidden="false" customHeight="true" outlineLevel="0" collapsed="false">
      <c r="A271" s="16"/>
      <c r="G271" s="218"/>
      <c r="AG271" s="217"/>
      <c r="AH271" s="16"/>
      <c r="AI271" s="16"/>
      <c r="AJ271" s="16"/>
      <c r="AK271" s="16"/>
      <c r="AL271" s="16"/>
    </row>
    <row r="272" customFormat="false" ht="12.75" hidden="false" customHeight="true" outlineLevel="0" collapsed="false">
      <c r="A272" s="16"/>
      <c r="G272" s="218"/>
      <c r="AG272" s="217"/>
      <c r="AH272" s="16"/>
      <c r="AI272" s="16"/>
      <c r="AJ272" s="16"/>
      <c r="AK272" s="16"/>
      <c r="AL272" s="16"/>
    </row>
    <row r="273" customFormat="false" ht="12.75" hidden="false" customHeight="true" outlineLevel="0" collapsed="false">
      <c r="A273" s="16"/>
      <c r="G273" s="218"/>
      <c r="AG273" s="217"/>
      <c r="AH273" s="16"/>
      <c r="AI273" s="16"/>
      <c r="AJ273" s="16"/>
      <c r="AK273" s="16"/>
      <c r="AL273" s="16"/>
    </row>
    <row r="274" customFormat="false" ht="12.75" hidden="false" customHeight="true" outlineLevel="0" collapsed="false">
      <c r="A274" s="16"/>
      <c r="G274" s="218"/>
      <c r="AG274" s="217"/>
      <c r="AH274" s="16"/>
      <c r="AI274" s="16"/>
      <c r="AJ274" s="16"/>
      <c r="AK274" s="16"/>
      <c r="AL274" s="16"/>
    </row>
    <row r="275" customFormat="false" ht="12.75" hidden="false" customHeight="true" outlineLevel="0" collapsed="false">
      <c r="A275" s="16"/>
      <c r="G275" s="218"/>
      <c r="AG275" s="217"/>
      <c r="AH275" s="16"/>
      <c r="AI275" s="16"/>
      <c r="AJ275" s="16"/>
      <c r="AK275" s="16"/>
      <c r="AL275" s="16"/>
    </row>
    <row r="276" customFormat="false" ht="12.75" hidden="false" customHeight="true" outlineLevel="0" collapsed="false">
      <c r="A276" s="16"/>
      <c r="G276" s="218"/>
      <c r="AG276" s="217"/>
      <c r="AH276" s="16"/>
      <c r="AI276" s="16"/>
      <c r="AJ276" s="16"/>
      <c r="AK276" s="16"/>
      <c r="AL276" s="16"/>
    </row>
    <row r="277" customFormat="false" ht="12.75" hidden="false" customHeight="true" outlineLevel="0" collapsed="false">
      <c r="A277" s="16"/>
      <c r="G277" s="218"/>
      <c r="AG277" s="217"/>
      <c r="AH277" s="16"/>
      <c r="AI277" s="16"/>
      <c r="AJ277" s="16"/>
      <c r="AK277" s="16"/>
      <c r="AL277" s="16"/>
    </row>
    <row r="278" customFormat="false" ht="12.75" hidden="false" customHeight="true" outlineLevel="0" collapsed="false">
      <c r="A278" s="16"/>
      <c r="G278" s="218"/>
      <c r="AG278" s="217"/>
      <c r="AH278" s="16"/>
      <c r="AI278" s="16"/>
      <c r="AJ278" s="16"/>
      <c r="AK278" s="16"/>
      <c r="AL278" s="16"/>
    </row>
    <row r="279" customFormat="false" ht="12.75" hidden="false" customHeight="true" outlineLevel="0" collapsed="false">
      <c r="A279" s="16"/>
      <c r="G279" s="218"/>
      <c r="AG279" s="217"/>
      <c r="AH279" s="16"/>
      <c r="AI279" s="16"/>
      <c r="AJ279" s="16"/>
      <c r="AK279" s="16"/>
      <c r="AL279" s="16"/>
    </row>
    <row r="280" customFormat="false" ht="12.75" hidden="false" customHeight="true" outlineLevel="0" collapsed="false">
      <c r="A280" s="16"/>
      <c r="G280" s="218"/>
      <c r="AG280" s="217"/>
      <c r="AH280" s="16"/>
      <c r="AI280" s="16"/>
      <c r="AJ280" s="16"/>
      <c r="AK280" s="16"/>
      <c r="AL280" s="16"/>
    </row>
    <row r="281" customFormat="false" ht="12.75" hidden="false" customHeight="true" outlineLevel="0" collapsed="false">
      <c r="A281" s="16"/>
      <c r="G281" s="218"/>
      <c r="AG281" s="217"/>
      <c r="AH281" s="16"/>
      <c r="AI281" s="16"/>
      <c r="AJ281" s="16"/>
      <c r="AK281" s="16"/>
      <c r="AL281" s="16"/>
    </row>
    <row r="282" customFormat="false" ht="12.75" hidden="false" customHeight="true" outlineLevel="0" collapsed="false">
      <c r="A282" s="16"/>
      <c r="G282" s="218"/>
      <c r="AG282" s="217"/>
      <c r="AH282" s="16"/>
      <c r="AI282" s="16"/>
      <c r="AJ282" s="16"/>
      <c r="AK282" s="16"/>
      <c r="AL282" s="16"/>
    </row>
    <row r="283" customFormat="false" ht="12.75" hidden="false" customHeight="true" outlineLevel="0" collapsed="false">
      <c r="A283" s="16"/>
      <c r="G283" s="218"/>
      <c r="AG283" s="217"/>
      <c r="AH283" s="16"/>
      <c r="AI283" s="16"/>
      <c r="AJ283" s="16"/>
      <c r="AK283" s="16"/>
      <c r="AL283" s="16"/>
    </row>
    <row r="284" customFormat="false" ht="12.75" hidden="false" customHeight="true" outlineLevel="0" collapsed="false">
      <c r="A284" s="16"/>
      <c r="G284" s="218"/>
      <c r="AG284" s="217"/>
      <c r="AH284" s="16"/>
      <c r="AI284" s="16"/>
      <c r="AJ284" s="16"/>
      <c r="AK284" s="16"/>
      <c r="AL284" s="16"/>
    </row>
    <row r="285" customFormat="false" ht="12.75" hidden="false" customHeight="true" outlineLevel="0" collapsed="false">
      <c r="A285" s="16"/>
      <c r="G285" s="218"/>
      <c r="AG285" s="217"/>
      <c r="AH285" s="16"/>
      <c r="AI285" s="16"/>
      <c r="AJ285" s="16"/>
      <c r="AK285" s="16"/>
      <c r="AL285" s="16"/>
    </row>
    <row r="286" customFormat="false" ht="12.75" hidden="false" customHeight="true" outlineLevel="0" collapsed="false">
      <c r="A286" s="16"/>
      <c r="G286" s="218"/>
      <c r="AG286" s="217"/>
      <c r="AH286" s="16"/>
      <c r="AI286" s="16"/>
      <c r="AJ286" s="16"/>
      <c r="AK286" s="16"/>
      <c r="AL286" s="16"/>
    </row>
    <row r="287" customFormat="false" ht="12.75" hidden="false" customHeight="true" outlineLevel="0" collapsed="false">
      <c r="A287" s="16"/>
      <c r="G287" s="218"/>
      <c r="AG287" s="217"/>
      <c r="AH287" s="16"/>
      <c r="AI287" s="16"/>
      <c r="AJ287" s="16"/>
      <c r="AK287" s="16"/>
      <c r="AL287" s="16"/>
    </row>
    <row r="288" customFormat="false" ht="12.75" hidden="false" customHeight="true" outlineLevel="0" collapsed="false">
      <c r="A288" s="16"/>
      <c r="G288" s="218"/>
      <c r="AG288" s="217"/>
      <c r="AH288" s="16"/>
      <c r="AI288" s="16"/>
      <c r="AJ288" s="16"/>
      <c r="AK288" s="16"/>
      <c r="AL288" s="16"/>
    </row>
    <row r="289" customFormat="false" ht="12.75" hidden="false" customHeight="true" outlineLevel="0" collapsed="false">
      <c r="A289" s="16"/>
      <c r="G289" s="218"/>
      <c r="AG289" s="217"/>
      <c r="AH289" s="16"/>
      <c r="AI289" s="16"/>
      <c r="AJ289" s="16"/>
      <c r="AK289" s="16"/>
      <c r="AL289" s="16"/>
    </row>
    <row r="290" customFormat="false" ht="12.75" hidden="false" customHeight="true" outlineLevel="0" collapsed="false">
      <c r="A290" s="16"/>
      <c r="G290" s="218"/>
      <c r="AG290" s="217"/>
      <c r="AH290" s="16"/>
      <c r="AI290" s="16"/>
      <c r="AJ290" s="16"/>
      <c r="AK290" s="16"/>
      <c r="AL290" s="16"/>
    </row>
    <row r="291" customFormat="false" ht="12.75" hidden="false" customHeight="true" outlineLevel="0" collapsed="false">
      <c r="A291" s="16"/>
      <c r="G291" s="218"/>
      <c r="AG291" s="217"/>
      <c r="AH291" s="16"/>
      <c r="AI291" s="16"/>
      <c r="AJ291" s="16"/>
      <c r="AK291" s="16"/>
      <c r="AL291" s="16"/>
    </row>
    <row r="292" customFormat="false" ht="12.75" hidden="false" customHeight="true" outlineLevel="0" collapsed="false">
      <c r="A292" s="16"/>
      <c r="G292" s="218"/>
      <c r="AG292" s="217"/>
      <c r="AH292" s="16"/>
      <c r="AI292" s="16"/>
      <c r="AJ292" s="16"/>
      <c r="AK292" s="16"/>
      <c r="AL292" s="16"/>
    </row>
    <row r="293" customFormat="false" ht="12.75" hidden="false" customHeight="true" outlineLevel="0" collapsed="false">
      <c r="A293" s="16"/>
      <c r="G293" s="218"/>
      <c r="AG293" s="217"/>
      <c r="AH293" s="16"/>
      <c r="AI293" s="16"/>
      <c r="AJ293" s="16"/>
      <c r="AK293" s="16"/>
      <c r="AL293" s="16"/>
    </row>
    <row r="294" customFormat="false" ht="12.75" hidden="false" customHeight="true" outlineLevel="0" collapsed="false">
      <c r="A294" s="16"/>
      <c r="G294" s="218"/>
      <c r="AG294" s="217"/>
      <c r="AH294" s="16"/>
      <c r="AI294" s="16"/>
      <c r="AJ294" s="16"/>
      <c r="AK294" s="16"/>
      <c r="AL294" s="16"/>
    </row>
    <row r="295" customFormat="false" ht="12.75" hidden="false" customHeight="true" outlineLevel="0" collapsed="false">
      <c r="A295" s="16"/>
      <c r="G295" s="218"/>
      <c r="AG295" s="217"/>
      <c r="AH295" s="16"/>
      <c r="AI295" s="16"/>
      <c r="AJ295" s="16"/>
      <c r="AK295" s="16"/>
      <c r="AL295" s="16"/>
    </row>
    <row r="296" customFormat="false" ht="12.75" hidden="false" customHeight="true" outlineLevel="0" collapsed="false">
      <c r="A296" s="16"/>
      <c r="G296" s="218"/>
      <c r="AG296" s="217"/>
      <c r="AH296" s="16"/>
      <c r="AI296" s="16"/>
      <c r="AJ296" s="16"/>
      <c r="AK296" s="16"/>
      <c r="AL296" s="16"/>
    </row>
    <row r="297" customFormat="false" ht="12.75" hidden="false" customHeight="true" outlineLevel="0" collapsed="false">
      <c r="A297" s="16"/>
      <c r="G297" s="218"/>
      <c r="AG297" s="217"/>
      <c r="AH297" s="16"/>
      <c r="AI297" s="16"/>
      <c r="AJ297" s="16"/>
      <c r="AK297" s="16"/>
      <c r="AL297" s="16"/>
    </row>
    <row r="298" customFormat="false" ht="12.75" hidden="false" customHeight="true" outlineLevel="0" collapsed="false">
      <c r="A298" s="16"/>
      <c r="G298" s="218"/>
      <c r="AG298" s="217"/>
      <c r="AH298" s="16"/>
      <c r="AI298" s="16"/>
      <c r="AJ298" s="16"/>
      <c r="AK298" s="16"/>
      <c r="AL298" s="16"/>
    </row>
    <row r="299" customFormat="false" ht="12.75" hidden="false" customHeight="true" outlineLevel="0" collapsed="false">
      <c r="A299" s="16"/>
      <c r="G299" s="218"/>
      <c r="AG299" s="217"/>
      <c r="AH299" s="16"/>
      <c r="AI299" s="16"/>
      <c r="AJ299" s="16"/>
      <c r="AK299" s="16"/>
      <c r="AL299" s="16"/>
    </row>
    <row r="300" customFormat="false" ht="12.75" hidden="false" customHeight="true" outlineLevel="0" collapsed="false">
      <c r="A300" s="16"/>
      <c r="G300" s="218"/>
      <c r="AG300" s="217"/>
      <c r="AH300" s="16"/>
      <c r="AI300" s="16"/>
      <c r="AJ300" s="16"/>
      <c r="AK300" s="16"/>
      <c r="AL300" s="16"/>
    </row>
    <row r="301" customFormat="false" ht="12.75" hidden="false" customHeight="true" outlineLevel="0" collapsed="false">
      <c r="A301" s="16"/>
      <c r="G301" s="218"/>
      <c r="AG301" s="217"/>
      <c r="AH301" s="16"/>
      <c r="AI301" s="16"/>
      <c r="AJ301" s="16"/>
      <c r="AK301" s="16"/>
      <c r="AL301" s="16"/>
    </row>
    <row r="302" customFormat="false" ht="12.75" hidden="false" customHeight="true" outlineLevel="0" collapsed="false">
      <c r="A302" s="16"/>
      <c r="G302" s="218"/>
      <c r="AG302" s="217"/>
      <c r="AH302" s="16"/>
      <c r="AI302" s="16"/>
      <c r="AJ302" s="16"/>
      <c r="AK302" s="16"/>
      <c r="AL302" s="16"/>
    </row>
    <row r="303" customFormat="false" ht="12.75" hidden="false" customHeight="true" outlineLevel="0" collapsed="false">
      <c r="A303" s="16"/>
      <c r="G303" s="218"/>
      <c r="AG303" s="217"/>
      <c r="AH303" s="16"/>
      <c r="AI303" s="16"/>
      <c r="AJ303" s="16"/>
      <c r="AK303" s="16"/>
      <c r="AL303" s="16"/>
    </row>
    <row r="304" customFormat="false" ht="12.75" hidden="false" customHeight="true" outlineLevel="0" collapsed="false">
      <c r="A304" s="16"/>
      <c r="G304" s="218"/>
      <c r="AG304" s="217"/>
      <c r="AH304" s="16"/>
      <c r="AI304" s="16"/>
      <c r="AJ304" s="16"/>
      <c r="AK304" s="16"/>
      <c r="AL304" s="16"/>
    </row>
    <row r="305" customFormat="false" ht="12.75" hidden="false" customHeight="true" outlineLevel="0" collapsed="false">
      <c r="A305" s="16"/>
      <c r="G305" s="218"/>
      <c r="AG305" s="217"/>
      <c r="AH305" s="16"/>
      <c r="AI305" s="16"/>
      <c r="AJ305" s="16"/>
      <c r="AK305" s="16"/>
      <c r="AL305" s="16"/>
    </row>
    <row r="306" customFormat="false" ht="12.75" hidden="false" customHeight="true" outlineLevel="0" collapsed="false">
      <c r="A306" s="16"/>
      <c r="G306" s="218"/>
      <c r="AG306" s="217"/>
      <c r="AH306" s="16"/>
      <c r="AI306" s="16"/>
      <c r="AJ306" s="16"/>
      <c r="AK306" s="16"/>
      <c r="AL306" s="16"/>
    </row>
    <row r="307" customFormat="false" ht="12.75" hidden="false" customHeight="true" outlineLevel="0" collapsed="false">
      <c r="A307" s="16"/>
      <c r="G307" s="218"/>
      <c r="AG307" s="217"/>
      <c r="AH307" s="16"/>
      <c r="AI307" s="16"/>
      <c r="AJ307" s="16"/>
      <c r="AK307" s="16"/>
      <c r="AL307" s="16"/>
    </row>
    <row r="308" customFormat="false" ht="12.75" hidden="false" customHeight="true" outlineLevel="0" collapsed="false">
      <c r="A308" s="16"/>
      <c r="G308" s="218"/>
      <c r="AG308" s="217"/>
      <c r="AH308" s="16"/>
      <c r="AI308" s="16"/>
      <c r="AJ308" s="16"/>
      <c r="AK308" s="16"/>
      <c r="AL308" s="16"/>
    </row>
    <row r="309" customFormat="false" ht="12.75" hidden="false" customHeight="true" outlineLevel="0" collapsed="false">
      <c r="A309" s="16"/>
      <c r="G309" s="218"/>
      <c r="AG309" s="217"/>
      <c r="AH309" s="16"/>
      <c r="AI309" s="16"/>
      <c r="AJ309" s="16"/>
      <c r="AK309" s="16"/>
      <c r="AL309" s="16"/>
    </row>
    <row r="310" customFormat="false" ht="12.75" hidden="false" customHeight="true" outlineLevel="0" collapsed="false">
      <c r="A310" s="16"/>
      <c r="G310" s="218"/>
      <c r="AG310" s="217"/>
      <c r="AH310" s="16"/>
      <c r="AI310" s="16"/>
      <c r="AJ310" s="16"/>
      <c r="AK310" s="16"/>
      <c r="AL310" s="16"/>
    </row>
    <row r="311" customFormat="false" ht="12.75" hidden="false" customHeight="true" outlineLevel="0" collapsed="false">
      <c r="A311" s="16"/>
      <c r="G311" s="218"/>
      <c r="AG311" s="217"/>
      <c r="AH311" s="16"/>
      <c r="AI311" s="16"/>
      <c r="AJ311" s="16"/>
      <c r="AK311" s="16"/>
      <c r="AL311" s="16"/>
    </row>
    <row r="312" customFormat="false" ht="12.75" hidden="false" customHeight="true" outlineLevel="0" collapsed="false">
      <c r="A312" s="16"/>
      <c r="G312" s="218"/>
      <c r="AG312" s="217"/>
      <c r="AH312" s="16"/>
      <c r="AI312" s="16"/>
      <c r="AJ312" s="16"/>
      <c r="AK312" s="16"/>
      <c r="AL312" s="16"/>
    </row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7">
    <dataValidation allowBlank="true" errorStyle="stop" operator="equal" prompt="ERROR - Debes seleccionar un elemento de la lista" showDropDown="false" showErrorMessage="false" showInputMessage="true" sqref="H4:AG30 H31:H40 H42:AG65 H66:H75 H77:AG88 H90:AG102 H103:H152" type="list">
      <formula1>EQUIPO</formula1>
      <formula2>0</formula2>
    </dataValidation>
    <dataValidation allowBlank="true" errorStyle="stop" operator="equal" showDropDown="false" showErrorMessage="true" showInputMessage="false" sqref="I31:I40 I66:I75 I103:I152" type="list">
      <formula1>TENSION</formula1>
      <formula2>0</formula2>
    </dataValidation>
    <dataValidation allowBlank="true" errorStyle="stop" operator="equal" showDropDown="false" showErrorMessage="true" showInputMessage="false" sqref="M31:M40 M66:M75 M103:M152" type="list">
      <formula1>FREC</formula1>
      <formula2>0</formula2>
    </dataValidation>
    <dataValidation allowBlank="true" errorStyle="stop" operator="equal" showDropDown="false" showErrorMessage="true" showInputMessage="false" sqref="N31:N40 N66:N75 N103:N152" type="list">
      <formula1>FASES</formula1>
      <formula2>0</formula2>
    </dataValidation>
    <dataValidation allowBlank="true" errorStyle="stop" operator="equal" showDropDown="false" showErrorMessage="true" showInputMessage="false" sqref="V31:V40 V66:V75 V103:V152" type="list">
      <formula1>AISLAMIENTO</formula1>
      <formula2>0</formula2>
    </dataValidation>
    <dataValidation allowBlank="true" errorStyle="stop" operator="equal" showDropDown="false" showErrorMessage="true" showInputMessage="false" sqref="W31:W40 W66:W75 W103:W152" type="list">
      <formula1>PROTECCION</formula1>
      <formula2>0</formula2>
    </dataValidation>
    <dataValidation allowBlank="true" errorStyle="stop" operator="equal" showDropDown="false" showErrorMessage="true" showInputMessage="false" sqref="Y31:Y40 Y66:Y75 Y103:Y152" type="list">
      <formula1>CONECCION</formula1>
      <formula2>0</formula2>
    </dataValidation>
  </dataValidations>
  <printOptions headings="false" gridLines="false" gridLinesSet="true" horizontalCentered="false" verticalCentered="false"/>
  <pageMargins left="0.179861111111111" right="0.190277777777778" top="0.720138888888889" bottom="0.609722222222222" header="0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&amp;LIngeniería y Proyectos&amp;RMolino de Cemento #7LISTA DE CARGAS EN TABLEROS</oddHeader>
    <oddFooter>&amp;L&amp;F&amp;C&amp;P de 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9.43"/>
    <col collapsed="false" customWidth="true" hidden="false" outlineLevel="0" max="8" min="3" style="1" width="14.14"/>
    <col collapsed="false" customWidth="true" hidden="false" outlineLevel="0" max="9" min="9" style="1" width="10"/>
    <col collapsed="false" customWidth="true" hidden="false" outlineLevel="0" max="26" min="10" style="1" width="11.43"/>
  </cols>
  <sheetData>
    <row r="1" customFormat="false" ht="12.75" hidden="false" customHeight="true" outlineLevel="0" collapsed="false">
      <c r="A1" s="50"/>
    </row>
    <row r="2" customFormat="false" ht="12.75" hidden="false" customHeight="true" outlineLevel="0" collapsed="false">
      <c r="A2" s="50"/>
      <c r="C2" s="345" t="s">
        <v>2280</v>
      </c>
    </row>
    <row r="3" customFormat="false" ht="12.75" hidden="false" customHeight="true" outlineLevel="0" collapsed="false">
      <c r="A3" s="50"/>
    </row>
    <row r="4" customFormat="false" ht="12.75" hidden="false" customHeight="true" outlineLevel="0" collapsed="false">
      <c r="A4" s="50"/>
    </row>
    <row r="5" customFormat="false" ht="12.75" hidden="false" customHeight="true" outlineLevel="0" collapsed="false">
      <c r="A5" s="346"/>
      <c r="B5" s="346"/>
      <c r="C5" s="347" t="s">
        <v>2281</v>
      </c>
      <c r="D5" s="348"/>
      <c r="E5" s="349" t="s">
        <v>2282</v>
      </c>
      <c r="F5" s="350"/>
      <c r="G5" s="350"/>
      <c r="H5" s="351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</row>
    <row r="6" customFormat="false" ht="12.75" hidden="false" customHeight="true" outlineLevel="0" collapsed="false">
      <c r="A6" s="352"/>
      <c r="B6" s="353" t="s">
        <v>2283</v>
      </c>
      <c r="C6" s="354"/>
      <c r="D6" s="355"/>
      <c r="E6" s="356"/>
      <c r="F6" s="357"/>
      <c r="G6" s="357"/>
      <c r="H6" s="358"/>
      <c r="I6" s="359" t="s">
        <v>2284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2.75" hidden="false" customHeight="true" outlineLevel="0" collapsed="false">
      <c r="A7" s="360"/>
      <c r="B7" s="361" t="s">
        <v>2285</v>
      </c>
      <c r="C7" s="362" t="n">
        <f aca="false">'BASE DATOS'!Q3</f>
        <v>287</v>
      </c>
      <c r="D7" s="363"/>
      <c r="E7" s="364" t="n">
        <f aca="false">'BASE DATOS'!Q1136</f>
        <v>152</v>
      </c>
      <c r="F7" s="362"/>
      <c r="G7" s="362"/>
      <c r="H7" s="365"/>
      <c r="I7" s="366" t="n">
        <f aca="false">SUM(C7:H7)</f>
        <v>439</v>
      </c>
    </row>
    <row r="8" customFormat="false" ht="12.75" hidden="false" customHeight="true" outlineLevel="0" collapsed="false">
      <c r="A8" s="367"/>
      <c r="B8" s="368" t="s">
        <v>2286</v>
      </c>
      <c r="C8" s="369" t="n">
        <f aca="false">'BASE DATOS'!R3</f>
        <v>167</v>
      </c>
      <c r="D8" s="370"/>
      <c r="E8" s="371" t="n">
        <f aca="false">'BASE DATOS'!R1136</f>
        <v>53</v>
      </c>
      <c r="F8" s="369"/>
      <c r="G8" s="369"/>
      <c r="H8" s="372"/>
      <c r="I8" s="373" t="n">
        <f aca="false">SUM(C8:H8)</f>
        <v>220</v>
      </c>
    </row>
    <row r="9" customFormat="false" ht="12.75" hidden="false" customHeight="true" outlineLevel="0" collapsed="false">
      <c r="A9" s="374" t="s">
        <v>2287</v>
      </c>
      <c r="B9" s="368" t="s">
        <v>2288</v>
      </c>
      <c r="C9" s="369" t="n">
        <f aca="false">'BASE DATOS'!S3</f>
        <v>88</v>
      </c>
      <c r="D9" s="370"/>
      <c r="E9" s="371" t="n">
        <f aca="false">'BASE DATOS'!S1136</f>
        <v>70</v>
      </c>
      <c r="F9" s="369"/>
      <c r="G9" s="369"/>
      <c r="H9" s="372"/>
      <c r="I9" s="373" t="n">
        <f aca="false">SUM(C9:H9)</f>
        <v>158</v>
      </c>
    </row>
    <row r="10" customFormat="false" ht="12.75" hidden="false" customHeight="true" outlineLevel="0" collapsed="false">
      <c r="A10" s="375"/>
      <c r="B10" s="368" t="s">
        <v>2289</v>
      </c>
      <c r="C10" s="369" t="n">
        <f aca="false">'BASE DATOS'!T3</f>
        <v>5</v>
      </c>
      <c r="D10" s="370"/>
      <c r="E10" s="371" t="n">
        <f aca="false">'BASE DATOS'!T1136</f>
        <v>0</v>
      </c>
      <c r="F10" s="369"/>
      <c r="G10" s="369"/>
      <c r="H10" s="372"/>
      <c r="I10" s="373" t="n">
        <f aca="false">SUM(C10:H10)</f>
        <v>5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2.75" hidden="false" customHeight="true" outlineLevel="0" collapsed="false">
      <c r="A11" s="376"/>
      <c r="B11" s="377" t="s">
        <v>2290</v>
      </c>
      <c r="C11" s="378" t="n">
        <f aca="false">'BASE DATOS'!U3</f>
        <v>9</v>
      </c>
      <c r="D11" s="379"/>
      <c r="E11" s="380" t="n">
        <f aca="false">'BASE DATOS'!U1136</f>
        <v>14</v>
      </c>
      <c r="F11" s="378"/>
      <c r="G11" s="378"/>
      <c r="H11" s="381"/>
      <c r="I11" s="382" t="n">
        <f aca="false">SUM(C11:H11)</f>
        <v>23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2.75" hidden="true" customHeight="true" outlineLevel="0" collapsed="false">
      <c r="A12" s="383"/>
      <c r="B12" s="361" t="s">
        <v>2291</v>
      </c>
      <c r="C12" s="384"/>
      <c r="D12" s="365"/>
      <c r="E12" s="364"/>
      <c r="F12" s="362"/>
      <c r="G12" s="362"/>
      <c r="H12" s="385"/>
      <c r="I12" s="366" t="n">
        <f aca="false">SUM(C12:H12)</f>
        <v>0</v>
      </c>
    </row>
    <row r="13" customFormat="false" ht="12.75" hidden="true" customHeight="true" outlineLevel="0" collapsed="false">
      <c r="A13" s="386"/>
      <c r="B13" s="368" t="s">
        <v>2292</v>
      </c>
      <c r="C13" s="387"/>
      <c r="D13" s="372"/>
      <c r="E13" s="371"/>
      <c r="F13" s="369"/>
      <c r="G13" s="369"/>
      <c r="H13" s="388"/>
      <c r="I13" s="373" t="n">
        <f aca="false">SUM(C13:H13)</f>
        <v>0</v>
      </c>
    </row>
    <row r="14" customFormat="false" ht="12.75" hidden="true" customHeight="true" outlineLevel="0" collapsed="false">
      <c r="A14" s="389" t="s">
        <v>2293</v>
      </c>
      <c r="B14" s="368" t="s">
        <v>2294</v>
      </c>
      <c r="C14" s="387"/>
      <c r="D14" s="372"/>
      <c r="E14" s="371"/>
      <c r="F14" s="369"/>
      <c r="G14" s="369"/>
      <c r="H14" s="388"/>
      <c r="I14" s="373" t="n">
        <f aca="false">SUM(C14:H14)</f>
        <v>0</v>
      </c>
    </row>
    <row r="15" customFormat="false" ht="12.75" hidden="true" customHeight="true" outlineLevel="0" collapsed="false">
      <c r="A15" s="375"/>
      <c r="B15" s="368" t="s">
        <v>2295</v>
      </c>
      <c r="C15" s="387"/>
      <c r="D15" s="372"/>
      <c r="E15" s="371"/>
      <c r="F15" s="369"/>
      <c r="G15" s="369"/>
      <c r="H15" s="388"/>
      <c r="I15" s="373" t="n">
        <f aca="false">SUM(C15:H15)</f>
        <v>0</v>
      </c>
    </row>
    <row r="16" customFormat="false" ht="12.75" hidden="true" customHeight="true" outlineLevel="0" collapsed="false">
      <c r="A16" s="376"/>
      <c r="B16" s="377" t="s">
        <v>2296</v>
      </c>
      <c r="C16" s="390"/>
      <c r="D16" s="381"/>
      <c r="E16" s="380"/>
      <c r="F16" s="378"/>
      <c r="G16" s="378"/>
      <c r="H16" s="391"/>
      <c r="I16" s="382" t="n">
        <f aca="false">SUM(C16:H16)</f>
        <v>0</v>
      </c>
    </row>
    <row r="17" customFormat="false" ht="12.75" hidden="false" customHeight="true" outlineLevel="0" collapsed="false">
      <c r="A17" s="392"/>
      <c r="B17" s="361" t="s">
        <v>2297</v>
      </c>
      <c r="C17" s="362" t="n">
        <f aca="false">'BASE DATOS'!W3</f>
        <v>0</v>
      </c>
      <c r="D17" s="363"/>
      <c r="E17" s="364" t="n">
        <f aca="false">'BASE DATOS'!W1136</f>
        <v>0</v>
      </c>
      <c r="F17" s="362"/>
      <c r="G17" s="362"/>
      <c r="H17" s="385"/>
      <c r="I17" s="366" t="n">
        <f aca="false">SUM(C17:H17)</f>
        <v>0</v>
      </c>
    </row>
    <row r="18" customFormat="false" ht="12.75" hidden="false" customHeight="true" outlineLevel="0" collapsed="false">
      <c r="A18" s="374" t="s">
        <v>2298</v>
      </c>
      <c r="B18" s="368" t="s">
        <v>2299</v>
      </c>
      <c r="C18" s="369" t="n">
        <f aca="false">'BASE DATOS'!X3</f>
        <v>22</v>
      </c>
      <c r="D18" s="370"/>
      <c r="E18" s="371" t="n">
        <f aca="false">'BASE DATOS'!X1136</f>
        <v>105</v>
      </c>
      <c r="F18" s="369"/>
      <c r="G18" s="369"/>
      <c r="H18" s="388"/>
      <c r="I18" s="373" t="n">
        <f aca="false">SUM(C18:H18)</f>
        <v>127</v>
      </c>
    </row>
    <row r="19" customFormat="false" ht="12.75" hidden="false" customHeight="true" outlineLevel="0" collapsed="false">
      <c r="A19" s="367"/>
      <c r="B19" s="368" t="s">
        <v>2300</v>
      </c>
      <c r="C19" s="393" t="n">
        <f aca="false">'BASE DATOS'!V3</f>
        <v>22</v>
      </c>
      <c r="D19" s="394"/>
      <c r="E19" s="395" t="n">
        <f aca="false">'BASE DATOS'!V1136</f>
        <v>0</v>
      </c>
      <c r="F19" s="393"/>
      <c r="G19" s="393"/>
      <c r="H19" s="396"/>
      <c r="I19" s="373" t="n">
        <f aca="false">SUM(C19:H19)</f>
        <v>22</v>
      </c>
    </row>
    <row r="20" customFormat="false" ht="12.75" hidden="false" customHeight="true" outlineLevel="0" collapsed="false">
      <c r="A20" s="397"/>
      <c r="B20" s="377" t="s">
        <v>2301</v>
      </c>
      <c r="C20" s="378" t="n">
        <f aca="false">'BASE DATOS'!Y3</f>
        <v>0</v>
      </c>
      <c r="D20" s="379"/>
      <c r="E20" s="380" t="n">
        <f aca="false">'BASE DATOS'!Y1136</f>
        <v>0</v>
      </c>
      <c r="F20" s="378"/>
      <c r="G20" s="378"/>
      <c r="H20" s="391"/>
      <c r="I20" s="382" t="n">
        <f aca="false">SUM(C20:H20)</f>
        <v>0</v>
      </c>
    </row>
    <row r="21" customFormat="false" ht="12.75" hidden="false" customHeight="true" outlineLevel="0" collapsed="false">
      <c r="A21" s="50"/>
    </row>
    <row r="22" customFormat="false" ht="12.75" hidden="false" customHeight="true" outlineLevel="0" collapsed="false">
      <c r="A22" s="398"/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</row>
    <row r="23" customFormat="false" ht="12.75" hidden="false" customHeight="true" outlineLevel="0" collapsed="false">
      <c r="A23" s="400" t="s">
        <v>2302</v>
      </c>
      <c r="B23" s="399" t="s">
        <v>2303</v>
      </c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</row>
    <row r="24" customFormat="false" ht="12.75" hidden="false" customHeight="true" outlineLevel="0" collapsed="false">
      <c r="A24" s="398"/>
      <c r="B24" s="399" t="s">
        <v>2304</v>
      </c>
      <c r="D24" s="399"/>
    </row>
    <row r="25" customFormat="false" ht="12.75" hidden="false" customHeight="true" outlineLevel="0" collapsed="false">
      <c r="A25" s="50"/>
    </row>
    <row r="26" customFormat="false" ht="12.75" hidden="false" customHeight="true" outlineLevel="0" collapsed="false">
      <c r="A26" s="50"/>
    </row>
    <row r="27" customFormat="false" ht="12.75" hidden="false" customHeight="true" outlineLevel="0" collapsed="false">
      <c r="A27" s="50"/>
    </row>
    <row r="28" customFormat="false" ht="12.75" hidden="false" customHeight="true" outlineLevel="0" collapsed="false">
      <c r="A28" s="50"/>
    </row>
    <row r="29" customFormat="false" ht="12.75" hidden="false" customHeight="true" outlineLevel="0" collapsed="false">
      <c r="A29" s="50"/>
    </row>
    <row r="30" customFormat="false" ht="12.75" hidden="false" customHeight="true" outlineLevel="0" collapsed="false">
      <c r="A30" s="50"/>
    </row>
    <row r="31" customFormat="false" ht="12.75" hidden="false" customHeight="true" outlineLevel="0" collapsed="false">
      <c r="A31" s="50"/>
    </row>
    <row r="32" customFormat="false" ht="12.75" hidden="false" customHeight="true" outlineLevel="0" collapsed="false">
      <c r="A32" s="50"/>
    </row>
    <row r="33" customFormat="false" ht="12.75" hidden="false" customHeight="true" outlineLevel="0" collapsed="false">
      <c r="A33" s="50"/>
    </row>
    <row r="34" customFormat="false" ht="12.75" hidden="false" customHeight="true" outlineLevel="0" collapsed="false">
      <c r="A34" s="50"/>
    </row>
    <row r="35" customFormat="false" ht="12.75" hidden="false" customHeight="true" outlineLevel="0" collapsed="false">
      <c r="A35" s="50"/>
    </row>
    <row r="36" customFormat="false" ht="12.75" hidden="false" customHeight="true" outlineLevel="0" collapsed="false">
      <c r="A36" s="50"/>
    </row>
    <row r="37" customFormat="false" ht="12.75" hidden="false" customHeight="true" outlineLevel="0" collapsed="false">
      <c r="A37" s="50"/>
    </row>
    <row r="38" customFormat="false" ht="12.75" hidden="false" customHeight="true" outlineLevel="0" collapsed="false">
      <c r="A38" s="50"/>
    </row>
    <row r="39" customFormat="false" ht="12.75" hidden="false" customHeight="true" outlineLevel="0" collapsed="false">
      <c r="A39" s="50"/>
    </row>
    <row r="40" customFormat="false" ht="12.75" hidden="false" customHeight="true" outlineLevel="0" collapsed="false">
      <c r="A40" s="50"/>
    </row>
    <row r="41" customFormat="false" ht="12.75" hidden="false" customHeight="true" outlineLevel="0" collapsed="false">
      <c r="A41" s="50"/>
    </row>
    <row r="42" customFormat="false" ht="12.75" hidden="false" customHeight="true" outlineLevel="0" collapsed="false">
      <c r="A42" s="50"/>
    </row>
    <row r="43" customFormat="false" ht="12.75" hidden="false" customHeight="true" outlineLevel="0" collapsed="false">
      <c r="A43" s="50"/>
    </row>
    <row r="44" customFormat="false" ht="12.75" hidden="false" customHeight="true" outlineLevel="0" collapsed="false">
      <c r="A44" s="50"/>
    </row>
    <row r="45" customFormat="false" ht="12.75" hidden="false" customHeight="true" outlineLevel="0" collapsed="false">
      <c r="A45" s="50"/>
    </row>
    <row r="46" customFormat="false" ht="12.75" hidden="false" customHeight="true" outlineLevel="0" collapsed="false">
      <c r="A46" s="50"/>
    </row>
    <row r="47" customFormat="false" ht="12.75" hidden="false" customHeight="true" outlineLevel="0" collapsed="false">
      <c r="A47" s="50"/>
    </row>
    <row r="48" customFormat="false" ht="12.75" hidden="false" customHeight="true" outlineLevel="0" collapsed="false">
      <c r="A48" s="50"/>
    </row>
    <row r="49" customFormat="false" ht="12.75" hidden="false" customHeight="true" outlineLevel="0" collapsed="false">
      <c r="A49" s="50"/>
    </row>
    <row r="50" customFormat="false" ht="12.75" hidden="false" customHeight="true" outlineLevel="0" collapsed="false">
      <c r="A50" s="50"/>
    </row>
    <row r="51" customFormat="false" ht="12.75" hidden="false" customHeight="true" outlineLevel="0" collapsed="false">
      <c r="A51" s="50"/>
    </row>
    <row r="52" customFormat="false" ht="12.75" hidden="false" customHeight="true" outlineLevel="0" collapsed="false">
      <c r="A52" s="50"/>
    </row>
    <row r="53" customFormat="false" ht="12.75" hidden="false" customHeight="true" outlineLevel="0" collapsed="false">
      <c r="A53" s="50"/>
    </row>
    <row r="54" customFormat="false" ht="12.75" hidden="false" customHeight="true" outlineLevel="0" collapsed="false">
      <c r="A54" s="50"/>
    </row>
    <row r="55" customFormat="false" ht="12.75" hidden="false" customHeight="true" outlineLevel="0" collapsed="false">
      <c r="A55" s="50"/>
    </row>
    <row r="56" customFormat="false" ht="12.75" hidden="false" customHeight="true" outlineLevel="0" collapsed="false">
      <c r="A56" s="50"/>
    </row>
    <row r="57" customFormat="false" ht="12.75" hidden="false" customHeight="true" outlineLevel="0" collapsed="false">
      <c r="A57" s="50"/>
    </row>
    <row r="58" customFormat="false" ht="12.75" hidden="false" customHeight="true" outlineLevel="0" collapsed="false">
      <c r="A58" s="50"/>
    </row>
    <row r="59" customFormat="false" ht="12.75" hidden="false" customHeight="true" outlineLevel="0" collapsed="false">
      <c r="A59" s="50"/>
    </row>
    <row r="60" customFormat="false" ht="12.75" hidden="false" customHeight="true" outlineLevel="0" collapsed="false">
      <c r="A60" s="50"/>
    </row>
    <row r="61" customFormat="false" ht="12.75" hidden="false" customHeight="true" outlineLevel="0" collapsed="false">
      <c r="A61" s="50"/>
    </row>
    <row r="62" customFormat="false" ht="12.75" hidden="false" customHeight="true" outlineLevel="0" collapsed="false">
      <c r="A62" s="50"/>
    </row>
    <row r="63" customFormat="false" ht="12.75" hidden="false" customHeight="true" outlineLevel="0" collapsed="false">
      <c r="A63" s="50"/>
    </row>
    <row r="64" customFormat="false" ht="12.75" hidden="false" customHeight="true" outlineLevel="0" collapsed="false">
      <c r="A64" s="50"/>
    </row>
    <row r="65" customFormat="false" ht="12.75" hidden="false" customHeight="true" outlineLevel="0" collapsed="false">
      <c r="A65" s="50"/>
    </row>
    <row r="66" customFormat="false" ht="12.75" hidden="false" customHeight="true" outlineLevel="0" collapsed="false">
      <c r="A66" s="50"/>
    </row>
    <row r="67" customFormat="false" ht="12.75" hidden="false" customHeight="true" outlineLevel="0" collapsed="false">
      <c r="A67" s="50"/>
    </row>
    <row r="68" customFormat="false" ht="12.75" hidden="false" customHeight="true" outlineLevel="0" collapsed="false">
      <c r="A68" s="50"/>
    </row>
    <row r="69" customFormat="false" ht="12.75" hidden="false" customHeight="true" outlineLevel="0" collapsed="false">
      <c r="A69" s="50"/>
    </row>
    <row r="70" customFormat="false" ht="12.75" hidden="false" customHeight="true" outlineLevel="0" collapsed="false">
      <c r="A70" s="50"/>
    </row>
    <row r="71" customFormat="false" ht="12.75" hidden="false" customHeight="true" outlineLevel="0" collapsed="false">
      <c r="A71" s="50"/>
    </row>
    <row r="72" customFormat="false" ht="12.75" hidden="false" customHeight="true" outlineLevel="0" collapsed="false">
      <c r="A72" s="50"/>
    </row>
    <row r="73" customFormat="false" ht="12.75" hidden="false" customHeight="true" outlineLevel="0" collapsed="false">
      <c r="A73" s="50"/>
    </row>
    <row r="74" customFormat="false" ht="12.75" hidden="false" customHeight="true" outlineLevel="0" collapsed="false">
      <c r="A74" s="50"/>
    </row>
    <row r="75" customFormat="false" ht="12.75" hidden="false" customHeight="true" outlineLevel="0" collapsed="false">
      <c r="A75" s="50"/>
    </row>
    <row r="76" customFormat="false" ht="12.75" hidden="false" customHeight="true" outlineLevel="0" collapsed="false">
      <c r="A76" s="50"/>
    </row>
    <row r="77" customFormat="false" ht="12.75" hidden="false" customHeight="true" outlineLevel="0" collapsed="false">
      <c r="A77" s="50"/>
    </row>
    <row r="78" customFormat="false" ht="12.75" hidden="false" customHeight="true" outlineLevel="0" collapsed="false">
      <c r="A78" s="50"/>
    </row>
    <row r="79" customFormat="false" ht="12.75" hidden="false" customHeight="true" outlineLevel="0" collapsed="false">
      <c r="A79" s="50"/>
    </row>
    <row r="80" customFormat="false" ht="12.75" hidden="false" customHeight="true" outlineLevel="0" collapsed="false">
      <c r="A80" s="50"/>
    </row>
    <row r="81" customFormat="false" ht="12.75" hidden="false" customHeight="true" outlineLevel="0" collapsed="false">
      <c r="A81" s="50"/>
    </row>
    <row r="82" customFormat="false" ht="12.75" hidden="false" customHeight="true" outlineLevel="0" collapsed="false">
      <c r="A82" s="50"/>
    </row>
    <row r="83" customFormat="false" ht="12.75" hidden="false" customHeight="true" outlineLevel="0" collapsed="false">
      <c r="A83" s="50"/>
    </row>
    <row r="84" customFormat="false" ht="12.75" hidden="false" customHeight="true" outlineLevel="0" collapsed="false">
      <c r="A84" s="50"/>
    </row>
    <row r="85" customFormat="false" ht="12.75" hidden="false" customHeight="true" outlineLevel="0" collapsed="false">
      <c r="A85" s="50"/>
    </row>
    <row r="86" customFormat="false" ht="12.75" hidden="false" customHeight="true" outlineLevel="0" collapsed="false">
      <c r="A86" s="50"/>
    </row>
    <row r="87" customFormat="false" ht="12.75" hidden="false" customHeight="true" outlineLevel="0" collapsed="false">
      <c r="A87" s="50"/>
    </row>
    <row r="88" customFormat="false" ht="12.75" hidden="false" customHeight="true" outlineLevel="0" collapsed="false">
      <c r="A88" s="50"/>
    </row>
    <row r="89" customFormat="false" ht="12.75" hidden="false" customHeight="true" outlineLevel="0" collapsed="false">
      <c r="A89" s="50"/>
    </row>
    <row r="90" customFormat="false" ht="12.75" hidden="false" customHeight="true" outlineLevel="0" collapsed="false">
      <c r="A90" s="50"/>
    </row>
    <row r="91" customFormat="false" ht="12.75" hidden="false" customHeight="true" outlineLevel="0" collapsed="false">
      <c r="A91" s="50"/>
    </row>
    <row r="92" customFormat="false" ht="12.75" hidden="false" customHeight="true" outlineLevel="0" collapsed="false">
      <c r="A92" s="50"/>
    </row>
    <row r="93" customFormat="false" ht="12.75" hidden="false" customHeight="true" outlineLevel="0" collapsed="false">
      <c r="A93" s="50"/>
    </row>
    <row r="94" customFormat="false" ht="12.75" hidden="false" customHeight="true" outlineLevel="0" collapsed="false">
      <c r="A94" s="50"/>
    </row>
    <row r="95" customFormat="false" ht="12.75" hidden="false" customHeight="true" outlineLevel="0" collapsed="false">
      <c r="A95" s="50"/>
    </row>
    <row r="96" customFormat="false" ht="12.75" hidden="false" customHeight="true" outlineLevel="0" collapsed="false">
      <c r="A96" s="50"/>
    </row>
    <row r="97" customFormat="false" ht="12.75" hidden="false" customHeight="true" outlineLevel="0" collapsed="false">
      <c r="A97" s="50"/>
    </row>
    <row r="98" customFormat="false" ht="12.75" hidden="false" customHeight="true" outlineLevel="0" collapsed="false">
      <c r="A98" s="50"/>
    </row>
    <row r="99" customFormat="false" ht="12.75" hidden="false" customHeight="true" outlineLevel="0" collapsed="false">
      <c r="A99" s="50"/>
    </row>
    <row r="100" customFormat="false" ht="12.75" hidden="false" customHeight="true" outlineLevel="0" collapsed="false">
      <c r="A100" s="50"/>
    </row>
    <row r="101" customFormat="false" ht="12.75" hidden="false" customHeight="true" outlineLevel="0" collapsed="false">
      <c r="A101" s="50"/>
    </row>
    <row r="102" customFormat="false" ht="12.75" hidden="false" customHeight="true" outlineLevel="0" collapsed="false">
      <c r="A102" s="50"/>
    </row>
    <row r="103" customFormat="false" ht="12.75" hidden="false" customHeight="true" outlineLevel="0" collapsed="false">
      <c r="A103" s="50"/>
    </row>
    <row r="104" customFormat="false" ht="12.75" hidden="false" customHeight="true" outlineLevel="0" collapsed="false">
      <c r="A104" s="50"/>
    </row>
    <row r="105" customFormat="false" ht="12.75" hidden="false" customHeight="true" outlineLevel="0" collapsed="false">
      <c r="A105" s="50"/>
    </row>
    <row r="106" customFormat="false" ht="12.75" hidden="false" customHeight="true" outlineLevel="0" collapsed="false">
      <c r="A106" s="50"/>
    </row>
    <row r="107" customFormat="false" ht="12.75" hidden="false" customHeight="true" outlineLevel="0" collapsed="false">
      <c r="A107" s="50"/>
    </row>
    <row r="108" customFormat="false" ht="12.75" hidden="false" customHeight="true" outlineLevel="0" collapsed="false">
      <c r="A108" s="50"/>
    </row>
    <row r="109" customFormat="false" ht="12.75" hidden="false" customHeight="true" outlineLevel="0" collapsed="false">
      <c r="A109" s="50"/>
    </row>
    <row r="110" customFormat="false" ht="12.75" hidden="false" customHeight="true" outlineLevel="0" collapsed="false">
      <c r="A110" s="50"/>
    </row>
    <row r="111" customFormat="false" ht="12.75" hidden="false" customHeight="true" outlineLevel="0" collapsed="false">
      <c r="A111" s="50"/>
    </row>
    <row r="112" customFormat="false" ht="12.75" hidden="false" customHeight="true" outlineLevel="0" collapsed="false">
      <c r="A112" s="50"/>
    </row>
    <row r="113" customFormat="false" ht="12.75" hidden="false" customHeight="true" outlineLevel="0" collapsed="false">
      <c r="A113" s="50"/>
    </row>
    <row r="114" customFormat="false" ht="12.75" hidden="false" customHeight="true" outlineLevel="0" collapsed="false">
      <c r="A114" s="50"/>
    </row>
    <row r="115" customFormat="false" ht="12.75" hidden="false" customHeight="true" outlineLevel="0" collapsed="false">
      <c r="A115" s="50"/>
    </row>
    <row r="116" customFormat="false" ht="12.75" hidden="false" customHeight="true" outlineLevel="0" collapsed="false">
      <c r="A116" s="50"/>
    </row>
    <row r="117" customFormat="false" ht="12.75" hidden="false" customHeight="true" outlineLevel="0" collapsed="false">
      <c r="A117" s="50"/>
    </row>
    <row r="118" customFormat="false" ht="12.75" hidden="false" customHeight="true" outlineLevel="0" collapsed="false">
      <c r="A118" s="50"/>
    </row>
    <row r="119" customFormat="false" ht="12.75" hidden="false" customHeight="true" outlineLevel="0" collapsed="false">
      <c r="A119" s="50"/>
    </row>
    <row r="120" customFormat="false" ht="12.75" hidden="false" customHeight="true" outlineLevel="0" collapsed="false">
      <c r="A120" s="50"/>
    </row>
    <row r="121" customFormat="false" ht="12.75" hidden="false" customHeight="true" outlineLevel="0" collapsed="false">
      <c r="A121" s="50"/>
    </row>
    <row r="122" customFormat="false" ht="12.75" hidden="false" customHeight="true" outlineLevel="0" collapsed="false">
      <c r="A122" s="50"/>
    </row>
    <row r="123" customFormat="false" ht="12.75" hidden="false" customHeight="true" outlineLevel="0" collapsed="false">
      <c r="A123" s="50"/>
    </row>
    <row r="124" customFormat="false" ht="12.75" hidden="false" customHeight="true" outlineLevel="0" collapsed="false">
      <c r="A124" s="50"/>
    </row>
    <row r="125" customFormat="false" ht="12.75" hidden="false" customHeight="true" outlineLevel="0" collapsed="false">
      <c r="A125" s="50"/>
    </row>
    <row r="126" customFormat="false" ht="12.75" hidden="false" customHeight="true" outlineLevel="0" collapsed="false">
      <c r="A126" s="50"/>
    </row>
    <row r="127" customFormat="false" ht="12.75" hidden="false" customHeight="true" outlineLevel="0" collapsed="false">
      <c r="A127" s="50"/>
    </row>
    <row r="128" customFormat="false" ht="12.75" hidden="false" customHeight="true" outlineLevel="0" collapsed="false">
      <c r="A128" s="50"/>
    </row>
    <row r="129" customFormat="false" ht="12.75" hidden="false" customHeight="true" outlineLevel="0" collapsed="false">
      <c r="A129" s="50"/>
    </row>
    <row r="130" customFormat="false" ht="12.75" hidden="false" customHeight="true" outlineLevel="0" collapsed="false">
      <c r="A130" s="50"/>
    </row>
    <row r="131" customFormat="false" ht="12.75" hidden="false" customHeight="true" outlineLevel="0" collapsed="false">
      <c r="A131" s="50"/>
    </row>
    <row r="132" customFormat="false" ht="12.75" hidden="false" customHeight="true" outlineLevel="0" collapsed="false">
      <c r="A132" s="50"/>
    </row>
    <row r="133" customFormat="false" ht="12.75" hidden="false" customHeight="true" outlineLevel="0" collapsed="false">
      <c r="A133" s="50"/>
    </row>
    <row r="134" customFormat="false" ht="12.75" hidden="false" customHeight="true" outlineLevel="0" collapsed="false">
      <c r="A134" s="50"/>
    </row>
    <row r="135" customFormat="false" ht="12.75" hidden="false" customHeight="true" outlineLevel="0" collapsed="false">
      <c r="A135" s="50"/>
    </row>
    <row r="136" customFormat="false" ht="12.75" hidden="false" customHeight="true" outlineLevel="0" collapsed="false">
      <c r="A136" s="50"/>
    </row>
    <row r="137" customFormat="false" ht="12.75" hidden="false" customHeight="true" outlineLevel="0" collapsed="false">
      <c r="A137" s="50"/>
    </row>
    <row r="138" customFormat="false" ht="12.75" hidden="false" customHeight="true" outlineLevel="0" collapsed="false">
      <c r="A138" s="50"/>
    </row>
    <row r="139" customFormat="false" ht="12.75" hidden="false" customHeight="true" outlineLevel="0" collapsed="false">
      <c r="A139" s="50"/>
    </row>
    <row r="140" customFormat="false" ht="12.75" hidden="false" customHeight="true" outlineLevel="0" collapsed="false">
      <c r="A140" s="50"/>
    </row>
    <row r="141" customFormat="false" ht="12.75" hidden="false" customHeight="true" outlineLevel="0" collapsed="false">
      <c r="A141" s="50"/>
    </row>
    <row r="142" customFormat="false" ht="12.75" hidden="false" customHeight="true" outlineLevel="0" collapsed="false">
      <c r="A142" s="50"/>
    </row>
    <row r="143" customFormat="false" ht="12.75" hidden="false" customHeight="true" outlineLevel="0" collapsed="false">
      <c r="A143" s="50"/>
    </row>
    <row r="144" customFormat="false" ht="12.75" hidden="false" customHeight="true" outlineLevel="0" collapsed="false">
      <c r="A144" s="50"/>
    </row>
    <row r="145" customFormat="false" ht="12.75" hidden="false" customHeight="true" outlineLevel="0" collapsed="false">
      <c r="A145" s="50"/>
    </row>
    <row r="146" customFormat="false" ht="12.75" hidden="false" customHeight="true" outlineLevel="0" collapsed="false">
      <c r="A146" s="50"/>
    </row>
    <row r="147" customFormat="false" ht="12.75" hidden="false" customHeight="true" outlineLevel="0" collapsed="false">
      <c r="A147" s="50"/>
    </row>
    <row r="148" customFormat="false" ht="12.75" hidden="false" customHeight="true" outlineLevel="0" collapsed="false">
      <c r="A148" s="50"/>
    </row>
    <row r="149" customFormat="false" ht="12.75" hidden="false" customHeight="true" outlineLevel="0" collapsed="false">
      <c r="A149" s="50"/>
    </row>
    <row r="150" customFormat="false" ht="12.75" hidden="false" customHeight="true" outlineLevel="0" collapsed="false">
      <c r="A150" s="50"/>
    </row>
    <row r="151" customFormat="false" ht="12.75" hidden="false" customHeight="true" outlineLevel="0" collapsed="false">
      <c r="A151" s="50"/>
    </row>
    <row r="152" customFormat="false" ht="12.75" hidden="false" customHeight="true" outlineLevel="0" collapsed="false">
      <c r="A152" s="50"/>
    </row>
    <row r="153" customFormat="false" ht="12.75" hidden="false" customHeight="true" outlineLevel="0" collapsed="false">
      <c r="A153" s="50"/>
    </row>
    <row r="154" customFormat="false" ht="12.75" hidden="false" customHeight="true" outlineLevel="0" collapsed="false">
      <c r="A154" s="50"/>
    </row>
    <row r="155" customFormat="false" ht="12.75" hidden="false" customHeight="true" outlineLevel="0" collapsed="false">
      <c r="A155" s="50"/>
    </row>
    <row r="156" customFormat="false" ht="12.75" hidden="false" customHeight="true" outlineLevel="0" collapsed="false">
      <c r="A156" s="50"/>
    </row>
    <row r="157" customFormat="false" ht="12.75" hidden="false" customHeight="true" outlineLevel="0" collapsed="false">
      <c r="A157" s="50"/>
    </row>
    <row r="158" customFormat="false" ht="12.75" hidden="false" customHeight="true" outlineLevel="0" collapsed="false">
      <c r="A158" s="50"/>
    </row>
    <row r="159" customFormat="false" ht="12.75" hidden="false" customHeight="true" outlineLevel="0" collapsed="false">
      <c r="A159" s="50"/>
    </row>
    <row r="160" customFormat="false" ht="12.75" hidden="false" customHeight="true" outlineLevel="0" collapsed="false">
      <c r="A160" s="50"/>
    </row>
    <row r="161" customFormat="false" ht="12.75" hidden="false" customHeight="true" outlineLevel="0" collapsed="false">
      <c r="A161" s="50"/>
    </row>
    <row r="162" customFormat="false" ht="12.75" hidden="false" customHeight="true" outlineLevel="0" collapsed="false">
      <c r="A162" s="50"/>
    </row>
    <row r="163" customFormat="false" ht="12.75" hidden="false" customHeight="true" outlineLevel="0" collapsed="false">
      <c r="A163" s="50"/>
    </row>
    <row r="164" customFormat="false" ht="12.75" hidden="false" customHeight="true" outlineLevel="0" collapsed="false">
      <c r="A164" s="50"/>
    </row>
    <row r="165" customFormat="false" ht="12.75" hidden="false" customHeight="true" outlineLevel="0" collapsed="false">
      <c r="A165" s="50"/>
    </row>
    <row r="166" customFormat="false" ht="12.75" hidden="false" customHeight="true" outlineLevel="0" collapsed="false">
      <c r="A166" s="50"/>
    </row>
    <row r="167" customFormat="false" ht="12.75" hidden="false" customHeight="true" outlineLevel="0" collapsed="false">
      <c r="A167" s="50"/>
    </row>
    <row r="168" customFormat="false" ht="12.75" hidden="false" customHeight="true" outlineLevel="0" collapsed="false">
      <c r="A168" s="50"/>
    </row>
    <row r="169" customFormat="false" ht="12.75" hidden="false" customHeight="true" outlineLevel="0" collapsed="false">
      <c r="A169" s="50"/>
    </row>
    <row r="170" customFormat="false" ht="12.75" hidden="false" customHeight="true" outlineLevel="0" collapsed="false">
      <c r="A170" s="50"/>
    </row>
    <row r="171" customFormat="false" ht="12.75" hidden="false" customHeight="true" outlineLevel="0" collapsed="false">
      <c r="A171" s="50"/>
    </row>
    <row r="172" customFormat="false" ht="12.75" hidden="false" customHeight="true" outlineLevel="0" collapsed="false">
      <c r="A172" s="50"/>
    </row>
    <row r="173" customFormat="false" ht="12.75" hidden="false" customHeight="true" outlineLevel="0" collapsed="false">
      <c r="A173" s="50"/>
    </row>
    <row r="174" customFormat="false" ht="12.75" hidden="false" customHeight="true" outlineLevel="0" collapsed="false">
      <c r="A174" s="50"/>
    </row>
    <row r="175" customFormat="false" ht="12.75" hidden="false" customHeight="true" outlineLevel="0" collapsed="false">
      <c r="A175" s="50"/>
    </row>
    <row r="176" customFormat="false" ht="12.75" hidden="false" customHeight="true" outlineLevel="0" collapsed="false">
      <c r="A176" s="50"/>
    </row>
    <row r="177" customFormat="false" ht="12.75" hidden="false" customHeight="true" outlineLevel="0" collapsed="false">
      <c r="A177" s="50"/>
    </row>
    <row r="178" customFormat="false" ht="12.75" hidden="false" customHeight="true" outlineLevel="0" collapsed="false">
      <c r="A178" s="50"/>
    </row>
    <row r="179" customFormat="false" ht="12.75" hidden="false" customHeight="true" outlineLevel="0" collapsed="false">
      <c r="A179" s="50"/>
    </row>
    <row r="180" customFormat="false" ht="12.75" hidden="false" customHeight="true" outlineLevel="0" collapsed="false">
      <c r="A180" s="50"/>
    </row>
    <row r="181" customFormat="false" ht="12.75" hidden="false" customHeight="true" outlineLevel="0" collapsed="false">
      <c r="A181" s="50"/>
    </row>
    <row r="182" customFormat="false" ht="12.75" hidden="false" customHeight="true" outlineLevel="0" collapsed="false">
      <c r="A182" s="50"/>
    </row>
    <row r="183" customFormat="false" ht="12.75" hidden="false" customHeight="true" outlineLevel="0" collapsed="false">
      <c r="A183" s="50"/>
    </row>
    <row r="184" customFormat="false" ht="12.75" hidden="false" customHeight="true" outlineLevel="0" collapsed="false">
      <c r="A184" s="50"/>
    </row>
    <row r="185" customFormat="false" ht="12.75" hidden="false" customHeight="true" outlineLevel="0" collapsed="false">
      <c r="A185" s="50"/>
    </row>
    <row r="186" customFormat="false" ht="12.75" hidden="false" customHeight="true" outlineLevel="0" collapsed="false">
      <c r="A186" s="50"/>
    </row>
    <row r="187" customFormat="false" ht="12.75" hidden="false" customHeight="true" outlineLevel="0" collapsed="false">
      <c r="A187" s="50"/>
    </row>
    <row r="188" customFormat="false" ht="12.75" hidden="false" customHeight="true" outlineLevel="0" collapsed="false">
      <c r="A188" s="50"/>
    </row>
    <row r="189" customFormat="false" ht="12.75" hidden="false" customHeight="true" outlineLevel="0" collapsed="false">
      <c r="A189" s="50"/>
    </row>
    <row r="190" customFormat="false" ht="12.75" hidden="false" customHeight="true" outlineLevel="0" collapsed="false">
      <c r="A190" s="50"/>
    </row>
    <row r="191" customFormat="false" ht="12.75" hidden="false" customHeight="true" outlineLevel="0" collapsed="false">
      <c r="A191" s="50"/>
    </row>
    <row r="192" customFormat="false" ht="12.75" hidden="false" customHeight="true" outlineLevel="0" collapsed="false">
      <c r="A192" s="50"/>
    </row>
    <row r="193" customFormat="false" ht="12.75" hidden="false" customHeight="true" outlineLevel="0" collapsed="false">
      <c r="A193" s="50"/>
    </row>
    <row r="194" customFormat="false" ht="12.75" hidden="false" customHeight="true" outlineLevel="0" collapsed="false">
      <c r="A194" s="50"/>
    </row>
    <row r="195" customFormat="false" ht="12.75" hidden="false" customHeight="true" outlineLevel="0" collapsed="false">
      <c r="A195" s="50"/>
    </row>
    <row r="196" customFormat="false" ht="12.75" hidden="false" customHeight="true" outlineLevel="0" collapsed="false">
      <c r="A196" s="50"/>
    </row>
    <row r="197" customFormat="false" ht="12.75" hidden="false" customHeight="true" outlineLevel="0" collapsed="false">
      <c r="A197" s="50"/>
    </row>
    <row r="198" customFormat="false" ht="12.75" hidden="false" customHeight="true" outlineLevel="0" collapsed="false">
      <c r="A198" s="50"/>
    </row>
    <row r="199" customFormat="false" ht="12.75" hidden="false" customHeight="true" outlineLevel="0" collapsed="false">
      <c r="A199" s="50"/>
    </row>
    <row r="200" customFormat="false" ht="12.75" hidden="false" customHeight="true" outlineLevel="0" collapsed="false">
      <c r="A200" s="50"/>
    </row>
    <row r="201" customFormat="false" ht="12.75" hidden="false" customHeight="true" outlineLevel="0" collapsed="false">
      <c r="A201" s="50"/>
    </row>
    <row r="202" customFormat="false" ht="12.75" hidden="false" customHeight="true" outlineLevel="0" collapsed="false">
      <c r="A202" s="50"/>
    </row>
    <row r="203" customFormat="false" ht="12.75" hidden="false" customHeight="true" outlineLevel="0" collapsed="false">
      <c r="A203" s="50"/>
    </row>
    <row r="204" customFormat="false" ht="12.75" hidden="false" customHeight="true" outlineLevel="0" collapsed="false">
      <c r="A204" s="50"/>
    </row>
    <row r="205" customFormat="false" ht="12.75" hidden="false" customHeight="true" outlineLevel="0" collapsed="false">
      <c r="A205" s="50"/>
    </row>
    <row r="206" customFormat="false" ht="12.75" hidden="false" customHeight="true" outlineLevel="0" collapsed="false">
      <c r="A206" s="50"/>
    </row>
    <row r="207" customFormat="false" ht="12.75" hidden="false" customHeight="true" outlineLevel="0" collapsed="false">
      <c r="A207" s="50"/>
    </row>
    <row r="208" customFormat="false" ht="12.75" hidden="false" customHeight="true" outlineLevel="0" collapsed="false">
      <c r="A208" s="50"/>
    </row>
    <row r="209" customFormat="false" ht="12.75" hidden="false" customHeight="true" outlineLevel="0" collapsed="false">
      <c r="A209" s="50"/>
    </row>
    <row r="210" customFormat="false" ht="12.75" hidden="false" customHeight="true" outlineLevel="0" collapsed="false">
      <c r="A210" s="50"/>
    </row>
    <row r="211" customFormat="false" ht="12.75" hidden="false" customHeight="true" outlineLevel="0" collapsed="false">
      <c r="A211" s="50"/>
    </row>
    <row r="212" customFormat="false" ht="12.75" hidden="false" customHeight="true" outlineLevel="0" collapsed="false">
      <c r="A212" s="50"/>
    </row>
    <row r="213" customFormat="false" ht="12.75" hidden="false" customHeight="true" outlineLevel="0" collapsed="false">
      <c r="A213" s="50"/>
    </row>
    <row r="214" customFormat="false" ht="12.75" hidden="false" customHeight="true" outlineLevel="0" collapsed="false">
      <c r="A214" s="50"/>
    </row>
    <row r="215" customFormat="false" ht="12.75" hidden="false" customHeight="true" outlineLevel="0" collapsed="false">
      <c r="A215" s="50"/>
    </row>
    <row r="216" customFormat="false" ht="12.75" hidden="false" customHeight="true" outlineLevel="0" collapsed="false">
      <c r="A216" s="50"/>
    </row>
    <row r="217" customFormat="false" ht="12.75" hidden="false" customHeight="true" outlineLevel="0" collapsed="false">
      <c r="A217" s="50"/>
    </row>
    <row r="218" customFormat="false" ht="12.75" hidden="false" customHeight="true" outlineLevel="0" collapsed="false">
      <c r="A218" s="50"/>
    </row>
    <row r="219" customFormat="false" ht="12.75" hidden="false" customHeight="true" outlineLevel="0" collapsed="false">
      <c r="A219" s="50"/>
    </row>
    <row r="220" customFormat="false" ht="12.75" hidden="false" customHeight="true" outlineLevel="0" collapsed="false">
      <c r="A220" s="50"/>
    </row>
    <row r="221" customFormat="false" ht="12.75" hidden="false" customHeight="true" outlineLevel="0" collapsed="false">
      <c r="A221" s="50"/>
    </row>
    <row r="222" customFormat="false" ht="12.75" hidden="false" customHeight="true" outlineLevel="0" collapsed="false">
      <c r="A222" s="50"/>
    </row>
    <row r="223" customFormat="false" ht="12.75" hidden="false" customHeight="true" outlineLevel="0" collapsed="false">
      <c r="A223" s="50"/>
    </row>
    <row r="224" customFormat="false" ht="12.75" hidden="false" customHeight="true" outlineLevel="0" collapsed="false">
      <c r="A224" s="50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5" min="2" style="1" width="15.71"/>
    <col collapsed="false" customWidth="true" hidden="false" outlineLevel="0" max="6" min="6" style="1" width="10"/>
    <col collapsed="false" customWidth="true" hidden="false" outlineLevel="0" max="26" min="7" style="1" width="11.43"/>
  </cols>
  <sheetData>
    <row r="1" customFormat="false" ht="12.75" hidden="false" customHeight="true" outlineLevel="0" collapsed="false">
      <c r="A1" s="217"/>
    </row>
    <row r="2" customFormat="false" ht="12.75" hidden="false" customHeight="true" outlineLevel="0" collapsed="false">
      <c r="A2" s="217"/>
      <c r="B2" s="345" t="s">
        <v>2305</v>
      </c>
    </row>
    <row r="3" customFormat="false" ht="12.75" hidden="false" customHeight="true" outlineLevel="0" collapsed="false">
      <c r="A3" s="217"/>
    </row>
    <row r="4" customFormat="false" ht="12.75" hidden="false" customHeight="true" outlineLevel="0" collapsed="false">
      <c r="A4" s="217"/>
    </row>
    <row r="5" customFormat="false" ht="12.75" hidden="false" customHeight="true" outlineLevel="0" collapsed="false">
      <c r="A5" s="401"/>
      <c r="B5" s="402" t="s">
        <v>2306</v>
      </c>
      <c r="C5" s="403"/>
      <c r="D5" s="404" t="s">
        <v>2307</v>
      </c>
      <c r="E5" s="405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</row>
    <row r="6" customFormat="false" ht="12.75" hidden="false" customHeight="true" outlineLevel="0" collapsed="false">
      <c r="A6" s="112"/>
      <c r="B6" s="406" t="s">
        <v>2308</v>
      </c>
      <c r="C6" s="407" t="s">
        <v>2309</v>
      </c>
      <c r="D6" s="408" t="s">
        <v>2308</v>
      </c>
      <c r="E6" s="409" t="s">
        <v>2310</v>
      </c>
      <c r="F6" s="410" t="s">
        <v>2311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2.75" hidden="false" customHeight="true" outlineLevel="0" collapsed="false">
      <c r="A7" s="411" t="s">
        <v>37</v>
      </c>
      <c r="B7" s="364" t="n">
        <f aca="false">'BASE DATOS'!$Z$3</f>
        <v>0</v>
      </c>
      <c r="C7" s="385" t="e">
        <f aca="false">'base datos' #REF!</f>
        <v>#VALUE!</v>
      </c>
      <c r="D7" s="364" t="e">
        <f aca="false">'base datos' #REF!</f>
        <v>#VALUE!</v>
      </c>
      <c r="E7" s="385" t="e">
        <f aca="false">'base datos' #REF!</f>
        <v>#VALUE!</v>
      </c>
      <c r="F7" s="412" t="e">
        <f aca="false">SUM(B7:E7)</f>
        <v>#VALUE!</v>
      </c>
    </row>
    <row r="8" customFormat="false" ht="12.75" hidden="false" customHeight="true" outlineLevel="0" collapsed="false">
      <c r="A8" s="413" t="s">
        <v>38</v>
      </c>
      <c r="B8" s="371" t="n">
        <f aca="false">'BASE DATOS'!$AA$3</f>
        <v>0</v>
      </c>
      <c r="C8" s="388" t="e">
        <f aca="false">'base datos' #REF!</f>
        <v>#VALUE!</v>
      </c>
      <c r="D8" s="371" t="e">
        <f aca="false">'base datos' #REF!</f>
        <v>#VALUE!</v>
      </c>
      <c r="E8" s="388" t="e">
        <f aca="false">'base datos' #REF!</f>
        <v>#VALUE!</v>
      </c>
      <c r="F8" s="414" t="e">
        <f aca="false">SUM(B8:E8)</f>
        <v>#VALUE!</v>
      </c>
    </row>
    <row r="9" customFormat="false" ht="12.75" hidden="false" customHeight="true" outlineLevel="0" collapsed="false">
      <c r="A9" s="413" t="s">
        <v>39</v>
      </c>
      <c r="B9" s="371" t="n">
        <f aca="false">'BASE DATOS'!$AB$3</f>
        <v>0</v>
      </c>
      <c r="C9" s="388" t="e">
        <f aca="false">'base datos' #REF!</f>
        <v>#VALUE!</v>
      </c>
      <c r="D9" s="371" t="e">
        <f aca="false">'base datos' #REF!</f>
        <v>#VALUE!</v>
      </c>
      <c r="E9" s="388" t="e">
        <f aca="false">'base datos' #REF!</f>
        <v>#VALUE!</v>
      </c>
      <c r="F9" s="414" t="e">
        <f aca="false">SUM(B9:E9)</f>
        <v>#VALUE!</v>
      </c>
    </row>
    <row r="10" customFormat="false" ht="12.75" hidden="false" customHeight="true" outlineLevel="0" collapsed="false">
      <c r="A10" s="413" t="s">
        <v>40</v>
      </c>
      <c r="B10" s="371" t="n">
        <f aca="false">'BASE DATOS'!$AC$3</f>
        <v>0</v>
      </c>
      <c r="C10" s="388" t="e">
        <f aca="false">'base datos' #REF!</f>
        <v>#VALUE!</v>
      </c>
      <c r="D10" s="371" t="e">
        <f aca="false">'base datos' #REF!</f>
        <v>#VALUE!</v>
      </c>
      <c r="E10" s="388" t="e">
        <f aca="false">'base datos' #REF!</f>
        <v>#VALUE!</v>
      </c>
      <c r="F10" s="414" t="e">
        <f aca="false">SUM(B10:E10)</f>
        <v>#VALUE!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2.75" hidden="false" customHeight="true" outlineLevel="0" collapsed="false">
      <c r="A11" s="413" t="s">
        <v>41</v>
      </c>
      <c r="B11" s="371" t="n">
        <f aca="false">'BASE DATOS'!$AD$3</f>
        <v>0</v>
      </c>
      <c r="C11" s="388" t="e">
        <f aca="false">'base datos' #REF!</f>
        <v>#VALUE!</v>
      </c>
      <c r="D11" s="371" t="e">
        <f aca="false">'base datos' #REF!</f>
        <v>#VALUE!</v>
      </c>
      <c r="E11" s="388" t="e">
        <f aca="false">'base datos' #REF!</f>
        <v>#VALUE!</v>
      </c>
      <c r="F11" s="414" t="e">
        <f aca="false">SUM(B11:E11)</f>
        <v>#VALUE!</v>
      </c>
    </row>
    <row r="12" customFormat="false" ht="12.75" hidden="false" customHeight="true" outlineLevel="0" collapsed="false">
      <c r="A12" s="413" t="s">
        <v>42</v>
      </c>
      <c r="B12" s="371" t="n">
        <f aca="false">'BASE DATOS'!$AE$3</f>
        <v>0</v>
      </c>
      <c r="C12" s="388" t="e">
        <f aca="false">'base datos' #REF!</f>
        <v>#VALUE!</v>
      </c>
      <c r="D12" s="371" t="e">
        <f aca="false">'base datos' #REF!</f>
        <v>#VALUE!</v>
      </c>
      <c r="E12" s="388" t="e">
        <f aca="false">'base datos' #REF!</f>
        <v>#VALUE!</v>
      </c>
      <c r="F12" s="414" t="e">
        <f aca="false">SUM(B12:E12)</f>
        <v>#VALUE!</v>
      </c>
    </row>
    <row r="13" customFormat="false" ht="12.75" hidden="false" customHeight="true" outlineLevel="0" collapsed="false">
      <c r="A13" s="413" t="s">
        <v>43</v>
      </c>
      <c r="B13" s="371" t="n">
        <f aca="false">'BASE DATOS'!$AF$3</f>
        <v>0</v>
      </c>
      <c r="C13" s="388" t="e">
        <f aca="false">'base datos' #REF!</f>
        <v>#VALUE!</v>
      </c>
      <c r="D13" s="371" t="e">
        <f aca="false">'base datos' #REF!</f>
        <v>#VALUE!</v>
      </c>
      <c r="E13" s="388" t="e">
        <f aca="false">'base datos' #REF!</f>
        <v>#VALUE!</v>
      </c>
      <c r="F13" s="414" t="e">
        <f aca="false">SUM(B13:E13)</f>
        <v>#VALUE!</v>
      </c>
    </row>
    <row r="14" customFormat="false" ht="12.75" hidden="false" customHeight="true" outlineLevel="0" collapsed="false">
      <c r="A14" s="413" t="s">
        <v>2312</v>
      </c>
      <c r="B14" s="371" t="n">
        <f aca="false">'BASE DATOS'!$AG$3</f>
        <v>0</v>
      </c>
      <c r="C14" s="388" t="e">
        <f aca="false">'base datos' #REF!</f>
        <v>#VALUE!</v>
      </c>
      <c r="D14" s="371" t="e">
        <f aca="false">'base datos' #REF!</f>
        <v>#VALUE!</v>
      </c>
      <c r="E14" s="388" t="e">
        <f aca="false">'base datos' #REF!</f>
        <v>#VALUE!</v>
      </c>
      <c r="F14" s="414" t="e">
        <f aca="false">SUM(B14:E14)</f>
        <v>#VALUE!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2.75" hidden="false" customHeight="true" outlineLevel="0" collapsed="false">
      <c r="A15" s="413" t="s">
        <v>45</v>
      </c>
      <c r="B15" s="371" t="n">
        <f aca="false">'BASE DATOS'!$AH$3</f>
        <v>0</v>
      </c>
      <c r="C15" s="388" t="e">
        <f aca="false">'base datos' #REF!</f>
        <v>#VALUE!</v>
      </c>
      <c r="D15" s="371" t="e">
        <f aca="false">'base datos' #REF!</f>
        <v>#VALUE!</v>
      </c>
      <c r="E15" s="388" t="e">
        <f aca="false">'base datos' #REF!</f>
        <v>#VALUE!</v>
      </c>
      <c r="F15" s="414" t="e">
        <f aca="false">SUM(B15:E15)</f>
        <v>#VALUE!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2.75" hidden="false" customHeight="true" outlineLevel="0" collapsed="false">
      <c r="A16" s="413" t="s">
        <v>46</v>
      </c>
      <c r="B16" s="371" t="n">
        <f aca="false">'BASE DATOS'!$AI$3</f>
        <v>0</v>
      </c>
      <c r="C16" s="388" t="e">
        <f aca="false">'base datos' #REF!</f>
        <v>#VALUE!</v>
      </c>
      <c r="D16" s="371" t="e">
        <f aca="false">'base datos' #REF!</f>
        <v>#VALUE!</v>
      </c>
      <c r="E16" s="388" t="e">
        <f aca="false">'base datos' #REF!</f>
        <v>#VALUE!</v>
      </c>
      <c r="F16" s="414" t="e">
        <f aca="false">SUM(B16:E16)</f>
        <v>#VALUE!</v>
      </c>
    </row>
    <row r="17" customFormat="false" ht="12.75" hidden="false" customHeight="true" outlineLevel="0" collapsed="false">
      <c r="A17" s="413" t="s">
        <v>47</v>
      </c>
      <c r="B17" s="371" t="n">
        <f aca="false">'BASE DATOS'!$AJ$3</f>
        <v>0</v>
      </c>
      <c r="C17" s="388" t="e">
        <f aca="false">'base datos' #REF!</f>
        <v>#VALUE!</v>
      </c>
      <c r="D17" s="371" t="e">
        <f aca="false">'base datos' #REF!</f>
        <v>#VALUE!</v>
      </c>
      <c r="E17" s="388" t="e">
        <f aca="false">'base datos' #REF!</f>
        <v>#VALUE!</v>
      </c>
      <c r="F17" s="414" t="e">
        <f aca="false">SUM(B17:E17)</f>
        <v>#VALUE!</v>
      </c>
    </row>
    <row r="18" customFormat="false" ht="12.75" hidden="false" customHeight="true" outlineLevel="0" collapsed="false">
      <c r="A18" s="413" t="s">
        <v>48</v>
      </c>
      <c r="B18" s="371" t="n">
        <f aca="false">'BASE DATOS'!$AK$3</f>
        <v>0</v>
      </c>
      <c r="C18" s="388" t="e">
        <f aca="false">'base datos' #REF!</f>
        <v>#VALUE!</v>
      </c>
      <c r="D18" s="371" t="e">
        <f aca="false">'base datos' #REF!</f>
        <v>#VALUE!</v>
      </c>
      <c r="E18" s="388" t="e">
        <f aca="false">'base datos' #REF!</f>
        <v>#VALUE!</v>
      </c>
      <c r="F18" s="414" t="e">
        <f aca="false">SUM(B18:E18)</f>
        <v>#VALUE!</v>
      </c>
    </row>
    <row r="19" customFormat="false" ht="12.75" hidden="false" customHeight="true" outlineLevel="0" collapsed="false">
      <c r="A19" s="413" t="s">
        <v>49</v>
      </c>
      <c r="B19" s="371" t="n">
        <f aca="false">'BASE DATOS'!$AL$3</f>
        <v>0</v>
      </c>
      <c r="C19" s="388" t="e">
        <f aca="false">'base datos' #REF!</f>
        <v>#VALUE!</v>
      </c>
      <c r="D19" s="371" t="e">
        <f aca="false">'base datos' #REF!</f>
        <v>#VALUE!</v>
      </c>
      <c r="E19" s="388" t="e">
        <f aca="false">'base datos' #REF!</f>
        <v>#VALUE!</v>
      </c>
      <c r="F19" s="414" t="e">
        <f aca="false">SUM(B19:E19)</f>
        <v>#VALUE!</v>
      </c>
    </row>
    <row r="20" customFormat="false" ht="12.75" hidden="false" customHeight="true" outlineLevel="0" collapsed="false">
      <c r="A20" s="413" t="s">
        <v>50</v>
      </c>
      <c r="B20" s="371" t="n">
        <f aca="false">'BASE DATOS'!$AM$3</f>
        <v>0</v>
      </c>
      <c r="C20" s="388" t="e">
        <f aca="false">'base datos' #REF!</f>
        <v>#VALUE!</v>
      </c>
      <c r="D20" s="371" t="e">
        <f aca="false">'base datos' #REF!</f>
        <v>#VALUE!</v>
      </c>
      <c r="E20" s="388" t="e">
        <f aca="false">'base datos' #REF!</f>
        <v>#VALUE!</v>
      </c>
      <c r="F20" s="414" t="e">
        <f aca="false">SUM(B20:E20)</f>
        <v>#VALUE!</v>
      </c>
    </row>
    <row r="21" customFormat="false" ht="12.75" hidden="false" customHeight="true" outlineLevel="0" collapsed="false">
      <c r="A21" s="415" t="s">
        <v>2313</v>
      </c>
      <c r="B21" s="416" t="n">
        <f aca="false">'BASE DATOS'!$AN$3</f>
        <v>0</v>
      </c>
      <c r="C21" s="417" t="e">
        <f aca="false">'base datos' #REF!</f>
        <v>#VALUE!</v>
      </c>
      <c r="D21" s="416" t="e">
        <f aca="false">'base datos' #REF!</f>
        <v>#VALUE!</v>
      </c>
      <c r="E21" s="417" t="e">
        <f aca="false">'base datos' #REF!</f>
        <v>#VALUE!</v>
      </c>
      <c r="F21" s="418" t="e">
        <f aca="false">SUM(B21:E21)</f>
        <v>#VALUE!</v>
      </c>
    </row>
    <row r="22" customFormat="false" ht="12.75" hidden="false" customHeight="true" outlineLevel="0" collapsed="false">
      <c r="A22" s="217"/>
    </row>
    <row r="23" customFormat="false" ht="12.75" hidden="false" customHeight="true" outlineLevel="0" collapsed="false">
      <c r="A23" s="413" t="s">
        <v>2314</v>
      </c>
      <c r="B23" s="371" t="n">
        <v>1</v>
      </c>
      <c r="C23" s="388" t="e">
        <f aca="false">'base datos' #REF!</f>
        <v>#VALUE!</v>
      </c>
      <c r="D23" s="371" t="e">
        <f aca="false">'base datos' #REF!</f>
        <v>#VALUE!</v>
      </c>
      <c r="E23" s="388" t="n">
        <v>1</v>
      </c>
      <c r="F23" s="414" t="e">
        <f aca="false">SUM(B23:E23)</f>
        <v>#VALUE!</v>
      </c>
    </row>
    <row r="24" customFormat="false" ht="12.75" hidden="false" customHeight="true" outlineLevel="0" collapsed="false">
      <c r="A24" s="419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2.75" hidden="false" customHeight="true" outlineLevel="0" collapsed="false">
      <c r="A25" s="419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2.75" hidden="false" customHeight="true" outlineLevel="0" collapsed="false">
      <c r="A26" s="21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2.75" hidden="false" customHeight="true" outlineLevel="0" collapsed="false">
      <c r="A27" s="2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2.75" hidden="false" customHeight="true" outlineLevel="0" collapsed="false">
      <c r="A28" s="217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2.75" hidden="false" customHeight="true" outlineLevel="0" collapsed="false">
      <c r="A29" s="2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2.75" hidden="false" customHeight="true" outlineLevel="0" collapsed="false">
      <c r="A30" s="2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2.75" hidden="false" customHeight="true" outlineLevel="0" collapsed="false">
      <c r="A31" s="21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2.75" hidden="false" customHeight="true" outlineLevel="0" collapsed="false">
      <c r="A32" s="21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2.75" hidden="false" customHeight="true" outlineLevel="0" collapsed="false">
      <c r="A33" s="2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2.75" hidden="false" customHeight="true" outlineLevel="0" collapsed="false">
      <c r="A34" s="217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2.75" hidden="false" customHeight="true" outlineLevel="0" collapsed="false">
      <c r="A35" s="217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2.75" hidden="false" customHeight="true" outlineLevel="0" collapsed="false">
      <c r="A36" s="217"/>
    </row>
    <row r="37" customFormat="false" ht="12.75" hidden="false" customHeight="true" outlineLevel="0" collapsed="false">
      <c r="A37" s="217"/>
    </row>
    <row r="38" customFormat="false" ht="12.75" hidden="false" customHeight="true" outlineLevel="0" collapsed="false">
      <c r="A38" s="217"/>
    </row>
    <row r="39" customFormat="false" ht="12.75" hidden="false" customHeight="true" outlineLevel="0" collapsed="false">
      <c r="A39" s="217"/>
    </row>
    <row r="40" customFormat="false" ht="12.75" hidden="false" customHeight="true" outlineLevel="0" collapsed="false">
      <c r="A40" s="217"/>
    </row>
    <row r="41" customFormat="false" ht="12.75" hidden="false" customHeight="true" outlineLevel="0" collapsed="false">
      <c r="A41" s="217"/>
    </row>
    <row r="42" customFormat="false" ht="12.75" hidden="false" customHeight="true" outlineLevel="0" collapsed="false">
      <c r="A42" s="217"/>
    </row>
    <row r="43" customFormat="false" ht="12.75" hidden="false" customHeight="true" outlineLevel="0" collapsed="false">
      <c r="A43" s="217"/>
    </row>
    <row r="44" customFormat="false" ht="12.75" hidden="false" customHeight="true" outlineLevel="0" collapsed="false">
      <c r="A44" s="217"/>
    </row>
    <row r="45" customFormat="false" ht="12.75" hidden="false" customHeight="true" outlineLevel="0" collapsed="false">
      <c r="A45" s="217"/>
    </row>
    <row r="46" customFormat="false" ht="12.75" hidden="false" customHeight="true" outlineLevel="0" collapsed="false">
      <c r="A46" s="217"/>
    </row>
    <row r="47" customFormat="false" ht="12.75" hidden="false" customHeight="true" outlineLevel="0" collapsed="false">
      <c r="A47" s="217"/>
    </row>
    <row r="48" customFormat="false" ht="12.75" hidden="false" customHeight="true" outlineLevel="0" collapsed="false">
      <c r="A48" s="217"/>
    </row>
    <row r="49" customFormat="false" ht="12.75" hidden="false" customHeight="true" outlineLevel="0" collapsed="false">
      <c r="A49" s="217"/>
    </row>
    <row r="50" customFormat="false" ht="12.75" hidden="false" customHeight="true" outlineLevel="0" collapsed="false">
      <c r="A50" s="217"/>
    </row>
    <row r="51" customFormat="false" ht="12.75" hidden="false" customHeight="true" outlineLevel="0" collapsed="false">
      <c r="A51" s="217"/>
    </row>
    <row r="52" customFormat="false" ht="12.75" hidden="false" customHeight="true" outlineLevel="0" collapsed="false">
      <c r="A52" s="217"/>
    </row>
    <row r="53" customFormat="false" ht="12.75" hidden="false" customHeight="true" outlineLevel="0" collapsed="false">
      <c r="A53" s="217"/>
    </row>
    <row r="54" customFormat="false" ht="12.75" hidden="false" customHeight="true" outlineLevel="0" collapsed="false">
      <c r="A54" s="217"/>
    </row>
    <row r="55" customFormat="false" ht="12.75" hidden="false" customHeight="true" outlineLevel="0" collapsed="false">
      <c r="A55" s="217"/>
    </row>
    <row r="56" customFormat="false" ht="12.75" hidden="false" customHeight="true" outlineLevel="0" collapsed="false">
      <c r="A56" s="217"/>
    </row>
    <row r="57" customFormat="false" ht="12.75" hidden="false" customHeight="true" outlineLevel="0" collapsed="false">
      <c r="A57" s="217"/>
    </row>
    <row r="58" customFormat="false" ht="12.75" hidden="false" customHeight="true" outlineLevel="0" collapsed="false">
      <c r="A58" s="217"/>
    </row>
    <row r="59" customFormat="false" ht="12.75" hidden="false" customHeight="true" outlineLevel="0" collapsed="false">
      <c r="A59" s="217"/>
    </row>
    <row r="60" customFormat="false" ht="12.75" hidden="false" customHeight="true" outlineLevel="0" collapsed="false">
      <c r="A60" s="217"/>
    </row>
    <row r="61" customFormat="false" ht="12.75" hidden="false" customHeight="true" outlineLevel="0" collapsed="false">
      <c r="A61" s="217"/>
    </row>
    <row r="62" customFormat="false" ht="12.75" hidden="false" customHeight="true" outlineLevel="0" collapsed="false">
      <c r="A62" s="217"/>
    </row>
    <row r="63" customFormat="false" ht="12.75" hidden="false" customHeight="true" outlineLevel="0" collapsed="false">
      <c r="A63" s="217"/>
    </row>
    <row r="64" customFormat="false" ht="12.75" hidden="false" customHeight="true" outlineLevel="0" collapsed="false">
      <c r="A64" s="217"/>
    </row>
    <row r="65" customFormat="false" ht="12.75" hidden="false" customHeight="true" outlineLevel="0" collapsed="false">
      <c r="A65" s="217"/>
    </row>
    <row r="66" customFormat="false" ht="12.75" hidden="false" customHeight="true" outlineLevel="0" collapsed="false">
      <c r="A66" s="217"/>
    </row>
    <row r="67" customFormat="false" ht="12.75" hidden="false" customHeight="true" outlineLevel="0" collapsed="false">
      <c r="A67" s="217"/>
    </row>
    <row r="68" customFormat="false" ht="12.75" hidden="false" customHeight="true" outlineLevel="0" collapsed="false">
      <c r="A68" s="217"/>
    </row>
    <row r="69" customFormat="false" ht="12.75" hidden="false" customHeight="true" outlineLevel="0" collapsed="false">
      <c r="A69" s="217"/>
    </row>
    <row r="70" customFormat="false" ht="12.75" hidden="false" customHeight="true" outlineLevel="0" collapsed="false">
      <c r="A70" s="217"/>
    </row>
    <row r="71" customFormat="false" ht="12.75" hidden="false" customHeight="true" outlineLevel="0" collapsed="false">
      <c r="A71" s="217"/>
    </row>
    <row r="72" customFormat="false" ht="12.75" hidden="false" customHeight="true" outlineLevel="0" collapsed="false">
      <c r="A72" s="217"/>
    </row>
    <row r="73" customFormat="false" ht="12.75" hidden="false" customHeight="true" outlineLevel="0" collapsed="false">
      <c r="A73" s="217"/>
    </row>
    <row r="74" customFormat="false" ht="12.75" hidden="false" customHeight="true" outlineLevel="0" collapsed="false">
      <c r="A74" s="217"/>
    </row>
    <row r="75" customFormat="false" ht="12.75" hidden="false" customHeight="true" outlineLevel="0" collapsed="false">
      <c r="A75" s="217"/>
    </row>
    <row r="76" customFormat="false" ht="12.75" hidden="false" customHeight="true" outlineLevel="0" collapsed="false">
      <c r="A76" s="217"/>
    </row>
    <row r="77" customFormat="false" ht="12.75" hidden="false" customHeight="true" outlineLevel="0" collapsed="false">
      <c r="A77" s="217"/>
    </row>
    <row r="78" customFormat="false" ht="12.75" hidden="false" customHeight="true" outlineLevel="0" collapsed="false">
      <c r="A78" s="217"/>
    </row>
    <row r="79" customFormat="false" ht="12.75" hidden="false" customHeight="true" outlineLevel="0" collapsed="false">
      <c r="A79" s="217"/>
    </row>
    <row r="80" customFormat="false" ht="12.75" hidden="false" customHeight="true" outlineLevel="0" collapsed="false">
      <c r="A80" s="217"/>
    </row>
    <row r="81" customFormat="false" ht="12.75" hidden="false" customHeight="true" outlineLevel="0" collapsed="false">
      <c r="A81" s="217"/>
    </row>
    <row r="82" customFormat="false" ht="12.75" hidden="false" customHeight="true" outlineLevel="0" collapsed="false">
      <c r="A82" s="217"/>
    </row>
    <row r="83" customFormat="false" ht="12.75" hidden="false" customHeight="true" outlineLevel="0" collapsed="false">
      <c r="A83" s="217"/>
    </row>
    <row r="84" customFormat="false" ht="12.75" hidden="false" customHeight="true" outlineLevel="0" collapsed="false">
      <c r="A84" s="217"/>
    </row>
    <row r="85" customFormat="false" ht="12.75" hidden="false" customHeight="true" outlineLevel="0" collapsed="false">
      <c r="A85" s="217"/>
    </row>
    <row r="86" customFormat="false" ht="12.75" hidden="false" customHeight="true" outlineLevel="0" collapsed="false">
      <c r="A86" s="217"/>
    </row>
    <row r="87" customFormat="false" ht="12.75" hidden="false" customHeight="true" outlineLevel="0" collapsed="false">
      <c r="A87" s="217"/>
    </row>
    <row r="88" customFormat="false" ht="12.75" hidden="false" customHeight="true" outlineLevel="0" collapsed="false">
      <c r="A88" s="217"/>
    </row>
    <row r="89" customFormat="false" ht="12.75" hidden="false" customHeight="true" outlineLevel="0" collapsed="false">
      <c r="A89" s="217"/>
    </row>
    <row r="90" customFormat="false" ht="12.75" hidden="false" customHeight="true" outlineLevel="0" collapsed="false">
      <c r="A90" s="217"/>
    </row>
    <row r="91" customFormat="false" ht="12.75" hidden="false" customHeight="true" outlineLevel="0" collapsed="false">
      <c r="A91" s="217"/>
    </row>
    <row r="92" customFormat="false" ht="12.75" hidden="false" customHeight="true" outlineLevel="0" collapsed="false">
      <c r="A92" s="217"/>
    </row>
    <row r="93" customFormat="false" ht="12.75" hidden="false" customHeight="true" outlineLevel="0" collapsed="false">
      <c r="A93" s="217"/>
    </row>
    <row r="94" customFormat="false" ht="12.75" hidden="false" customHeight="true" outlineLevel="0" collapsed="false">
      <c r="A94" s="217"/>
    </row>
    <row r="95" customFormat="false" ht="12.75" hidden="false" customHeight="true" outlineLevel="0" collapsed="false">
      <c r="A95" s="217"/>
    </row>
    <row r="96" customFormat="false" ht="12.75" hidden="false" customHeight="true" outlineLevel="0" collapsed="false">
      <c r="A96" s="217"/>
    </row>
    <row r="97" customFormat="false" ht="12.75" hidden="false" customHeight="true" outlineLevel="0" collapsed="false">
      <c r="A97" s="217"/>
    </row>
    <row r="98" customFormat="false" ht="12.75" hidden="false" customHeight="true" outlineLevel="0" collapsed="false">
      <c r="A98" s="217"/>
    </row>
    <row r="99" customFormat="false" ht="12.75" hidden="false" customHeight="true" outlineLevel="0" collapsed="false">
      <c r="A99" s="217"/>
    </row>
    <row r="100" customFormat="false" ht="12.75" hidden="false" customHeight="true" outlineLevel="0" collapsed="false">
      <c r="A100" s="217"/>
    </row>
    <row r="101" customFormat="false" ht="12.75" hidden="false" customHeight="true" outlineLevel="0" collapsed="false">
      <c r="A101" s="217"/>
    </row>
    <row r="102" customFormat="false" ht="12.75" hidden="false" customHeight="true" outlineLevel="0" collapsed="false">
      <c r="A102" s="217"/>
    </row>
    <row r="103" customFormat="false" ht="12.75" hidden="false" customHeight="true" outlineLevel="0" collapsed="false">
      <c r="A103" s="217"/>
    </row>
    <row r="104" customFormat="false" ht="12.75" hidden="false" customHeight="true" outlineLevel="0" collapsed="false">
      <c r="A104" s="217"/>
    </row>
    <row r="105" customFormat="false" ht="12.75" hidden="false" customHeight="true" outlineLevel="0" collapsed="false">
      <c r="A105" s="217"/>
    </row>
    <row r="106" customFormat="false" ht="12.75" hidden="false" customHeight="true" outlineLevel="0" collapsed="false">
      <c r="A106" s="217"/>
    </row>
    <row r="107" customFormat="false" ht="12.75" hidden="false" customHeight="true" outlineLevel="0" collapsed="false">
      <c r="A107" s="217"/>
    </row>
    <row r="108" customFormat="false" ht="12.75" hidden="false" customHeight="true" outlineLevel="0" collapsed="false">
      <c r="A108" s="217"/>
    </row>
    <row r="109" customFormat="false" ht="12.75" hidden="false" customHeight="true" outlineLevel="0" collapsed="false">
      <c r="A109" s="217"/>
    </row>
    <row r="110" customFormat="false" ht="12.75" hidden="false" customHeight="true" outlineLevel="0" collapsed="false">
      <c r="A110" s="217"/>
    </row>
    <row r="111" customFormat="false" ht="12.75" hidden="false" customHeight="true" outlineLevel="0" collapsed="false">
      <c r="A111" s="217"/>
    </row>
    <row r="112" customFormat="false" ht="12.75" hidden="false" customHeight="true" outlineLevel="0" collapsed="false">
      <c r="A112" s="217"/>
    </row>
    <row r="113" customFormat="false" ht="12.75" hidden="false" customHeight="true" outlineLevel="0" collapsed="false">
      <c r="A113" s="217"/>
    </row>
    <row r="114" customFormat="false" ht="12.75" hidden="false" customHeight="true" outlineLevel="0" collapsed="false">
      <c r="A114" s="217"/>
    </row>
    <row r="115" customFormat="false" ht="12.75" hidden="false" customHeight="true" outlineLevel="0" collapsed="false">
      <c r="A115" s="217"/>
    </row>
    <row r="116" customFormat="false" ht="12.75" hidden="false" customHeight="true" outlineLevel="0" collapsed="false">
      <c r="A116" s="217"/>
    </row>
    <row r="117" customFormat="false" ht="12.75" hidden="false" customHeight="true" outlineLevel="0" collapsed="false">
      <c r="A117" s="217"/>
    </row>
    <row r="118" customFormat="false" ht="12.75" hidden="false" customHeight="true" outlineLevel="0" collapsed="false">
      <c r="A118" s="217"/>
    </row>
    <row r="119" customFormat="false" ht="12.75" hidden="false" customHeight="true" outlineLevel="0" collapsed="false">
      <c r="A119" s="217"/>
    </row>
    <row r="120" customFormat="false" ht="12.75" hidden="false" customHeight="true" outlineLevel="0" collapsed="false">
      <c r="A120" s="217"/>
    </row>
    <row r="121" customFormat="false" ht="12.75" hidden="false" customHeight="true" outlineLevel="0" collapsed="false">
      <c r="A121" s="217"/>
    </row>
    <row r="122" customFormat="false" ht="12.75" hidden="false" customHeight="true" outlineLevel="0" collapsed="false">
      <c r="A122" s="217"/>
    </row>
    <row r="123" customFormat="false" ht="12.75" hidden="false" customHeight="true" outlineLevel="0" collapsed="false">
      <c r="A123" s="217"/>
    </row>
    <row r="124" customFormat="false" ht="12.75" hidden="false" customHeight="true" outlineLevel="0" collapsed="false">
      <c r="A124" s="217"/>
    </row>
    <row r="125" customFormat="false" ht="12.75" hidden="false" customHeight="true" outlineLevel="0" collapsed="false">
      <c r="A125" s="217"/>
    </row>
    <row r="126" customFormat="false" ht="12.75" hidden="false" customHeight="true" outlineLevel="0" collapsed="false">
      <c r="A126" s="217"/>
    </row>
    <row r="127" customFormat="false" ht="12.75" hidden="false" customHeight="true" outlineLevel="0" collapsed="false">
      <c r="A127" s="217"/>
    </row>
    <row r="128" customFormat="false" ht="12.75" hidden="false" customHeight="true" outlineLevel="0" collapsed="false">
      <c r="A128" s="217"/>
    </row>
    <row r="129" customFormat="false" ht="12.75" hidden="false" customHeight="true" outlineLevel="0" collapsed="false">
      <c r="A129" s="217"/>
    </row>
    <row r="130" customFormat="false" ht="12.75" hidden="false" customHeight="true" outlineLevel="0" collapsed="false">
      <c r="A130" s="217"/>
    </row>
    <row r="131" customFormat="false" ht="12.75" hidden="false" customHeight="true" outlineLevel="0" collapsed="false">
      <c r="A131" s="217"/>
    </row>
    <row r="132" customFormat="false" ht="12.75" hidden="false" customHeight="true" outlineLevel="0" collapsed="false">
      <c r="A132" s="217"/>
    </row>
    <row r="133" customFormat="false" ht="12.75" hidden="false" customHeight="true" outlineLevel="0" collapsed="false">
      <c r="A133" s="217"/>
    </row>
    <row r="134" customFormat="false" ht="12.75" hidden="false" customHeight="true" outlineLevel="0" collapsed="false">
      <c r="A134" s="217"/>
    </row>
    <row r="135" customFormat="false" ht="12.75" hidden="false" customHeight="true" outlineLevel="0" collapsed="false">
      <c r="A135" s="217"/>
    </row>
    <row r="136" customFormat="false" ht="12.75" hidden="false" customHeight="true" outlineLevel="0" collapsed="false">
      <c r="A136" s="217"/>
    </row>
    <row r="137" customFormat="false" ht="12.75" hidden="false" customHeight="true" outlineLevel="0" collapsed="false">
      <c r="A137" s="217"/>
    </row>
    <row r="138" customFormat="false" ht="12.75" hidden="false" customHeight="true" outlineLevel="0" collapsed="false">
      <c r="A138" s="217"/>
    </row>
    <row r="139" customFormat="false" ht="12.75" hidden="false" customHeight="true" outlineLevel="0" collapsed="false">
      <c r="A139" s="217"/>
    </row>
    <row r="140" customFormat="false" ht="12.75" hidden="false" customHeight="true" outlineLevel="0" collapsed="false">
      <c r="A140" s="217"/>
    </row>
    <row r="141" customFormat="false" ht="12.75" hidden="false" customHeight="true" outlineLevel="0" collapsed="false">
      <c r="A141" s="217"/>
    </row>
    <row r="142" customFormat="false" ht="12.75" hidden="false" customHeight="true" outlineLevel="0" collapsed="false">
      <c r="A142" s="217"/>
    </row>
    <row r="143" customFormat="false" ht="12.75" hidden="false" customHeight="true" outlineLevel="0" collapsed="false">
      <c r="A143" s="217"/>
    </row>
    <row r="144" customFormat="false" ht="12.75" hidden="false" customHeight="true" outlineLevel="0" collapsed="false">
      <c r="A144" s="217"/>
    </row>
    <row r="145" customFormat="false" ht="12.75" hidden="false" customHeight="true" outlineLevel="0" collapsed="false">
      <c r="A145" s="217"/>
    </row>
    <row r="146" customFormat="false" ht="12.75" hidden="false" customHeight="true" outlineLevel="0" collapsed="false">
      <c r="A146" s="217"/>
    </row>
    <row r="147" customFormat="false" ht="12.75" hidden="false" customHeight="true" outlineLevel="0" collapsed="false">
      <c r="A147" s="217"/>
    </row>
    <row r="148" customFormat="false" ht="12.75" hidden="false" customHeight="true" outlineLevel="0" collapsed="false">
      <c r="A148" s="217"/>
    </row>
    <row r="149" customFormat="false" ht="12.75" hidden="false" customHeight="true" outlineLevel="0" collapsed="false">
      <c r="A149" s="217"/>
    </row>
    <row r="150" customFormat="false" ht="12.75" hidden="false" customHeight="true" outlineLevel="0" collapsed="false">
      <c r="A150" s="217"/>
    </row>
    <row r="151" customFormat="false" ht="12.75" hidden="false" customHeight="true" outlineLevel="0" collapsed="false">
      <c r="A151" s="217"/>
    </row>
    <row r="152" customFormat="false" ht="12.75" hidden="false" customHeight="true" outlineLevel="0" collapsed="false">
      <c r="A152" s="217"/>
    </row>
    <row r="153" customFormat="false" ht="12.75" hidden="false" customHeight="true" outlineLevel="0" collapsed="false">
      <c r="A153" s="217"/>
    </row>
    <row r="154" customFormat="false" ht="12.75" hidden="false" customHeight="true" outlineLevel="0" collapsed="false">
      <c r="A154" s="217"/>
    </row>
    <row r="155" customFormat="false" ht="12.75" hidden="false" customHeight="true" outlineLevel="0" collapsed="false">
      <c r="A155" s="217"/>
    </row>
    <row r="156" customFormat="false" ht="12.75" hidden="false" customHeight="true" outlineLevel="0" collapsed="false">
      <c r="A156" s="217"/>
    </row>
    <row r="157" customFormat="false" ht="12.75" hidden="false" customHeight="true" outlineLevel="0" collapsed="false">
      <c r="A157" s="217"/>
    </row>
    <row r="158" customFormat="false" ht="12.75" hidden="false" customHeight="true" outlineLevel="0" collapsed="false">
      <c r="A158" s="217"/>
    </row>
    <row r="159" customFormat="false" ht="12.75" hidden="false" customHeight="true" outlineLevel="0" collapsed="false">
      <c r="A159" s="217"/>
    </row>
    <row r="160" customFormat="false" ht="12.75" hidden="false" customHeight="true" outlineLevel="0" collapsed="false">
      <c r="A160" s="217"/>
    </row>
    <row r="161" customFormat="false" ht="12.75" hidden="false" customHeight="true" outlineLevel="0" collapsed="false">
      <c r="A161" s="217"/>
    </row>
    <row r="162" customFormat="false" ht="12.75" hidden="false" customHeight="true" outlineLevel="0" collapsed="false">
      <c r="A162" s="217"/>
    </row>
    <row r="163" customFormat="false" ht="12.75" hidden="false" customHeight="true" outlineLevel="0" collapsed="false">
      <c r="A163" s="217"/>
    </row>
    <row r="164" customFormat="false" ht="12.75" hidden="false" customHeight="true" outlineLevel="0" collapsed="false">
      <c r="A164" s="217"/>
    </row>
    <row r="165" customFormat="false" ht="12.75" hidden="false" customHeight="true" outlineLevel="0" collapsed="false">
      <c r="A165" s="217"/>
    </row>
    <row r="166" customFormat="false" ht="12.75" hidden="false" customHeight="true" outlineLevel="0" collapsed="false">
      <c r="A166" s="217"/>
    </row>
    <row r="167" customFormat="false" ht="12.75" hidden="false" customHeight="true" outlineLevel="0" collapsed="false">
      <c r="A167" s="217"/>
    </row>
    <row r="168" customFormat="false" ht="12.75" hidden="false" customHeight="true" outlineLevel="0" collapsed="false">
      <c r="A168" s="217"/>
    </row>
    <row r="169" customFormat="false" ht="12.75" hidden="false" customHeight="true" outlineLevel="0" collapsed="false">
      <c r="A169" s="217"/>
    </row>
    <row r="170" customFormat="false" ht="12.75" hidden="false" customHeight="true" outlineLevel="0" collapsed="false">
      <c r="A170" s="217"/>
    </row>
    <row r="171" customFormat="false" ht="12.75" hidden="false" customHeight="true" outlineLevel="0" collapsed="false">
      <c r="A171" s="217"/>
    </row>
    <row r="172" customFormat="false" ht="12.75" hidden="false" customHeight="true" outlineLevel="0" collapsed="false">
      <c r="A172" s="217"/>
    </row>
    <row r="173" customFormat="false" ht="12.75" hidden="false" customHeight="true" outlineLevel="0" collapsed="false">
      <c r="A173" s="217"/>
    </row>
    <row r="174" customFormat="false" ht="12.75" hidden="false" customHeight="true" outlineLevel="0" collapsed="false">
      <c r="A174" s="217"/>
    </row>
    <row r="175" customFormat="false" ht="12.75" hidden="false" customHeight="true" outlineLevel="0" collapsed="false">
      <c r="A175" s="217"/>
    </row>
    <row r="176" customFormat="false" ht="12.75" hidden="false" customHeight="true" outlineLevel="0" collapsed="false">
      <c r="A176" s="217"/>
    </row>
    <row r="177" customFormat="false" ht="12.75" hidden="false" customHeight="true" outlineLevel="0" collapsed="false">
      <c r="A177" s="217"/>
    </row>
    <row r="178" customFormat="false" ht="12.75" hidden="false" customHeight="true" outlineLevel="0" collapsed="false">
      <c r="A178" s="217"/>
    </row>
    <row r="179" customFormat="false" ht="12.75" hidden="false" customHeight="true" outlineLevel="0" collapsed="false">
      <c r="A179" s="217"/>
    </row>
    <row r="180" customFormat="false" ht="12.75" hidden="false" customHeight="true" outlineLevel="0" collapsed="false">
      <c r="A180" s="217"/>
    </row>
    <row r="181" customFormat="false" ht="12.75" hidden="false" customHeight="true" outlineLevel="0" collapsed="false">
      <c r="A181" s="217"/>
    </row>
    <row r="182" customFormat="false" ht="12.75" hidden="false" customHeight="true" outlineLevel="0" collapsed="false">
      <c r="A182" s="217"/>
    </row>
    <row r="183" customFormat="false" ht="12.75" hidden="false" customHeight="true" outlineLevel="0" collapsed="false">
      <c r="A183" s="217"/>
    </row>
    <row r="184" customFormat="false" ht="12.75" hidden="false" customHeight="true" outlineLevel="0" collapsed="false">
      <c r="A184" s="217"/>
    </row>
    <row r="185" customFormat="false" ht="12.75" hidden="false" customHeight="true" outlineLevel="0" collapsed="false">
      <c r="A185" s="217"/>
    </row>
    <row r="186" customFormat="false" ht="12.75" hidden="false" customHeight="true" outlineLevel="0" collapsed="false">
      <c r="A186" s="217"/>
    </row>
    <row r="187" customFormat="false" ht="12.75" hidden="false" customHeight="true" outlineLevel="0" collapsed="false">
      <c r="A187" s="217"/>
    </row>
    <row r="188" customFormat="false" ht="12.75" hidden="false" customHeight="true" outlineLevel="0" collapsed="false">
      <c r="A188" s="217"/>
    </row>
    <row r="189" customFormat="false" ht="12.75" hidden="false" customHeight="true" outlineLevel="0" collapsed="false">
      <c r="A189" s="217"/>
    </row>
    <row r="190" customFormat="false" ht="12.75" hidden="false" customHeight="true" outlineLevel="0" collapsed="false">
      <c r="A190" s="217"/>
    </row>
    <row r="191" customFormat="false" ht="12.75" hidden="false" customHeight="true" outlineLevel="0" collapsed="false">
      <c r="A191" s="217"/>
    </row>
    <row r="192" customFormat="false" ht="12.75" hidden="false" customHeight="true" outlineLevel="0" collapsed="false">
      <c r="A192" s="217"/>
    </row>
    <row r="193" customFormat="false" ht="12.75" hidden="false" customHeight="true" outlineLevel="0" collapsed="false">
      <c r="A193" s="217"/>
    </row>
    <row r="194" customFormat="false" ht="12.75" hidden="false" customHeight="true" outlineLevel="0" collapsed="false">
      <c r="A194" s="217"/>
    </row>
    <row r="195" customFormat="false" ht="12.75" hidden="false" customHeight="true" outlineLevel="0" collapsed="false">
      <c r="A195" s="217"/>
    </row>
    <row r="196" customFormat="false" ht="12.75" hidden="false" customHeight="true" outlineLevel="0" collapsed="false">
      <c r="A196" s="217"/>
    </row>
    <row r="197" customFormat="false" ht="12.75" hidden="false" customHeight="true" outlineLevel="0" collapsed="false">
      <c r="A197" s="217"/>
    </row>
    <row r="198" customFormat="false" ht="12.75" hidden="false" customHeight="true" outlineLevel="0" collapsed="false">
      <c r="A198" s="217"/>
    </row>
    <row r="199" customFormat="false" ht="12.75" hidden="false" customHeight="true" outlineLevel="0" collapsed="false">
      <c r="A199" s="217"/>
    </row>
    <row r="200" customFormat="false" ht="12.75" hidden="false" customHeight="true" outlineLevel="0" collapsed="false">
      <c r="A200" s="217"/>
    </row>
    <row r="201" customFormat="false" ht="12.75" hidden="false" customHeight="true" outlineLevel="0" collapsed="false">
      <c r="A201" s="217"/>
    </row>
    <row r="202" customFormat="false" ht="12.75" hidden="false" customHeight="true" outlineLevel="0" collapsed="false">
      <c r="A202" s="217"/>
    </row>
    <row r="203" customFormat="false" ht="12.75" hidden="false" customHeight="true" outlineLevel="0" collapsed="false">
      <c r="A203" s="217"/>
    </row>
    <row r="204" customFormat="false" ht="12.75" hidden="false" customHeight="true" outlineLevel="0" collapsed="false">
      <c r="A204" s="217"/>
    </row>
    <row r="205" customFormat="false" ht="12.75" hidden="false" customHeight="true" outlineLevel="0" collapsed="false">
      <c r="A205" s="217"/>
    </row>
    <row r="206" customFormat="false" ht="12.75" hidden="false" customHeight="true" outlineLevel="0" collapsed="false">
      <c r="A206" s="217"/>
    </row>
    <row r="207" customFormat="false" ht="12.75" hidden="false" customHeight="true" outlineLevel="0" collapsed="false">
      <c r="A207" s="217"/>
    </row>
    <row r="208" customFormat="false" ht="12.75" hidden="false" customHeight="true" outlineLevel="0" collapsed="false">
      <c r="A208" s="217"/>
    </row>
    <row r="209" customFormat="false" ht="12.75" hidden="false" customHeight="true" outlineLevel="0" collapsed="false">
      <c r="A209" s="217"/>
    </row>
    <row r="210" customFormat="false" ht="12.75" hidden="false" customHeight="true" outlineLevel="0" collapsed="false">
      <c r="A210" s="217"/>
    </row>
    <row r="211" customFormat="false" ht="12.75" hidden="false" customHeight="true" outlineLevel="0" collapsed="false">
      <c r="A211" s="217"/>
    </row>
    <row r="212" customFormat="false" ht="12.75" hidden="false" customHeight="true" outlineLevel="0" collapsed="false">
      <c r="A212" s="217"/>
    </row>
    <row r="213" customFormat="false" ht="12.75" hidden="false" customHeight="true" outlineLevel="0" collapsed="false">
      <c r="A213" s="217"/>
    </row>
    <row r="214" customFormat="false" ht="12.75" hidden="false" customHeight="true" outlineLevel="0" collapsed="false">
      <c r="A214" s="217"/>
    </row>
    <row r="215" customFormat="false" ht="12.75" hidden="false" customHeight="true" outlineLevel="0" collapsed="false">
      <c r="A215" s="217"/>
    </row>
    <row r="216" customFormat="false" ht="12.75" hidden="false" customHeight="true" outlineLevel="0" collapsed="false">
      <c r="A216" s="217"/>
    </row>
    <row r="217" customFormat="false" ht="12.75" hidden="false" customHeight="true" outlineLevel="0" collapsed="false">
      <c r="A217" s="217"/>
    </row>
    <row r="218" customFormat="false" ht="12.75" hidden="false" customHeight="true" outlineLevel="0" collapsed="false">
      <c r="A218" s="217"/>
    </row>
    <row r="219" customFormat="false" ht="12.75" hidden="false" customHeight="true" outlineLevel="0" collapsed="false">
      <c r="A219" s="217"/>
    </row>
    <row r="220" customFormat="false" ht="12.75" hidden="false" customHeight="true" outlineLevel="0" collapsed="false">
      <c r="A220" s="217"/>
    </row>
    <row r="221" customFormat="false" ht="12.75" hidden="false" customHeight="true" outlineLevel="0" collapsed="false">
      <c r="A221" s="217"/>
    </row>
    <row r="222" customFormat="false" ht="12.75" hidden="false" customHeight="true" outlineLevel="0" collapsed="false">
      <c r="A222" s="217"/>
    </row>
    <row r="223" customFormat="false" ht="12.75" hidden="false" customHeight="true" outlineLevel="0" collapsed="false">
      <c r="A223" s="217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99"/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40.89"/>
    <col collapsed="false" customWidth="true" hidden="false" outlineLevel="0" max="2" min="2" style="1" width="11.57"/>
    <col collapsed="false" customWidth="true" hidden="false" outlineLevel="0" max="3" min="3" style="1" width="2"/>
    <col collapsed="false" customWidth="true" hidden="false" outlineLevel="0" max="4" min="4" style="1" width="28.14"/>
    <col collapsed="false" customWidth="true" hidden="false" outlineLevel="0" max="5" min="5" style="1" width="9.29"/>
    <col collapsed="false" customWidth="true" hidden="false" outlineLevel="0" max="6" min="6" style="1" width="1.85"/>
    <col collapsed="false" customWidth="true" hidden="false" outlineLevel="0" max="7" min="7" style="1" width="34.29"/>
    <col collapsed="false" customWidth="true" hidden="false" outlineLevel="0" max="8" min="8" style="1" width="4.29"/>
    <col collapsed="false" customWidth="true" hidden="false" outlineLevel="0" max="9" min="9" style="1" width="29.43"/>
    <col collapsed="false" customWidth="true" hidden="false" outlineLevel="0" max="10" min="10" style="1" width="4.71"/>
    <col collapsed="false" customWidth="true" hidden="false" outlineLevel="0" max="11" min="11" style="1" width="23.88"/>
    <col collapsed="false" customWidth="true" hidden="false" outlineLevel="0" max="12" min="12" style="1" width="2"/>
    <col collapsed="false" customWidth="true" hidden="false" outlineLevel="0" max="13" min="13" style="1" width="16"/>
    <col collapsed="false" customWidth="true" hidden="false" outlineLevel="0" max="14" min="14" style="1" width="1.71"/>
    <col collapsed="false" customWidth="true" hidden="false" outlineLevel="0" max="15" min="15" style="1" width="23.42"/>
    <col collapsed="false" customWidth="true" hidden="false" outlineLevel="0" max="16" min="16" style="1" width="1.71"/>
    <col collapsed="false" customWidth="true" hidden="false" outlineLevel="0" max="17" min="17" style="1" width="24.29"/>
    <col collapsed="false" customWidth="true" hidden="false" outlineLevel="0" max="18" min="18" style="1" width="1.71"/>
    <col collapsed="false" customWidth="true" hidden="false" outlineLevel="0" max="19" min="19" style="1" width="23.88"/>
    <col collapsed="false" customWidth="true" hidden="false" outlineLevel="0" max="26" min="20" style="1" width="11.43"/>
  </cols>
  <sheetData>
    <row r="1" customFormat="false" ht="11.25" hidden="false" customHeight="true" outlineLevel="0" collapsed="false">
      <c r="A1" s="305"/>
      <c r="B1" s="305"/>
      <c r="C1" s="305"/>
      <c r="D1" s="305"/>
      <c r="E1" s="305"/>
      <c r="F1" s="305"/>
      <c r="G1" s="305"/>
      <c r="I1" s="305"/>
      <c r="L1" s="420"/>
    </row>
    <row r="2" customFormat="false" ht="12.75" hidden="false" customHeight="true" outlineLevel="0" collapsed="false">
      <c r="A2" s="421" t="s">
        <v>2315</v>
      </c>
      <c r="B2" s="422"/>
      <c r="C2" s="305"/>
      <c r="D2" s="423" t="s">
        <v>2316</v>
      </c>
      <c r="E2" s="424" t="n">
        <v>440</v>
      </c>
      <c r="F2" s="305"/>
      <c r="G2" s="425" t="s">
        <v>2317</v>
      </c>
      <c r="I2" s="425" t="s">
        <v>2318</v>
      </c>
      <c r="K2" s="425" t="s">
        <v>2319</v>
      </c>
      <c r="L2" s="420"/>
    </row>
    <row r="3" customFormat="false" ht="12.75" hidden="false" customHeight="true" outlineLevel="0" collapsed="false">
      <c r="A3" s="426" t="s">
        <v>229</v>
      </c>
      <c r="B3" s="427" t="s">
        <v>229</v>
      </c>
      <c r="C3" s="305"/>
      <c r="D3" s="428" t="s">
        <v>2320</v>
      </c>
      <c r="E3" s="429" t="n">
        <v>0.85</v>
      </c>
      <c r="F3" s="305"/>
      <c r="G3" s="430" t="s">
        <v>229</v>
      </c>
      <c r="I3" s="430" t="s">
        <v>229</v>
      </c>
      <c r="K3" s="430" t="s">
        <v>229</v>
      </c>
      <c r="L3" s="420"/>
    </row>
    <row r="4" customFormat="false" ht="12.75" hidden="false" customHeight="true" outlineLevel="0" collapsed="false">
      <c r="A4" s="431" t="s">
        <v>79</v>
      </c>
      <c r="B4" s="427" t="s">
        <v>2321</v>
      </c>
      <c r="C4" s="305"/>
      <c r="D4" s="428" t="s">
        <v>2322</v>
      </c>
      <c r="E4" s="429" t="n">
        <v>0.8</v>
      </c>
      <c r="F4" s="305"/>
      <c r="G4" s="432" t="s">
        <v>2323</v>
      </c>
      <c r="I4" s="432" t="s">
        <v>2324</v>
      </c>
      <c r="K4" s="432" t="s">
        <v>2325</v>
      </c>
      <c r="L4" s="420"/>
    </row>
    <row r="5" customFormat="false" ht="12.75" hidden="false" customHeight="true" outlineLevel="0" collapsed="false">
      <c r="A5" s="431" t="s">
        <v>2326</v>
      </c>
      <c r="B5" s="427" t="s">
        <v>2327</v>
      </c>
      <c r="C5" s="305"/>
      <c r="D5" s="433" t="s">
        <v>2328</v>
      </c>
      <c r="E5" s="434" t="n">
        <v>1.7321</v>
      </c>
      <c r="F5" s="305"/>
      <c r="G5" s="432" t="s">
        <v>2329</v>
      </c>
      <c r="I5" s="432" t="s">
        <v>2330</v>
      </c>
      <c r="K5" s="435" t="s">
        <v>2184</v>
      </c>
      <c r="L5" s="420"/>
    </row>
    <row r="6" customFormat="false" ht="12.75" hidden="false" customHeight="true" outlineLevel="0" collapsed="false">
      <c r="A6" s="431" t="s">
        <v>382</v>
      </c>
      <c r="B6" s="427" t="s">
        <v>2331</v>
      </c>
      <c r="C6" s="305"/>
      <c r="D6" s="436" t="s">
        <v>2332</v>
      </c>
      <c r="E6" s="437" t="n">
        <f aca="false">PRODUCT(E2:E5)</f>
        <v>518.24432</v>
      </c>
      <c r="F6" s="305"/>
      <c r="G6" s="432" t="s">
        <v>2333</v>
      </c>
      <c r="I6" s="432" t="s">
        <v>2334</v>
      </c>
      <c r="K6" s="41"/>
      <c r="L6" s="420"/>
    </row>
    <row r="7" customFormat="false" ht="12.75" hidden="false" customHeight="true" outlineLevel="0" collapsed="false">
      <c r="A7" s="431" t="s">
        <v>1557</v>
      </c>
      <c r="B7" s="427" t="s">
        <v>2335</v>
      </c>
      <c r="D7" s="50"/>
      <c r="G7" s="432" t="s">
        <v>2336</v>
      </c>
      <c r="I7" s="432" t="s">
        <v>2183</v>
      </c>
      <c r="K7" s="41"/>
      <c r="L7" s="420"/>
      <c r="S7" s="41"/>
    </row>
    <row r="8" customFormat="false" ht="12.75" hidden="false" customHeight="true" outlineLevel="0" collapsed="false">
      <c r="A8" s="431" t="s">
        <v>1062</v>
      </c>
      <c r="B8" s="427" t="s">
        <v>2337</v>
      </c>
      <c r="C8" s="305"/>
      <c r="D8" s="50"/>
      <c r="E8" s="305"/>
      <c r="F8" s="305"/>
      <c r="G8" s="432" t="s">
        <v>2338</v>
      </c>
      <c r="I8" s="432" t="s">
        <v>2339</v>
      </c>
      <c r="K8" s="41"/>
      <c r="L8" s="420"/>
      <c r="S8" s="41"/>
    </row>
    <row r="9" customFormat="false" ht="12.75" hidden="false" customHeight="true" outlineLevel="0" collapsed="false">
      <c r="A9" s="431" t="s">
        <v>64</v>
      </c>
      <c r="B9" s="427" t="s">
        <v>2340</v>
      </c>
      <c r="G9" s="432" t="s">
        <v>2341</v>
      </c>
      <c r="I9" s="432" t="s">
        <v>2342</v>
      </c>
      <c r="K9" s="41"/>
      <c r="L9" s="420"/>
      <c r="S9" s="41"/>
    </row>
    <row r="10" customFormat="false" ht="12.75" hidden="false" customHeight="true" outlineLevel="0" collapsed="false">
      <c r="A10" s="431" t="s">
        <v>2018</v>
      </c>
      <c r="B10" s="427" t="s">
        <v>2343</v>
      </c>
      <c r="G10" s="432" t="s">
        <v>2344</v>
      </c>
      <c r="I10" s="432" t="s">
        <v>2345</v>
      </c>
      <c r="K10" s="425" t="s">
        <v>2346</v>
      </c>
      <c r="L10" s="420"/>
      <c r="S10" s="41"/>
    </row>
    <row r="11" customFormat="false" ht="12.75" hidden="false" customHeight="true" outlineLevel="0" collapsed="false">
      <c r="A11" s="421" t="s">
        <v>2347</v>
      </c>
      <c r="B11" s="422"/>
      <c r="C11" s="305"/>
      <c r="F11" s="438"/>
      <c r="G11" s="432" t="s">
        <v>2348</v>
      </c>
      <c r="I11" s="432" t="s">
        <v>2349</v>
      </c>
      <c r="K11" s="430" t="s">
        <v>229</v>
      </c>
      <c r="L11" s="420"/>
      <c r="S11" s="41"/>
    </row>
    <row r="12" customFormat="false" ht="12.75" hidden="false" customHeight="true" outlineLevel="0" collapsed="false">
      <c r="A12" s="431" t="s">
        <v>2139</v>
      </c>
      <c r="B12" s="427" t="s">
        <v>2350</v>
      </c>
      <c r="C12" s="305"/>
      <c r="F12" s="439"/>
      <c r="G12" s="432" t="s">
        <v>2351</v>
      </c>
      <c r="I12" s="432" t="s">
        <v>2352</v>
      </c>
      <c r="K12" s="432" t="s">
        <v>2353</v>
      </c>
      <c r="L12" s="420"/>
      <c r="S12" s="41"/>
    </row>
    <row r="13" customFormat="false" ht="12.75" hidden="false" customHeight="true" outlineLevel="0" collapsed="false">
      <c r="A13" s="431" t="s">
        <v>338</v>
      </c>
      <c r="B13" s="427" t="s">
        <v>2354</v>
      </c>
      <c r="C13" s="305"/>
      <c r="F13" s="439"/>
      <c r="G13" s="432" t="s">
        <v>2355</v>
      </c>
      <c r="I13" s="432" t="s">
        <v>2356</v>
      </c>
      <c r="K13" s="435" t="s">
        <v>2185</v>
      </c>
      <c r="L13" s="420"/>
      <c r="S13" s="41"/>
    </row>
    <row r="14" customFormat="false" ht="12.75" hidden="false" customHeight="true" outlineLevel="0" collapsed="false">
      <c r="A14" s="431" t="s">
        <v>341</v>
      </c>
      <c r="B14" s="427" t="s">
        <v>2357</v>
      </c>
      <c r="C14" s="305"/>
      <c r="F14" s="439"/>
      <c r="G14" s="432"/>
      <c r="I14" s="432" t="s">
        <v>2358</v>
      </c>
      <c r="K14" s="41"/>
      <c r="L14" s="420"/>
      <c r="S14" s="41"/>
    </row>
    <row r="15" customFormat="false" ht="12.75" hidden="false" customHeight="true" outlineLevel="0" collapsed="false">
      <c r="A15" s="431" t="s">
        <v>371</v>
      </c>
      <c r="B15" s="427" t="s">
        <v>2359</v>
      </c>
      <c r="C15" s="305"/>
      <c r="F15" s="440"/>
      <c r="G15" s="432" t="s">
        <v>2360</v>
      </c>
      <c r="I15" s="432" t="s">
        <v>2361</v>
      </c>
      <c r="L15" s="420"/>
      <c r="S15" s="41"/>
    </row>
    <row r="16" customFormat="false" ht="12.75" hidden="false" customHeight="true" outlineLevel="0" collapsed="false">
      <c r="A16" s="431" t="s">
        <v>2362</v>
      </c>
      <c r="B16" s="427" t="s">
        <v>2363</v>
      </c>
      <c r="C16" s="305"/>
      <c r="F16" s="439"/>
      <c r="G16" s="432" t="s">
        <v>2364</v>
      </c>
      <c r="I16" s="432" t="s">
        <v>2365</v>
      </c>
      <c r="L16" s="420"/>
      <c r="S16" s="41"/>
    </row>
    <row r="17" customFormat="false" ht="12.75" hidden="false" customHeight="true" outlineLevel="0" collapsed="false">
      <c r="A17" s="431" t="s">
        <v>2366</v>
      </c>
      <c r="B17" s="427" t="s">
        <v>2367</v>
      </c>
      <c r="C17" s="305"/>
      <c r="D17" s="305"/>
      <c r="E17" s="305"/>
      <c r="F17" s="305"/>
      <c r="G17" s="432" t="s">
        <v>334</v>
      </c>
      <c r="I17" s="435" t="s">
        <v>2368</v>
      </c>
      <c r="L17" s="420"/>
      <c r="S17" s="41"/>
    </row>
    <row r="18" customFormat="false" ht="12.75" hidden="false" customHeight="true" outlineLevel="0" collapsed="false">
      <c r="A18" s="431" t="s">
        <v>2369</v>
      </c>
      <c r="B18" s="427" t="s">
        <v>2370</v>
      </c>
      <c r="C18" s="305"/>
      <c r="D18" s="305"/>
      <c r="E18" s="305"/>
      <c r="F18" s="305"/>
      <c r="G18" s="432" t="s">
        <v>50</v>
      </c>
      <c r="I18" s="41"/>
      <c r="L18" s="420"/>
      <c r="S18" s="41"/>
    </row>
    <row r="19" customFormat="false" ht="12.75" hidden="false" customHeight="true" outlineLevel="0" collapsed="false">
      <c r="A19" s="431" t="s">
        <v>2326</v>
      </c>
      <c r="B19" s="427" t="s">
        <v>2327</v>
      </c>
      <c r="C19" s="305"/>
      <c r="D19" s="305"/>
      <c r="E19" s="305"/>
      <c r="F19" s="305"/>
      <c r="G19" s="430" t="s">
        <v>2371</v>
      </c>
      <c r="I19" s="41"/>
      <c r="K19" s="425" t="s">
        <v>2372</v>
      </c>
      <c r="L19" s="420"/>
      <c r="S19" s="41"/>
    </row>
    <row r="20" customFormat="false" ht="12.75" hidden="false" customHeight="true" outlineLevel="0" collapsed="false">
      <c r="A20" s="431" t="s">
        <v>2373</v>
      </c>
      <c r="B20" s="427" t="s">
        <v>2374</v>
      </c>
      <c r="C20" s="305"/>
      <c r="D20" s="305"/>
      <c r="E20" s="305"/>
      <c r="F20" s="305"/>
      <c r="G20" s="430" t="s">
        <v>2375</v>
      </c>
      <c r="K20" s="430" t="s">
        <v>229</v>
      </c>
      <c r="L20" s="420"/>
      <c r="S20" s="41"/>
    </row>
    <row r="21" customFormat="false" ht="12.75" hidden="false" customHeight="true" outlineLevel="0" collapsed="false">
      <c r="A21" s="431" t="s">
        <v>2376</v>
      </c>
      <c r="B21" s="427" t="s">
        <v>2377</v>
      </c>
      <c r="C21" s="305"/>
      <c r="D21" s="305"/>
      <c r="E21" s="305"/>
      <c r="F21" s="305"/>
      <c r="G21" s="430" t="s">
        <v>2378</v>
      </c>
      <c r="K21" s="432" t="s">
        <v>2379</v>
      </c>
      <c r="L21" s="420"/>
      <c r="S21" s="41"/>
    </row>
    <row r="22" customFormat="false" ht="12.75" hidden="false" customHeight="true" outlineLevel="0" collapsed="false">
      <c r="A22" s="431" t="s">
        <v>2380</v>
      </c>
      <c r="B22" s="427" t="s">
        <v>2331</v>
      </c>
      <c r="C22" s="305"/>
      <c r="D22" s="305"/>
      <c r="E22" s="305"/>
      <c r="F22" s="305"/>
      <c r="G22" s="430" t="s">
        <v>2381</v>
      </c>
      <c r="I22" s="425" t="s">
        <v>2382</v>
      </c>
      <c r="K22" s="432" t="s">
        <v>2383</v>
      </c>
      <c r="L22" s="420"/>
      <c r="S22" s="41"/>
    </row>
    <row r="23" customFormat="false" ht="12.75" hidden="false" customHeight="true" outlineLevel="0" collapsed="false">
      <c r="A23" s="431" t="s">
        <v>382</v>
      </c>
      <c r="B23" s="427" t="s">
        <v>2331</v>
      </c>
      <c r="C23" s="305"/>
      <c r="D23" s="305"/>
      <c r="E23" s="305"/>
      <c r="F23" s="305"/>
      <c r="G23" s="441" t="s">
        <v>2384</v>
      </c>
      <c r="I23" s="430" t="s">
        <v>229</v>
      </c>
      <c r="K23" s="435" t="s">
        <v>2385</v>
      </c>
      <c r="L23" s="420"/>
      <c r="S23" s="16"/>
    </row>
    <row r="24" customFormat="false" ht="12.75" hidden="false" customHeight="true" outlineLevel="0" collapsed="false">
      <c r="A24" s="431" t="s">
        <v>1341</v>
      </c>
      <c r="B24" s="427" t="s">
        <v>2377</v>
      </c>
      <c r="C24" s="305"/>
      <c r="D24" s="305"/>
      <c r="E24" s="305"/>
      <c r="F24" s="305"/>
      <c r="G24" s="441" t="s">
        <v>2386</v>
      </c>
      <c r="I24" s="432" t="s">
        <v>2213</v>
      </c>
      <c r="L24" s="420"/>
      <c r="S24" s="16"/>
    </row>
    <row r="25" customFormat="false" ht="12.75" hidden="false" customHeight="true" outlineLevel="0" collapsed="false">
      <c r="A25" s="431" t="s">
        <v>1154</v>
      </c>
      <c r="B25" s="427" t="s">
        <v>2374</v>
      </c>
      <c r="C25" s="305"/>
      <c r="D25" s="305"/>
      <c r="E25" s="305"/>
      <c r="F25" s="305"/>
      <c r="G25" s="441" t="s">
        <v>2387</v>
      </c>
      <c r="I25" s="432" t="s">
        <v>1568</v>
      </c>
      <c r="L25" s="420"/>
      <c r="S25" s="16"/>
    </row>
    <row r="26" customFormat="false" ht="12.75" hidden="false" customHeight="true" outlineLevel="0" collapsed="false">
      <c r="A26" s="431" t="s">
        <v>1360</v>
      </c>
      <c r="B26" s="427" t="s">
        <v>2388</v>
      </c>
      <c r="C26" s="305"/>
      <c r="D26" s="305"/>
      <c r="E26" s="305"/>
      <c r="F26" s="305"/>
      <c r="G26" s="441" t="s">
        <v>2389</v>
      </c>
      <c r="I26" s="432" t="s">
        <v>2390</v>
      </c>
      <c r="L26" s="420"/>
      <c r="S26" s="16"/>
    </row>
    <row r="27" customFormat="false" ht="12.75" hidden="false" customHeight="true" outlineLevel="0" collapsed="false">
      <c r="A27" s="431" t="s">
        <v>2391</v>
      </c>
      <c r="B27" s="427" t="s">
        <v>2392</v>
      </c>
      <c r="G27" s="441" t="s">
        <v>2393</v>
      </c>
      <c r="I27" s="432" t="s">
        <v>85</v>
      </c>
      <c r="L27" s="420"/>
      <c r="S27" s="16"/>
    </row>
    <row r="28" customFormat="false" ht="12.75" hidden="false" customHeight="true" outlineLevel="0" collapsed="false">
      <c r="A28" s="431" t="s">
        <v>2394</v>
      </c>
      <c r="B28" s="427" t="s">
        <v>2395</v>
      </c>
      <c r="G28" s="441" t="s">
        <v>2396</v>
      </c>
      <c r="I28" s="432" t="s">
        <v>2397</v>
      </c>
      <c r="K28" s="425" t="s">
        <v>2398</v>
      </c>
      <c r="L28" s="420"/>
    </row>
    <row r="29" customFormat="false" ht="12.75" hidden="false" customHeight="true" outlineLevel="0" collapsed="false">
      <c r="A29" s="431" t="s">
        <v>350</v>
      </c>
      <c r="B29" s="427" t="s">
        <v>2377</v>
      </c>
      <c r="G29" s="441" t="s">
        <v>2399</v>
      </c>
      <c r="I29" s="432" t="s">
        <v>1119</v>
      </c>
      <c r="K29" s="430" t="s">
        <v>229</v>
      </c>
      <c r="L29" s="420"/>
    </row>
    <row r="30" customFormat="false" ht="12.75" hidden="false" customHeight="true" outlineLevel="0" collapsed="false">
      <c r="A30" s="431" t="s">
        <v>882</v>
      </c>
      <c r="B30" s="427" t="s">
        <v>2377</v>
      </c>
      <c r="G30" s="432" t="s">
        <v>2400</v>
      </c>
      <c r="I30" s="432" t="s">
        <v>2401</v>
      </c>
      <c r="K30" s="432" t="s">
        <v>2402</v>
      </c>
      <c r="L30" s="420"/>
    </row>
    <row r="31" customFormat="false" ht="12.75" hidden="false" customHeight="true" outlineLevel="0" collapsed="false">
      <c r="A31" s="431" t="s">
        <v>885</v>
      </c>
      <c r="B31" s="427" t="s">
        <v>2374</v>
      </c>
      <c r="G31" s="432" t="s">
        <v>2403</v>
      </c>
      <c r="I31" s="432" t="s">
        <v>62</v>
      </c>
      <c r="K31" s="432" t="s">
        <v>2404</v>
      </c>
      <c r="L31" s="420"/>
    </row>
    <row r="32" customFormat="false" ht="12.75" hidden="false" customHeight="true" outlineLevel="0" collapsed="false">
      <c r="A32" s="431" t="s">
        <v>2405</v>
      </c>
      <c r="B32" s="427" t="s">
        <v>2388</v>
      </c>
      <c r="G32" s="432" t="s">
        <v>2406</v>
      </c>
      <c r="I32" s="432" t="s">
        <v>2246</v>
      </c>
      <c r="K32" s="432" t="s">
        <v>2407</v>
      </c>
      <c r="L32" s="420"/>
    </row>
    <row r="33" customFormat="false" ht="12.75" hidden="false" customHeight="true" outlineLevel="0" collapsed="false">
      <c r="A33" s="431" t="s">
        <v>2408</v>
      </c>
      <c r="B33" s="427" t="s">
        <v>2392</v>
      </c>
      <c r="G33" s="432" t="s">
        <v>2409</v>
      </c>
      <c r="I33" s="432" t="s">
        <v>2194</v>
      </c>
      <c r="K33" s="432" t="s">
        <v>2410</v>
      </c>
      <c r="L33" s="420"/>
    </row>
    <row r="34" customFormat="false" ht="12.75" hidden="false" customHeight="true" outlineLevel="0" collapsed="false">
      <c r="A34" s="431" t="s">
        <v>2411</v>
      </c>
      <c r="B34" s="427" t="s">
        <v>2395</v>
      </c>
      <c r="G34" s="432" t="s">
        <v>2412</v>
      </c>
      <c r="I34" s="432" t="s">
        <v>2413</v>
      </c>
      <c r="K34" s="432" t="s">
        <v>2414</v>
      </c>
      <c r="L34" s="420"/>
    </row>
    <row r="35" customFormat="false" ht="12.75" hidden="false" customHeight="true" outlineLevel="0" collapsed="false">
      <c r="A35" s="431" t="s">
        <v>2415</v>
      </c>
      <c r="B35" s="427" t="s">
        <v>2416</v>
      </c>
      <c r="G35" s="432" t="s">
        <v>2417</v>
      </c>
      <c r="I35" s="432" t="s">
        <v>2418</v>
      </c>
      <c r="K35" s="432" t="s">
        <v>2419</v>
      </c>
      <c r="L35" s="420"/>
    </row>
    <row r="36" customFormat="false" ht="12.75" hidden="false" customHeight="true" outlineLevel="0" collapsed="false">
      <c r="A36" s="431" t="s">
        <v>2420</v>
      </c>
      <c r="B36" s="427" t="s">
        <v>2374</v>
      </c>
      <c r="G36" s="432" t="s">
        <v>2421</v>
      </c>
      <c r="I36" s="432" t="s">
        <v>2422</v>
      </c>
      <c r="K36" s="432" t="s">
        <v>2423</v>
      </c>
      <c r="L36" s="420"/>
    </row>
    <row r="37" customFormat="false" ht="12.75" hidden="false" customHeight="true" outlineLevel="0" collapsed="false">
      <c r="A37" s="431" t="s">
        <v>2424</v>
      </c>
      <c r="B37" s="427" t="s">
        <v>2377</v>
      </c>
      <c r="G37" s="432" t="s">
        <v>2425</v>
      </c>
      <c r="I37" s="432" t="s">
        <v>369</v>
      </c>
      <c r="K37" s="432" t="s">
        <v>2426</v>
      </c>
      <c r="L37" s="420"/>
    </row>
    <row r="38" customFormat="false" ht="12.75" hidden="false" customHeight="true" outlineLevel="0" collapsed="false">
      <c r="A38" s="431" t="s">
        <v>2427</v>
      </c>
      <c r="B38" s="427" t="s">
        <v>2374</v>
      </c>
      <c r="G38" s="432" t="s">
        <v>2428</v>
      </c>
      <c r="I38" s="432" t="s">
        <v>31</v>
      </c>
      <c r="K38" s="432" t="s">
        <v>2429</v>
      </c>
      <c r="L38" s="420"/>
    </row>
    <row r="39" customFormat="false" ht="12.75" hidden="false" customHeight="true" outlineLevel="0" collapsed="false">
      <c r="A39" s="431" t="s">
        <v>2430</v>
      </c>
      <c r="B39" s="427" t="s">
        <v>2431</v>
      </c>
      <c r="G39" s="442" t="s">
        <v>2432</v>
      </c>
      <c r="I39" s="435" t="s">
        <v>2433</v>
      </c>
      <c r="K39" s="432" t="s">
        <v>2434</v>
      </c>
      <c r="L39" s="420"/>
    </row>
    <row r="40" customFormat="false" ht="12.75" hidden="false" customHeight="true" outlineLevel="0" collapsed="false">
      <c r="A40" s="431" t="s">
        <v>2435</v>
      </c>
      <c r="B40" s="427" t="s">
        <v>2436</v>
      </c>
      <c r="G40" s="441" t="s">
        <v>2437</v>
      </c>
      <c r="K40" s="432" t="s">
        <v>2438</v>
      </c>
      <c r="L40" s="420"/>
    </row>
    <row r="41" customFormat="false" ht="12.75" hidden="false" customHeight="true" outlineLevel="0" collapsed="false">
      <c r="A41" s="431" t="s">
        <v>2439</v>
      </c>
      <c r="B41" s="427" t="s">
        <v>2440</v>
      </c>
      <c r="G41" s="441" t="s">
        <v>2441</v>
      </c>
      <c r="K41" s="432" t="s">
        <v>2442</v>
      </c>
      <c r="L41" s="420"/>
    </row>
    <row r="42" customFormat="false" ht="12.75" hidden="false" customHeight="true" outlineLevel="0" collapsed="false">
      <c r="A42" s="431" t="s">
        <v>2443</v>
      </c>
      <c r="B42" s="427" t="s">
        <v>2444</v>
      </c>
      <c r="G42" s="441" t="s">
        <v>2445</v>
      </c>
      <c r="K42" s="432" t="s">
        <v>2446</v>
      </c>
      <c r="L42" s="420"/>
    </row>
    <row r="43" customFormat="false" ht="12.75" hidden="false" customHeight="true" outlineLevel="0" collapsed="false">
      <c r="A43" s="431" t="s">
        <v>1557</v>
      </c>
      <c r="B43" s="427" t="s">
        <v>2335</v>
      </c>
      <c r="C43" s="16"/>
      <c r="D43" s="16"/>
      <c r="E43" s="16"/>
      <c r="F43" s="16"/>
      <c r="G43" s="432" t="s">
        <v>43</v>
      </c>
      <c r="H43" s="16"/>
      <c r="I43" s="16"/>
      <c r="J43" s="16"/>
      <c r="K43" s="432" t="s">
        <v>2447</v>
      </c>
      <c r="L43" s="420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2.75" hidden="false" customHeight="true" outlineLevel="0" collapsed="false">
      <c r="A44" s="431" t="s">
        <v>2448</v>
      </c>
      <c r="B44" s="427" t="s">
        <v>2331</v>
      </c>
      <c r="G44" s="432" t="s">
        <v>2449</v>
      </c>
      <c r="K44" s="432" t="s">
        <v>2189</v>
      </c>
      <c r="L44" s="420"/>
    </row>
    <row r="45" customFormat="false" ht="12.75" hidden="false" customHeight="true" outlineLevel="0" collapsed="false">
      <c r="A45" s="431" t="s">
        <v>2450</v>
      </c>
      <c r="B45" s="427" t="s">
        <v>2340</v>
      </c>
      <c r="G45" s="432" t="s">
        <v>37</v>
      </c>
      <c r="K45" s="432" t="s">
        <v>2451</v>
      </c>
      <c r="L45" s="420"/>
    </row>
    <row r="46" customFormat="false" ht="12.75" hidden="false" customHeight="true" outlineLevel="0" collapsed="false">
      <c r="A46" s="431" t="s">
        <v>2452</v>
      </c>
      <c r="B46" s="427" t="s">
        <v>2340</v>
      </c>
      <c r="G46" s="432" t="s">
        <v>2453</v>
      </c>
      <c r="K46" s="432" t="s">
        <v>2454</v>
      </c>
      <c r="L46" s="420"/>
    </row>
    <row r="47" customFormat="false" ht="12.75" hidden="false" customHeight="true" outlineLevel="0" collapsed="false">
      <c r="A47" s="431" t="s">
        <v>2455</v>
      </c>
      <c r="B47" s="427" t="s">
        <v>2331</v>
      </c>
      <c r="G47" s="432" t="s">
        <v>2456</v>
      </c>
      <c r="K47" s="435" t="s">
        <v>2457</v>
      </c>
      <c r="L47" s="420"/>
    </row>
    <row r="48" customFormat="false" ht="12.75" hidden="false" customHeight="true" outlineLevel="0" collapsed="false">
      <c r="A48" s="431" t="s">
        <v>1494</v>
      </c>
      <c r="B48" s="427" t="s">
        <v>2458</v>
      </c>
      <c r="G48" s="432" t="s">
        <v>2459</v>
      </c>
      <c r="L48" s="420"/>
    </row>
    <row r="49" customFormat="false" ht="12.75" hidden="false" customHeight="true" outlineLevel="0" collapsed="false">
      <c r="A49" s="431" t="s">
        <v>2460</v>
      </c>
      <c r="B49" s="427" t="s">
        <v>2461</v>
      </c>
      <c r="C49" s="16"/>
      <c r="D49" s="16"/>
      <c r="E49" s="16"/>
      <c r="F49" s="16"/>
      <c r="G49" s="432" t="s">
        <v>2462</v>
      </c>
      <c r="H49" s="16"/>
      <c r="I49" s="443" t="s">
        <v>2463</v>
      </c>
      <c r="J49" s="16"/>
      <c r="K49" s="16"/>
      <c r="L49" s="420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2.75" hidden="false" customHeight="true" outlineLevel="0" collapsed="false">
      <c r="A50" s="431" t="s">
        <v>2464</v>
      </c>
      <c r="B50" s="427" t="s">
        <v>2340</v>
      </c>
      <c r="C50" s="16"/>
      <c r="D50" s="16"/>
      <c r="E50" s="16"/>
      <c r="F50" s="16"/>
      <c r="G50" s="432" t="s">
        <v>2465</v>
      </c>
      <c r="H50" s="16"/>
      <c r="I50" s="430" t="s">
        <v>1467</v>
      </c>
      <c r="J50" s="16"/>
      <c r="K50" s="16"/>
      <c r="L50" s="420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2.75" hidden="false" customHeight="true" outlineLevel="0" collapsed="false">
      <c r="A51" s="431" t="s">
        <v>2466</v>
      </c>
      <c r="B51" s="427" t="s">
        <v>2354</v>
      </c>
      <c r="C51" s="16"/>
      <c r="D51" s="16"/>
      <c r="E51" s="16"/>
      <c r="F51" s="16"/>
      <c r="G51" s="432" t="s">
        <v>2467</v>
      </c>
      <c r="H51" s="16"/>
      <c r="I51" s="432" t="s">
        <v>118</v>
      </c>
      <c r="J51" s="16"/>
      <c r="K51" s="16"/>
      <c r="L51" s="420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2.75" hidden="false" customHeight="true" outlineLevel="0" collapsed="false">
      <c r="A52" s="431" t="s">
        <v>2468</v>
      </c>
      <c r="B52" s="427" t="s">
        <v>2357</v>
      </c>
      <c r="C52" s="16"/>
      <c r="D52" s="16"/>
      <c r="E52" s="16"/>
      <c r="F52" s="16"/>
      <c r="G52" s="432" t="s">
        <v>2469</v>
      </c>
      <c r="H52" s="16"/>
      <c r="I52" s="432" t="s">
        <v>88</v>
      </c>
      <c r="J52" s="16"/>
      <c r="K52" s="16"/>
      <c r="L52" s="420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2.75" hidden="false" customHeight="true" outlineLevel="0" collapsed="false">
      <c r="A53" s="431" t="s">
        <v>1921</v>
      </c>
      <c r="B53" s="427" t="s">
        <v>2470</v>
      </c>
      <c r="C53" s="16"/>
      <c r="D53" s="16"/>
      <c r="E53" s="16"/>
      <c r="F53" s="16"/>
      <c r="G53" s="432" t="s">
        <v>2471</v>
      </c>
      <c r="H53" s="16"/>
      <c r="I53" s="432" t="s">
        <v>2472</v>
      </c>
      <c r="J53" s="16"/>
      <c r="K53" s="16"/>
      <c r="L53" s="420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2.75" hidden="false" customHeight="true" outlineLevel="0" collapsed="false">
      <c r="A54" s="431" t="s">
        <v>1895</v>
      </c>
      <c r="B54" s="427" t="s">
        <v>2458</v>
      </c>
      <c r="C54" s="16"/>
      <c r="D54" s="16"/>
      <c r="E54" s="16"/>
      <c r="F54" s="16"/>
      <c r="G54" s="432" t="s">
        <v>2473</v>
      </c>
      <c r="H54" s="16"/>
      <c r="I54" s="432" t="s">
        <v>2462</v>
      </c>
      <c r="J54" s="16"/>
      <c r="K54" s="16"/>
      <c r="L54" s="420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2.75" hidden="false" customHeight="true" outlineLevel="0" collapsed="false">
      <c r="A55" s="431" t="s">
        <v>890</v>
      </c>
      <c r="B55" s="427" t="s">
        <v>2474</v>
      </c>
      <c r="C55" s="16"/>
      <c r="D55" s="16"/>
      <c r="E55" s="16"/>
      <c r="F55" s="16"/>
      <c r="G55" s="432" t="s">
        <v>2475</v>
      </c>
      <c r="H55" s="16"/>
      <c r="I55" s="432" t="s">
        <v>1319</v>
      </c>
      <c r="J55" s="16"/>
      <c r="K55" s="16"/>
      <c r="L55" s="420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2.75" hidden="false" customHeight="true" outlineLevel="0" collapsed="false">
      <c r="A56" s="431" t="s">
        <v>893</v>
      </c>
      <c r="B56" s="427" t="s">
        <v>2476</v>
      </c>
      <c r="C56" s="16"/>
      <c r="D56" s="16"/>
      <c r="E56" s="16"/>
      <c r="F56" s="16"/>
      <c r="G56" s="432" t="s">
        <v>2477</v>
      </c>
      <c r="H56" s="16"/>
      <c r="I56" s="432" t="s">
        <v>57</v>
      </c>
      <c r="J56" s="16"/>
      <c r="K56" s="16"/>
      <c r="L56" s="420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2.75" hidden="false" customHeight="true" outlineLevel="0" collapsed="false">
      <c r="A57" s="431" t="s">
        <v>2478</v>
      </c>
      <c r="B57" s="427" t="s">
        <v>2479</v>
      </c>
      <c r="C57" s="16"/>
      <c r="D57" s="16"/>
      <c r="E57" s="16"/>
      <c r="F57" s="16"/>
      <c r="G57" s="432" t="s">
        <v>2480</v>
      </c>
      <c r="H57" s="16"/>
      <c r="I57" s="432" t="s">
        <v>2481</v>
      </c>
      <c r="J57" s="16"/>
      <c r="K57" s="443" t="s">
        <v>2482</v>
      </c>
      <c r="L57" s="420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2.75" hidden="false" customHeight="true" outlineLevel="0" collapsed="false">
      <c r="A58" s="431" t="s">
        <v>2066</v>
      </c>
      <c r="B58" s="427" t="s">
        <v>2483</v>
      </c>
      <c r="C58" s="16"/>
      <c r="D58" s="16"/>
      <c r="E58" s="16"/>
      <c r="F58" s="16"/>
      <c r="G58" s="432" t="s">
        <v>2484</v>
      </c>
      <c r="H58" s="16"/>
      <c r="I58" s="432" t="s">
        <v>845</v>
      </c>
      <c r="J58" s="16"/>
      <c r="K58" s="430" t="s">
        <v>229</v>
      </c>
      <c r="L58" s="420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2.75" hidden="false" customHeight="true" outlineLevel="0" collapsed="false">
      <c r="A59" s="431" t="s">
        <v>175</v>
      </c>
      <c r="B59" s="427" t="s">
        <v>2485</v>
      </c>
      <c r="C59" s="16"/>
      <c r="D59" s="16"/>
      <c r="E59" s="16"/>
      <c r="F59" s="16"/>
      <c r="G59" s="432" t="s">
        <v>2486</v>
      </c>
      <c r="H59" s="16"/>
      <c r="I59" s="435" t="s">
        <v>1082</v>
      </c>
      <c r="J59" s="16"/>
      <c r="K59" s="432" t="s">
        <v>2487</v>
      </c>
      <c r="L59" s="420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2.75" hidden="false" customHeight="true" outlineLevel="0" collapsed="false">
      <c r="A60" s="431" t="s">
        <v>2488</v>
      </c>
      <c r="B60" s="427" t="s">
        <v>2489</v>
      </c>
      <c r="C60" s="16"/>
      <c r="D60" s="16"/>
      <c r="E60" s="16"/>
      <c r="F60" s="16"/>
      <c r="G60" s="432" t="s">
        <v>2490</v>
      </c>
      <c r="H60" s="16"/>
      <c r="I60" s="16"/>
      <c r="J60" s="16"/>
      <c r="K60" s="432" t="s">
        <v>2491</v>
      </c>
      <c r="L60" s="420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2.75" hidden="false" customHeight="true" outlineLevel="0" collapsed="false">
      <c r="A61" s="431" t="s">
        <v>2492</v>
      </c>
      <c r="B61" s="427" t="s">
        <v>2493</v>
      </c>
      <c r="C61" s="16"/>
      <c r="D61" s="16"/>
      <c r="E61" s="16"/>
      <c r="F61" s="16"/>
      <c r="G61" s="442" t="s">
        <v>2494</v>
      </c>
      <c r="H61" s="16"/>
      <c r="I61" s="16"/>
      <c r="J61" s="16"/>
      <c r="K61" s="435" t="s">
        <v>2495</v>
      </c>
      <c r="L61" s="420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2.75" hidden="false" customHeight="true" outlineLevel="0" collapsed="false">
      <c r="A62" s="431" t="s">
        <v>2496</v>
      </c>
      <c r="B62" s="427" t="s">
        <v>2497</v>
      </c>
      <c r="C62" s="16"/>
      <c r="D62" s="16"/>
      <c r="E62" s="16"/>
      <c r="F62" s="16"/>
      <c r="G62" s="442" t="s">
        <v>2312</v>
      </c>
      <c r="H62" s="16"/>
      <c r="I62" s="16"/>
      <c r="J62" s="16"/>
      <c r="K62" s="16"/>
      <c r="L62" s="420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2.75" hidden="false" customHeight="true" outlineLevel="0" collapsed="false">
      <c r="A63" s="431" t="s">
        <v>2498</v>
      </c>
      <c r="B63" s="427" t="s">
        <v>2499</v>
      </c>
      <c r="C63" s="16"/>
      <c r="D63" s="16"/>
      <c r="E63" s="16"/>
      <c r="F63" s="16"/>
      <c r="G63" s="442" t="s">
        <v>2500</v>
      </c>
      <c r="H63" s="16"/>
      <c r="I63" s="16"/>
      <c r="J63" s="16"/>
      <c r="K63" s="16"/>
      <c r="L63" s="420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2.75" hidden="false" customHeight="true" outlineLevel="0" collapsed="false">
      <c r="A64" s="431" t="s">
        <v>2501</v>
      </c>
      <c r="B64" s="427" t="s">
        <v>2502</v>
      </c>
      <c r="C64" s="16"/>
      <c r="D64" s="16"/>
      <c r="E64" s="16"/>
      <c r="F64" s="16"/>
      <c r="G64" s="442" t="s">
        <v>2503</v>
      </c>
      <c r="H64" s="16"/>
      <c r="I64" s="443" t="s">
        <v>2504</v>
      </c>
      <c r="J64" s="16"/>
      <c r="K64" s="16"/>
      <c r="L64" s="420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2.75" hidden="false" customHeight="true" outlineLevel="0" collapsed="false">
      <c r="A65" s="431" t="s">
        <v>2505</v>
      </c>
      <c r="B65" s="427" t="s">
        <v>2506</v>
      </c>
      <c r="C65" s="16"/>
      <c r="D65" s="16"/>
      <c r="E65" s="16"/>
      <c r="F65" s="16"/>
      <c r="G65" s="441" t="s">
        <v>2507</v>
      </c>
      <c r="H65" s="16"/>
      <c r="I65" s="430" t="s">
        <v>229</v>
      </c>
      <c r="J65" s="16"/>
      <c r="K65" s="16"/>
      <c r="L65" s="420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2.75" hidden="false" customHeight="true" outlineLevel="0" collapsed="false">
      <c r="A66" s="431" t="s">
        <v>2508</v>
      </c>
      <c r="B66" s="427" t="s">
        <v>2509</v>
      </c>
      <c r="C66" s="16"/>
      <c r="D66" s="16"/>
      <c r="E66" s="16"/>
      <c r="F66" s="16"/>
      <c r="G66" s="441" t="s">
        <v>2510</v>
      </c>
      <c r="H66" s="16"/>
      <c r="I66" s="432" t="s">
        <v>334</v>
      </c>
      <c r="J66" s="16"/>
      <c r="K66" s="16"/>
      <c r="L66" s="420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2.75" hidden="false" customHeight="true" outlineLevel="0" collapsed="false">
      <c r="A67" s="431" t="s">
        <v>385</v>
      </c>
      <c r="B67" s="427" t="s">
        <v>2511</v>
      </c>
      <c r="C67" s="16"/>
      <c r="D67" s="16"/>
      <c r="E67" s="16"/>
      <c r="F67" s="16"/>
      <c r="G67" s="441" t="s">
        <v>2512</v>
      </c>
      <c r="H67" s="16"/>
      <c r="I67" s="432" t="s">
        <v>2513</v>
      </c>
      <c r="J67" s="16"/>
      <c r="K67" s="16"/>
      <c r="L67" s="420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2.75" hidden="false" customHeight="true" outlineLevel="0" collapsed="false">
      <c r="A68" s="431" t="s">
        <v>2514</v>
      </c>
      <c r="B68" s="427" t="s">
        <v>2515</v>
      </c>
      <c r="C68" s="16"/>
      <c r="D68" s="16"/>
      <c r="E68" s="16"/>
      <c r="F68" s="16"/>
      <c r="G68" s="441" t="s">
        <v>2516</v>
      </c>
      <c r="H68" s="16"/>
      <c r="I68" s="432" t="s">
        <v>2517</v>
      </c>
      <c r="J68" s="16"/>
      <c r="K68" s="16"/>
      <c r="L68" s="420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2.75" hidden="false" customHeight="true" outlineLevel="0" collapsed="false">
      <c r="A69" s="431" t="s">
        <v>2518</v>
      </c>
      <c r="B69" s="427" t="s">
        <v>2515</v>
      </c>
      <c r="G69" s="441" t="s">
        <v>2519</v>
      </c>
      <c r="I69" s="432" t="s">
        <v>2520</v>
      </c>
      <c r="L69" s="420"/>
    </row>
    <row r="70" customFormat="false" ht="12.75" hidden="false" customHeight="true" outlineLevel="0" collapsed="false">
      <c r="A70" s="431" t="s">
        <v>2521</v>
      </c>
      <c r="B70" s="427" t="s">
        <v>2515</v>
      </c>
      <c r="G70" s="432" t="s">
        <v>46</v>
      </c>
      <c r="I70" s="432" t="s">
        <v>2522</v>
      </c>
      <c r="L70" s="420"/>
    </row>
    <row r="71" customFormat="false" ht="12.75" hidden="false" customHeight="true" outlineLevel="0" collapsed="false">
      <c r="A71" s="431" t="s">
        <v>2523</v>
      </c>
      <c r="B71" s="427" t="s">
        <v>2515</v>
      </c>
      <c r="G71" s="432" t="s">
        <v>49</v>
      </c>
      <c r="I71" s="432" t="s">
        <v>2462</v>
      </c>
      <c r="L71" s="420"/>
    </row>
    <row r="72" customFormat="false" ht="12.75" hidden="false" customHeight="true" outlineLevel="0" collapsed="false">
      <c r="A72" s="431" t="s">
        <v>2524</v>
      </c>
      <c r="B72" s="427" t="s">
        <v>2515</v>
      </c>
      <c r="G72" s="441" t="s">
        <v>2525</v>
      </c>
      <c r="I72" s="432" t="s">
        <v>57</v>
      </c>
      <c r="L72" s="420"/>
    </row>
    <row r="73" customFormat="false" ht="12.75" hidden="false" customHeight="true" outlineLevel="0" collapsed="false">
      <c r="A73" s="431" t="s">
        <v>2526</v>
      </c>
      <c r="B73" s="427" t="s">
        <v>2527</v>
      </c>
      <c r="G73" s="441" t="s">
        <v>2528</v>
      </c>
      <c r="I73" s="432" t="s">
        <v>845</v>
      </c>
      <c r="L73" s="420"/>
    </row>
    <row r="74" customFormat="false" ht="12.75" hidden="false" customHeight="true" outlineLevel="0" collapsed="false">
      <c r="A74" s="431" t="s">
        <v>2529</v>
      </c>
      <c r="B74" s="427" t="s">
        <v>2527</v>
      </c>
      <c r="G74" s="444" t="s">
        <v>57</v>
      </c>
      <c r="I74" s="435" t="s">
        <v>89</v>
      </c>
      <c r="L74" s="420"/>
    </row>
    <row r="75" customFormat="false" ht="12.75" hidden="false" customHeight="true" outlineLevel="0" collapsed="false">
      <c r="A75" s="431" t="s">
        <v>2530</v>
      </c>
      <c r="B75" s="427" t="s">
        <v>2531</v>
      </c>
      <c r="G75" s="444" t="s">
        <v>2532</v>
      </c>
      <c r="L75" s="420"/>
    </row>
    <row r="76" customFormat="false" ht="12.75" hidden="false" customHeight="true" outlineLevel="0" collapsed="false">
      <c r="A76" s="431" t="s">
        <v>2533</v>
      </c>
      <c r="B76" s="427" t="s">
        <v>2534</v>
      </c>
      <c r="G76" s="441" t="s">
        <v>2535</v>
      </c>
      <c r="L76" s="420"/>
    </row>
    <row r="77" customFormat="false" ht="12.75" hidden="false" customHeight="true" outlineLevel="0" collapsed="false">
      <c r="A77" s="431" t="s">
        <v>2536</v>
      </c>
      <c r="B77" s="427" t="s">
        <v>2527</v>
      </c>
      <c r="G77" s="441" t="s">
        <v>2537</v>
      </c>
      <c r="L77" s="420"/>
    </row>
    <row r="78" customFormat="false" ht="12.75" hidden="false" customHeight="true" outlineLevel="0" collapsed="false">
      <c r="A78" s="431" t="s">
        <v>2538</v>
      </c>
      <c r="B78" s="427" t="s">
        <v>2527</v>
      </c>
      <c r="G78" s="442" t="s">
        <v>2539</v>
      </c>
      <c r="H78" s="431"/>
      <c r="I78" s="16"/>
      <c r="L78" s="420"/>
    </row>
    <row r="79" customFormat="false" ht="12.75" hidden="false" customHeight="true" outlineLevel="0" collapsed="false">
      <c r="A79" s="431" t="s">
        <v>2540</v>
      </c>
      <c r="B79" s="427" t="s">
        <v>2527</v>
      </c>
      <c r="G79" s="442" t="s">
        <v>2541</v>
      </c>
      <c r="H79" s="431"/>
      <c r="I79" s="425" t="s">
        <v>2542</v>
      </c>
      <c r="L79" s="420"/>
    </row>
    <row r="80" customFormat="false" ht="12.75" hidden="false" customHeight="true" outlineLevel="0" collapsed="false">
      <c r="A80" s="431" t="s">
        <v>2543</v>
      </c>
      <c r="B80" s="427" t="s">
        <v>2531</v>
      </c>
      <c r="G80" s="442" t="s">
        <v>2544</v>
      </c>
      <c r="H80" s="431"/>
      <c r="I80" s="444" t="s">
        <v>2545</v>
      </c>
      <c r="L80" s="420"/>
    </row>
    <row r="81" customFormat="false" ht="12.75" hidden="false" customHeight="true" outlineLevel="0" collapsed="false">
      <c r="A81" s="431" t="s">
        <v>2546</v>
      </c>
      <c r="B81" s="427" t="s">
        <v>2534</v>
      </c>
      <c r="G81" s="430" t="s">
        <v>2547</v>
      </c>
      <c r="H81" s="431"/>
      <c r="I81" s="444" t="s">
        <v>2548</v>
      </c>
      <c r="L81" s="420"/>
    </row>
    <row r="82" customFormat="false" ht="12.75" hidden="false" customHeight="true" outlineLevel="0" collapsed="false">
      <c r="A82" s="431" t="s">
        <v>2549</v>
      </c>
      <c r="B82" s="427" t="s">
        <v>2527</v>
      </c>
      <c r="G82" s="430" t="s">
        <v>2550</v>
      </c>
      <c r="H82" s="431"/>
      <c r="I82" s="444" t="s">
        <v>2551</v>
      </c>
      <c r="L82" s="420"/>
    </row>
    <row r="83" customFormat="false" ht="12.75" hidden="false" customHeight="true" outlineLevel="0" collapsed="false">
      <c r="A83" s="431" t="s">
        <v>2552</v>
      </c>
      <c r="B83" s="427" t="s">
        <v>2553</v>
      </c>
      <c r="G83" s="442" t="s">
        <v>2554</v>
      </c>
      <c r="H83" s="431"/>
      <c r="I83" s="444" t="s">
        <v>2555</v>
      </c>
      <c r="L83" s="420"/>
    </row>
    <row r="84" customFormat="false" ht="12.75" hidden="false" customHeight="true" outlineLevel="0" collapsed="false">
      <c r="A84" s="431" t="s">
        <v>2556</v>
      </c>
      <c r="B84" s="427" t="s">
        <v>2483</v>
      </c>
      <c r="G84" s="442" t="s">
        <v>2557</v>
      </c>
      <c r="H84" s="431"/>
      <c r="I84" s="444" t="s">
        <v>2558</v>
      </c>
      <c r="L84" s="420"/>
    </row>
    <row r="85" customFormat="false" ht="12.75" hidden="false" customHeight="true" outlineLevel="0" collapsed="false">
      <c r="A85" s="431" t="s">
        <v>2559</v>
      </c>
      <c r="B85" s="427" t="s">
        <v>2560</v>
      </c>
      <c r="G85" s="442" t="s">
        <v>2561</v>
      </c>
      <c r="I85" s="445"/>
      <c r="L85" s="420"/>
    </row>
    <row r="86" customFormat="false" ht="12.75" hidden="false" customHeight="true" outlineLevel="0" collapsed="false">
      <c r="A86" s="431" t="s">
        <v>76</v>
      </c>
      <c r="B86" s="427" t="s">
        <v>2562</v>
      </c>
      <c r="G86" s="430" t="s">
        <v>45</v>
      </c>
      <c r="L86" s="420"/>
    </row>
    <row r="87" customFormat="false" ht="12.75" hidden="false" customHeight="true" outlineLevel="0" collapsed="false">
      <c r="A87" s="431" t="s">
        <v>353</v>
      </c>
      <c r="B87" s="427" t="s">
        <v>2485</v>
      </c>
      <c r="G87" s="442" t="s">
        <v>2563</v>
      </c>
      <c r="L87" s="420"/>
    </row>
    <row r="88" customFormat="false" ht="12.75" hidden="false" customHeight="true" outlineLevel="0" collapsed="false">
      <c r="A88" s="431" t="s">
        <v>2564</v>
      </c>
      <c r="B88" s="427" t="s">
        <v>2565</v>
      </c>
      <c r="G88" s="442" t="s">
        <v>2566</v>
      </c>
      <c r="H88" s="431"/>
      <c r="I88" s="16"/>
      <c r="L88" s="420"/>
    </row>
    <row r="89" customFormat="false" ht="12.75" hidden="false" customHeight="true" outlineLevel="0" collapsed="false">
      <c r="A89" s="431" t="s">
        <v>376</v>
      </c>
      <c r="B89" s="427" t="s">
        <v>2567</v>
      </c>
      <c r="G89" s="442" t="s">
        <v>2568</v>
      </c>
      <c r="H89" s="431"/>
      <c r="I89" s="425" t="s">
        <v>2569</v>
      </c>
      <c r="L89" s="420"/>
    </row>
    <row r="90" customFormat="false" ht="12.75" hidden="false" customHeight="true" outlineLevel="0" collapsed="false">
      <c r="A90" s="431" t="s">
        <v>2570</v>
      </c>
      <c r="B90" s="427" t="s">
        <v>2571</v>
      </c>
      <c r="G90" s="442" t="s">
        <v>2572</v>
      </c>
      <c r="H90" s="431"/>
      <c r="I90" s="444" t="s">
        <v>2573</v>
      </c>
      <c r="L90" s="420"/>
    </row>
    <row r="91" customFormat="false" ht="12.75" hidden="false" customHeight="true" outlineLevel="0" collapsed="false">
      <c r="A91" s="431" t="s">
        <v>1234</v>
      </c>
      <c r="B91" s="427" t="s">
        <v>2567</v>
      </c>
      <c r="G91" s="442" t="s">
        <v>2574</v>
      </c>
      <c r="H91" s="431"/>
      <c r="I91" s="444" t="s">
        <v>2575</v>
      </c>
      <c r="L91" s="420"/>
    </row>
    <row r="92" customFormat="false" ht="12.75" hidden="false" customHeight="true" outlineLevel="0" collapsed="false">
      <c r="A92" s="431" t="s">
        <v>2576</v>
      </c>
      <c r="B92" s="427" t="s">
        <v>2567</v>
      </c>
      <c r="G92" s="442" t="s">
        <v>2577</v>
      </c>
      <c r="H92" s="431"/>
      <c r="I92" s="444" t="s">
        <v>2578</v>
      </c>
      <c r="L92" s="420"/>
    </row>
    <row r="93" customFormat="false" ht="12.75" hidden="false" customHeight="true" outlineLevel="0" collapsed="false">
      <c r="A93" s="431" t="s">
        <v>2579</v>
      </c>
      <c r="B93" s="427" t="s">
        <v>2567</v>
      </c>
      <c r="G93" s="442" t="s">
        <v>2580</v>
      </c>
      <c r="H93" s="431"/>
      <c r="I93" s="444" t="s">
        <v>2581</v>
      </c>
      <c r="L93" s="420"/>
    </row>
    <row r="94" customFormat="false" ht="12.75" hidden="false" customHeight="true" outlineLevel="0" collapsed="false">
      <c r="A94" s="431" t="s">
        <v>1499</v>
      </c>
      <c r="B94" s="427" t="s">
        <v>2489</v>
      </c>
      <c r="G94" s="442" t="s">
        <v>2582</v>
      </c>
      <c r="I94" s="444" t="s">
        <v>2583</v>
      </c>
      <c r="L94" s="420"/>
    </row>
    <row r="95" customFormat="false" ht="12.75" hidden="false" customHeight="true" outlineLevel="0" collapsed="false">
      <c r="A95" s="431" t="s">
        <v>1502</v>
      </c>
      <c r="B95" s="427" t="s">
        <v>2493</v>
      </c>
      <c r="G95" s="442" t="s">
        <v>2584</v>
      </c>
      <c r="I95" s="444" t="s">
        <v>2585</v>
      </c>
      <c r="L95" s="420"/>
    </row>
    <row r="96" customFormat="false" ht="12.75" hidden="false" customHeight="true" outlineLevel="0" collapsed="false">
      <c r="A96" s="431" t="s">
        <v>2586</v>
      </c>
      <c r="B96" s="427" t="s">
        <v>2587</v>
      </c>
      <c r="G96" s="442" t="s">
        <v>2481</v>
      </c>
      <c r="I96" s="444" t="s">
        <v>2588</v>
      </c>
      <c r="L96" s="420"/>
    </row>
    <row r="97" customFormat="false" ht="12.75" hidden="false" customHeight="true" outlineLevel="0" collapsed="false">
      <c r="A97" s="431" t="s">
        <v>2589</v>
      </c>
      <c r="B97" s="427" t="s">
        <v>2590</v>
      </c>
      <c r="G97" s="441" t="s">
        <v>2591</v>
      </c>
      <c r="I97" s="445"/>
      <c r="L97" s="420"/>
    </row>
    <row r="98" customFormat="false" ht="12.75" hidden="false" customHeight="true" outlineLevel="0" collapsed="false">
      <c r="A98" s="431" t="s">
        <v>2592</v>
      </c>
      <c r="B98" s="427" t="s">
        <v>2590</v>
      </c>
      <c r="G98" s="441" t="s">
        <v>2593</v>
      </c>
      <c r="L98" s="420"/>
    </row>
    <row r="99" customFormat="false" ht="12.75" hidden="false" customHeight="true" outlineLevel="0" collapsed="false">
      <c r="A99" s="431" t="s">
        <v>258</v>
      </c>
      <c r="B99" s="427" t="s">
        <v>2590</v>
      </c>
      <c r="G99" s="441" t="s">
        <v>2594</v>
      </c>
      <c r="L99" s="420"/>
    </row>
    <row r="100" customFormat="false" ht="12.75" hidden="false" customHeight="true" outlineLevel="0" collapsed="false">
      <c r="A100" s="431" t="s">
        <v>2595</v>
      </c>
      <c r="B100" s="427" t="s">
        <v>2596</v>
      </c>
      <c r="G100" s="441" t="s">
        <v>2597</v>
      </c>
      <c r="L100" s="420"/>
    </row>
    <row r="101" customFormat="false" ht="12.75" hidden="false" customHeight="true" outlineLevel="0" collapsed="false">
      <c r="A101" s="431" t="s">
        <v>2598</v>
      </c>
      <c r="B101" s="427" t="s">
        <v>2596</v>
      </c>
      <c r="G101" s="441" t="s">
        <v>2599</v>
      </c>
      <c r="I101" s="425" t="s">
        <v>2600</v>
      </c>
      <c r="L101" s="420"/>
    </row>
    <row r="102" customFormat="false" ht="12.75" hidden="false" customHeight="true" outlineLevel="0" collapsed="false">
      <c r="A102" s="431" t="s">
        <v>261</v>
      </c>
      <c r="B102" s="427" t="s">
        <v>2596</v>
      </c>
      <c r="G102" s="441" t="s">
        <v>2601</v>
      </c>
      <c r="I102" s="444" t="s">
        <v>2602</v>
      </c>
      <c r="L102" s="420"/>
    </row>
    <row r="103" customFormat="false" ht="12.75" hidden="false" customHeight="true" outlineLevel="0" collapsed="false">
      <c r="A103" s="431" t="s">
        <v>2603</v>
      </c>
      <c r="B103" s="427" t="s">
        <v>2596</v>
      </c>
      <c r="G103" s="441" t="s">
        <v>2604</v>
      </c>
      <c r="I103" s="444" t="s">
        <v>2605</v>
      </c>
      <c r="L103" s="420"/>
    </row>
    <row r="104" customFormat="false" ht="12.75" hidden="false" customHeight="true" outlineLevel="0" collapsed="false">
      <c r="A104" s="431" t="s">
        <v>2606</v>
      </c>
      <c r="B104" s="427" t="s">
        <v>2590</v>
      </c>
      <c r="G104" s="441" t="s">
        <v>2607</v>
      </c>
      <c r="I104" s="444" t="s">
        <v>2608</v>
      </c>
      <c r="L104" s="420"/>
    </row>
    <row r="105" customFormat="false" ht="12.75" hidden="false" customHeight="true" outlineLevel="0" collapsed="false">
      <c r="A105" s="431" t="s">
        <v>2609</v>
      </c>
      <c r="B105" s="427" t="s">
        <v>2610</v>
      </c>
      <c r="G105" s="441" t="s">
        <v>2611</v>
      </c>
      <c r="I105" s="444"/>
      <c r="L105" s="420"/>
    </row>
    <row r="106" customFormat="false" ht="12.75" hidden="false" customHeight="true" outlineLevel="0" collapsed="false">
      <c r="A106" s="431" t="s">
        <v>2612</v>
      </c>
      <c r="B106" s="427" t="s">
        <v>2613</v>
      </c>
      <c r="G106" s="441" t="s">
        <v>2614</v>
      </c>
      <c r="I106" s="445"/>
      <c r="L106" s="420"/>
    </row>
    <row r="107" customFormat="false" ht="12.75" hidden="false" customHeight="true" outlineLevel="0" collapsed="false">
      <c r="A107" s="431" t="s">
        <v>2615</v>
      </c>
      <c r="B107" s="427" t="s">
        <v>2596</v>
      </c>
      <c r="G107" s="441" t="s">
        <v>2616</v>
      </c>
      <c r="L107" s="420"/>
    </row>
    <row r="108" customFormat="false" ht="12.75" hidden="false" customHeight="true" outlineLevel="0" collapsed="false">
      <c r="A108" s="431" t="s">
        <v>2617</v>
      </c>
      <c r="B108" s="427" t="s">
        <v>2590</v>
      </c>
      <c r="G108" s="441" t="s">
        <v>2618</v>
      </c>
      <c r="L108" s="420"/>
    </row>
    <row r="109" customFormat="false" ht="12.75" hidden="false" customHeight="true" outlineLevel="0" collapsed="false">
      <c r="A109" s="431" t="s">
        <v>2619</v>
      </c>
      <c r="B109" s="427" t="s">
        <v>2610</v>
      </c>
      <c r="G109" s="441" t="s">
        <v>2620</v>
      </c>
      <c r="L109" s="420"/>
    </row>
    <row r="110" customFormat="false" ht="12.75" hidden="false" customHeight="true" outlineLevel="0" collapsed="false">
      <c r="A110" s="431" t="s">
        <v>2621</v>
      </c>
      <c r="B110" s="427" t="s">
        <v>2622</v>
      </c>
      <c r="G110" s="441" t="s">
        <v>2623</v>
      </c>
      <c r="L110" s="420"/>
    </row>
    <row r="111" customFormat="false" ht="12.75" hidden="false" customHeight="true" outlineLevel="0" collapsed="false">
      <c r="A111" s="431" t="s">
        <v>2624</v>
      </c>
      <c r="B111" s="427" t="s">
        <v>2625</v>
      </c>
      <c r="G111" s="441" t="s">
        <v>2626</v>
      </c>
      <c r="I111" s="425" t="s">
        <v>2627</v>
      </c>
      <c r="L111" s="420"/>
    </row>
    <row r="112" customFormat="false" ht="12.75" hidden="false" customHeight="true" outlineLevel="0" collapsed="false">
      <c r="A112" s="431" t="s">
        <v>2628</v>
      </c>
      <c r="B112" s="427" t="s">
        <v>2629</v>
      </c>
      <c r="G112" s="441" t="s">
        <v>2630</v>
      </c>
      <c r="I112" s="444" t="s">
        <v>2631</v>
      </c>
      <c r="L112" s="420"/>
    </row>
    <row r="113" customFormat="false" ht="12.75" hidden="false" customHeight="true" outlineLevel="0" collapsed="false">
      <c r="A113" s="431" t="s">
        <v>2632</v>
      </c>
      <c r="B113" s="427" t="s">
        <v>2633</v>
      </c>
      <c r="G113" s="441" t="s">
        <v>845</v>
      </c>
      <c r="I113" s="444" t="s">
        <v>2634</v>
      </c>
      <c r="L113" s="420"/>
    </row>
    <row r="114" customFormat="false" ht="12.75" hidden="false" customHeight="true" outlineLevel="0" collapsed="false">
      <c r="A114" s="431" t="s">
        <v>2635</v>
      </c>
      <c r="B114" s="427" t="s">
        <v>2636</v>
      </c>
      <c r="G114" s="435" t="s">
        <v>1082</v>
      </c>
      <c r="I114" s="444" t="s">
        <v>2637</v>
      </c>
      <c r="L114" s="420"/>
    </row>
    <row r="115" customFormat="false" ht="12.75" hidden="false" customHeight="true" outlineLevel="0" collapsed="false">
      <c r="A115" s="431" t="s">
        <v>2638</v>
      </c>
      <c r="B115" s="427" t="s">
        <v>2639</v>
      </c>
      <c r="I115" s="444" t="s">
        <v>2640</v>
      </c>
      <c r="L115" s="420"/>
    </row>
    <row r="116" customFormat="false" ht="12.75" hidden="false" customHeight="true" outlineLevel="0" collapsed="false">
      <c r="A116" s="431" t="s">
        <v>2641</v>
      </c>
      <c r="B116" s="427" t="s">
        <v>2642</v>
      </c>
      <c r="I116" s="444" t="s">
        <v>2643</v>
      </c>
      <c r="L116" s="420"/>
    </row>
    <row r="117" customFormat="false" ht="12.75" hidden="false" customHeight="true" outlineLevel="0" collapsed="false">
      <c r="A117" s="431" t="s">
        <v>2644</v>
      </c>
      <c r="B117" s="427" t="s">
        <v>2645</v>
      </c>
      <c r="I117" s="444" t="s">
        <v>2646</v>
      </c>
      <c r="L117" s="420"/>
    </row>
    <row r="118" customFormat="false" ht="12.75" hidden="false" customHeight="true" outlineLevel="0" collapsed="false">
      <c r="A118" s="431" t="s">
        <v>2647</v>
      </c>
      <c r="B118" s="427" t="s">
        <v>2648</v>
      </c>
      <c r="I118" s="444" t="s">
        <v>2649</v>
      </c>
      <c r="L118" s="420"/>
    </row>
    <row r="119" customFormat="false" ht="12.75" hidden="false" customHeight="true" outlineLevel="0" collapsed="false">
      <c r="A119" s="431" t="s">
        <v>2650</v>
      </c>
      <c r="B119" s="427" t="s">
        <v>2648</v>
      </c>
      <c r="I119" s="444" t="s">
        <v>2651</v>
      </c>
      <c r="L119" s="420"/>
    </row>
    <row r="120" customFormat="false" ht="12.75" hidden="false" customHeight="true" outlineLevel="0" collapsed="false">
      <c r="A120" s="431" t="s">
        <v>2652</v>
      </c>
      <c r="B120" s="427" t="s">
        <v>2648</v>
      </c>
      <c r="I120" s="444" t="s">
        <v>2653</v>
      </c>
      <c r="L120" s="420"/>
    </row>
    <row r="121" customFormat="false" ht="12.75" hidden="false" customHeight="true" outlineLevel="0" collapsed="false">
      <c r="A121" s="431" t="s">
        <v>2654</v>
      </c>
      <c r="B121" s="427" t="s">
        <v>2648</v>
      </c>
      <c r="I121" s="444" t="s">
        <v>2655</v>
      </c>
      <c r="L121" s="420"/>
    </row>
    <row r="122" customFormat="false" ht="12.75" hidden="false" customHeight="true" outlineLevel="0" collapsed="false">
      <c r="A122" s="431" t="s">
        <v>2656</v>
      </c>
      <c r="B122" s="427" t="s">
        <v>2657</v>
      </c>
      <c r="I122" s="444" t="s">
        <v>2658</v>
      </c>
      <c r="L122" s="420"/>
    </row>
    <row r="123" customFormat="false" ht="12.75" hidden="false" customHeight="true" outlineLevel="0" collapsed="false">
      <c r="A123" s="431" t="s">
        <v>2659</v>
      </c>
      <c r="B123" s="427" t="s">
        <v>2660</v>
      </c>
      <c r="I123" s="444" t="s">
        <v>2661</v>
      </c>
      <c r="L123" s="420"/>
    </row>
    <row r="124" customFormat="false" ht="12.75" hidden="false" customHeight="true" outlineLevel="0" collapsed="false">
      <c r="A124" s="431" t="s">
        <v>2662</v>
      </c>
      <c r="B124" s="427" t="s">
        <v>2657</v>
      </c>
      <c r="I124" s="444" t="s">
        <v>2663</v>
      </c>
      <c r="L124" s="420"/>
    </row>
    <row r="125" customFormat="false" ht="12.75" hidden="false" customHeight="true" outlineLevel="0" collapsed="false">
      <c r="A125" s="431" t="s">
        <v>2664</v>
      </c>
      <c r="B125" s="427" t="s">
        <v>2657</v>
      </c>
      <c r="I125" s="444" t="s">
        <v>2665</v>
      </c>
      <c r="L125" s="420"/>
    </row>
    <row r="126" customFormat="false" ht="12.75" hidden="false" customHeight="true" outlineLevel="0" collapsed="false">
      <c r="A126" s="431" t="s">
        <v>2666</v>
      </c>
      <c r="B126" s="427" t="s">
        <v>2657</v>
      </c>
      <c r="I126" s="444" t="s">
        <v>2667</v>
      </c>
      <c r="L126" s="420"/>
    </row>
    <row r="127" customFormat="false" ht="12.75" hidden="false" customHeight="true" outlineLevel="0" collapsed="false">
      <c r="A127" s="431" t="s">
        <v>940</v>
      </c>
      <c r="B127" s="427" t="s">
        <v>2596</v>
      </c>
      <c r="I127" s="444" t="s">
        <v>2668</v>
      </c>
      <c r="L127" s="420"/>
    </row>
    <row r="128" customFormat="false" ht="12.75" hidden="false" customHeight="true" outlineLevel="0" collapsed="false">
      <c r="A128" s="431" t="s">
        <v>2669</v>
      </c>
      <c r="B128" s="427" t="s">
        <v>2590</v>
      </c>
      <c r="I128" s="444" t="s">
        <v>2670</v>
      </c>
      <c r="L128" s="420"/>
    </row>
    <row r="129" customFormat="false" ht="12.75" hidden="false" customHeight="true" outlineLevel="0" collapsed="false">
      <c r="A129" s="431" t="s">
        <v>2671</v>
      </c>
      <c r="B129" s="427" t="s">
        <v>2672</v>
      </c>
      <c r="I129" s="444" t="s">
        <v>2673</v>
      </c>
      <c r="L129" s="420"/>
    </row>
    <row r="130" customFormat="false" ht="12.75" hidden="false" customHeight="true" outlineLevel="0" collapsed="false">
      <c r="A130" s="431" t="s">
        <v>2674</v>
      </c>
      <c r="B130" s="427" t="s">
        <v>2675</v>
      </c>
      <c r="C130" s="16"/>
      <c r="D130" s="16"/>
      <c r="E130" s="16"/>
      <c r="F130" s="16"/>
      <c r="G130" s="16"/>
      <c r="H130" s="16"/>
      <c r="I130" s="444" t="s">
        <v>2676</v>
      </c>
      <c r="J130" s="16"/>
      <c r="K130" s="16"/>
      <c r="L130" s="420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2.75" hidden="false" customHeight="true" outlineLevel="0" collapsed="false">
      <c r="A131" s="431" t="s">
        <v>2677</v>
      </c>
      <c r="B131" s="427" t="s">
        <v>2678</v>
      </c>
      <c r="C131" s="16"/>
      <c r="D131" s="16"/>
      <c r="E131" s="16"/>
      <c r="F131" s="16"/>
      <c r="G131" s="16"/>
      <c r="H131" s="16"/>
      <c r="I131" s="444" t="s">
        <v>2679</v>
      </c>
      <c r="J131" s="16"/>
      <c r="K131" s="16"/>
      <c r="L131" s="420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2.75" hidden="false" customHeight="true" outlineLevel="0" collapsed="false">
      <c r="A132" s="431" t="s">
        <v>2680</v>
      </c>
      <c r="B132" s="427" t="s">
        <v>2681</v>
      </c>
      <c r="C132" s="16"/>
      <c r="D132" s="16"/>
      <c r="E132" s="16"/>
      <c r="F132" s="16"/>
      <c r="G132" s="16"/>
      <c r="H132" s="16"/>
      <c r="I132" s="444" t="s">
        <v>2682</v>
      </c>
      <c r="J132" s="16"/>
      <c r="K132" s="16"/>
      <c r="L132" s="420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2.75" hidden="false" customHeight="true" outlineLevel="0" collapsed="false">
      <c r="A133" s="431" t="s">
        <v>2683</v>
      </c>
      <c r="B133" s="427" t="s">
        <v>2681</v>
      </c>
      <c r="I133" s="444" t="s">
        <v>2684</v>
      </c>
      <c r="L133" s="420"/>
    </row>
    <row r="134" customFormat="false" ht="12.75" hidden="false" customHeight="true" outlineLevel="0" collapsed="false">
      <c r="A134" s="431" t="s">
        <v>2685</v>
      </c>
      <c r="B134" s="427" t="s">
        <v>2686</v>
      </c>
      <c r="I134" s="444" t="s">
        <v>2687</v>
      </c>
      <c r="L134" s="420"/>
    </row>
    <row r="135" customFormat="false" ht="12.75" hidden="false" customHeight="true" outlineLevel="0" collapsed="false">
      <c r="A135" s="431" t="s">
        <v>2688</v>
      </c>
      <c r="B135" s="427" t="s">
        <v>2681</v>
      </c>
      <c r="I135" s="444" t="s">
        <v>2689</v>
      </c>
      <c r="L135" s="420"/>
    </row>
    <row r="136" customFormat="false" ht="12.75" hidden="false" customHeight="true" outlineLevel="0" collapsed="false">
      <c r="A136" s="431" t="s">
        <v>2690</v>
      </c>
      <c r="B136" s="427" t="s">
        <v>2681</v>
      </c>
      <c r="I136" s="444" t="s">
        <v>2691</v>
      </c>
      <c r="L136" s="420"/>
    </row>
    <row r="137" customFormat="false" ht="12.75" hidden="false" customHeight="true" outlineLevel="0" collapsed="false">
      <c r="A137" s="431" t="s">
        <v>2692</v>
      </c>
      <c r="B137" s="427" t="s">
        <v>2681</v>
      </c>
      <c r="I137" s="444" t="s">
        <v>2693</v>
      </c>
      <c r="L137" s="420"/>
    </row>
    <row r="138" customFormat="false" ht="12.75" hidden="false" customHeight="true" outlineLevel="0" collapsed="false">
      <c r="A138" s="431" t="s">
        <v>2694</v>
      </c>
      <c r="B138" s="427" t="s">
        <v>2681</v>
      </c>
      <c r="I138" s="444" t="s">
        <v>2695</v>
      </c>
      <c r="L138" s="420"/>
    </row>
    <row r="139" customFormat="false" ht="12.75" hidden="false" customHeight="true" outlineLevel="0" collapsed="false">
      <c r="A139" s="431" t="s">
        <v>2696</v>
      </c>
      <c r="B139" s="427" t="s">
        <v>2697</v>
      </c>
      <c r="I139" s="444" t="s">
        <v>2698</v>
      </c>
      <c r="L139" s="420"/>
    </row>
    <row r="140" customFormat="false" ht="12.75" hidden="false" customHeight="true" outlineLevel="0" collapsed="false">
      <c r="A140" s="431" t="s">
        <v>2100</v>
      </c>
      <c r="B140" s="427" t="s">
        <v>2699</v>
      </c>
      <c r="I140" s="444" t="s">
        <v>2700</v>
      </c>
      <c r="L140" s="420"/>
    </row>
    <row r="141" customFormat="false" ht="12.75" hidden="false" customHeight="true" outlineLevel="0" collapsed="false">
      <c r="A141" s="431" t="s">
        <v>2701</v>
      </c>
      <c r="B141" s="427" t="s">
        <v>2702</v>
      </c>
      <c r="I141" s="444" t="s">
        <v>2703</v>
      </c>
      <c r="L141" s="420"/>
    </row>
    <row r="142" customFormat="false" ht="12.75" hidden="false" customHeight="true" outlineLevel="0" collapsed="false">
      <c r="A142" s="431" t="s">
        <v>2704</v>
      </c>
      <c r="B142" s="427" t="s">
        <v>2705</v>
      </c>
      <c r="I142" s="444" t="s">
        <v>2706</v>
      </c>
      <c r="L142" s="420"/>
    </row>
    <row r="143" customFormat="false" ht="12.75" hidden="false" customHeight="true" outlineLevel="0" collapsed="false">
      <c r="A143" s="431" t="s">
        <v>2707</v>
      </c>
      <c r="B143" s="427" t="s">
        <v>2708</v>
      </c>
      <c r="I143" s="444" t="s">
        <v>2709</v>
      </c>
      <c r="L143" s="420"/>
    </row>
    <row r="144" customFormat="false" ht="12.75" hidden="false" customHeight="true" outlineLevel="0" collapsed="false">
      <c r="A144" s="431" t="s">
        <v>2710</v>
      </c>
      <c r="B144" s="427" t="s">
        <v>2711</v>
      </c>
      <c r="I144" s="445"/>
      <c r="L144" s="420"/>
    </row>
    <row r="145" customFormat="false" ht="12.75" hidden="false" customHeight="true" outlineLevel="0" collapsed="false">
      <c r="A145" s="431" t="s">
        <v>2712</v>
      </c>
      <c r="B145" s="427" t="s">
        <v>2713</v>
      </c>
      <c r="L145" s="420"/>
    </row>
    <row r="146" customFormat="false" ht="12.75" hidden="false" customHeight="true" outlineLevel="0" collapsed="false">
      <c r="A146" s="431" t="s">
        <v>2714</v>
      </c>
      <c r="B146" s="427" t="s">
        <v>2715</v>
      </c>
      <c r="L146" s="420"/>
    </row>
    <row r="147" customFormat="false" ht="12.75" hidden="false" customHeight="true" outlineLevel="0" collapsed="false">
      <c r="A147" s="431" t="s">
        <v>2716</v>
      </c>
      <c r="B147" s="427" t="s">
        <v>2717</v>
      </c>
      <c r="L147" s="420"/>
    </row>
    <row r="148" customFormat="false" ht="12.75" hidden="false" customHeight="true" outlineLevel="0" collapsed="false">
      <c r="A148" s="431" t="s">
        <v>370</v>
      </c>
      <c r="B148" s="427" t="s">
        <v>2718</v>
      </c>
      <c r="L148" s="420"/>
    </row>
    <row r="149" customFormat="false" ht="12.75" hidden="false" customHeight="true" outlineLevel="0" collapsed="false">
      <c r="A149" s="431" t="s">
        <v>344</v>
      </c>
      <c r="B149" s="427" t="s">
        <v>2719</v>
      </c>
      <c r="L149" s="420"/>
    </row>
    <row r="150" customFormat="false" ht="12.75" hidden="false" customHeight="true" outlineLevel="0" collapsed="false">
      <c r="A150" s="431" t="s">
        <v>1049</v>
      </c>
      <c r="B150" s="427" t="s">
        <v>2720</v>
      </c>
      <c r="L150" s="420"/>
    </row>
    <row r="151" customFormat="false" ht="12.75" hidden="false" customHeight="true" outlineLevel="0" collapsed="false">
      <c r="A151" s="431" t="s">
        <v>347</v>
      </c>
      <c r="B151" s="427" t="s">
        <v>2721</v>
      </c>
      <c r="L151" s="420"/>
    </row>
    <row r="152" customFormat="false" ht="12.75" hidden="false" customHeight="true" outlineLevel="0" collapsed="false">
      <c r="A152" s="431" t="s">
        <v>2722</v>
      </c>
      <c r="B152" s="427" t="s">
        <v>2723</v>
      </c>
      <c r="L152" s="420"/>
    </row>
    <row r="153" customFormat="false" ht="12.75" hidden="false" customHeight="true" outlineLevel="0" collapsed="false">
      <c r="A153" s="431" t="s">
        <v>2724</v>
      </c>
      <c r="B153" s="427" t="s">
        <v>2725</v>
      </c>
      <c r="L153" s="420"/>
    </row>
    <row r="154" customFormat="false" ht="12.75" hidden="false" customHeight="true" outlineLevel="0" collapsed="false">
      <c r="A154" s="431" t="s">
        <v>2726</v>
      </c>
      <c r="B154" s="427" t="s">
        <v>2727</v>
      </c>
      <c r="L154" s="420"/>
    </row>
    <row r="155" customFormat="false" ht="12.75" hidden="false" customHeight="true" outlineLevel="0" collapsed="false">
      <c r="A155" s="431" t="s">
        <v>1062</v>
      </c>
      <c r="B155" s="427" t="s">
        <v>2337</v>
      </c>
      <c r="L155" s="420"/>
    </row>
    <row r="156" customFormat="false" ht="12.75" hidden="false" customHeight="true" outlineLevel="0" collapsed="false">
      <c r="A156" s="431" t="s">
        <v>2728</v>
      </c>
      <c r="B156" s="427" t="s">
        <v>2337</v>
      </c>
      <c r="L156" s="420"/>
    </row>
    <row r="157" customFormat="false" ht="12.75" hidden="false" customHeight="true" outlineLevel="0" collapsed="false">
      <c r="A157" s="431" t="s">
        <v>1988</v>
      </c>
      <c r="B157" s="427" t="s">
        <v>2729</v>
      </c>
      <c r="L157" s="420"/>
    </row>
    <row r="158" customFormat="false" ht="12.75" hidden="false" customHeight="true" outlineLevel="0" collapsed="false">
      <c r="A158" s="431" t="s">
        <v>1025</v>
      </c>
      <c r="B158" s="427" t="s">
        <v>2730</v>
      </c>
      <c r="L158" s="420"/>
    </row>
    <row r="159" customFormat="false" ht="12.75" hidden="false" customHeight="true" outlineLevel="0" collapsed="false">
      <c r="A159" s="431" t="s">
        <v>2731</v>
      </c>
      <c r="B159" s="427" t="s">
        <v>2732</v>
      </c>
      <c r="L159" s="420"/>
    </row>
    <row r="160" customFormat="false" ht="12.75" hidden="false" customHeight="true" outlineLevel="0" collapsed="false">
      <c r="A160" s="431" t="s">
        <v>2733</v>
      </c>
      <c r="B160" s="427" t="s">
        <v>2734</v>
      </c>
      <c r="L160" s="420"/>
    </row>
    <row r="161" customFormat="false" ht="12.75" hidden="false" customHeight="true" outlineLevel="0" collapsed="false">
      <c r="A161" s="431" t="s">
        <v>2735</v>
      </c>
      <c r="B161" s="427" t="s">
        <v>2736</v>
      </c>
      <c r="L161" s="420"/>
    </row>
    <row r="162" customFormat="false" ht="12.75" hidden="false" customHeight="true" outlineLevel="0" collapsed="false">
      <c r="A162" s="431" t="s">
        <v>2737</v>
      </c>
      <c r="B162" s="427" t="s">
        <v>2738</v>
      </c>
      <c r="L162" s="420"/>
    </row>
    <row r="163" customFormat="false" ht="12.75" hidden="false" customHeight="true" outlineLevel="0" collapsed="false">
      <c r="A163" s="431" t="s">
        <v>2739</v>
      </c>
      <c r="B163" s="427" t="s">
        <v>2740</v>
      </c>
      <c r="L163" s="420"/>
    </row>
    <row r="164" customFormat="false" ht="12.75" hidden="false" customHeight="true" outlineLevel="0" collapsed="false">
      <c r="A164" s="431" t="s">
        <v>41</v>
      </c>
      <c r="B164" s="427" t="s">
        <v>2732</v>
      </c>
      <c r="L164" s="420"/>
    </row>
    <row r="165" customFormat="false" ht="12.75" hidden="false" customHeight="true" outlineLevel="0" collapsed="false">
      <c r="A165" s="431" t="s">
        <v>2741</v>
      </c>
      <c r="B165" s="427" t="s">
        <v>2732</v>
      </c>
      <c r="L165" s="420"/>
    </row>
    <row r="166" customFormat="false" ht="12.75" hidden="false" customHeight="true" outlineLevel="0" collapsed="false">
      <c r="A166" s="431" t="s">
        <v>2742</v>
      </c>
      <c r="B166" s="427" t="s">
        <v>2740</v>
      </c>
      <c r="L166" s="420"/>
    </row>
    <row r="167" customFormat="false" ht="12.75" hidden="false" customHeight="true" outlineLevel="0" collapsed="false">
      <c r="A167" s="431" t="s">
        <v>2743</v>
      </c>
      <c r="B167" s="427" t="s">
        <v>2740</v>
      </c>
      <c r="L167" s="420"/>
    </row>
    <row r="168" customFormat="false" ht="12.75" hidden="false" customHeight="true" outlineLevel="0" collapsed="false">
      <c r="A168" s="431" t="s">
        <v>2744</v>
      </c>
      <c r="B168" s="427" t="s">
        <v>2732</v>
      </c>
      <c r="L168" s="420"/>
    </row>
    <row r="169" customFormat="false" ht="12.75" hidden="false" customHeight="true" outlineLevel="0" collapsed="false">
      <c r="A169" s="431" t="s">
        <v>2745</v>
      </c>
      <c r="B169" s="427" t="s">
        <v>2732</v>
      </c>
      <c r="L169" s="420"/>
    </row>
    <row r="170" customFormat="false" ht="12.75" hidden="false" customHeight="true" outlineLevel="0" collapsed="false">
      <c r="A170" s="431" t="s">
        <v>409</v>
      </c>
      <c r="B170" s="427" t="s">
        <v>2746</v>
      </c>
      <c r="L170" s="420"/>
    </row>
    <row r="171" customFormat="false" ht="12.75" hidden="false" customHeight="true" outlineLevel="0" collapsed="false">
      <c r="A171" s="431" t="s">
        <v>412</v>
      </c>
      <c r="B171" s="427" t="s">
        <v>2747</v>
      </c>
      <c r="L171" s="420"/>
    </row>
    <row r="172" customFormat="false" ht="12.75" hidden="false" customHeight="true" outlineLevel="0" collapsed="false">
      <c r="A172" s="431" t="s">
        <v>42</v>
      </c>
      <c r="B172" s="427" t="s">
        <v>2740</v>
      </c>
      <c r="L172" s="420"/>
    </row>
    <row r="173" customFormat="false" ht="12.75" hidden="false" customHeight="true" outlineLevel="0" collapsed="false">
      <c r="A173" s="431" t="s">
        <v>2748</v>
      </c>
      <c r="B173" s="427" t="s">
        <v>2749</v>
      </c>
      <c r="L173" s="420"/>
    </row>
    <row r="174" customFormat="false" ht="12.75" hidden="false" customHeight="true" outlineLevel="0" collapsed="false">
      <c r="A174" s="431" t="s">
        <v>2200</v>
      </c>
      <c r="B174" s="427" t="s">
        <v>2750</v>
      </c>
      <c r="L174" s="420"/>
    </row>
    <row r="175" customFormat="false" ht="12.75" hidden="false" customHeight="true" outlineLevel="0" collapsed="false">
      <c r="A175" s="431" t="s">
        <v>2751</v>
      </c>
      <c r="B175" s="427" t="s">
        <v>2718</v>
      </c>
      <c r="L175" s="420"/>
    </row>
    <row r="176" customFormat="false" ht="12.75" hidden="false" customHeight="true" outlineLevel="0" collapsed="false">
      <c r="A176" s="431" t="s">
        <v>2752</v>
      </c>
      <c r="B176" s="427" t="s">
        <v>2723</v>
      </c>
      <c r="L176" s="420"/>
    </row>
    <row r="177" customFormat="false" ht="12.75" hidden="false" customHeight="true" outlineLevel="0" collapsed="false">
      <c r="A177" s="431" t="s">
        <v>2753</v>
      </c>
      <c r="B177" s="427" t="s">
        <v>2754</v>
      </c>
      <c r="L177" s="420"/>
    </row>
    <row r="178" customFormat="false" ht="12.75" hidden="false" customHeight="true" outlineLevel="0" collapsed="false">
      <c r="A178" s="431" t="s">
        <v>2755</v>
      </c>
      <c r="B178" s="427" t="s">
        <v>2756</v>
      </c>
      <c r="L178" s="420"/>
    </row>
    <row r="179" customFormat="false" ht="12.75" hidden="false" customHeight="true" outlineLevel="0" collapsed="false">
      <c r="A179" s="431" t="s">
        <v>2757</v>
      </c>
      <c r="B179" s="427" t="s">
        <v>2758</v>
      </c>
      <c r="L179" s="420"/>
    </row>
    <row r="180" customFormat="false" ht="12.75" hidden="false" customHeight="true" outlineLevel="0" collapsed="false">
      <c r="A180" s="431" t="s">
        <v>1122</v>
      </c>
      <c r="B180" s="427" t="s">
        <v>2759</v>
      </c>
      <c r="L180" s="420"/>
    </row>
    <row r="181" customFormat="false" ht="12.75" hidden="false" customHeight="true" outlineLevel="0" collapsed="false">
      <c r="A181" s="431" t="s">
        <v>1123</v>
      </c>
      <c r="B181" s="427" t="s">
        <v>2760</v>
      </c>
      <c r="L181" s="420"/>
    </row>
    <row r="182" customFormat="false" ht="12.75" hidden="false" customHeight="true" outlineLevel="0" collapsed="false">
      <c r="A182" s="431" t="s">
        <v>2018</v>
      </c>
      <c r="B182" s="427" t="s">
        <v>2343</v>
      </c>
      <c r="L182" s="420"/>
    </row>
    <row r="183" customFormat="false" ht="12.75" hidden="false" customHeight="true" outlineLevel="0" collapsed="false">
      <c r="A183" s="431" t="s">
        <v>2002</v>
      </c>
      <c r="B183" s="427" t="s">
        <v>2458</v>
      </c>
      <c r="L183" s="420"/>
    </row>
    <row r="184" customFormat="false" ht="12.75" hidden="false" customHeight="true" outlineLevel="0" collapsed="false">
      <c r="A184" s="431" t="s">
        <v>2041</v>
      </c>
      <c r="B184" s="427" t="s">
        <v>2350</v>
      </c>
      <c r="L184" s="420"/>
    </row>
    <row r="185" customFormat="false" ht="12.75" hidden="false" customHeight="true" outlineLevel="0" collapsed="false">
      <c r="A185" s="431" t="s">
        <v>2761</v>
      </c>
      <c r="B185" s="427" t="s">
        <v>2340</v>
      </c>
      <c r="L185" s="420"/>
    </row>
    <row r="186" customFormat="false" ht="12.75" hidden="false" customHeight="true" outlineLevel="0" collapsed="false">
      <c r="A186" s="431" t="s">
        <v>2762</v>
      </c>
      <c r="B186" s="427" t="s">
        <v>2723</v>
      </c>
      <c r="L186" s="420"/>
    </row>
    <row r="187" customFormat="false" ht="12.75" hidden="false" customHeight="true" outlineLevel="0" collapsed="false">
      <c r="A187" s="431" t="s">
        <v>2763</v>
      </c>
      <c r="B187" s="427" t="s">
        <v>2331</v>
      </c>
      <c r="L187" s="420"/>
    </row>
    <row r="188" customFormat="false" ht="12.75" hidden="false" customHeight="true" outlineLevel="0" collapsed="false">
      <c r="A188" s="431" t="s">
        <v>1125</v>
      </c>
      <c r="B188" s="427" t="s">
        <v>2350</v>
      </c>
      <c r="L188" s="420"/>
    </row>
    <row r="189" customFormat="false" ht="12.75" hidden="false" customHeight="true" outlineLevel="0" collapsed="false">
      <c r="A189" s="431" t="s">
        <v>2764</v>
      </c>
      <c r="B189" s="427" t="s">
        <v>2354</v>
      </c>
      <c r="L189" s="420"/>
    </row>
    <row r="190" customFormat="false" ht="12.75" hidden="false" customHeight="true" outlineLevel="0" collapsed="false">
      <c r="A190" s="431" t="s">
        <v>2765</v>
      </c>
      <c r="B190" s="427" t="s">
        <v>2357</v>
      </c>
      <c r="L190" s="420"/>
    </row>
    <row r="191" customFormat="false" ht="12.75" hidden="false" customHeight="true" outlineLevel="0" collapsed="false">
      <c r="A191" s="431" t="s">
        <v>1124</v>
      </c>
      <c r="B191" s="427" t="s">
        <v>2458</v>
      </c>
      <c r="L191" s="420"/>
    </row>
    <row r="192" customFormat="false" ht="12.75" hidden="false" customHeight="true" outlineLevel="0" collapsed="false">
      <c r="A192" s="431" t="s">
        <v>2766</v>
      </c>
      <c r="B192" s="427" t="s">
        <v>2340</v>
      </c>
      <c r="L192" s="420"/>
    </row>
    <row r="193" customFormat="false" ht="12.75" hidden="false" customHeight="true" outlineLevel="0" collapsed="false">
      <c r="A193" s="431" t="s">
        <v>2767</v>
      </c>
      <c r="B193" s="427" t="s">
        <v>2723</v>
      </c>
      <c r="L193" s="420"/>
    </row>
    <row r="194" customFormat="false" ht="12.75" hidden="false" customHeight="true" outlineLevel="0" collapsed="false">
      <c r="A194" s="431" t="s">
        <v>2768</v>
      </c>
      <c r="B194" s="427" t="s">
        <v>2331</v>
      </c>
      <c r="L194" s="420"/>
    </row>
    <row r="195" customFormat="false" ht="12.75" hidden="false" customHeight="true" outlineLevel="0" collapsed="false">
      <c r="A195" s="431" t="s">
        <v>2769</v>
      </c>
      <c r="B195" s="427" t="s">
        <v>2770</v>
      </c>
      <c r="L195" s="420"/>
    </row>
    <row r="196" customFormat="false" ht="12.75" hidden="false" customHeight="true" outlineLevel="0" collapsed="false">
      <c r="A196" s="431" t="s">
        <v>2771</v>
      </c>
      <c r="B196" s="427" t="s">
        <v>2354</v>
      </c>
      <c r="L196" s="420"/>
    </row>
    <row r="197" customFormat="false" ht="12.75" hidden="false" customHeight="true" outlineLevel="0" collapsed="false">
      <c r="A197" s="431" t="s">
        <v>2772</v>
      </c>
      <c r="B197" s="427" t="s">
        <v>2357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420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customFormat="false" ht="12.75" hidden="false" customHeight="true" outlineLevel="0" collapsed="false">
      <c r="A198" s="431" t="s">
        <v>2773</v>
      </c>
      <c r="B198" s="427" t="s">
        <v>2359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420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customFormat="false" ht="12.75" hidden="false" customHeight="true" outlineLevel="0" collapsed="false">
      <c r="A199" s="431" t="s">
        <v>2774</v>
      </c>
      <c r="B199" s="427" t="s">
        <v>2354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420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customFormat="false" ht="12.75" hidden="false" customHeight="true" outlineLevel="0" collapsed="false">
      <c r="A200" s="431" t="s">
        <v>2775</v>
      </c>
      <c r="B200" s="427" t="s">
        <v>2357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420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customFormat="false" ht="12.75" hidden="false" customHeight="true" outlineLevel="0" collapsed="false">
      <c r="A201" s="431" t="s">
        <v>2776</v>
      </c>
      <c r="B201" s="427" t="s">
        <v>2359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420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customFormat="false" ht="12.75" hidden="false" customHeight="true" outlineLevel="0" collapsed="false">
      <c r="A202" s="431" t="s">
        <v>2777</v>
      </c>
      <c r="B202" s="427" t="s">
        <v>2363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420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customFormat="false" ht="12.75" hidden="false" customHeight="true" outlineLevel="0" collapsed="false">
      <c r="A203" s="431" t="s">
        <v>2778</v>
      </c>
      <c r="B203" s="427" t="s">
        <v>2367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420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customFormat="false" ht="12.75" hidden="false" customHeight="true" outlineLevel="0" collapsed="false">
      <c r="A204" s="446" t="s">
        <v>2779</v>
      </c>
      <c r="B204" s="447" t="s">
        <v>2370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420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customFormat="false" ht="12.75" hidden="false" customHeight="true" outlineLevel="0" collapsed="false">
      <c r="A205" s="421" t="s">
        <v>2780</v>
      </c>
      <c r="B205" s="422"/>
      <c r="C205" s="16"/>
      <c r="D205" s="16"/>
      <c r="E205" s="16"/>
      <c r="F205" s="16"/>
      <c r="G205" s="16"/>
      <c r="H205" s="16"/>
      <c r="I205" s="16"/>
      <c r="J205" s="16"/>
      <c r="K205" s="16"/>
      <c r="L205" s="420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customFormat="false" ht="12.75" hidden="false" customHeight="true" outlineLevel="0" collapsed="false">
      <c r="A206" s="431" t="s">
        <v>498</v>
      </c>
      <c r="B206" s="427" t="s">
        <v>2781</v>
      </c>
      <c r="L206" s="420"/>
    </row>
    <row r="207" customFormat="false" ht="12.75" hidden="false" customHeight="true" outlineLevel="0" collapsed="false">
      <c r="A207" s="431" t="s">
        <v>501</v>
      </c>
      <c r="B207" s="427" t="s">
        <v>2782</v>
      </c>
      <c r="L207" s="420"/>
    </row>
    <row r="208" customFormat="false" ht="12.75" hidden="false" customHeight="true" outlineLevel="0" collapsed="false">
      <c r="A208" s="431" t="s">
        <v>910</v>
      </c>
      <c r="B208" s="427" t="s">
        <v>2783</v>
      </c>
      <c r="L208" s="420"/>
    </row>
    <row r="209" customFormat="false" ht="12.75" hidden="false" customHeight="true" outlineLevel="0" collapsed="false">
      <c r="A209" s="431" t="s">
        <v>913</v>
      </c>
      <c r="B209" s="427" t="s">
        <v>2784</v>
      </c>
      <c r="L209" s="420"/>
    </row>
    <row r="210" customFormat="false" ht="12.75" hidden="false" customHeight="true" outlineLevel="0" collapsed="false">
      <c r="A210" s="431" t="s">
        <v>2785</v>
      </c>
      <c r="B210" s="427" t="s">
        <v>2786</v>
      </c>
      <c r="L210" s="420"/>
    </row>
    <row r="211" customFormat="false" ht="12.75" hidden="false" customHeight="true" outlineLevel="0" collapsed="false">
      <c r="A211" s="431" t="s">
        <v>2787</v>
      </c>
      <c r="B211" s="427" t="s">
        <v>2781</v>
      </c>
      <c r="L211" s="420"/>
    </row>
    <row r="212" customFormat="false" ht="12.75" hidden="false" customHeight="true" outlineLevel="0" collapsed="false">
      <c r="A212" s="431" t="s">
        <v>2788</v>
      </c>
      <c r="B212" s="427" t="s">
        <v>2321</v>
      </c>
      <c r="L212" s="420"/>
    </row>
    <row r="213" customFormat="false" ht="12.75" hidden="false" customHeight="true" outlineLevel="0" collapsed="false">
      <c r="A213" s="431" t="s">
        <v>2789</v>
      </c>
      <c r="B213" s="427" t="s">
        <v>2782</v>
      </c>
      <c r="L213" s="420"/>
    </row>
    <row r="214" customFormat="false" ht="12.75" hidden="false" customHeight="true" outlineLevel="0" collapsed="false">
      <c r="A214" s="431" t="s">
        <v>2790</v>
      </c>
      <c r="B214" s="427" t="s">
        <v>2791</v>
      </c>
      <c r="L214" s="420"/>
    </row>
    <row r="215" customFormat="false" ht="12.75" hidden="false" customHeight="true" outlineLevel="0" collapsed="false">
      <c r="A215" s="431" t="s">
        <v>2792</v>
      </c>
      <c r="B215" s="427" t="s">
        <v>2781</v>
      </c>
      <c r="L215" s="420"/>
    </row>
    <row r="216" customFormat="false" ht="12.75" hidden="false" customHeight="true" outlineLevel="0" collapsed="false">
      <c r="A216" s="431" t="s">
        <v>2793</v>
      </c>
      <c r="B216" s="427" t="s">
        <v>2321</v>
      </c>
      <c r="L216" s="420"/>
    </row>
    <row r="217" customFormat="false" ht="12.75" hidden="false" customHeight="true" outlineLevel="0" collapsed="false">
      <c r="A217" s="431" t="s">
        <v>2794</v>
      </c>
      <c r="B217" s="427" t="s">
        <v>2782</v>
      </c>
      <c r="L217" s="420"/>
    </row>
    <row r="218" customFormat="false" ht="12.75" hidden="false" customHeight="true" outlineLevel="0" collapsed="false">
      <c r="A218" s="431" t="s">
        <v>2795</v>
      </c>
      <c r="B218" s="427" t="s">
        <v>2783</v>
      </c>
      <c r="L218" s="420"/>
    </row>
    <row r="219" customFormat="false" ht="12.75" hidden="false" customHeight="true" outlineLevel="0" collapsed="false">
      <c r="A219" s="431" t="s">
        <v>2796</v>
      </c>
      <c r="B219" s="427" t="s">
        <v>2784</v>
      </c>
      <c r="L219" s="420"/>
    </row>
    <row r="220" customFormat="false" ht="12.75" hidden="false" customHeight="true" outlineLevel="0" collapsed="false">
      <c r="A220" s="431" t="s">
        <v>2797</v>
      </c>
      <c r="B220" s="427" t="s">
        <v>2786</v>
      </c>
      <c r="L220" s="420"/>
    </row>
    <row r="221" customFormat="false" ht="12.75" hidden="false" customHeight="true" outlineLevel="0" collapsed="false">
      <c r="A221" s="431" t="s">
        <v>2798</v>
      </c>
      <c r="B221" s="427" t="s">
        <v>2799</v>
      </c>
      <c r="L221" s="420"/>
    </row>
    <row r="222" customFormat="false" ht="12.75" hidden="false" customHeight="true" outlineLevel="0" collapsed="false">
      <c r="A222" s="431" t="s">
        <v>2800</v>
      </c>
      <c r="B222" s="427" t="s">
        <v>2801</v>
      </c>
      <c r="L222" s="420"/>
    </row>
    <row r="223" customFormat="false" ht="12.75" hidden="false" customHeight="true" outlineLevel="0" collapsed="false">
      <c r="A223" s="431" t="s">
        <v>2802</v>
      </c>
      <c r="B223" s="427" t="s">
        <v>2803</v>
      </c>
      <c r="L223" s="420"/>
    </row>
    <row r="224" customFormat="false" ht="12.75" hidden="false" customHeight="true" outlineLevel="0" collapsed="false">
      <c r="A224" s="431" t="s">
        <v>2804</v>
      </c>
      <c r="B224" s="427" t="s">
        <v>2805</v>
      </c>
      <c r="L224" s="420"/>
    </row>
    <row r="225" customFormat="false" ht="12.75" hidden="false" customHeight="true" outlineLevel="0" collapsed="false">
      <c r="A225" s="431" t="s">
        <v>2806</v>
      </c>
      <c r="B225" s="427" t="s">
        <v>2807</v>
      </c>
      <c r="L225" s="420"/>
    </row>
    <row r="226" customFormat="false" ht="12.75" hidden="false" customHeight="true" outlineLevel="0" collapsed="false">
      <c r="A226" s="431" t="s">
        <v>2808</v>
      </c>
      <c r="B226" s="427" t="s">
        <v>2809</v>
      </c>
      <c r="L226" s="420"/>
    </row>
    <row r="227" customFormat="false" ht="12.75" hidden="false" customHeight="true" outlineLevel="0" collapsed="false">
      <c r="A227" s="431" t="s">
        <v>2810</v>
      </c>
      <c r="B227" s="427" t="s">
        <v>2811</v>
      </c>
      <c r="L227" s="420"/>
    </row>
    <row r="228" customFormat="false" ht="12.75" hidden="false" customHeight="true" outlineLevel="0" collapsed="false">
      <c r="A228" s="431" t="s">
        <v>2812</v>
      </c>
      <c r="B228" s="427" t="s">
        <v>2813</v>
      </c>
      <c r="L228" s="420"/>
    </row>
    <row r="229" customFormat="false" ht="12.75" hidden="false" customHeight="true" outlineLevel="0" collapsed="false">
      <c r="A229" s="431" t="s">
        <v>2814</v>
      </c>
      <c r="B229" s="427" t="s">
        <v>2815</v>
      </c>
      <c r="L229" s="420"/>
    </row>
    <row r="230" customFormat="false" ht="12.75" hidden="false" customHeight="true" outlineLevel="0" collapsed="false">
      <c r="A230" s="431" t="s">
        <v>2816</v>
      </c>
      <c r="B230" s="427" t="s">
        <v>2817</v>
      </c>
      <c r="L230" s="420"/>
    </row>
    <row r="231" customFormat="false" ht="12.75" hidden="false" customHeight="true" outlineLevel="0" collapsed="false">
      <c r="A231" s="431" t="s">
        <v>2818</v>
      </c>
      <c r="B231" s="427" t="s">
        <v>2782</v>
      </c>
      <c r="L231" s="420"/>
    </row>
    <row r="232" customFormat="false" ht="12.75" hidden="false" customHeight="true" outlineLevel="0" collapsed="false">
      <c r="A232" s="431" t="s">
        <v>79</v>
      </c>
      <c r="B232" s="427" t="s">
        <v>2321</v>
      </c>
      <c r="L232" s="420"/>
    </row>
    <row r="233" customFormat="false" ht="12.75" hidden="false" customHeight="true" outlineLevel="0" collapsed="false">
      <c r="A233" s="431" t="s">
        <v>2143</v>
      </c>
      <c r="B233" s="427" t="s">
        <v>2321</v>
      </c>
      <c r="L233" s="420"/>
    </row>
    <row r="234" customFormat="false" ht="12.75" hidden="false" customHeight="true" outlineLevel="0" collapsed="false">
      <c r="A234" s="431" t="s">
        <v>122</v>
      </c>
      <c r="B234" s="427" t="s">
        <v>2781</v>
      </c>
      <c r="L234" s="420"/>
    </row>
    <row r="235" customFormat="false" ht="12.75" hidden="false" customHeight="true" outlineLevel="0" collapsed="false">
      <c r="A235" s="431" t="s">
        <v>922</v>
      </c>
      <c r="B235" s="427" t="s">
        <v>2819</v>
      </c>
      <c r="L235" s="420"/>
    </row>
    <row r="236" customFormat="false" ht="12.75" hidden="false" customHeight="true" outlineLevel="0" collapsed="false">
      <c r="A236" s="431" t="s">
        <v>2820</v>
      </c>
      <c r="B236" s="427" t="s">
        <v>2321</v>
      </c>
      <c r="L236" s="420"/>
    </row>
    <row r="237" customFormat="false" ht="12.75" hidden="false" customHeight="true" outlineLevel="0" collapsed="false">
      <c r="A237" s="431" t="s">
        <v>2821</v>
      </c>
      <c r="B237" s="427" t="s">
        <v>2781</v>
      </c>
      <c r="L237" s="420"/>
    </row>
    <row r="238" customFormat="false" ht="12.75" hidden="false" customHeight="true" outlineLevel="0" collapsed="false">
      <c r="A238" s="431" t="s">
        <v>2822</v>
      </c>
      <c r="B238" s="427" t="s">
        <v>2782</v>
      </c>
      <c r="L238" s="420"/>
    </row>
    <row r="239" customFormat="false" ht="12.75" hidden="false" customHeight="true" outlineLevel="0" collapsed="false">
      <c r="A239" s="431" t="s">
        <v>2823</v>
      </c>
      <c r="B239" s="427" t="s">
        <v>2783</v>
      </c>
      <c r="L239" s="420"/>
    </row>
    <row r="240" customFormat="false" ht="12.75" hidden="false" customHeight="true" outlineLevel="0" collapsed="false">
      <c r="A240" s="431" t="s">
        <v>2824</v>
      </c>
      <c r="B240" s="427" t="s">
        <v>2784</v>
      </c>
      <c r="G240" s="211"/>
      <c r="L240" s="420"/>
    </row>
    <row r="241" customFormat="false" ht="12.75" hidden="false" customHeight="true" outlineLevel="0" collapsed="false">
      <c r="A241" s="431" t="s">
        <v>2825</v>
      </c>
      <c r="B241" s="427" t="s">
        <v>2321</v>
      </c>
      <c r="L241" s="420"/>
    </row>
    <row r="242" customFormat="false" ht="12.75" hidden="false" customHeight="true" outlineLevel="0" collapsed="false">
      <c r="A242" s="431" t="s">
        <v>949</v>
      </c>
      <c r="B242" s="427" t="s">
        <v>2781</v>
      </c>
      <c r="L242" s="420"/>
    </row>
    <row r="243" customFormat="false" ht="12.75" hidden="false" customHeight="true" outlineLevel="0" collapsed="false">
      <c r="A243" s="431" t="s">
        <v>2826</v>
      </c>
      <c r="B243" s="427" t="s">
        <v>2321</v>
      </c>
      <c r="G243" s="16"/>
      <c r="H243" s="16"/>
      <c r="I243" s="16"/>
      <c r="L243" s="420"/>
    </row>
    <row r="244" customFormat="false" ht="12.75" hidden="false" customHeight="true" outlineLevel="0" collapsed="false">
      <c r="A244" s="431" t="s">
        <v>2827</v>
      </c>
      <c r="B244" s="427" t="s">
        <v>2782</v>
      </c>
      <c r="G244" s="16"/>
      <c r="H244" s="16"/>
      <c r="I244" s="16"/>
      <c r="L244" s="420"/>
    </row>
    <row r="245" customFormat="false" ht="12.75" hidden="false" customHeight="true" outlineLevel="0" collapsed="false">
      <c r="A245" s="431" t="s">
        <v>2828</v>
      </c>
      <c r="B245" s="427" t="s">
        <v>2781</v>
      </c>
      <c r="G245" s="16"/>
      <c r="H245" s="16"/>
      <c r="I245" s="16"/>
      <c r="L245" s="420"/>
    </row>
    <row r="246" customFormat="false" ht="12.75" hidden="false" customHeight="true" outlineLevel="0" collapsed="false">
      <c r="A246" s="431" t="s">
        <v>2829</v>
      </c>
      <c r="B246" s="427" t="s">
        <v>2782</v>
      </c>
      <c r="G246" s="16"/>
      <c r="H246" s="16"/>
      <c r="I246" s="16"/>
      <c r="L246" s="420"/>
    </row>
    <row r="247" customFormat="false" ht="12.75" hidden="false" customHeight="true" outlineLevel="0" collapsed="false">
      <c r="A247" s="431" t="s">
        <v>925</v>
      </c>
      <c r="B247" s="427" t="s">
        <v>2830</v>
      </c>
      <c r="G247" s="16"/>
      <c r="H247" s="16"/>
      <c r="I247" s="16"/>
      <c r="L247" s="420"/>
    </row>
    <row r="248" customFormat="false" ht="12.75" hidden="false" customHeight="true" outlineLevel="0" collapsed="false">
      <c r="A248" s="431" t="s">
        <v>2831</v>
      </c>
      <c r="B248" s="427" t="s">
        <v>2832</v>
      </c>
      <c r="G248" s="16"/>
      <c r="H248" s="16"/>
      <c r="I248" s="16"/>
      <c r="L248" s="420"/>
    </row>
    <row r="249" customFormat="false" ht="12.75" hidden="false" customHeight="true" outlineLevel="0" collapsed="false">
      <c r="A249" s="431" t="s">
        <v>952</v>
      </c>
      <c r="B249" s="427" t="s">
        <v>2782</v>
      </c>
      <c r="G249" s="16"/>
      <c r="H249" s="16"/>
      <c r="I249" s="16"/>
      <c r="L249" s="420"/>
    </row>
    <row r="250" customFormat="false" ht="12.75" hidden="false" customHeight="true" outlineLevel="0" collapsed="false">
      <c r="A250" s="431" t="s">
        <v>1756</v>
      </c>
      <c r="B250" s="427" t="s">
        <v>2321</v>
      </c>
      <c r="G250" s="16"/>
      <c r="H250" s="16"/>
      <c r="I250" s="16"/>
      <c r="L250" s="420"/>
    </row>
    <row r="251" customFormat="false" ht="12.75" hidden="false" customHeight="true" outlineLevel="0" collapsed="false">
      <c r="A251" s="431" t="s">
        <v>2833</v>
      </c>
      <c r="B251" s="427" t="s">
        <v>2321</v>
      </c>
      <c r="G251" s="16"/>
      <c r="H251" s="16"/>
      <c r="I251" s="16"/>
      <c r="L251" s="420"/>
    </row>
    <row r="252" customFormat="false" ht="12.75" hidden="false" customHeight="true" outlineLevel="0" collapsed="false">
      <c r="A252" s="431" t="s">
        <v>2010</v>
      </c>
      <c r="B252" s="427" t="s">
        <v>2321</v>
      </c>
      <c r="G252" s="16"/>
      <c r="H252" s="16"/>
      <c r="I252" s="16"/>
      <c r="L252" s="420"/>
    </row>
    <row r="253" customFormat="false" ht="12.75" hidden="false" customHeight="true" outlineLevel="0" collapsed="false">
      <c r="A253" s="431" t="s">
        <v>1035</v>
      </c>
      <c r="B253" s="427" t="s">
        <v>2746</v>
      </c>
      <c r="G253" s="16"/>
      <c r="H253" s="16"/>
      <c r="I253" s="16"/>
      <c r="L253" s="420"/>
    </row>
    <row r="254" customFormat="false" ht="12.75" hidden="false" customHeight="true" outlineLevel="0" collapsed="false">
      <c r="A254" s="431" t="s">
        <v>903</v>
      </c>
      <c r="B254" s="427" t="s">
        <v>2732</v>
      </c>
      <c r="G254" s="16"/>
      <c r="H254" s="16"/>
      <c r="I254" s="16"/>
      <c r="L254" s="420"/>
    </row>
    <row r="255" customFormat="false" ht="12.75" hidden="false" customHeight="true" outlineLevel="0" collapsed="false">
      <c r="A255" s="431" t="s">
        <v>916</v>
      </c>
      <c r="B255" s="427" t="s">
        <v>2734</v>
      </c>
      <c r="G255" s="16"/>
      <c r="H255" s="16"/>
      <c r="I255" s="16"/>
      <c r="L255" s="420"/>
    </row>
    <row r="256" customFormat="false" ht="12.75" hidden="false" customHeight="true" outlineLevel="0" collapsed="false">
      <c r="A256" s="431" t="s">
        <v>919</v>
      </c>
      <c r="B256" s="427" t="s">
        <v>2747</v>
      </c>
      <c r="G256" s="16"/>
      <c r="H256" s="16"/>
      <c r="I256" s="16"/>
      <c r="L256" s="420"/>
    </row>
    <row r="257" customFormat="false" ht="12.75" hidden="false" customHeight="true" outlineLevel="0" collapsed="false">
      <c r="A257" s="431" t="s">
        <v>2834</v>
      </c>
      <c r="B257" s="427" t="s">
        <v>2781</v>
      </c>
      <c r="G257" s="16"/>
      <c r="H257" s="16"/>
      <c r="I257" s="16"/>
      <c r="L257" s="420"/>
    </row>
    <row r="258" customFormat="false" ht="12.75" hidden="false" customHeight="true" outlineLevel="0" collapsed="false">
      <c r="A258" s="431" t="s">
        <v>2835</v>
      </c>
      <c r="B258" s="427" t="s">
        <v>2836</v>
      </c>
      <c r="G258" s="16"/>
      <c r="H258" s="16"/>
      <c r="I258" s="16"/>
      <c r="L258" s="420"/>
    </row>
    <row r="259" customFormat="false" ht="12.75" hidden="false" customHeight="true" outlineLevel="0" collapsed="false">
      <c r="A259" s="431" t="s">
        <v>2837</v>
      </c>
      <c r="B259" s="427" t="s">
        <v>2838</v>
      </c>
      <c r="G259" s="16"/>
      <c r="H259" s="16"/>
      <c r="I259" s="16"/>
      <c r="L259" s="420"/>
    </row>
    <row r="260" customFormat="false" ht="12.75" hidden="false" customHeight="true" outlineLevel="0" collapsed="false">
      <c r="A260" s="431" t="s">
        <v>2839</v>
      </c>
      <c r="B260" s="427" t="s">
        <v>2840</v>
      </c>
      <c r="G260" s="16"/>
      <c r="H260" s="16"/>
      <c r="I260" s="16"/>
      <c r="L260" s="420"/>
    </row>
    <row r="261" customFormat="false" ht="12.75" hidden="false" customHeight="true" outlineLevel="0" collapsed="false">
      <c r="A261" s="431" t="s">
        <v>2841</v>
      </c>
      <c r="B261" s="427" t="s">
        <v>2842</v>
      </c>
      <c r="G261" s="16"/>
      <c r="H261" s="16"/>
      <c r="I261" s="16"/>
      <c r="L261" s="420"/>
    </row>
    <row r="262" customFormat="false" ht="12.75" hidden="false" customHeight="true" outlineLevel="0" collapsed="false">
      <c r="A262" s="431" t="s">
        <v>2843</v>
      </c>
      <c r="B262" s="427" t="s">
        <v>2844</v>
      </c>
      <c r="L262" s="420"/>
    </row>
    <row r="263" customFormat="false" ht="12.75" hidden="false" customHeight="true" outlineLevel="0" collapsed="false">
      <c r="A263" s="431" t="s">
        <v>2845</v>
      </c>
      <c r="B263" s="427" t="s">
        <v>2846</v>
      </c>
      <c r="L263" s="420"/>
    </row>
    <row r="264" customFormat="false" ht="12.75" hidden="false" customHeight="true" outlineLevel="0" collapsed="false">
      <c r="A264" s="431" t="s">
        <v>2847</v>
      </c>
      <c r="B264" s="427" t="s">
        <v>2848</v>
      </c>
      <c r="L264" s="420"/>
    </row>
    <row r="265" customFormat="false" ht="12.75" hidden="false" customHeight="true" outlineLevel="0" collapsed="false">
      <c r="A265" s="431" t="s">
        <v>2849</v>
      </c>
      <c r="B265" s="427" t="s">
        <v>2850</v>
      </c>
      <c r="L265" s="420"/>
    </row>
    <row r="266" customFormat="false" ht="12.75" hidden="false" customHeight="true" outlineLevel="0" collapsed="false">
      <c r="A266" s="431" t="s">
        <v>2851</v>
      </c>
      <c r="B266" s="427" t="s">
        <v>2852</v>
      </c>
      <c r="L266" s="420"/>
    </row>
    <row r="267" customFormat="false" ht="12.75" hidden="false" customHeight="true" outlineLevel="0" collapsed="false">
      <c r="A267" s="431" t="s">
        <v>2853</v>
      </c>
      <c r="B267" s="427" t="s">
        <v>2854</v>
      </c>
      <c r="L267" s="420"/>
    </row>
    <row r="268" customFormat="false" ht="12.75" hidden="false" customHeight="true" outlineLevel="0" collapsed="false">
      <c r="A268" s="431" t="s">
        <v>2855</v>
      </c>
      <c r="B268" s="427" t="s">
        <v>2856</v>
      </c>
      <c r="L268" s="420"/>
    </row>
    <row r="269" customFormat="false" ht="12.75" hidden="false" customHeight="true" outlineLevel="0" collapsed="false">
      <c r="A269" s="431" t="s">
        <v>2857</v>
      </c>
      <c r="B269" s="427" t="s">
        <v>2858</v>
      </c>
      <c r="L269" s="420"/>
    </row>
    <row r="270" customFormat="false" ht="12.75" hidden="false" customHeight="true" outlineLevel="0" collapsed="false">
      <c r="A270" s="431" t="s">
        <v>2859</v>
      </c>
      <c r="B270" s="427" t="s">
        <v>2860</v>
      </c>
      <c r="L270" s="420"/>
    </row>
    <row r="271" customFormat="false" ht="12.75" hidden="false" customHeight="true" outlineLevel="0" collapsed="false">
      <c r="A271" s="431" t="s">
        <v>2861</v>
      </c>
      <c r="B271" s="427" t="s">
        <v>2862</v>
      </c>
      <c r="L271" s="420"/>
    </row>
    <row r="272" customFormat="false" ht="12.75" hidden="false" customHeight="true" outlineLevel="0" collapsed="false">
      <c r="A272" s="431" t="s">
        <v>2863</v>
      </c>
      <c r="B272" s="427" t="s">
        <v>2864</v>
      </c>
      <c r="L272" s="420"/>
    </row>
    <row r="273" customFormat="false" ht="12.75" hidden="false" customHeight="true" outlineLevel="0" collapsed="false">
      <c r="A273" s="431" t="s">
        <v>2865</v>
      </c>
      <c r="B273" s="427" t="s">
        <v>2866</v>
      </c>
      <c r="L273" s="420"/>
    </row>
    <row r="274" customFormat="false" ht="12.75" hidden="false" customHeight="true" outlineLevel="0" collapsed="false">
      <c r="A274" s="431" t="s">
        <v>2867</v>
      </c>
      <c r="B274" s="427" t="s">
        <v>2868</v>
      </c>
      <c r="L274" s="420"/>
    </row>
    <row r="275" customFormat="false" ht="12.75" hidden="false" customHeight="true" outlineLevel="0" collapsed="false">
      <c r="A275" s="431" t="s">
        <v>2869</v>
      </c>
      <c r="B275" s="427" t="s">
        <v>2870</v>
      </c>
      <c r="L275" s="420"/>
    </row>
    <row r="276" customFormat="false" ht="12.75" hidden="false" customHeight="true" outlineLevel="0" collapsed="false">
      <c r="A276" s="431" t="s">
        <v>2871</v>
      </c>
      <c r="B276" s="427" t="s">
        <v>2872</v>
      </c>
      <c r="L276" s="420"/>
    </row>
    <row r="277" customFormat="false" ht="12.75" hidden="false" customHeight="true" outlineLevel="0" collapsed="false">
      <c r="A277" s="431" t="s">
        <v>2873</v>
      </c>
      <c r="B277" s="427" t="s">
        <v>2321</v>
      </c>
      <c r="L277" s="420"/>
    </row>
    <row r="278" customFormat="false" ht="12.75" hidden="false" customHeight="true" outlineLevel="0" collapsed="false">
      <c r="A278" s="446" t="s">
        <v>2874</v>
      </c>
      <c r="B278" s="447" t="s">
        <v>2875</v>
      </c>
      <c r="L278" s="420"/>
    </row>
    <row r="279" customFormat="false" ht="12.75" hidden="false" customHeight="true" outlineLevel="0" collapsed="false">
      <c r="A279" s="421" t="s">
        <v>2876</v>
      </c>
      <c r="B279" s="422"/>
      <c r="L279" s="420"/>
    </row>
    <row r="280" customFormat="false" ht="12.75" hidden="false" customHeight="true" outlineLevel="0" collapsed="false">
      <c r="A280" s="431" t="s">
        <v>2877</v>
      </c>
      <c r="B280" s="427" t="s">
        <v>2878</v>
      </c>
      <c r="L280" s="420"/>
    </row>
    <row r="281" customFormat="false" ht="12.75" hidden="false" customHeight="true" outlineLevel="0" collapsed="false">
      <c r="A281" s="431" t="s">
        <v>372</v>
      </c>
      <c r="B281" s="427" t="s">
        <v>2879</v>
      </c>
      <c r="L281" s="420"/>
    </row>
    <row r="282" customFormat="false" ht="12.75" hidden="false" customHeight="true" outlineLevel="0" collapsed="false">
      <c r="A282" s="431" t="s">
        <v>373</v>
      </c>
      <c r="B282" s="427" t="s">
        <v>2880</v>
      </c>
      <c r="L282" s="420"/>
    </row>
    <row r="283" customFormat="false" ht="12.75" hidden="false" customHeight="true" outlineLevel="0" collapsed="false">
      <c r="A283" s="431" t="s">
        <v>374</v>
      </c>
      <c r="B283" s="427" t="s">
        <v>2881</v>
      </c>
      <c r="L283" s="420"/>
    </row>
    <row r="284" customFormat="false" ht="12.75" hidden="false" customHeight="true" outlineLevel="0" collapsed="false">
      <c r="A284" s="431" t="s">
        <v>2882</v>
      </c>
      <c r="B284" s="427" t="s">
        <v>2883</v>
      </c>
      <c r="L284" s="420"/>
    </row>
    <row r="285" customFormat="false" ht="12.75" hidden="false" customHeight="true" outlineLevel="0" collapsed="false">
      <c r="A285" s="431" t="s">
        <v>82</v>
      </c>
      <c r="B285" s="427" t="s">
        <v>2884</v>
      </c>
      <c r="L285" s="420"/>
    </row>
    <row r="286" customFormat="false" ht="12.75" hidden="false" customHeight="true" outlineLevel="0" collapsed="false">
      <c r="A286" s="431" t="s">
        <v>2591</v>
      </c>
      <c r="B286" s="427" t="s">
        <v>2885</v>
      </c>
      <c r="L286" s="420"/>
    </row>
    <row r="287" customFormat="false" ht="12.75" hidden="false" customHeight="true" outlineLevel="0" collapsed="false">
      <c r="A287" s="431" t="s">
        <v>2886</v>
      </c>
      <c r="B287" s="427" t="s">
        <v>2887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420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customFormat="false" ht="12.75" hidden="false" customHeight="true" outlineLevel="0" collapsed="false">
      <c r="A288" s="431" t="s">
        <v>2888</v>
      </c>
      <c r="B288" s="427" t="s">
        <v>2889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420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customFormat="false" ht="12.75" hidden="false" customHeight="true" outlineLevel="0" collapsed="false">
      <c r="A289" s="431" t="s">
        <v>1812</v>
      </c>
      <c r="B289" s="427" t="s">
        <v>2889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420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customFormat="false" ht="12.75" hidden="false" customHeight="true" outlineLevel="0" collapsed="false">
      <c r="A290" s="431" t="s">
        <v>2890</v>
      </c>
      <c r="B290" s="427" t="s">
        <v>2889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420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customFormat="false" ht="12.75" hidden="false" customHeight="true" outlineLevel="0" collapsed="false">
      <c r="A291" s="431" t="s">
        <v>955</v>
      </c>
      <c r="B291" s="427" t="s">
        <v>2889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420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customFormat="false" ht="12.75" hidden="false" customHeight="true" outlineLevel="0" collapsed="false">
      <c r="A292" s="431" t="s">
        <v>2891</v>
      </c>
      <c r="B292" s="427" t="s">
        <v>2889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420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customFormat="false" ht="12.75" hidden="false" customHeight="true" outlineLevel="0" collapsed="false">
      <c r="A293" s="431" t="s">
        <v>2892</v>
      </c>
      <c r="B293" s="427" t="s">
        <v>2889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420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customFormat="false" ht="12.75" hidden="false" customHeight="true" outlineLevel="0" collapsed="false">
      <c r="A294" s="431" t="s">
        <v>2893</v>
      </c>
      <c r="B294" s="427" t="s">
        <v>2894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420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customFormat="false" ht="12.75" hidden="false" customHeight="true" outlineLevel="0" collapsed="false">
      <c r="A295" s="431" t="s">
        <v>2895</v>
      </c>
      <c r="B295" s="427" t="s">
        <v>2896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420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customFormat="false" ht="12.75" hidden="false" customHeight="true" outlineLevel="0" collapsed="false">
      <c r="A296" s="431" t="s">
        <v>2897</v>
      </c>
      <c r="B296" s="427" t="s">
        <v>2898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420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customFormat="false" ht="12.75" hidden="false" customHeight="true" outlineLevel="0" collapsed="false">
      <c r="A297" s="431" t="s">
        <v>2899</v>
      </c>
      <c r="B297" s="427" t="s">
        <v>2900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420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customFormat="false" ht="12.75" hidden="false" customHeight="true" outlineLevel="0" collapsed="false">
      <c r="A298" s="431" t="s">
        <v>2901</v>
      </c>
      <c r="B298" s="427" t="s">
        <v>2900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420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customFormat="false" ht="12.75" hidden="false" customHeight="true" outlineLevel="0" collapsed="false">
      <c r="A299" s="431" t="s">
        <v>2902</v>
      </c>
      <c r="B299" s="427" t="s">
        <v>2900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420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customFormat="false" ht="12.75" hidden="false" customHeight="true" outlineLevel="0" collapsed="false">
      <c r="A300" s="431" t="s">
        <v>2903</v>
      </c>
      <c r="B300" s="427" t="s">
        <v>2900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420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customFormat="false" ht="12.75" hidden="false" customHeight="true" outlineLevel="0" collapsed="false">
      <c r="A301" s="431" t="s">
        <v>2904</v>
      </c>
      <c r="B301" s="427" t="s">
        <v>2900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420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customFormat="false" ht="12.75" hidden="false" customHeight="true" outlineLevel="0" collapsed="false">
      <c r="A302" s="431" t="s">
        <v>2905</v>
      </c>
      <c r="B302" s="427" t="s">
        <v>2906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420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customFormat="false" ht="12.75" hidden="false" customHeight="true" outlineLevel="0" collapsed="false">
      <c r="A303" s="431" t="s">
        <v>2907</v>
      </c>
      <c r="B303" s="427" t="s">
        <v>2908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420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customFormat="false" ht="12.75" hidden="false" customHeight="true" outlineLevel="0" collapsed="false">
      <c r="A304" s="431" t="s">
        <v>2909</v>
      </c>
      <c r="B304" s="427" t="s">
        <v>2910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420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customFormat="false" ht="12.75" hidden="false" customHeight="true" outlineLevel="0" collapsed="false">
      <c r="A305" s="431" t="s">
        <v>2911</v>
      </c>
      <c r="B305" s="427" t="s">
        <v>2912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420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customFormat="false" ht="12.75" hidden="false" customHeight="true" outlineLevel="0" collapsed="false">
      <c r="A306" s="431" t="s">
        <v>2913</v>
      </c>
      <c r="B306" s="427" t="s">
        <v>2914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420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customFormat="false" ht="12.75" hidden="false" customHeight="true" outlineLevel="0" collapsed="false">
      <c r="A307" s="431" t="s">
        <v>2915</v>
      </c>
      <c r="B307" s="427" t="s">
        <v>2916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420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customFormat="false" ht="12.75" hidden="false" customHeight="true" outlineLevel="0" collapsed="false">
      <c r="A308" s="431" t="s">
        <v>2917</v>
      </c>
      <c r="B308" s="427" t="s">
        <v>2918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420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customFormat="false" ht="12.75" hidden="false" customHeight="true" outlineLevel="0" collapsed="false">
      <c r="A309" s="431" t="s">
        <v>2919</v>
      </c>
      <c r="B309" s="427" t="s">
        <v>2920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420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customFormat="false" ht="12.75" hidden="false" customHeight="true" outlineLevel="0" collapsed="false">
      <c r="A310" s="431" t="s">
        <v>2921</v>
      </c>
      <c r="B310" s="427" t="s">
        <v>2922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420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customFormat="false" ht="12.75" hidden="false" customHeight="true" outlineLevel="0" collapsed="false">
      <c r="A311" s="431" t="s">
        <v>2923</v>
      </c>
      <c r="B311" s="427" t="s">
        <v>2924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420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customFormat="false" ht="12.75" hidden="false" customHeight="true" outlineLevel="0" collapsed="false">
      <c r="A312" s="431" t="s">
        <v>2925</v>
      </c>
      <c r="B312" s="427" t="s">
        <v>2926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420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customFormat="false" ht="12.75" hidden="false" customHeight="true" outlineLevel="0" collapsed="false">
      <c r="A313" s="431" t="s">
        <v>2927</v>
      </c>
      <c r="B313" s="427" t="s">
        <v>2928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420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customFormat="false" ht="12.75" hidden="false" customHeight="true" outlineLevel="0" collapsed="false">
      <c r="A314" s="431" t="s">
        <v>2929</v>
      </c>
      <c r="B314" s="427" t="s">
        <v>2930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420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customFormat="false" ht="12.75" hidden="false" customHeight="true" outlineLevel="0" collapsed="false">
      <c r="A315" s="431" t="s">
        <v>2931</v>
      </c>
      <c r="B315" s="427" t="s">
        <v>2932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420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customFormat="false" ht="12.75" hidden="false" customHeight="true" outlineLevel="0" collapsed="false">
      <c r="A316" s="431" t="s">
        <v>2933</v>
      </c>
      <c r="B316" s="427" t="s">
        <v>2934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420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customFormat="false" ht="12.75" hidden="false" customHeight="true" outlineLevel="0" collapsed="false">
      <c r="A317" s="431" t="s">
        <v>2935</v>
      </c>
      <c r="B317" s="427" t="s">
        <v>2936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420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customFormat="false" ht="12.75" hidden="false" customHeight="true" outlineLevel="0" collapsed="false">
      <c r="A318" s="431" t="s">
        <v>2937</v>
      </c>
      <c r="B318" s="427" t="s">
        <v>2938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420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customFormat="false" ht="12.75" hidden="false" customHeight="true" outlineLevel="0" collapsed="false">
      <c r="A319" s="431" t="s">
        <v>2939</v>
      </c>
      <c r="B319" s="427" t="s">
        <v>2940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420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customFormat="false" ht="12.75" hidden="false" customHeight="true" outlineLevel="0" collapsed="false">
      <c r="A320" s="431" t="s">
        <v>2941</v>
      </c>
      <c r="B320" s="427" t="s">
        <v>2942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420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customFormat="false" ht="12.75" hidden="false" customHeight="true" outlineLevel="0" collapsed="false">
      <c r="A321" s="431" t="s">
        <v>2943</v>
      </c>
      <c r="B321" s="427" t="s">
        <v>2944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420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customFormat="false" ht="12.75" hidden="false" customHeight="true" outlineLevel="0" collapsed="false">
      <c r="A322" s="431" t="s">
        <v>2945</v>
      </c>
      <c r="B322" s="427" t="s">
        <v>2946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420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customFormat="false" ht="12.75" hidden="false" customHeight="true" outlineLevel="0" collapsed="false">
      <c r="A323" s="431" t="s">
        <v>2947</v>
      </c>
      <c r="B323" s="427" t="s">
        <v>2948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420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customFormat="false" ht="12.75" hidden="false" customHeight="true" outlineLevel="0" collapsed="false">
      <c r="A324" s="431" t="s">
        <v>2949</v>
      </c>
      <c r="B324" s="427" t="s">
        <v>2950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420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customFormat="false" ht="12.75" hidden="false" customHeight="true" outlineLevel="0" collapsed="false">
      <c r="A325" s="431" t="s">
        <v>2951</v>
      </c>
      <c r="B325" s="427" t="s">
        <v>2916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420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customFormat="false" ht="12.75" hidden="false" customHeight="true" outlineLevel="0" collapsed="false">
      <c r="A326" s="431" t="s">
        <v>2952</v>
      </c>
      <c r="B326" s="427" t="s">
        <v>2918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420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customFormat="false" ht="12.75" hidden="false" customHeight="true" outlineLevel="0" collapsed="false">
      <c r="A327" s="431" t="s">
        <v>2953</v>
      </c>
      <c r="B327" s="427" t="s">
        <v>2920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420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customFormat="false" ht="12.75" hidden="false" customHeight="true" outlineLevel="0" collapsed="false">
      <c r="A328" s="431" t="s">
        <v>1005</v>
      </c>
      <c r="B328" s="427" t="s">
        <v>2922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420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customFormat="false" ht="12.75" hidden="false" customHeight="true" outlineLevel="0" collapsed="false">
      <c r="A329" s="431" t="s">
        <v>1009</v>
      </c>
      <c r="B329" s="427" t="s">
        <v>2924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420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customFormat="false" ht="12.75" hidden="false" customHeight="true" outlineLevel="0" collapsed="false">
      <c r="A330" s="431" t="s">
        <v>2954</v>
      </c>
      <c r="B330" s="427" t="s">
        <v>2916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420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customFormat="false" ht="12.75" hidden="false" customHeight="true" outlineLevel="0" collapsed="false">
      <c r="A331" s="431" t="s">
        <v>2955</v>
      </c>
      <c r="B331" s="427" t="s">
        <v>2918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420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customFormat="false" ht="12.75" hidden="false" customHeight="true" outlineLevel="0" collapsed="false">
      <c r="A332" s="431" t="s">
        <v>2956</v>
      </c>
      <c r="B332" s="427" t="s">
        <v>2920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420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customFormat="false" ht="12.75" hidden="false" customHeight="true" outlineLevel="0" collapsed="false">
      <c r="A333" s="431" t="s">
        <v>2957</v>
      </c>
      <c r="B333" s="427" t="s">
        <v>2922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420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customFormat="false" ht="12.75" hidden="false" customHeight="true" outlineLevel="0" collapsed="false">
      <c r="A334" s="431" t="s">
        <v>2958</v>
      </c>
      <c r="B334" s="427" t="s">
        <v>2924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420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customFormat="false" ht="12.75" hidden="false" customHeight="true" outlineLevel="0" collapsed="false">
      <c r="A335" s="431" t="s">
        <v>2959</v>
      </c>
      <c r="B335" s="427" t="s">
        <v>2918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420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customFormat="false" ht="12.75" hidden="false" customHeight="true" outlineLevel="0" collapsed="false">
      <c r="A336" s="431" t="s">
        <v>2960</v>
      </c>
      <c r="B336" s="427" t="s">
        <v>2920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420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customFormat="false" ht="12.75" hidden="false" customHeight="true" outlineLevel="0" collapsed="false">
      <c r="A337" s="431" t="s">
        <v>2961</v>
      </c>
      <c r="B337" s="427" t="s">
        <v>2962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420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customFormat="false" ht="12.75" hidden="false" customHeight="true" outlineLevel="0" collapsed="false">
      <c r="A338" s="431" t="s">
        <v>2963</v>
      </c>
      <c r="B338" s="427" t="s">
        <v>2964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420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customFormat="false" ht="12.75" hidden="false" customHeight="true" outlineLevel="0" collapsed="false">
      <c r="A339" s="431" t="s">
        <v>2965</v>
      </c>
      <c r="B339" s="427" t="s">
        <v>2964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420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customFormat="false" ht="12.75" hidden="false" customHeight="true" outlineLevel="0" collapsed="false">
      <c r="A340" s="431" t="s">
        <v>2966</v>
      </c>
      <c r="B340" s="427" t="s">
        <v>2964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420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customFormat="false" ht="12.75" hidden="false" customHeight="true" outlineLevel="0" collapsed="false">
      <c r="A341" s="431" t="s">
        <v>2967</v>
      </c>
      <c r="B341" s="427" t="s">
        <v>2968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420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customFormat="false" ht="12.75" hidden="false" customHeight="true" outlineLevel="0" collapsed="false">
      <c r="A342" s="431" t="s">
        <v>2969</v>
      </c>
      <c r="B342" s="427" t="s">
        <v>2970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420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customFormat="false" ht="12.75" hidden="false" customHeight="true" outlineLevel="0" collapsed="false">
      <c r="A343" s="431" t="s">
        <v>2971</v>
      </c>
      <c r="B343" s="427" t="s">
        <v>2964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420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customFormat="false" ht="12.75" hidden="false" customHeight="true" outlineLevel="0" collapsed="false">
      <c r="A344" s="431" t="s">
        <v>2972</v>
      </c>
      <c r="B344" s="427" t="s">
        <v>2964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420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customFormat="false" ht="12.75" hidden="false" customHeight="true" outlineLevel="0" collapsed="false">
      <c r="A345" s="431" t="s">
        <v>2973</v>
      </c>
      <c r="B345" s="427" t="s">
        <v>2964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420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customFormat="false" ht="12.75" hidden="false" customHeight="true" outlineLevel="0" collapsed="false">
      <c r="A346" s="431" t="s">
        <v>2974</v>
      </c>
      <c r="B346" s="427" t="s">
        <v>2916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420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customFormat="false" ht="12.75" hidden="false" customHeight="true" outlineLevel="0" collapsed="false">
      <c r="A347" s="431" t="s">
        <v>2975</v>
      </c>
      <c r="B347" s="427" t="s">
        <v>2918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420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customFormat="false" ht="12.75" hidden="false" customHeight="true" outlineLevel="0" collapsed="false">
      <c r="A348" s="431" t="s">
        <v>2976</v>
      </c>
      <c r="B348" s="427" t="s">
        <v>2920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420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customFormat="false" ht="12.75" hidden="false" customHeight="true" outlineLevel="0" collapsed="false">
      <c r="A349" s="431" t="s">
        <v>2977</v>
      </c>
      <c r="B349" s="427" t="s">
        <v>2922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420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customFormat="false" ht="12.75" hidden="false" customHeight="true" outlineLevel="0" collapsed="false">
      <c r="A350" s="431" t="s">
        <v>2978</v>
      </c>
      <c r="B350" s="427" t="s">
        <v>2924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420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customFormat="false" ht="12.75" hidden="false" customHeight="true" outlineLevel="0" collapsed="false">
      <c r="A351" s="431" t="s">
        <v>2979</v>
      </c>
      <c r="B351" s="427" t="s">
        <v>2926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420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customFormat="false" ht="12.75" hidden="false" customHeight="true" outlineLevel="0" collapsed="false">
      <c r="A352" s="431" t="s">
        <v>2980</v>
      </c>
      <c r="B352" s="427" t="s">
        <v>2918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420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customFormat="false" ht="12.75" hidden="false" customHeight="true" outlineLevel="0" collapsed="false">
      <c r="A353" s="431" t="s">
        <v>2981</v>
      </c>
      <c r="B353" s="427" t="s">
        <v>2920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420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customFormat="false" ht="12.75" hidden="false" customHeight="true" outlineLevel="0" collapsed="false">
      <c r="A354" s="431" t="s">
        <v>2982</v>
      </c>
      <c r="B354" s="427" t="s">
        <v>2922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420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customFormat="false" ht="12.75" hidden="false" customHeight="true" outlineLevel="0" collapsed="false">
      <c r="A355" s="431" t="s">
        <v>2983</v>
      </c>
      <c r="B355" s="427" t="s">
        <v>2924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420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customFormat="false" ht="12.75" hidden="false" customHeight="true" outlineLevel="0" collapsed="false">
      <c r="A356" s="431" t="s">
        <v>2984</v>
      </c>
      <c r="B356" s="427" t="s">
        <v>2916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420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customFormat="false" ht="12.75" hidden="false" customHeight="true" outlineLevel="0" collapsed="false">
      <c r="A357" s="431" t="s">
        <v>2985</v>
      </c>
      <c r="B357" s="427" t="s">
        <v>2916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420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customFormat="false" ht="12.75" hidden="false" customHeight="true" outlineLevel="0" collapsed="false">
      <c r="A358" s="431" t="s">
        <v>2986</v>
      </c>
      <c r="B358" s="427" t="s">
        <v>2918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420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customFormat="false" ht="12.75" hidden="false" customHeight="true" outlineLevel="0" collapsed="false">
      <c r="A359" s="431" t="s">
        <v>2987</v>
      </c>
      <c r="B359" s="427" t="s">
        <v>2920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420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customFormat="false" ht="12.75" hidden="false" customHeight="true" outlineLevel="0" collapsed="false">
      <c r="A360" s="431" t="s">
        <v>2988</v>
      </c>
      <c r="B360" s="427" t="s">
        <v>2922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420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customFormat="false" ht="12.75" hidden="false" customHeight="true" outlineLevel="0" collapsed="false">
      <c r="A361" s="431" t="s">
        <v>2989</v>
      </c>
      <c r="B361" s="427" t="s">
        <v>2924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420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customFormat="false" ht="12.75" hidden="false" customHeight="true" outlineLevel="0" collapsed="false">
      <c r="A362" s="431" t="s">
        <v>2990</v>
      </c>
      <c r="B362" s="427" t="s">
        <v>2926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420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customFormat="false" ht="12.75" hidden="false" customHeight="true" outlineLevel="0" collapsed="false">
      <c r="A363" s="431" t="s">
        <v>2991</v>
      </c>
      <c r="B363" s="427" t="s">
        <v>2928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420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customFormat="false" ht="12.75" hidden="false" customHeight="true" outlineLevel="0" collapsed="false">
      <c r="A364" s="431" t="s">
        <v>2992</v>
      </c>
      <c r="B364" s="427" t="s">
        <v>2930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420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customFormat="false" ht="12.75" hidden="false" customHeight="true" outlineLevel="0" collapsed="false">
      <c r="A365" s="431" t="s">
        <v>2993</v>
      </c>
      <c r="B365" s="427" t="s">
        <v>2932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420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customFormat="false" ht="12.75" hidden="false" customHeight="true" outlineLevel="0" collapsed="false">
      <c r="A366" s="431" t="s">
        <v>2994</v>
      </c>
      <c r="B366" s="427" t="s">
        <v>2934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420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customFormat="false" ht="12.75" hidden="false" customHeight="true" outlineLevel="0" collapsed="false">
      <c r="A367" s="431" t="s">
        <v>2995</v>
      </c>
      <c r="B367" s="427" t="s">
        <v>2936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420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customFormat="false" ht="12.75" hidden="false" customHeight="true" outlineLevel="0" collapsed="false">
      <c r="A368" s="431" t="s">
        <v>2996</v>
      </c>
      <c r="B368" s="427" t="s">
        <v>2938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420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customFormat="false" ht="12.75" hidden="false" customHeight="true" outlineLevel="0" collapsed="false">
      <c r="A369" s="431" t="s">
        <v>2997</v>
      </c>
      <c r="B369" s="427" t="s">
        <v>2940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420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customFormat="false" ht="12.75" hidden="false" customHeight="true" outlineLevel="0" collapsed="false">
      <c r="A370" s="431" t="s">
        <v>2998</v>
      </c>
      <c r="B370" s="427" t="s">
        <v>2942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420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customFormat="false" ht="12.75" hidden="false" customHeight="true" outlineLevel="0" collapsed="false">
      <c r="A371" s="431" t="s">
        <v>2999</v>
      </c>
      <c r="B371" s="427" t="s">
        <v>2944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420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customFormat="false" ht="12.75" hidden="false" customHeight="true" outlineLevel="0" collapsed="false">
      <c r="A372" s="431" t="s">
        <v>3000</v>
      </c>
      <c r="B372" s="427" t="s">
        <v>2946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420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customFormat="false" ht="12.75" hidden="false" customHeight="true" outlineLevel="0" collapsed="false">
      <c r="A373" s="431" t="s">
        <v>3001</v>
      </c>
      <c r="B373" s="427" t="s">
        <v>3002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420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customFormat="false" ht="12.75" hidden="false" customHeight="true" outlineLevel="0" collapsed="false">
      <c r="A374" s="431" t="s">
        <v>3003</v>
      </c>
      <c r="B374" s="427" t="s">
        <v>3004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420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customFormat="false" ht="12.75" hidden="false" customHeight="true" outlineLevel="0" collapsed="false">
      <c r="A375" s="431" t="s">
        <v>3005</v>
      </c>
      <c r="B375" s="427" t="s">
        <v>3006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420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customFormat="false" ht="12.75" hidden="false" customHeight="true" outlineLevel="0" collapsed="false">
      <c r="A376" s="431" t="s">
        <v>2261</v>
      </c>
      <c r="B376" s="427" t="s">
        <v>3007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420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customFormat="false" ht="12.75" hidden="false" customHeight="true" outlineLevel="0" collapsed="false">
      <c r="A377" s="431" t="s">
        <v>3008</v>
      </c>
      <c r="B377" s="427" t="s">
        <v>3009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420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customFormat="false" ht="12.75" hidden="false" customHeight="true" outlineLevel="0" collapsed="false">
      <c r="A378" s="431" t="s">
        <v>3010</v>
      </c>
      <c r="B378" s="427" t="s">
        <v>3011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420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customFormat="false" ht="12.75" hidden="false" customHeight="true" outlineLevel="0" collapsed="false">
      <c r="A379" s="431" t="s">
        <v>3012</v>
      </c>
      <c r="B379" s="427" t="s">
        <v>3013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420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customFormat="false" ht="12.75" hidden="false" customHeight="true" outlineLevel="0" collapsed="false">
      <c r="A380" s="431" t="s">
        <v>3014</v>
      </c>
      <c r="B380" s="427" t="s">
        <v>3015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420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customFormat="false" ht="12.75" hidden="false" customHeight="true" outlineLevel="0" collapsed="false">
      <c r="A381" s="431" t="s">
        <v>3016</v>
      </c>
      <c r="B381" s="427" t="s">
        <v>3017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420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customFormat="false" ht="12.75" hidden="false" customHeight="true" outlineLevel="0" collapsed="false">
      <c r="A382" s="431" t="s">
        <v>3018</v>
      </c>
      <c r="B382" s="427" t="s">
        <v>3019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420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customFormat="false" ht="12.75" hidden="false" customHeight="true" outlineLevel="0" collapsed="false">
      <c r="A383" s="431" t="s">
        <v>3020</v>
      </c>
      <c r="B383" s="427" t="s">
        <v>3021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420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customFormat="false" ht="12.75" hidden="false" customHeight="true" outlineLevel="0" collapsed="false">
      <c r="A384" s="431" t="s">
        <v>3022</v>
      </c>
      <c r="B384" s="427" t="s">
        <v>3023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420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customFormat="false" ht="12.75" hidden="false" customHeight="true" outlineLevel="0" collapsed="false">
      <c r="A385" s="431" t="s">
        <v>3024</v>
      </c>
      <c r="B385" s="427" t="s">
        <v>3025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420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customFormat="false" ht="12.75" hidden="false" customHeight="true" outlineLevel="0" collapsed="false">
      <c r="A386" s="431" t="s">
        <v>3026</v>
      </c>
      <c r="B386" s="427" t="s">
        <v>3027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420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customFormat="false" ht="12.75" hidden="false" customHeight="true" outlineLevel="0" collapsed="false">
      <c r="A387" s="431" t="s">
        <v>3028</v>
      </c>
      <c r="B387" s="427" t="s">
        <v>3029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420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customFormat="false" ht="12.75" hidden="false" customHeight="true" outlineLevel="0" collapsed="false">
      <c r="A388" s="431" t="s">
        <v>3030</v>
      </c>
      <c r="B388" s="427" t="s">
        <v>3031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420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customFormat="false" ht="12.75" hidden="false" customHeight="true" outlineLevel="0" collapsed="false">
      <c r="A389" s="431" t="s">
        <v>3032</v>
      </c>
      <c r="B389" s="427" t="s">
        <v>3033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420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customFormat="false" ht="12.75" hidden="false" customHeight="true" outlineLevel="0" collapsed="false">
      <c r="A390" s="431" t="s">
        <v>3034</v>
      </c>
      <c r="B390" s="427" t="s">
        <v>3007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420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customFormat="false" ht="12.75" hidden="false" customHeight="true" outlineLevel="0" collapsed="false">
      <c r="A391" s="431" t="s">
        <v>3035</v>
      </c>
      <c r="B391" s="427" t="s">
        <v>3009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420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customFormat="false" ht="12.75" hidden="false" customHeight="true" outlineLevel="0" collapsed="false">
      <c r="A392" s="431" t="s">
        <v>3036</v>
      </c>
      <c r="B392" s="427" t="s">
        <v>3011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420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customFormat="false" ht="12.75" hidden="false" customHeight="true" outlineLevel="0" collapsed="false">
      <c r="A393" s="431" t="s">
        <v>3037</v>
      </c>
      <c r="B393" s="427" t="s">
        <v>3013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420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customFormat="false" ht="12.75" hidden="false" customHeight="true" outlineLevel="0" collapsed="false">
      <c r="A394" s="431" t="s">
        <v>3038</v>
      </c>
      <c r="B394" s="427" t="s">
        <v>3015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420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customFormat="false" ht="12.75" hidden="false" customHeight="true" outlineLevel="0" collapsed="false">
      <c r="A395" s="431" t="s">
        <v>3039</v>
      </c>
      <c r="B395" s="427" t="s">
        <v>3017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420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customFormat="false" ht="12.75" hidden="false" customHeight="true" outlineLevel="0" collapsed="false">
      <c r="A396" s="431" t="s">
        <v>3040</v>
      </c>
      <c r="B396" s="427" t="s">
        <v>3019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420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customFormat="false" ht="12.75" hidden="false" customHeight="true" outlineLevel="0" collapsed="false">
      <c r="A397" s="431" t="s">
        <v>3041</v>
      </c>
      <c r="B397" s="427" t="s">
        <v>3021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420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customFormat="false" ht="12.75" hidden="false" customHeight="true" outlineLevel="0" collapsed="false">
      <c r="A398" s="431" t="s">
        <v>3042</v>
      </c>
      <c r="B398" s="427" t="s">
        <v>3023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420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customFormat="false" ht="12.75" hidden="false" customHeight="true" outlineLevel="0" collapsed="false">
      <c r="A399" s="431" t="s">
        <v>3043</v>
      </c>
      <c r="B399" s="427" t="s">
        <v>3025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420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customFormat="false" ht="12.75" hidden="false" customHeight="true" outlineLevel="0" collapsed="false">
      <c r="A400" s="431" t="s">
        <v>3044</v>
      </c>
      <c r="B400" s="427" t="s">
        <v>3027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420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customFormat="false" ht="12.75" hidden="false" customHeight="true" outlineLevel="0" collapsed="false">
      <c r="A401" s="431" t="s">
        <v>3045</v>
      </c>
      <c r="B401" s="427" t="s">
        <v>3029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420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customFormat="false" ht="12.75" hidden="false" customHeight="true" outlineLevel="0" collapsed="false">
      <c r="A402" s="431" t="s">
        <v>3046</v>
      </c>
      <c r="B402" s="427" t="s">
        <v>3031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420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customFormat="false" ht="12.75" hidden="false" customHeight="true" outlineLevel="0" collapsed="false">
      <c r="A403" s="431" t="s">
        <v>3047</v>
      </c>
      <c r="B403" s="427" t="s">
        <v>3033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420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customFormat="false" ht="12.75" hidden="false" customHeight="true" outlineLevel="0" collapsed="false">
      <c r="A404" s="431" t="s">
        <v>3048</v>
      </c>
      <c r="B404" s="427" t="s">
        <v>3007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420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customFormat="false" ht="12.75" hidden="false" customHeight="true" outlineLevel="0" collapsed="false">
      <c r="A405" s="431" t="s">
        <v>3049</v>
      </c>
      <c r="B405" s="427" t="s">
        <v>3009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420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customFormat="false" ht="12.75" hidden="false" customHeight="true" outlineLevel="0" collapsed="false">
      <c r="A406" s="431" t="s">
        <v>3050</v>
      </c>
      <c r="B406" s="427" t="s">
        <v>3011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420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customFormat="false" ht="12.75" hidden="false" customHeight="true" outlineLevel="0" collapsed="false">
      <c r="A407" s="431" t="s">
        <v>3051</v>
      </c>
      <c r="B407" s="427" t="s">
        <v>3033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420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customFormat="false" ht="12.75" hidden="false" customHeight="true" outlineLevel="0" collapsed="false">
      <c r="A408" s="431" t="s">
        <v>3052</v>
      </c>
      <c r="B408" s="427" t="s">
        <v>3007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420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customFormat="false" ht="12.75" hidden="false" customHeight="true" outlineLevel="0" collapsed="false">
      <c r="A409" s="431" t="s">
        <v>3053</v>
      </c>
      <c r="B409" s="427" t="s">
        <v>3009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420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customFormat="false" ht="12.75" hidden="false" customHeight="true" outlineLevel="0" collapsed="false">
      <c r="A410" s="431" t="s">
        <v>3054</v>
      </c>
      <c r="B410" s="427" t="s">
        <v>3011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420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customFormat="false" ht="12.75" hidden="false" customHeight="true" outlineLevel="0" collapsed="false">
      <c r="A411" s="431" t="s">
        <v>3055</v>
      </c>
      <c r="B411" s="427" t="s">
        <v>3013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420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customFormat="false" ht="12.75" hidden="false" customHeight="true" outlineLevel="0" collapsed="false">
      <c r="A412" s="431" t="s">
        <v>3056</v>
      </c>
      <c r="B412" s="427" t="s">
        <v>3015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420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customFormat="false" ht="12.75" hidden="false" customHeight="true" outlineLevel="0" collapsed="false">
      <c r="A413" s="431" t="s">
        <v>3057</v>
      </c>
      <c r="B413" s="427" t="s">
        <v>3017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420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customFormat="false" ht="12.75" hidden="false" customHeight="true" outlineLevel="0" collapsed="false">
      <c r="A414" s="431" t="s">
        <v>3058</v>
      </c>
      <c r="B414" s="427" t="s">
        <v>3019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420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customFormat="false" ht="12.75" hidden="false" customHeight="true" outlineLevel="0" collapsed="false">
      <c r="A415" s="431" t="s">
        <v>3059</v>
      </c>
      <c r="B415" s="427" t="s">
        <v>3021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420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customFormat="false" ht="12.75" hidden="false" customHeight="true" outlineLevel="0" collapsed="false">
      <c r="A416" s="431" t="s">
        <v>3060</v>
      </c>
      <c r="B416" s="427" t="s">
        <v>3033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420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customFormat="false" ht="12.75" hidden="false" customHeight="true" outlineLevel="0" collapsed="false">
      <c r="A417" s="431" t="s">
        <v>3061</v>
      </c>
      <c r="B417" s="427" t="s">
        <v>3007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420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customFormat="false" ht="12.75" hidden="false" customHeight="true" outlineLevel="0" collapsed="false">
      <c r="A418" s="431" t="s">
        <v>3062</v>
      </c>
      <c r="B418" s="427" t="s">
        <v>3009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420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customFormat="false" ht="12.75" hidden="false" customHeight="true" outlineLevel="0" collapsed="false">
      <c r="A419" s="431" t="s">
        <v>3063</v>
      </c>
      <c r="B419" s="427" t="s">
        <v>3011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420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customFormat="false" ht="12.75" hidden="false" customHeight="true" outlineLevel="0" collapsed="false">
      <c r="A420" s="431" t="s">
        <v>3064</v>
      </c>
      <c r="B420" s="427" t="s">
        <v>3013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420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customFormat="false" ht="12.75" hidden="false" customHeight="true" outlineLevel="0" collapsed="false">
      <c r="A421" s="431" t="s">
        <v>3065</v>
      </c>
      <c r="B421" s="427" t="s">
        <v>3015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420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customFormat="false" ht="12.75" hidden="false" customHeight="true" outlineLevel="0" collapsed="false">
      <c r="A422" s="431" t="s">
        <v>3066</v>
      </c>
      <c r="B422" s="427" t="s">
        <v>3033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420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customFormat="false" ht="12.75" hidden="false" customHeight="true" outlineLevel="0" collapsed="false">
      <c r="A423" s="431" t="s">
        <v>3067</v>
      </c>
      <c r="B423" s="427" t="s">
        <v>3007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420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customFormat="false" ht="12.75" hidden="false" customHeight="true" outlineLevel="0" collapsed="false">
      <c r="A424" s="431" t="s">
        <v>3068</v>
      </c>
      <c r="B424" s="427" t="s">
        <v>3009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420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customFormat="false" ht="12.75" hidden="false" customHeight="true" outlineLevel="0" collapsed="false">
      <c r="A425" s="431" t="s">
        <v>3069</v>
      </c>
      <c r="B425" s="427" t="s">
        <v>3011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420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customFormat="false" ht="12.75" hidden="false" customHeight="true" outlineLevel="0" collapsed="false">
      <c r="A426" s="431" t="s">
        <v>3070</v>
      </c>
      <c r="B426" s="427" t="s">
        <v>3013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420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customFormat="false" ht="12.75" hidden="false" customHeight="true" outlineLevel="0" collapsed="false">
      <c r="A427" s="431" t="s">
        <v>3071</v>
      </c>
      <c r="B427" s="427" t="s">
        <v>3015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420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customFormat="false" ht="12.75" hidden="false" customHeight="true" outlineLevel="0" collapsed="false">
      <c r="A428" s="431" t="s">
        <v>3072</v>
      </c>
      <c r="B428" s="427" t="s">
        <v>3017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420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customFormat="false" ht="12.75" hidden="false" customHeight="true" outlineLevel="0" collapsed="false">
      <c r="A429" s="431" t="s">
        <v>3073</v>
      </c>
      <c r="B429" s="427" t="s">
        <v>3033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420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customFormat="false" ht="12.75" hidden="false" customHeight="true" outlineLevel="0" collapsed="false">
      <c r="A430" s="431" t="s">
        <v>3074</v>
      </c>
      <c r="B430" s="427" t="s">
        <v>3007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420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customFormat="false" ht="12.75" hidden="false" customHeight="true" outlineLevel="0" collapsed="false">
      <c r="A431" s="431" t="s">
        <v>3075</v>
      </c>
      <c r="B431" s="427" t="s">
        <v>3009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420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customFormat="false" ht="12.75" hidden="false" customHeight="true" outlineLevel="0" collapsed="false">
      <c r="A432" s="431" t="s">
        <v>3076</v>
      </c>
      <c r="B432" s="427" t="s">
        <v>3011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420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customFormat="false" ht="12.75" hidden="false" customHeight="true" outlineLevel="0" collapsed="false">
      <c r="A433" s="431" t="s">
        <v>3077</v>
      </c>
      <c r="B433" s="427" t="s">
        <v>3013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420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customFormat="false" ht="12.75" hidden="false" customHeight="true" outlineLevel="0" collapsed="false">
      <c r="A434" s="431" t="s">
        <v>3078</v>
      </c>
      <c r="B434" s="427" t="s">
        <v>3007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420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customFormat="false" ht="12.75" hidden="false" customHeight="true" outlineLevel="0" collapsed="false">
      <c r="A435" s="431" t="s">
        <v>3079</v>
      </c>
      <c r="B435" s="427" t="s">
        <v>3009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420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customFormat="false" ht="12.75" hidden="false" customHeight="true" outlineLevel="0" collapsed="false">
      <c r="A436" s="431" t="s">
        <v>3080</v>
      </c>
      <c r="B436" s="427" t="s">
        <v>3011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420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customFormat="false" ht="12.75" hidden="false" customHeight="true" outlineLevel="0" collapsed="false">
      <c r="A437" s="431" t="s">
        <v>3081</v>
      </c>
      <c r="B437" s="427" t="s">
        <v>3013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420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customFormat="false" ht="12.75" hidden="false" customHeight="true" outlineLevel="0" collapsed="false">
      <c r="A438" s="431" t="s">
        <v>3082</v>
      </c>
      <c r="B438" s="427" t="s">
        <v>3033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420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customFormat="false" ht="12.75" hidden="false" customHeight="true" outlineLevel="0" collapsed="false">
      <c r="A439" s="431" t="s">
        <v>3083</v>
      </c>
      <c r="B439" s="427" t="s">
        <v>3007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420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customFormat="false" ht="12.75" hidden="false" customHeight="true" outlineLevel="0" collapsed="false">
      <c r="A440" s="431" t="s">
        <v>3084</v>
      </c>
      <c r="B440" s="427" t="s">
        <v>3009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420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customFormat="false" ht="12.75" hidden="false" customHeight="true" outlineLevel="0" collapsed="false">
      <c r="A441" s="431" t="s">
        <v>3085</v>
      </c>
      <c r="B441" s="427" t="s">
        <v>3011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420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customFormat="false" ht="12.75" hidden="false" customHeight="true" outlineLevel="0" collapsed="false">
      <c r="A442" s="431" t="s">
        <v>3086</v>
      </c>
      <c r="B442" s="427" t="s">
        <v>3013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420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customFormat="false" ht="12.75" hidden="false" customHeight="true" outlineLevel="0" collapsed="false">
      <c r="A443" s="431" t="s">
        <v>3087</v>
      </c>
      <c r="B443" s="427" t="s">
        <v>3015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420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customFormat="false" ht="12.75" hidden="false" customHeight="true" outlineLevel="0" collapsed="false">
      <c r="A444" s="431" t="s">
        <v>3088</v>
      </c>
      <c r="B444" s="427" t="s">
        <v>3017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420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customFormat="false" ht="12.75" hidden="false" customHeight="true" outlineLevel="0" collapsed="false">
      <c r="A445" s="431" t="s">
        <v>3089</v>
      </c>
      <c r="B445" s="427" t="s">
        <v>3019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420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customFormat="false" ht="12.75" hidden="false" customHeight="true" outlineLevel="0" collapsed="false">
      <c r="A446" s="431" t="s">
        <v>3090</v>
      </c>
      <c r="B446" s="427" t="s">
        <v>3021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420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customFormat="false" ht="12.75" hidden="false" customHeight="true" outlineLevel="0" collapsed="false">
      <c r="A447" s="431" t="s">
        <v>3091</v>
      </c>
      <c r="B447" s="427" t="s">
        <v>3023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420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customFormat="false" ht="12.75" hidden="false" customHeight="true" outlineLevel="0" collapsed="false">
      <c r="A448" s="431" t="s">
        <v>3092</v>
      </c>
      <c r="B448" s="427" t="s">
        <v>3025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420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customFormat="false" ht="12.75" hidden="false" customHeight="true" outlineLevel="0" collapsed="false">
      <c r="A449" s="431" t="s">
        <v>3093</v>
      </c>
      <c r="B449" s="427" t="s">
        <v>3027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420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customFormat="false" ht="12.75" hidden="false" customHeight="true" outlineLevel="0" collapsed="false">
      <c r="A450" s="431" t="s">
        <v>3094</v>
      </c>
      <c r="B450" s="427" t="s">
        <v>3029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420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customFormat="false" ht="12.75" hidden="false" customHeight="true" outlineLevel="0" collapsed="false">
      <c r="A451" s="431" t="s">
        <v>3095</v>
      </c>
      <c r="B451" s="427" t="s">
        <v>3031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420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customFormat="false" ht="12.75" hidden="false" customHeight="true" outlineLevel="0" collapsed="false">
      <c r="A452" s="431" t="s">
        <v>3096</v>
      </c>
      <c r="B452" s="427" t="s">
        <v>3097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420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customFormat="false" ht="12.75" hidden="false" customHeight="true" outlineLevel="0" collapsed="false">
      <c r="A453" s="431" t="s">
        <v>3098</v>
      </c>
      <c r="B453" s="427" t="s">
        <v>3099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420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customFormat="false" ht="12.75" hidden="false" customHeight="true" outlineLevel="0" collapsed="false">
      <c r="A454" s="431" t="s">
        <v>3100</v>
      </c>
      <c r="B454" s="427" t="s">
        <v>3101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420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customFormat="false" ht="12.75" hidden="false" customHeight="true" outlineLevel="0" collapsed="false">
      <c r="A455" s="431" t="s">
        <v>3102</v>
      </c>
      <c r="B455" s="427" t="s">
        <v>3103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420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customFormat="false" ht="12.75" hidden="false" customHeight="true" outlineLevel="0" collapsed="false">
      <c r="A456" s="431" t="s">
        <v>3104</v>
      </c>
      <c r="B456" s="427" t="s">
        <v>3033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420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customFormat="false" ht="12.75" hidden="false" customHeight="true" outlineLevel="0" collapsed="false">
      <c r="A457" s="431" t="s">
        <v>3105</v>
      </c>
      <c r="B457" s="427" t="s">
        <v>3007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420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customFormat="false" ht="12.75" hidden="false" customHeight="true" outlineLevel="0" collapsed="false">
      <c r="A458" s="431" t="s">
        <v>3106</v>
      </c>
      <c r="B458" s="427" t="s">
        <v>3009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420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customFormat="false" ht="12.75" hidden="false" customHeight="true" outlineLevel="0" collapsed="false">
      <c r="A459" s="431" t="s">
        <v>3107</v>
      </c>
      <c r="B459" s="427" t="s">
        <v>3011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420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customFormat="false" ht="12.75" hidden="false" customHeight="true" outlineLevel="0" collapsed="false">
      <c r="A460" s="431" t="s">
        <v>3108</v>
      </c>
      <c r="B460" s="427" t="s">
        <v>3013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420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customFormat="false" ht="12.75" hidden="false" customHeight="true" outlineLevel="0" collapsed="false">
      <c r="A461" s="431" t="s">
        <v>3109</v>
      </c>
      <c r="B461" s="427" t="s">
        <v>3015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420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customFormat="false" ht="12.75" hidden="false" customHeight="true" outlineLevel="0" collapsed="false">
      <c r="A462" s="431" t="s">
        <v>3110</v>
      </c>
      <c r="B462" s="427" t="s">
        <v>3017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420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customFormat="false" ht="12.75" hidden="false" customHeight="true" outlineLevel="0" collapsed="false">
      <c r="A463" s="431" t="s">
        <v>3111</v>
      </c>
      <c r="B463" s="427" t="s">
        <v>3019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420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customFormat="false" ht="12.75" hidden="false" customHeight="true" outlineLevel="0" collapsed="false">
      <c r="A464" s="431" t="s">
        <v>3112</v>
      </c>
      <c r="B464" s="427" t="s">
        <v>3021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420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customFormat="false" ht="12.75" hidden="false" customHeight="true" outlineLevel="0" collapsed="false">
      <c r="A465" s="431" t="s">
        <v>3113</v>
      </c>
      <c r="B465" s="427" t="s">
        <v>3007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420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customFormat="false" ht="12.75" hidden="false" customHeight="true" outlineLevel="0" collapsed="false">
      <c r="A466" s="431" t="s">
        <v>3114</v>
      </c>
      <c r="B466" s="427" t="s">
        <v>3009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420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customFormat="false" ht="12.75" hidden="false" customHeight="true" outlineLevel="0" collapsed="false">
      <c r="A467" s="431" t="s">
        <v>1120</v>
      </c>
      <c r="B467" s="427" t="s">
        <v>3115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420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customFormat="false" ht="12.75" hidden="false" customHeight="true" outlineLevel="0" collapsed="false">
      <c r="A468" s="431" t="s">
        <v>3116</v>
      </c>
      <c r="B468" s="427" t="s">
        <v>3117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420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customFormat="false" ht="12.75" hidden="false" customHeight="true" outlineLevel="0" collapsed="false">
      <c r="A469" s="431" t="s">
        <v>3118</v>
      </c>
      <c r="B469" s="427" t="s">
        <v>3119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420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customFormat="false" ht="12.75" hidden="false" customHeight="true" outlineLevel="0" collapsed="false">
      <c r="A470" s="431" t="s">
        <v>3120</v>
      </c>
      <c r="B470" s="427" t="s">
        <v>3121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420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customFormat="false" ht="12.75" hidden="false" customHeight="true" outlineLevel="0" collapsed="false">
      <c r="A471" s="431" t="s">
        <v>3122</v>
      </c>
      <c r="B471" s="427" t="s">
        <v>3123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420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customFormat="false" ht="12.75" hidden="false" customHeight="true" outlineLevel="0" collapsed="false">
      <c r="A472" s="431" t="s">
        <v>3124</v>
      </c>
      <c r="B472" s="427" t="s">
        <v>3125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420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customFormat="false" ht="12.75" hidden="false" customHeight="true" outlineLevel="0" collapsed="false">
      <c r="A473" s="431" t="s">
        <v>3126</v>
      </c>
      <c r="B473" s="427" t="s">
        <v>3127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420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customFormat="false" ht="12.75" hidden="false" customHeight="true" outlineLevel="0" collapsed="false">
      <c r="A474" s="431" t="s">
        <v>3128</v>
      </c>
      <c r="B474" s="427" t="s">
        <v>3129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420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customFormat="false" ht="12.75" hidden="false" customHeight="true" outlineLevel="0" collapsed="false">
      <c r="A475" s="431" t="s">
        <v>3130</v>
      </c>
      <c r="B475" s="427" t="s">
        <v>3131</v>
      </c>
      <c r="L475" s="420"/>
    </row>
    <row r="476" customFormat="false" ht="12.75" hidden="false" customHeight="true" outlineLevel="0" collapsed="false">
      <c r="A476" s="431" t="s">
        <v>3132</v>
      </c>
      <c r="B476" s="427" t="s">
        <v>3133</v>
      </c>
      <c r="L476" s="420"/>
    </row>
    <row r="477" customFormat="false" ht="12.75" hidden="false" customHeight="true" outlineLevel="0" collapsed="false">
      <c r="A477" s="431" t="s">
        <v>3134</v>
      </c>
      <c r="B477" s="427" t="s">
        <v>3135</v>
      </c>
      <c r="L477" s="420"/>
    </row>
    <row r="478" customFormat="false" ht="12.75" hidden="false" customHeight="true" outlineLevel="0" collapsed="false">
      <c r="A478" s="431" t="s">
        <v>3136</v>
      </c>
      <c r="B478" s="427" t="s">
        <v>3137</v>
      </c>
      <c r="L478" s="420"/>
    </row>
    <row r="479" customFormat="false" ht="12.75" hidden="false" customHeight="true" outlineLevel="0" collapsed="false">
      <c r="A479" s="431" t="s">
        <v>3138</v>
      </c>
      <c r="B479" s="427" t="s">
        <v>3139</v>
      </c>
      <c r="L479" s="420"/>
    </row>
    <row r="480" customFormat="false" ht="12.75" hidden="false" customHeight="true" outlineLevel="0" collapsed="false">
      <c r="A480" s="431" t="s">
        <v>3140</v>
      </c>
      <c r="B480" s="427" t="s">
        <v>3141</v>
      </c>
      <c r="L480" s="420"/>
    </row>
    <row r="481" customFormat="false" ht="12.75" hidden="false" customHeight="true" outlineLevel="0" collapsed="false">
      <c r="A481" s="431" t="s">
        <v>3142</v>
      </c>
      <c r="B481" s="427" t="s">
        <v>3143</v>
      </c>
      <c r="L481" s="420"/>
    </row>
    <row r="482" customFormat="false" ht="12.75" hidden="false" customHeight="true" outlineLevel="0" collapsed="false">
      <c r="A482" s="421" t="s">
        <v>3144</v>
      </c>
      <c r="B482" s="422"/>
      <c r="L482" s="420"/>
    </row>
    <row r="483" customFormat="false" ht="12.75" hidden="false" customHeight="true" outlineLevel="0" collapsed="false">
      <c r="A483" s="431" t="s">
        <v>3145</v>
      </c>
      <c r="B483" s="427" t="s">
        <v>3146</v>
      </c>
      <c r="L483" s="420"/>
    </row>
    <row r="484" customFormat="false" ht="12.75" hidden="false" customHeight="true" outlineLevel="0" collapsed="false">
      <c r="A484" s="431" t="s">
        <v>3147</v>
      </c>
      <c r="B484" s="427" t="s">
        <v>3146</v>
      </c>
      <c r="L484" s="420"/>
    </row>
    <row r="485" customFormat="false" ht="12.75" hidden="false" customHeight="true" outlineLevel="0" collapsed="false">
      <c r="A485" s="431" t="s">
        <v>1495</v>
      </c>
      <c r="B485" s="427" t="s">
        <v>3146</v>
      </c>
      <c r="L485" s="420"/>
    </row>
    <row r="486" customFormat="false" ht="12.75" hidden="false" customHeight="true" outlineLevel="0" collapsed="false">
      <c r="A486" s="431" t="s">
        <v>1121</v>
      </c>
      <c r="B486" s="427" t="s">
        <v>3148</v>
      </c>
      <c r="L486" s="420"/>
    </row>
    <row r="487" customFormat="false" ht="12.75" hidden="false" customHeight="true" outlineLevel="0" collapsed="false">
      <c r="A487" s="431" t="s">
        <v>3149</v>
      </c>
      <c r="B487" s="427" t="s">
        <v>3148</v>
      </c>
      <c r="L487" s="420"/>
    </row>
    <row r="488" customFormat="false" ht="12.75" hidden="false" customHeight="true" outlineLevel="0" collapsed="false">
      <c r="A488" s="431" t="s">
        <v>3150</v>
      </c>
      <c r="B488" s="427" t="s">
        <v>3148</v>
      </c>
      <c r="L488" s="420"/>
    </row>
    <row r="489" customFormat="false" ht="12.75" hidden="false" customHeight="true" outlineLevel="0" collapsed="false">
      <c r="A489" s="431" t="s">
        <v>3151</v>
      </c>
      <c r="B489" s="427" t="s">
        <v>3148</v>
      </c>
      <c r="L489" s="420"/>
    </row>
    <row r="490" customFormat="false" ht="12.75" hidden="false" customHeight="true" outlineLevel="0" collapsed="false">
      <c r="A490" s="431" t="s">
        <v>3152</v>
      </c>
      <c r="B490" s="427" t="s">
        <v>3148</v>
      </c>
      <c r="L490" s="420"/>
    </row>
    <row r="491" customFormat="false" ht="12.75" hidden="false" customHeight="true" outlineLevel="0" collapsed="false">
      <c r="A491" s="446" t="s">
        <v>1254</v>
      </c>
      <c r="B491" s="447" t="s">
        <v>3148</v>
      </c>
      <c r="L491" s="420"/>
    </row>
    <row r="492" customFormat="false" ht="12.75" hidden="false" customHeight="true" outlineLevel="0" collapsed="false">
      <c r="L492" s="420"/>
    </row>
    <row r="493" customFormat="false" ht="12.75" hidden="false" customHeight="true" outlineLevel="0" collapsed="false">
      <c r="L493" s="420"/>
    </row>
    <row r="494" customFormat="false" ht="12.75" hidden="false" customHeight="true" outlineLevel="0" collapsed="false">
      <c r="L494" s="420"/>
    </row>
    <row r="495" customFormat="false" ht="12.75" hidden="false" customHeight="true" outlineLevel="0" collapsed="false">
      <c r="L495" s="420"/>
    </row>
    <row r="496" customFormat="false" ht="12.75" hidden="false" customHeight="true" outlineLevel="0" collapsed="false">
      <c r="L496" s="420"/>
    </row>
    <row r="497" customFormat="false" ht="12.75" hidden="false" customHeight="true" outlineLevel="0" collapsed="false">
      <c r="L497" s="420"/>
    </row>
    <row r="498" customFormat="false" ht="12.75" hidden="false" customHeight="true" outlineLevel="0" collapsed="false">
      <c r="L498" s="420"/>
    </row>
    <row r="499" customFormat="false" ht="12.75" hidden="false" customHeight="true" outlineLevel="0" collapsed="false">
      <c r="L499" s="420"/>
    </row>
    <row r="500" customFormat="false" ht="12.75" hidden="false" customHeight="true" outlineLevel="0" collapsed="false">
      <c r="L500" s="420"/>
    </row>
    <row r="501" customFormat="false" ht="12.75" hidden="false" customHeight="true" outlineLevel="0" collapsed="false">
      <c r="L501" s="420"/>
    </row>
    <row r="502" customFormat="false" ht="12.75" hidden="false" customHeight="true" outlineLevel="0" collapsed="false">
      <c r="L502" s="420"/>
    </row>
    <row r="503" customFormat="false" ht="12.75" hidden="false" customHeight="true" outlineLevel="0" collapsed="false">
      <c r="L503" s="420"/>
    </row>
    <row r="504" customFormat="false" ht="12.75" hidden="false" customHeight="true" outlineLevel="0" collapsed="false">
      <c r="L504" s="420"/>
    </row>
    <row r="505" customFormat="false" ht="12.75" hidden="false" customHeight="true" outlineLevel="0" collapsed="false">
      <c r="L505" s="420"/>
    </row>
    <row r="506" customFormat="false" ht="12.75" hidden="false" customHeight="true" outlineLevel="0" collapsed="false">
      <c r="L506" s="420"/>
    </row>
    <row r="507" customFormat="false" ht="12.75" hidden="false" customHeight="true" outlineLevel="0" collapsed="false">
      <c r="L507" s="420"/>
    </row>
    <row r="508" customFormat="false" ht="12.75" hidden="false" customHeight="true" outlineLevel="0" collapsed="false">
      <c r="L508" s="420"/>
    </row>
    <row r="509" customFormat="false" ht="12.75" hidden="false" customHeight="true" outlineLevel="0" collapsed="false">
      <c r="L509" s="420"/>
    </row>
    <row r="510" customFormat="false" ht="12.75" hidden="false" customHeight="true" outlineLevel="0" collapsed="false">
      <c r="L510" s="420"/>
    </row>
    <row r="511" customFormat="false" ht="12.75" hidden="false" customHeight="true" outlineLevel="0" collapsed="false">
      <c r="L511" s="420"/>
    </row>
    <row r="512" customFormat="false" ht="12.75" hidden="false" customHeight="true" outlineLevel="0" collapsed="false">
      <c r="L512" s="420"/>
    </row>
    <row r="513" customFormat="false" ht="12.75" hidden="false" customHeight="true" outlineLevel="0" collapsed="false">
      <c r="L513" s="420"/>
    </row>
    <row r="514" customFormat="false" ht="12.75" hidden="false" customHeight="true" outlineLevel="0" collapsed="false">
      <c r="L514" s="420"/>
    </row>
    <row r="515" customFormat="false" ht="12.75" hidden="false" customHeight="true" outlineLevel="0" collapsed="false">
      <c r="L515" s="420"/>
    </row>
    <row r="516" customFormat="false" ht="12.75" hidden="false" customHeight="true" outlineLevel="0" collapsed="false">
      <c r="L516" s="420"/>
    </row>
    <row r="517" customFormat="false" ht="12.75" hidden="false" customHeight="true" outlineLevel="0" collapsed="false">
      <c r="L517" s="420"/>
    </row>
    <row r="518" customFormat="false" ht="12.75" hidden="false" customHeight="true" outlineLevel="0" collapsed="false">
      <c r="L518" s="420"/>
    </row>
    <row r="519" customFormat="false" ht="12.75" hidden="false" customHeight="true" outlineLevel="0" collapsed="false">
      <c r="L519" s="420"/>
    </row>
    <row r="520" customFormat="false" ht="12.75" hidden="false" customHeight="true" outlineLevel="0" collapsed="false">
      <c r="L520" s="420"/>
    </row>
    <row r="521" customFormat="false" ht="12.75" hidden="false" customHeight="true" outlineLevel="0" collapsed="false">
      <c r="L521" s="420"/>
    </row>
    <row r="522" customFormat="false" ht="12.75" hidden="false" customHeight="true" outlineLevel="0" collapsed="false">
      <c r="L522" s="420"/>
    </row>
    <row r="523" customFormat="false" ht="12.75" hidden="false" customHeight="true" outlineLevel="0" collapsed="false">
      <c r="L523" s="420"/>
    </row>
    <row r="524" customFormat="false" ht="12.75" hidden="false" customHeight="true" outlineLevel="0" collapsed="false">
      <c r="L524" s="420"/>
    </row>
    <row r="525" customFormat="false" ht="12.75" hidden="false" customHeight="true" outlineLevel="0" collapsed="false">
      <c r="L525" s="420"/>
    </row>
    <row r="526" customFormat="false" ht="12.75" hidden="false" customHeight="true" outlineLevel="0" collapsed="false">
      <c r="L526" s="420"/>
    </row>
    <row r="527" customFormat="false" ht="12.75" hidden="false" customHeight="true" outlineLevel="0" collapsed="false">
      <c r="L527" s="420"/>
    </row>
    <row r="528" customFormat="false" ht="12.75" hidden="false" customHeight="true" outlineLevel="0" collapsed="false">
      <c r="L528" s="420"/>
    </row>
    <row r="529" customFormat="false" ht="12.75" hidden="false" customHeight="true" outlineLevel="0" collapsed="false">
      <c r="L529" s="420"/>
    </row>
    <row r="530" customFormat="false" ht="12.75" hidden="false" customHeight="true" outlineLevel="0" collapsed="false">
      <c r="L530" s="420"/>
    </row>
    <row r="531" customFormat="false" ht="12.75" hidden="false" customHeight="true" outlineLevel="0" collapsed="false">
      <c r="L531" s="420"/>
    </row>
    <row r="532" customFormat="false" ht="12.75" hidden="false" customHeight="true" outlineLevel="0" collapsed="false">
      <c r="L532" s="420"/>
    </row>
    <row r="533" customFormat="false" ht="12.75" hidden="false" customHeight="true" outlineLevel="0" collapsed="false">
      <c r="L533" s="420"/>
    </row>
    <row r="534" customFormat="false" ht="12.75" hidden="false" customHeight="true" outlineLevel="0" collapsed="false">
      <c r="L534" s="420"/>
    </row>
    <row r="535" customFormat="false" ht="12.75" hidden="false" customHeight="true" outlineLevel="0" collapsed="false">
      <c r="L535" s="420"/>
    </row>
    <row r="536" customFormat="false" ht="12.75" hidden="false" customHeight="true" outlineLevel="0" collapsed="false">
      <c r="L536" s="420"/>
    </row>
    <row r="537" customFormat="false" ht="12.75" hidden="false" customHeight="true" outlineLevel="0" collapsed="false">
      <c r="L537" s="420"/>
    </row>
    <row r="538" customFormat="false" ht="12.75" hidden="false" customHeight="true" outlineLevel="0" collapsed="false">
      <c r="L538" s="420"/>
    </row>
    <row r="539" customFormat="false" ht="12.75" hidden="false" customHeight="true" outlineLevel="0" collapsed="false">
      <c r="L539" s="420"/>
    </row>
    <row r="540" customFormat="false" ht="12.75" hidden="false" customHeight="true" outlineLevel="0" collapsed="false">
      <c r="L540" s="420"/>
    </row>
    <row r="541" customFormat="false" ht="12.75" hidden="false" customHeight="true" outlineLevel="0" collapsed="false">
      <c r="L541" s="420"/>
    </row>
    <row r="542" customFormat="false" ht="12.75" hidden="false" customHeight="true" outlineLevel="0" collapsed="false">
      <c r="L542" s="420"/>
    </row>
    <row r="543" customFormat="false" ht="12.75" hidden="false" customHeight="true" outlineLevel="0" collapsed="false">
      <c r="L543" s="420"/>
    </row>
    <row r="544" customFormat="false" ht="12.75" hidden="false" customHeight="true" outlineLevel="0" collapsed="false">
      <c r="L544" s="420"/>
    </row>
    <row r="545" customFormat="false" ht="12.75" hidden="false" customHeight="true" outlineLevel="0" collapsed="false">
      <c r="L545" s="420"/>
    </row>
    <row r="546" customFormat="false" ht="12.75" hidden="false" customHeight="true" outlineLevel="0" collapsed="false">
      <c r="L546" s="420"/>
    </row>
    <row r="547" customFormat="false" ht="12.75" hidden="false" customHeight="true" outlineLevel="0" collapsed="false">
      <c r="L547" s="420"/>
    </row>
    <row r="548" customFormat="false" ht="12.75" hidden="false" customHeight="true" outlineLevel="0" collapsed="false">
      <c r="L548" s="420"/>
    </row>
    <row r="549" customFormat="false" ht="12.75" hidden="false" customHeight="true" outlineLevel="0" collapsed="false">
      <c r="L549" s="420"/>
    </row>
    <row r="550" customFormat="false" ht="12.75" hidden="false" customHeight="true" outlineLevel="0" collapsed="false">
      <c r="L550" s="420"/>
    </row>
    <row r="551" customFormat="false" ht="12.75" hidden="false" customHeight="true" outlineLevel="0" collapsed="false">
      <c r="L551" s="420"/>
    </row>
    <row r="552" customFormat="false" ht="12.75" hidden="false" customHeight="true" outlineLevel="0" collapsed="false">
      <c r="L552" s="420"/>
    </row>
    <row r="553" customFormat="false" ht="12.75" hidden="false" customHeight="true" outlineLevel="0" collapsed="false">
      <c r="L553" s="420"/>
    </row>
    <row r="554" customFormat="false" ht="12.75" hidden="false" customHeight="true" outlineLevel="0" collapsed="false">
      <c r="L554" s="420"/>
    </row>
    <row r="555" customFormat="false" ht="12.75" hidden="false" customHeight="true" outlineLevel="0" collapsed="false">
      <c r="L555" s="420"/>
    </row>
    <row r="556" customFormat="false" ht="12.75" hidden="false" customHeight="true" outlineLevel="0" collapsed="false">
      <c r="L556" s="420"/>
    </row>
    <row r="557" customFormat="false" ht="12.75" hidden="false" customHeight="true" outlineLevel="0" collapsed="false">
      <c r="L557" s="420"/>
    </row>
    <row r="558" customFormat="false" ht="12.75" hidden="false" customHeight="true" outlineLevel="0" collapsed="false">
      <c r="L558" s="420"/>
    </row>
    <row r="559" customFormat="false" ht="12.75" hidden="false" customHeight="true" outlineLevel="0" collapsed="false">
      <c r="L559" s="420"/>
    </row>
    <row r="560" customFormat="false" ht="12.75" hidden="false" customHeight="true" outlineLevel="0" collapsed="false">
      <c r="L560" s="420"/>
    </row>
    <row r="561" customFormat="false" ht="12.75" hidden="false" customHeight="true" outlineLevel="0" collapsed="false">
      <c r="L561" s="420"/>
    </row>
    <row r="562" customFormat="false" ht="12.75" hidden="false" customHeight="true" outlineLevel="0" collapsed="false">
      <c r="L562" s="420"/>
    </row>
    <row r="563" customFormat="false" ht="12.75" hidden="false" customHeight="true" outlineLevel="0" collapsed="false">
      <c r="L563" s="420"/>
    </row>
    <row r="564" customFormat="false" ht="12.75" hidden="false" customHeight="true" outlineLevel="0" collapsed="false">
      <c r="L564" s="420"/>
    </row>
    <row r="565" customFormat="false" ht="12.75" hidden="false" customHeight="true" outlineLevel="0" collapsed="false">
      <c r="L565" s="420"/>
    </row>
    <row r="566" customFormat="false" ht="12.75" hidden="false" customHeight="true" outlineLevel="0" collapsed="false">
      <c r="L566" s="420"/>
    </row>
    <row r="567" customFormat="false" ht="12.75" hidden="false" customHeight="true" outlineLevel="0" collapsed="false">
      <c r="L567" s="420"/>
    </row>
    <row r="568" customFormat="false" ht="12.75" hidden="false" customHeight="true" outlineLevel="0" collapsed="false">
      <c r="L568" s="420"/>
    </row>
    <row r="569" customFormat="false" ht="12.75" hidden="false" customHeight="true" outlineLevel="0" collapsed="false">
      <c r="L569" s="420"/>
    </row>
    <row r="570" customFormat="false" ht="12.75" hidden="false" customHeight="true" outlineLevel="0" collapsed="false">
      <c r="L570" s="420"/>
    </row>
    <row r="571" customFormat="false" ht="12.75" hidden="false" customHeight="true" outlineLevel="0" collapsed="false">
      <c r="L571" s="420"/>
    </row>
    <row r="572" customFormat="false" ht="12.75" hidden="false" customHeight="true" outlineLevel="0" collapsed="false">
      <c r="L572" s="420"/>
    </row>
    <row r="573" customFormat="false" ht="12.75" hidden="false" customHeight="true" outlineLevel="0" collapsed="false">
      <c r="L573" s="420"/>
    </row>
    <row r="574" customFormat="false" ht="12.75" hidden="false" customHeight="true" outlineLevel="0" collapsed="false">
      <c r="L574" s="420"/>
    </row>
    <row r="575" customFormat="false" ht="12.75" hidden="false" customHeight="true" outlineLevel="0" collapsed="false">
      <c r="L575" s="420"/>
    </row>
    <row r="576" customFormat="false" ht="12.75" hidden="false" customHeight="true" outlineLevel="0" collapsed="false">
      <c r="L576" s="420"/>
    </row>
    <row r="577" customFormat="false" ht="12.75" hidden="false" customHeight="true" outlineLevel="0" collapsed="false">
      <c r="L577" s="420"/>
    </row>
    <row r="578" customFormat="false" ht="12.75" hidden="false" customHeight="true" outlineLevel="0" collapsed="false">
      <c r="L578" s="420"/>
    </row>
    <row r="579" customFormat="false" ht="12.75" hidden="false" customHeight="true" outlineLevel="0" collapsed="false">
      <c r="L579" s="420"/>
    </row>
    <row r="580" customFormat="false" ht="12.75" hidden="false" customHeight="true" outlineLevel="0" collapsed="false">
      <c r="L580" s="420"/>
    </row>
    <row r="581" customFormat="false" ht="12.75" hidden="false" customHeight="true" outlineLevel="0" collapsed="false">
      <c r="L581" s="420"/>
    </row>
    <row r="582" customFormat="false" ht="12.75" hidden="false" customHeight="true" outlineLevel="0" collapsed="false">
      <c r="L582" s="420"/>
    </row>
    <row r="583" customFormat="false" ht="12.75" hidden="false" customHeight="true" outlineLevel="0" collapsed="false">
      <c r="L583" s="420"/>
    </row>
    <row r="584" customFormat="false" ht="12.75" hidden="false" customHeight="true" outlineLevel="0" collapsed="false">
      <c r="L584" s="420"/>
    </row>
    <row r="585" customFormat="false" ht="12.75" hidden="false" customHeight="true" outlineLevel="0" collapsed="false">
      <c r="L585" s="420"/>
    </row>
    <row r="586" customFormat="false" ht="12.75" hidden="false" customHeight="true" outlineLevel="0" collapsed="false">
      <c r="L586" s="420"/>
    </row>
    <row r="587" customFormat="false" ht="12.75" hidden="false" customHeight="true" outlineLevel="0" collapsed="false">
      <c r="L587" s="420"/>
    </row>
    <row r="588" customFormat="false" ht="12.75" hidden="false" customHeight="true" outlineLevel="0" collapsed="false">
      <c r="L588" s="420"/>
    </row>
    <row r="589" customFormat="false" ht="12.75" hidden="false" customHeight="true" outlineLevel="0" collapsed="false">
      <c r="L589" s="420"/>
    </row>
    <row r="590" customFormat="false" ht="12.75" hidden="false" customHeight="true" outlineLevel="0" collapsed="false">
      <c r="L590" s="420"/>
    </row>
    <row r="591" customFormat="false" ht="12.75" hidden="false" customHeight="true" outlineLevel="0" collapsed="false">
      <c r="L591" s="420"/>
    </row>
    <row r="592" customFormat="false" ht="12.75" hidden="false" customHeight="true" outlineLevel="0" collapsed="false">
      <c r="L592" s="420"/>
    </row>
    <row r="593" customFormat="false" ht="12.75" hidden="false" customHeight="true" outlineLevel="0" collapsed="false">
      <c r="L593" s="420"/>
    </row>
    <row r="594" customFormat="false" ht="12.75" hidden="false" customHeight="true" outlineLevel="0" collapsed="false">
      <c r="L594" s="420"/>
    </row>
    <row r="595" customFormat="false" ht="12.75" hidden="false" customHeight="true" outlineLevel="0" collapsed="false">
      <c r="L595" s="420"/>
    </row>
    <row r="596" customFormat="false" ht="12.75" hidden="false" customHeight="true" outlineLevel="0" collapsed="false">
      <c r="L596" s="420"/>
    </row>
    <row r="597" customFormat="false" ht="12.75" hidden="false" customHeight="true" outlineLevel="0" collapsed="false">
      <c r="L597" s="420"/>
    </row>
    <row r="598" customFormat="false" ht="12.75" hidden="false" customHeight="true" outlineLevel="0" collapsed="false">
      <c r="L598" s="420"/>
    </row>
    <row r="599" customFormat="false" ht="12.75" hidden="false" customHeight="true" outlineLevel="0" collapsed="false">
      <c r="L599" s="420"/>
    </row>
    <row r="600" customFormat="false" ht="12.75" hidden="false" customHeight="true" outlineLevel="0" collapsed="false">
      <c r="L600" s="420"/>
    </row>
    <row r="601" customFormat="false" ht="12.75" hidden="false" customHeight="true" outlineLevel="0" collapsed="false">
      <c r="L601" s="420"/>
    </row>
    <row r="602" customFormat="false" ht="12.75" hidden="false" customHeight="true" outlineLevel="0" collapsed="false">
      <c r="L602" s="420"/>
    </row>
    <row r="603" customFormat="false" ht="12.75" hidden="false" customHeight="true" outlineLevel="0" collapsed="false">
      <c r="L603" s="420"/>
    </row>
    <row r="604" customFormat="false" ht="12.75" hidden="false" customHeight="true" outlineLevel="0" collapsed="false">
      <c r="L604" s="420"/>
    </row>
    <row r="605" customFormat="false" ht="12.75" hidden="false" customHeight="true" outlineLevel="0" collapsed="false">
      <c r="L605" s="420"/>
    </row>
    <row r="606" customFormat="false" ht="12.75" hidden="false" customHeight="true" outlineLevel="0" collapsed="false">
      <c r="L606" s="420"/>
    </row>
    <row r="607" customFormat="false" ht="12.75" hidden="false" customHeight="true" outlineLevel="0" collapsed="false">
      <c r="L607" s="420"/>
    </row>
    <row r="608" customFormat="false" ht="12.75" hidden="false" customHeight="true" outlineLevel="0" collapsed="false">
      <c r="L608" s="420"/>
    </row>
    <row r="609" customFormat="false" ht="12.75" hidden="false" customHeight="true" outlineLevel="0" collapsed="false">
      <c r="L609" s="420"/>
    </row>
    <row r="610" customFormat="false" ht="12.75" hidden="false" customHeight="true" outlineLevel="0" collapsed="false">
      <c r="L610" s="420"/>
    </row>
    <row r="611" customFormat="false" ht="12.75" hidden="false" customHeight="true" outlineLevel="0" collapsed="false">
      <c r="L611" s="420"/>
    </row>
    <row r="612" customFormat="false" ht="12.75" hidden="false" customHeight="true" outlineLevel="0" collapsed="false">
      <c r="L612" s="420"/>
    </row>
    <row r="613" customFormat="false" ht="12.75" hidden="false" customHeight="true" outlineLevel="0" collapsed="false">
      <c r="L613" s="420"/>
    </row>
    <row r="614" customFormat="false" ht="12.75" hidden="false" customHeight="true" outlineLevel="0" collapsed="false">
      <c r="L614" s="420"/>
    </row>
    <row r="615" customFormat="false" ht="12.75" hidden="false" customHeight="true" outlineLevel="0" collapsed="false">
      <c r="L615" s="420"/>
    </row>
    <row r="616" customFormat="false" ht="12.75" hidden="false" customHeight="true" outlineLevel="0" collapsed="false">
      <c r="L616" s="420"/>
    </row>
    <row r="617" customFormat="false" ht="12.75" hidden="false" customHeight="true" outlineLevel="0" collapsed="false">
      <c r="L617" s="420"/>
    </row>
    <row r="618" customFormat="false" ht="12.75" hidden="false" customHeight="true" outlineLevel="0" collapsed="false">
      <c r="L618" s="420"/>
    </row>
    <row r="619" customFormat="false" ht="12.75" hidden="false" customHeight="true" outlineLevel="0" collapsed="false">
      <c r="L619" s="420"/>
    </row>
    <row r="620" customFormat="false" ht="12.75" hidden="false" customHeight="true" outlineLevel="0" collapsed="false">
      <c r="L620" s="420"/>
    </row>
    <row r="621" customFormat="false" ht="12.75" hidden="false" customHeight="true" outlineLevel="0" collapsed="false">
      <c r="L621" s="420"/>
    </row>
    <row r="622" customFormat="false" ht="12.75" hidden="false" customHeight="true" outlineLevel="0" collapsed="false">
      <c r="L622" s="420"/>
    </row>
    <row r="623" customFormat="false" ht="12.75" hidden="false" customHeight="true" outlineLevel="0" collapsed="false">
      <c r="L623" s="420"/>
    </row>
    <row r="624" customFormat="false" ht="12.75" hidden="false" customHeight="true" outlineLevel="0" collapsed="false">
      <c r="L624" s="420"/>
    </row>
    <row r="625" customFormat="false" ht="12.75" hidden="false" customHeight="true" outlineLevel="0" collapsed="false">
      <c r="L625" s="420"/>
    </row>
    <row r="626" customFormat="false" ht="12.75" hidden="false" customHeight="true" outlineLevel="0" collapsed="false">
      <c r="L626" s="420"/>
    </row>
    <row r="627" customFormat="false" ht="12.75" hidden="false" customHeight="true" outlineLevel="0" collapsed="false">
      <c r="L627" s="420"/>
    </row>
    <row r="628" customFormat="false" ht="12.75" hidden="false" customHeight="true" outlineLevel="0" collapsed="false">
      <c r="L628" s="420"/>
    </row>
    <row r="629" customFormat="false" ht="12.75" hidden="false" customHeight="true" outlineLevel="0" collapsed="false">
      <c r="L629" s="420"/>
    </row>
    <row r="630" customFormat="false" ht="12.75" hidden="false" customHeight="true" outlineLevel="0" collapsed="false">
      <c r="L630" s="420"/>
    </row>
    <row r="631" customFormat="false" ht="12.75" hidden="false" customHeight="true" outlineLevel="0" collapsed="false">
      <c r="L631" s="420"/>
    </row>
    <row r="632" customFormat="false" ht="12.75" hidden="false" customHeight="true" outlineLevel="0" collapsed="false">
      <c r="L632" s="420"/>
    </row>
    <row r="633" customFormat="false" ht="12.75" hidden="false" customHeight="true" outlineLevel="0" collapsed="false">
      <c r="L633" s="420"/>
    </row>
    <row r="634" customFormat="false" ht="12.75" hidden="false" customHeight="true" outlineLevel="0" collapsed="false">
      <c r="L634" s="420"/>
    </row>
    <row r="635" customFormat="false" ht="12.75" hidden="false" customHeight="true" outlineLevel="0" collapsed="false">
      <c r="L635" s="420"/>
    </row>
    <row r="636" customFormat="false" ht="12.75" hidden="false" customHeight="true" outlineLevel="0" collapsed="false">
      <c r="L636" s="420"/>
    </row>
    <row r="637" customFormat="false" ht="12.75" hidden="false" customHeight="true" outlineLevel="0" collapsed="false">
      <c r="L637" s="420"/>
    </row>
    <row r="638" customFormat="false" ht="12.75" hidden="false" customHeight="true" outlineLevel="0" collapsed="false">
      <c r="L638" s="420"/>
    </row>
    <row r="639" customFormat="false" ht="12.75" hidden="false" customHeight="true" outlineLevel="0" collapsed="false">
      <c r="L639" s="420"/>
    </row>
    <row r="640" customFormat="false" ht="12.75" hidden="false" customHeight="true" outlineLevel="0" collapsed="false">
      <c r="L640" s="420"/>
    </row>
    <row r="641" customFormat="false" ht="12.75" hidden="false" customHeight="true" outlineLevel="0" collapsed="false">
      <c r="L641" s="420"/>
    </row>
    <row r="642" customFormat="false" ht="12.75" hidden="false" customHeight="true" outlineLevel="0" collapsed="false">
      <c r="L642" s="420"/>
    </row>
    <row r="643" customFormat="false" ht="12.75" hidden="false" customHeight="true" outlineLevel="0" collapsed="false">
      <c r="L643" s="420"/>
    </row>
    <row r="644" customFormat="false" ht="12.75" hidden="false" customHeight="true" outlineLevel="0" collapsed="false">
      <c r="L644" s="420"/>
    </row>
    <row r="645" customFormat="false" ht="12.75" hidden="false" customHeight="true" outlineLevel="0" collapsed="false">
      <c r="L645" s="420"/>
    </row>
    <row r="646" customFormat="false" ht="12.75" hidden="false" customHeight="true" outlineLevel="0" collapsed="false">
      <c r="L646" s="420"/>
    </row>
    <row r="647" customFormat="false" ht="12.75" hidden="false" customHeight="true" outlineLevel="0" collapsed="false">
      <c r="L647" s="420"/>
    </row>
    <row r="648" customFormat="false" ht="12.75" hidden="false" customHeight="true" outlineLevel="0" collapsed="false">
      <c r="L648" s="420"/>
    </row>
    <row r="649" customFormat="false" ht="12.75" hidden="false" customHeight="true" outlineLevel="0" collapsed="false">
      <c r="L649" s="420"/>
    </row>
    <row r="650" customFormat="false" ht="12.75" hidden="false" customHeight="true" outlineLevel="0" collapsed="false">
      <c r="L650" s="420"/>
    </row>
    <row r="651" customFormat="false" ht="12.75" hidden="false" customHeight="true" outlineLevel="0" collapsed="false">
      <c r="L651" s="420"/>
    </row>
    <row r="652" customFormat="false" ht="12.75" hidden="false" customHeight="true" outlineLevel="0" collapsed="false">
      <c r="L652" s="420"/>
    </row>
    <row r="653" customFormat="false" ht="12.75" hidden="false" customHeight="true" outlineLevel="0" collapsed="false">
      <c r="L653" s="420"/>
    </row>
    <row r="654" customFormat="false" ht="12.75" hidden="false" customHeight="true" outlineLevel="0" collapsed="false">
      <c r="L654" s="420"/>
    </row>
    <row r="655" customFormat="false" ht="12.75" hidden="false" customHeight="true" outlineLevel="0" collapsed="false">
      <c r="L655" s="420"/>
    </row>
    <row r="656" customFormat="false" ht="12.75" hidden="false" customHeight="true" outlineLevel="0" collapsed="false">
      <c r="L656" s="420"/>
    </row>
    <row r="657" customFormat="false" ht="12.75" hidden="false" customHeight="true" outlineLevel="0" collapsed="false">
      <c r="L657" s="420"/>
    </row>
    <row r="658" customFormat="false" ht="12.75" hidden="false" customHeight="true" outlineLevel="0" collapsed="false">
      <c r="L658" s="420"/>
    </row>
    <row r="659" customFormat="false" ht="12.75" hidden="false" customHeight="true" outlineLevel="0" collapsed="false">
      <c r="L659" s="420"/>
    </row>
    <row r="660" customFormat="false" ht="12.75" hidden="false" customHeight="true" outlineLevel="0" collapsed="false">
      <c r="L660" s="420"/>
    </row>
    <row r="661" customFormat="false" ht="12.75" hidden="false" customHeight="true" outlineLevel="0" collapsed="false">
      <c r="L661" s="420"/>
    </row>
    <row r="662" customFormat="false" ht="12.75" hidden="false" customHeight="true" outlineLevel="0" collapsed="false">
      <c r="L662" s="420"/>
    </row>
    <row r="663" customFormat="false" ht="12.75" hidden="false" customHeight="true" outlineLevel="0" collapsed="false">
      <c r="L663" s="420"/>
    </row>
    <row r="664" customFormat="false" ht="12.75" hidden="false" customHeight="true" outlineLevel="0" collapsed="false">
      <c r="L664" s="420"/>
    </row>
    <row r="665" customFormat="false" ht="12.75" hidden="false" customHeight="true" outlineLevel="0" collapsed="false">
      <c r="L665" s="420"/>
    </row>
    <row r="666" customFormat="false" ht="12.75" hidden="false" customHeight="true" outlineLevel="0" collapsed="false">
      <c r="L666" s="420"/>
    </row>
    <row r="667" customFormat="false" ht="12.75" hidden="false" customHeight="true" outlineLevel="0" collapsed="false">
      <c r="L667" s="420"/>
    </row>
    <row r="668" customFormat="false" ht="12.75" hidden="false" customHeight="true" outlineLevel="0" collapsed="false">
      <c r="L668" s="420"/>
    </row>
    <row r="669" customFormat="false" ht="12.75" hidden="false" customHeight="true" outlineLevel="0" collapsed="false">
      <c r="L669" s="420"/>
    </row>
    <row r="670" customFormat="false" ht="12.75" hidden="false" customHeight="true" outlineLevel="0" collapsed="false">
      <c r="L670" s="420"/>
    </row>
    <row r="671" customFormat="false" ht="12.75" hidden="false" customHeight="true" outlineLevel="0" collapsed="false">
      <c r="L671" s="420"/>
    </row>
    <row r="672" customFormat="false" ht="12.75" hidden="false" customHeight="true" outlineLevel="0" collapsed="false">
      <c r="L672" s="420"/>
    </row>
    <row r="673" customFormat="false" ht="12.75" hidden="false" customHeight="true" outlineLevel="0" collapsed="false">
      <c r="L673" s="420"/>
    </row>
    <row r="674" customFormat="false" ht="12.75" hidden="false" customHeight="true" outlineLevel="0" collapsed="false">
      <c r="L674" s="420"/>
    </row>
    <row r="675" customFormat="false" ht="12.75" hidden="false" customHeight="true" outlineLevel="0" collapsed="false">
      <c r="L675" s="420"/>
    </row>
    <row r="676" customFormat="false" ht="12.75" hidden="false" customHeight="true" outlineLevel="0" collapsed="false">
      <c r="L676" s="420"/>
    </row>
    <row r="677" customFormat="false" ht="12.75" hidden="false" customHeight="true" outlineLevel="0" collapsed="false">
      <c r="L677" s="420"/>
    </row>
    <row r="678" customFormat="false" ht="12.75" hidden="false" customHeight="true" outlineLevel="0" collapsed="false">
      <c r="L678" s="420"/>
    </row>
    <row r="679" customFormat="false" ht="12.75" hidden="false" customHeight="true" outlineLevel="0" collapsed="false">
      <c r="L679" s="420"/>
    </row>
    <row r="680" customFormat="false" ht="12.75" hidden="false" customHeight="true" outlineLevel="0" collapsed="false">
      <c r="L680" s="420"/>
    </row>
    <row r="681" customFormat="false" ht="12.75" hidden="false" customHeight="true" outlineLevel="0" collapsed="false">
      <c r="L681" s="420"/>
    </row>
    <row r="682" customFormat="false" ht="12.75" hidden="false" customHeight="true" outlineLevel="0" collapsed="false">
      <c r="L682" s="420"/>
    </row>
    <row r="683" customFormat="false" ht="12.75" hidden="false" customHeight="true" outlineLevel="0" collapsed="false">
      <c r="L683" s="420"/>
    </row>
    <row r="684" customFormat="false" ht="12.75" hidden="false" customHeight="true" outlineLevel="0" collapsed="false">
      <c r="L684" s="420"/>
    </row>
    <row r="685" customFormat="false" ht="12.75" hidden="false" customHeight="true" outlineLevel="0" collapsed="false">
      <c r="L685" s="420"/>
    </row>
    <row r="686" customFormat="false" ht="12.75" hidden="false" customHeight="true" outlineLevel="0" collapsed="false">
      <c r="L686" s="420"/>
    </row>
    <row r="687" customFormat="false" ht="12.75" hidden="false" customHeight="true" outlineLevel="0" collapsed="false">
      <c r="L687" s="420"/>
    </row>
    <row r="688" customFormat="false" ht="12.75" hidden="false" customHeight="true" outlineLevel="0" collapsed="false">
      <c r="L688" s="420"/>
    </row>
    <row r="689" customFormat="false" ht="12.75" hidden="false" customHeight="true" outlineLevel="0" collapsed="false">
      <c r="L689" s="420"/>
    </row>
    <row r="690" customFormat="false" ht="12.75" hidden="false" customHeight="true" outlineLevel="0" collapsed="false">
      <c r="L690" s="420"/>
    </row>
    <row r="691" customFormat="false" ht="12.75" hidden="false" customHeight="true" outlineLevel="0" collapsed="false">
      <c r="L691" s="420"/>
    </row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2337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2024-10-04T16:43:14Z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