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cto\Desktop\"/>
    </mc:Choice>
  </mc:AlternateContent>
  <bookViews>
    <workbookView xWindow="0" yWindow="0" windowWidth="23040" windowHeight="939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4" i="1" l="1"/>
  <c r="H134" i="1"/>
  <c r="G134" i="1"/>
  <c r="F134" i="1"/>
  <c r="E134" i="1"/>
  <c r="D134" i="1"/>
  <c r="C134" i="1"/>
  <c r="B134" i="1"/>
  <c r="I113" i="1"/>
  <c r="H113" i="1"/>
  <c r="G113" i="1"/>
  <c r="F113" i="1"/>
  <c r="E113" i="1"/>
  <c r="D113" i="1"/>
  <c r="C113" i="1"/>
  <c r="B113" i="1"/>
  <c r="I155" i="1"/>
  <c r="H155" i="1"/>
  <c r="G155" i="1"/>
  <c r="F155" i="1"/>
  <c r="E155" i="1"/>
  <c r="D155" i="1"/>
  <c r="C155" i="1"/>
  <c r="B155" i="1"/>
  <c r="I111" i="1" l="1"/>
  <c r="H111" i="1"/>
  <c r="G111" i="1"/>
  <c r="F111" i="1"/>
  <c r="E111" i="1"/>
  <c r="C111" i="1"/>
  <c r="D111" i="1"/>
  <c r="B111" i="1"/>
  <c r="M46" i="1" l="1"/>
  <c r="M43" i="1"/>
  <c r="M42" i="1"/>
  <c r="L42" i="1"/>
  <c r="H46" i="1"/>
  <c r="G46" i="1"/>
  <c r="F46" i="1"/>
  <c r="E46" i="1"/>
  <c r="D46" i="1"/>
  <c r="B46" i="1"/>
  <c r="C46" i="1"/>
  <c r="Q46" i="1"/>
  <c r="P46" i="1"/>
  <c r="O46" i="1"/>
  <c r="N46" i="1"/>
  <c r="L46" i="1"/>
  <c r="K46" i="1"/>
  <c r="H42" i="1" l="1"/>
  <c r="H43" i="1" s="1"/>
  <c r="B42" i="1"/>
  <c r="B43" i="1" s="1"/>
  <c r="G42" i="1"/>
  <c r="G43" i="1" s="1"/>
  <c r="F42" i="1"/>
  <c r="F43" i="1" s="1"/>
  <c r="E42" i="1"/>
  <c r="E43" i="1" s="1"/>
  <c r="C42" i="1"/>
  <c r="C43" i="1" s="1"/>
  <c r="D42" i="1"/>
  <c r="D43" i="1" s="1"/>
  <c r="Q43" i="1"/>
  <c r="Q42" i="1"/>
  <c r="P43" i="1"/>
  <c r="P42" i="1"/>
  <c r="O43" i="1"/>
  <c r="O42" i="1"/>
  <c r="N43" i="1"/>
  <c r="L43" i="1"/>
  <c r="K43" i="1"/>
  <c r="N42" i="1"/>
  <c r="K42" i="1"/>
</calcChain>
</file>

<file path=xl/sharedStrings.xml><?xml version="1.0" encoding="utf-8"?>
<sst xmlns="http://schemas.openxmlformats.org/spreadsheetml/2006/main" count="98" uniqueCount="44">
  <si>
    <t>SOL 200 FNU</t>
  </si>
  <si>
    <t>X</t>
  </si>
  <si>
    <t>ÁGUA (ml)</t>
  </si>
  <si>
    <t>LEITE (ml)</t>
  </si>
  <si>
    <t>X =0,625</t>
  </si>
  <si>
    <t>~0,6</t>
  </si>
  <si>
    <t>SOL 130 NTU</t>
  </si>
  <si>
    <t>SOL 260 NTU</t>
  </si>
  <si>
    <t>&gt;</t>
  </si>
  <si>
    <t>260 NTU</t>
  </si>
  <si>
    <t>SOL 390 NTU</t>
  </si>
  <si>
    <t xml:space="preserve">390 NTU </t>
  </si>
  <si>
    <t>SOL 460 NTU</t>
  </si>
  <si>
    <t>460 NTU</t>
  </si>
  <si>
    <t>SOL 83 NTU</t>
  </si>
  <si>
    <t>83 NTU</t>
  </si>
  <si>
    <t>SOL 565 NTU</t>
  </si>
  <si>
    <t>565 NTU</t>
  </si>
  <si>
    <t xml:space="preserve">Media amostras </t>
  </si>
  <si>
    <t>DAC EM 57 --&gt;</t>
  </si>
  <si>
    <t xml:space="preserve">  </t>
  </si>
  <si>
    <t>66 NTU</t>
  </si>
  <si>
    <t>121 NTU</t>
  </si>
  <si>
    <t>232 NTU</t>
  </si>
  <si>
    <t>360 NTU</t>
  </si>
  <si>
    <t>424 NTU</t>
  </si>
  <si>
    <t>576 NTU</t>
  </si>
  <si>
    <t>TURB LAB</t>
  </si>
  <si>
    <t>PROTÓTIPO</t>
  </si>
  <si>
    <t>132 NTU</t>
  </si>
  <si>
    <t>ERRO</t>
  </si>
  <si>
    <t>461 NTU</t>
  </si>
  <si>
    <t>130 NTU</t>
  </si>
  <si>
    <t>577 NTU</t>
  </si>
  <si>
    <t>386 NTU</t>
  </si>
  <si>
    <t>258 NTU</t>
  </si>
  <si>
    <t>81 NTU</t>
  </si>
  <si>
    <t>&lt;-- ERRO (%)</t>
  </si>
  <si>
    <t>&lt;-- PROJETO</t>
  </si>
  <si>
    <r>
      <t xml:space="preserve">&lt;-- </t>
    </r>
    <r>
      <rPr>
        <b/>
        <sz val="11"/>
        <color theme="1"/>
        <rFont val="Calibri"/>
        <family val="2"/>
        <scheme val="minor"/>
      </rPr>
      <t>CONVENCIONAL</t>
    </r>
  </si>
  <si>
    <r>
      <t xml:space="preserve">&lt;-- </t>
    </r>
    <r>
      <rPr>
        <b/>
        <sz val="11"/>
        <color theme="1"/>
        <rFont val="Calibri"/>
        <family val="2"/>
        <scheme val="minor"/>
      </rPr>
      <t>MÉDIAS</t>
    </r>
    <r>
      <rPr>
        <sz val="11"/>
        <color theme="1"/>
        <rFont val="Calibri"/>
        <family val="2"/>
        <scheme val="minor"/>
      </rPr>
      <t xml:space="preserve"> </t>
    </r>
  </si>
  <si>
    <r>
      <t>&lt;--</t>
    </r>
    <r>
      <rPr>
        <b/>
        <sz val="11"/>
        <color theme="1"/>
        <rFont val="Calibri"/>
        <family val="2"/>
        <scheme val="minor"/>
      </rPr>
      <t xml:space="preserve"> eq: 0,2256x</t>
    </r>
  </si>
  <si>
    <r>
      <t xml:space="preserve">&lt; -- eq: </t>
    </r>
    <r>
      <rPr>
        <b/>
        <sz val="11"/>
        <color theme="1"/>
        <rFont val="Calibri"/>
        <family val="2"/>
        <scheme val="minor"/>
      </rPr>
      <t>-2E-5x²+0,2572x</t>
    </r>
  </si>
  <si>
    <r>
      <t xml:space="preserve">&lt;-- </t>
    </r>
    <r>
      <rPr>
        <b/>
        <sz val="11"/>
        <color theme="1"/>
        <rFont val="Calibri"/>
        <family val="2"/>
        <scheme val="minor"/>
      </rPr>
      <t>DESVIO PADRÂO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</si>
</sst>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10" fontId="0" fillId="3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Plan1!$K$48:$Q$48</c:f>
              <c:numCache>
                <c:formatCode>General</c:formatCode>
                <c:ptCount val="7"/>
                <c:pt idx="0">
                  <c:v>80.150000000000006</c:v>
                </c:pt>
                <c:pt idx="1">
                  <c:v>318.375</c:v>
                </c:pt>
                <c:pt idx="2">
                  <c:v>485.92500000000001</c:v>
                </c:pt>
                <c:pt idx="3">
                  <c:v>563.29999999999995</c:v>
                </c:pt>
                <c:pt idx="4">
                  <c:v>828.8</c:v>
                </c:pt>
                <c:pt idx="5">
                  <c:v>1055.92</c:v>
                </c:pt>
                <c:pt idx="6">
                  <c:v>1253.5</c:v>
                </c:pt>
              </c:numCache>
            </c:numRef>
          </c:xVal>
          <c:yVal>
            <c:numRef>
              <c:f>Plan1!$K$49:$Q$49</c:f>
              <c:numCache>
                <c:formatCode>General</c:formatCode>
                <c:ptCount val="7"/>
                <c:pt idx="0">
                  <c:v>66</c:v>
                </c:pt>
                <c:pt idx="1">
                  <c:v>121</c:v>
                </c:pt>
                <c:pt idx="2">
                  <c:v>200</c:v>
                </c:pt>
                <c:pt idx="3">
                  <c:v>232</c:v>
                </c:pt>
                <c:pt idx="4">
                  <c:v>360</c:v>
                </c:pt>
                <c:pt idx="5">
                  <c:v>424</c:v>
                </c:pt>
                <c:pt idx="6">
                  <c:v>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33488"/>
        <c:axId val="1523531856"/>
      </c:scatterChart>
      <c:valAx>
        <c:axId val="15235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531856"/>
        <c:crosses val="autoZero"/>
        <c:crossBetween val="midCat"/>
      </c:valAx>
      <c:valAx>
        <c:axId val="15235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5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AMOSTRAS COM DAC EM 60</a:t>
            </a:r>
            <a:endParaRPr lang="pt-BR" sz="1100">
              <a:effectLst/>
            </a:endParaRPr>
          </a:p>
        </c:rich>
      </c:tx>
      <c:layout>
        <c:manualLayout>
          <c:xMode val="edge"/>
          <c:yMode val="edge"/>
          <c:x val="0.27429106474050297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Plan1!$B$48:$H$48</c:f>
              <c:numCache>
                <c:formatCode>General</c:formatCode>
                <c:ptCount val="7"/>
                <c:pt idx="0">
                  <c:v>61.575000000000003</c:v>
                </c:pt>
                <c:pt idx="1">
                  <c:v>181.77500000000001</c:v>
                </c:pt>
                <c:pt idx="2">
                  <c:v>356.45</c:v>
                </c:pt>
                <c:pt idx="3">
                  <c:v>411.82499999999999</c:v>
                </c:pt>
                <c:pt idx="4">
                  <c:v>640.5</c:v>
                </c:pt>
                <c:pt idx="5">
                  <c:v>918.72500000000002</c:v>
                </c:pt>
                <c:pt idx="6">
                  <c:v>1311.825</c:v>
                </c:pt>
              </c:numCache>
            </c:numRef>
          </c:xVal>
          <c:yVal>
            <c:numRef>
              <c:f>Plan1!$B$49:$H$49</c:f>
              <c:numCache>
                <c:formatCode>General</c:formatCode>
                <c:ptCount val="7"/>
                <c:pt idx="0">
                  <c:v>83</c:v>
                </c:pt>
                <c:pt idx="1">
                  <c:v>130</c:v>
                </c:pt>
                <c:pt idx="2">
                  <c:v>200</c:v>
                </c:pt>
                <c:pt idx="3">
                  <c:v>260</c:v>
                </c:pt>
                <c:pt idx="4">
                  <c:v>390</c:v>
                </c:pt>
                <c:pt idx="5">
                  <c:v>460</c:v>
                </c:pt>
                <c:pt idx="6">
                  <c:v>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36208"/>
        <c:axId val="1523532400"/>
      </c:scatterChart>
      <c:valAx>
        <c:axId val="15235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532400"/>
        <c:crosses val="autoZero"/>
        <c:crossBetween val="midCat"/>
      </c:valAx>
      <c:valAx>
        <c:axId val="15235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5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com DAC em 65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backward val="1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Plan1!$B$111:$I$111</c:f>
              <c:numCache>
                <c:formatCode>General</c:formatCode>
                <c:ptCount val="8"/>
                <c:pt idx="0">
                  <c:v>0</c:v>
                </c:pt>
                <c:pt idx="1">
                  <c:v>81.674999999999997</c:v>
                </c:pt>
                <c:pt idx="2">
                  <c:v>570.02499999999998</c:v>
                </c:pt>
                <c:pt idx="3">
                  <c:v>828.75</c:v>
                </c:pt>
                <c:pt idx="4">
                  <c:v>1147.95</c:v>
                </c:pt>
                <c:pt idx="5">
                  <c:v>1530.1</c:v>
                </c:pt>
                <c:pt idx="6">
                  <c:v>2203.9499999999998</c:v>
                </c:pt>
                <c:pt idx="7">
                  <c:v>2512.25</c:v>
                </c:pt>
              </c:numCache>
            </c:numRef>
          </c:xVal>
          <c:yVal>
            <c:numRef>
              <c:f>Plan1!$B$112:$I$112</c:f>
              <c:numCache>
                <c:formatCode>General</c:formatCode>
                <c:ptCount val="8"/>
                <c:pt idx="0">
                  <c:v>0</c:v>
                </c:pt>
                <c:pt idx="1">
                  <c:v>83</c:v>
                </c:pt>
                <c:pt idx="2">
                  <c:v>130</c:v>
                </c:pt>
                <c:pt idx="3">
                  <c:v>200</c:v>
                </c:pt>
                <c:pt idx="4">
                  <c:v>260</c:v>
                </c:pt>
                <c:pt idx="5">
                  <c:v>390</c:v>
                </c:pt>
                <c:pt idx="6">
                  <c:v>460</c:v>
                </c:pt>
                <c:pt idx="7">
                  <c:v>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90112"/>
        <c:axId val="1450195008"/>
      </c:scatterChart>
      <c:valAx>
        <c:axId val="14501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195008"/>
        <c:crosses val="autoZero"/>
        <c:crossBetween val="midCat"/>
      </c:valAx>
      <c:valAx>
        <c:axId val="1450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1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Amostras</a:t>
            </a:r>
            <a:r>
              <a:rPr lang="pt-BR" sz="1200" baseline="0"/>
              <a:t> com DAC em 65 (com reg. passando por zero)</a:t>
            </a:r>
            <a:endParaRPr lang="pt-B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Plan1!$B$111:$I$111</c:f>
              <c:numCache>
                <c:formatCode>General</c:formatCode>
                <c:ptCount val="8"/>
                <c:pt idx="0">
                  <c:v>0</c:v>
                </c:pt>
                <c:pt idx="1">
                  <c:v>81.674999999999997</c:v>
                </c:pt>
                <c:pt idx="2">
                  <c:v>570.02499999999998</c:v>
                </c:pt>
                <c:pt idx="3">
                  <c:v>828.75</c:v>
                </c:pt>
                <c:pt idx="4">
                  <c:v>1147.95</c:v>
                </c:pt>
                <c:pt idx="5">
                  <c:v>1530.1</c:v>
                </c:pt>
                <c:pt idx="6">
                  <c:v>2203.9499999999998</c:v>
                </c:pt>
                <c:pt idx="7">
                  <c:v>2512.25</c:v>
                </c:pt>
              </c:numCache>
            </c:numRef>
          </c:xVal>
          <c:yVal>
            <c:numRef>
              <c:f>Plan1!$B$112:$I$112</c:f>
              <c:numCache>
                <c:formatCode>General</c:formatCode>
                <c:ptCount val="8"/>
                <c:pt idx="0">
                  <c:v>0</c:v>
                </c:pt>
                <c:pt idx="1">
                  <c:v>83</c:v>
                </c:pt>
                <c:pt idx="2">
                  <c:v>130</c:v>
                </c:pt>
                <c:pt idx="3">
                  <c:v>200</c:v>
                </c:pt>
                <c:pt idx="4">
                  <c:v>260</c:v>
                </c:pt>
                <c:pt idx="5">
                  <c:v>390</c:v>
                </c:pt>
                <c:pt idx="6">
                  <c:v>460</c:v>
                </c:pt>
                <c:pt idx="7">
                  <c:v>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6512"/>
        <c:axId val="1570846304"/>
      </c:scatterChart>
      <c:valAx>
        <c:axId val="15708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846304"/>
        <c:crosses val="autoZero"/>
        <c:crossBetween val="midCat"/>
      </c:valAx>
      <c:valAx>
        <c:axId val="15708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8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</a:t>
            </a:r>
            <a:r>
              <a:rPr lang="pt-BR" baseline="0"/>
              <a:t> com DAC em 65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Plan1!$B$111:$I$111</c:f>
              <c:numCache>
                <c:formatCode>General</c:formatCode>
                <c:ptCount val="8"/>
                <c:pt idx="0">
                  <c:v>0</c:v>
                </c:pt>
                <c:pt idx="1">
                  <c:v>81.674999999999997</c:v>
                </c:pt>
                <c:pt idx="2">
                  <c:v>570.02499999999998</c:v>
                </c:pt>
                <c:pt idx="3">
                  <c:v>828.75</c:v>
                </c:pt>
                <c:pt idx="4">
                  <c:v>1147.95</c:v>
                </c:pt>
                <c:pt idx="5">
                  <c:v>1530.1</c:v>
                </c:pt>
                <c:pt idx="6">
                  <c:v>2203.9499999999998</c:v>
                </c:pt>
                <c:pt idx="7">
                  <c:v>2512.25</c:v>
                </c:pt>
              </c:numCache>
            </c:numRef>
          </c:xVal>
          <c:yVal>
            <c:numRef>
              <c:f>Plan1!$B$112:$I$112</c:f>
              <c:numCache>
                <c:formatCode>General</c:formatCode>
                <c:ptCount val="8"/>
                <c:pt idx="0">
                  <c:v>0</c:v>
                </c:pt>
                <c:pt idx="1">
                  <c:v>83</c:v>
                </c:pt>
                <c:pt idx="2">
                  <c:v>130</c:v>
                </c:pt>
                <c:pt idx="3">
                  <c:v>200</c:v>
                </c:pt>
                <c:pt idx="4">
                  <c:v>260</c:v>
                </c:pt>
                <c:pt idx="5">
                  <c:v>390</c:v>
                </c:pt>
                <c:pt idx="6">
                  <c:v>460</c:v>
                </c:pt>
                <c:pt idx="7">
                  <c:v>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5424"/>
        <c:axId val="1570843040"/>
      </c:scatterChart>
      <c:valAx>
        <c:axId val="15708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Médias do ADC (u.a.)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843040"/>
        <c:crosses val="autoZero"/>
        <c:crossBetween val="midCat"/>
      </c:valAx>
      <c:valAx>
        <c:axId val="15708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Turb</a:t>
                </a:r>
                <a:r>
                  <a:rPr lang="pt-BR" baseline="0"/>
                  <a:t> convencional (NTU)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8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320040</xdr:colOff>
      <xdr:row>31</xdr:row>
      <xdr:rowOff>7620</xdr:rowOff>
    </xdr:from>
    <xdr:to>
      <xdr:col>27</xdr:col>
      <xdr:colOff>502920</xdr:colOff>
      <xdr:row>46</xdr:row>
      <xdr:rowOff>7620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312420</xdr:colOff>
      <xdr:row>50</xdr:row>
      <xdr:rowOff>85725</xdr:rowOff>
    </xdr:from>
    <xdr:to>
      <xdr:col>7</xdr:col>
      <xdr:colOff>430530</xdr:colOff>
      <xdr:row>65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140970</xdr:colOff>
      <xdr:row>157</xdr:row>
      <xdr:rowOff>99060</xdr:rowOff>
    </xdr:from>
    <xdr:to>
      <xdr:col>8</xdr:col>
      <xdr:colOff>173355</xdr:colOff>
      <xdr:row>172</xdr:row>
      <xdr:rowOff>99060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137</xdr:row>
      <xdr:rowOff>0</xdr:rowOff>
    </xdr:from>
    <xdr:to>
      <xdr:col>8</xdr:col>
      <xdr:colOff>137160</xdr:colOff>
      <xdr:row>152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95250</xdr:colOff>
      <xdr:row>115</xdr:row>
      <xdr:rowOff>66675</xdr:rowOff>
    </xdr:from>
    <xdr:to>
      <xdr:col>8</xdr:col>
      <xdr:colOff>127635</xdr:colOff>
      <xdr:row>130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57"/>
  <sheetViews>
    <sheetView tabSelected="1" topLeftCell="A103" workbookViewId="0">
      <selection activeCell="M121" sqref="M121"/>
    </sheetView>
  </sheetViews>
  <sheetFormatPr defaultRowHeight="15" x14ac:dyDescent="0.25"/>
  <cols>
    <col min="2" max="2" width="10.7109375" customWidth="1"/>
    <col min="3" max="3" width="11.7109375" bestFit="1" customWidth="1"/>
    <col min="4" max="4" width="11.5703125" style="1" bestFit="1" customWidth="1"/>
    <col min="5" max="5" width="12" customWidth="1"/>
    <col min="6" max="8" width="11.7109375" bestFit="1" customWidth="1"/>
    <col min="10" max="10" width="21.7109375" bestFit="1" customWidth="1"/>
    <col min="11" max="11" width="10.7109375" bestFit="1" customWidth="1"/>
    <col min="12" max="12" width="11.7109375" style="2" bestFit="1" customWidth="1"/>
    <col min="13" max="13" width="11.5703125" bestFit="1" customWidth="1"/>
    <col min="14" max="15" width="11.7109375" style="2" bestFit="1" customWidth="1"/>
    <col min="16" max="17" width="11.7109375" bestFit="1" customWidth="1"/>
    <col min="27" max="27" width="10.7109375" bestFit="1" customWidth="1"/>
  </cols>
  <sheetData>
    <row r="1" spans="2:28" x14ac:dyDescent="0.25">
      <c r="B1" s="2" t="s">
        <v>14</v>
      </c>
      <c r="C1" s="2" t="s">
        <v>6</v>
      </c>
      <c r="D1" s="1" t="s">
        <v>0</v>
      </c>
      <c r="E1" s="2" t="s">
        <v>7</v>
      </c>
      <c r="F1" s="2" t="s">
        <v>10</v>
      </c>
      <c r="G1" s="2" t="s">
        <v>12</v>
      </c>
      <c r="H1" s="2" t="s">
        <v>16</v>
      </c>
      <c r="J1" s="2" t="s">
        <v>19</v>
      </c>
      <c r="K1" s="2" t="s">
        <v>14</v>
      </c>
      <c r="L1" s="2" t="s">
        <v>6</v>
      </c>
      <c r="M1" s="1" t="s">
        <v>0</v>
      </c>
      <c r="N1" s="2" t="s">
        <v>7</v>
      </c>
      <c r="O1" s="2" t="s">
        <v>10</v>
      </c>
      <c r="P1" s="2" t="s">
        <v>12</v>
      </c>
      <c r="Q1" s="2" t="s">
        <v>16</v>
      </c>
    </row>
    <row r="2" spans="2:28" x14ac:dyDescent="0.25">
      <c r="B2" s="2">
        <v>59</v>
      </c>
      <c r="C2" s="2">
        <v>181</v>
      </c>
      <c r="D2" s="1">
        <v>364</v>
      </c>
      <c r="E2" s="2">
        <v>410</v>
      </c>
      <c r="F2" s="2">
        <v>639</v>
      </c>
      <c r="G2" s="2">
        <v>920</v>
      </c>
      <c r="H2" s="2">
        <v>1312</v>
      </c>
      <c r="J2" s="2"/>
      <c r="K2" s="2">
        <v>84</v>
      </c>
      <c r="L2" s="2">
        <v>330</v>
      </c>
      <c r="M2" s="2">
        <v>487</v>
      </c>
      <c r="N2" s="2">
        <v>558</v>
      </c>
      <c r="O2" s="2">
        <v>833</v>
      </c>
      <c r="P2" s="2">
        <v>1056</v>
      </c>
      <c r="Q2" s="2">
        <v>1253</v>
      </c>
    </row>
    <row r="3" spans="2:28" x14ac:dyDescent="0.25">
      <c r="B3" s="2">
        <v>57</v>
      </c>
      <c r="C3" s="2">
        <v>180</v>
      </c>
      <c r="D3" s="1">
        <v>365</v>
      </c>
      <c r="E3" s="2">
        <v>412</v>
      </c>
      <c r="F3" s="2">
        <v>641</v>
      </c>
      <c r="G3" s="2">
        <v>920</v>
      </c>
      <c r="H3" s="2">
        <v>1311</v>
      </c>
      <c r="J3" s="2"/>
      <c r="K3" s="2">
        <v>82</v>
      </c>
      <c r="L3" s="2">
        <v>325</v>
      </c>
      <c r="M3" s="2">
        <v>486</v>
      </c>
      <c r="N3" s="2">
        <v>563</v>
      </c>
      <c r="O3" s="2">
        <v>828</v>
      </c>
      <c r="P3" s="2">
        <v>1059</v>
      </c>
      <c r="Q3" s="2">
        <v>1252</v>
      </c>
    </row>
    <row r="4" spans="2:28" x14ac:dyDescent="0.25">
      <c r="B4" s="2">
        <v>60</v>
      </c>
      <c r="C4" s="2">
        <v>181</v>
      </c>
      <c r="D4" s="1">
        <v>364</v>
      </c>
      <c r="E4" s="2">
        <v>413</v>
      </c>
      <c r="F4" s="2">
        <v>640</v>
      </c>
      <c r="G4" s="2">
        <v>918</v>
      </c>
      <c r="H4" s="2">
        <v>1311</v>
      </c>
      <c r="J4" s="2"/>
      <c r="K4" s="2">
        <v>83</v>
      </c>
      <c r="L4" s="2">
        <v>324</v>
      </c>
      <c r="M4" s="2">
        <v>487</v>
      </c>
      <c r="N4" s="2">
        <v>566</v>
      </c>
      <c r="O4" s="2">
        <v>829</v>
      </c>
      <c r="P4" s="2">
        <v>1056</v>
      </c>
      <c r="Q4" s="2">
        <v>1253</v>
      </c>
    </row>
    <row r="5" spans="2:28" x14ac:dyDescent="0.25">
      <c r="B5" s="2">
        <v>62</v>
      </c>
      <c r="C5" s="2">
        <v>180</v>
      </c>
      <c r="D5" s="1">
        <v>363</v>
      </c>
      <c r="E5" s="2">
        <v>411</v>
      </c>
      <c r="F5" s="2">
        <v>638</v>
      </c>
      <c r="G5" s="2">
        <v>918</v>
      </c>
      <c r="H5" s="2">
        <v>1314</v>
      </c>
      <c r="J5" s="2"/>
      <c r="K5" s="2">
        <v>83</v>
      </c>
      <c r="L5" s="2">
        <v>318</v>
      </c>
      <c r="M5" s="2">
        <v>486</v>
      </c>
      <c r="N5" s="2">
        <v>567</v>
      </c>
      <c r="O5" s="2">
        <v>829</v>
      </c>
      <c r="P5" s="2">
        <v>1061</v>
      </c>
      <c r="Q5" s="2">
        <v>1254</v>
      </c>
    </row>
    <row r="6" spans="2:28" x14ac:dyDescent="0.25">
      <c r="B6" s="2">
        <v>61</v>
      </c>
      <c r="C6" s="2">
        <v>181</v>
      </c>
      <c r="D6" s="1">
        <v>363</v>
      </c>
      <c r="E6" s="2">
        <v>411</v>
      </c>
      <c r="F6" s="2">
        <v>640</v>
      </c>
      <c r="G6" s="2">
        <v>918</v>
      </c>
      <c r="H6" s="2">
        <v>1313</v>
      </c>
      <c r="J6" s="2"/>
      <c r="K6" s="2">
        <v>81</v>
      </c>
      <c r="L6" s="2">
        <v>321</v>
      </c>
      <c r="M6" s="2">
        <v>488</v>
      </c>
      <c r="N6" s="2">
        <v>565</v>
      </c>
      <c r="O6" s="2">
        <v>828</v>
      </c>
      <c r="P6" s="2">
        <v>1057</v>
      </c>
      <c r="Q6" s="2">
        <v>1254</v>
      </c>
    </row>
    <row r="7" spans="2:28" x14ac:dyDescent="0.25">
      <c r="B7" s="2">
        <v>61</v>
      </c>
      <c r="C7" s="2">
        <v>181</v>
      </c>
      <c r="D7" s="1">
        <v>362</v>
      </c>
      <c r="E7" s="2">
        <v>411</v>
      </c>
      <c r="F7" s="2">
        <v>639</v>
      </c>
      <c r="G7" s="2">
        <v>920</v>
      </c>
      <c r="H7" s="2">
        <v>1312</v>
      </c>
      <c r="J7" s="2"/>
      <c r="K7" s="2">
        <v>83</v>
      </c>
      <c r="L7" s="2">
        <v>320</v>
      </c>
      <c r="M7" s="2">
        <v>486</v>
      </c>
      <c r="N7" s="2">
        <v>561</v>
      </c>
      <c r="O7" s="2">
        <v>828</v>
      </c>
      <c r="P7" s="2">
        <v>1053</v>
      </c>
      <c r="Q7" s="2">
        <v>1253</v>
      </c>
      <c r="W7" s="2"/>
      <c r="X7" s="2"/>
      <c r="Y7" s="2"/>
      <c r="Z7" s="2"/>
      <c r="AA7" s="2"/>
    </row>
    <row r="8" spans="2:28" x14ac:dyDescent="0.25">
      <c r="B8" s="2">
        <v>60</v>
      </c>
      <c r="C8" s="2">
        <v>182</v>
      </c>
      <c r="D8" s="1">
        <v>361</v>
      </c>
      <c r="E8" s="2">
        <v>410</v>
      </c>
      <c r="F8" s="2">
        <v>640</v>
      </c>
      <c r="G8" s="2">
        <v>919</v>
      </c>
      <c r="H8" s="2">
        <v>1311</v>
      </c>
      <c r="J8" s="2"/>
      <c r="K8" s="2">
        <v>84</v>
      </c>
      <c r="L8" s="2">
        <v>326</v>
      </c>
      <c r="M8" s="2">
        <v>485</v>
      </c>
      <c r="N8" s="2">
        <v>566</v>
      </c>
      <c r="O8" s="2">
        <v>833</v>
      </c>
      <c r="P8" s="2">
        <v>1057</v>
      </c>
      <c r="Q8" s="2">
        <v>1255</v>
      </c>
    </row>
    <row r="9" spans="2:28" x14ac:dyDescent="0.25">
      <c r="B9" s="2">
        <v>60</v>
      </c>
      <c r="C9" s="2">
        <v>179</v>
      </c>
      <c r="D9" s="1">
        <v>361</v>
      </c>
      <c r="E9" s="2">
        <v>412</v>
      </c>
      <c r="F9" s="2">
        <v>641</v>
      </c>
      <c r="G9" s="2">
        <v>919</v>
      </c>
      <c r="H9" s="2">
        <v>1313</v>
      </c>
      <c r="J9" s="2"/>
      <c r="K9" s="2">
        <v>79</v>
      </c>
      <c r="L9" s="2">
        <v>329</v>
      </c>
      <c r="M9" s="2">
        <v>485</v>
      </c>
      <c r="N9" s="2">
        <v>567</v>
      </c>
      <c r="O9" s="2">
        <v>829</v>
      </c>
      <c r="P9" s="2">
        <v>1056</v>
      </c>
      <c r="Q9" s="2">
        <v>1255</v>
      </c>
    </row>
    <row r="10" spans="2:28" x14ac:dyDescent="0.25">
      <c r="B10" s="2">
        <v>59</v>
      </c>
      <c r="C10" s="2">
        <v>181</v>
      </c>
      <c r="D10" s="1">
        <v>359</v>
      </c>
      <c r="E10" s="2">
        <v>412</v>
      </c>
      <c r="F10" s="2">
        <v>640</v>
      </c>
      <c r="G10" s="2">
        <v>922</v>
      </c>
      <c r="H10" s="2">
        <v>1311</v>
      </c>
      <c r="J10" s="2"/>
      <c r="K10" s="1">
        <v>81</v>
      </c>
      <c r="L10" s="2">
        <v>331</v>
      </c>
      <c r="M10" s="2">
        <v>485</v>
      </c>
      <c r="N10" s="2">
        <v>565</v>
      </c>
      <c r="O10" s="2">
        <v>830</v>
      </c>
      <c r="P10" s="2">
        <v>1052</v>
      </c>
      <c r="Q10" s="2">
        <v>1250</v>
      </c>
      <c r="V10" s="2" t="s">
        <v>2</v>
      </c>
      <c r="W10" s="2"/>
      <c r="X10" s="2" t="s">
        <v>3</v>
      </c>
      <c r="Y10" s="2"/>
      <c r="Z10" s="2"/>
    </row>
    <row r="11" spans="2:28" x14ac:dyDescent="0.25">
      <c r="B11" s="2">
        <v>59</v>
      </c>
      <c r="C11" s="2">
        <v>182</v>
      </c>
      <c r="D11" s="1">
        <v>360</v>
      </c>
      <c r="E11" s="2">
        <v>411</v>
      </c>
      <c r="F11" s="2">
        <v>639</v>
      </c>
      <c r="G11" s="2">
        <v>921</v>
      </c>
      <c r="H11" s="2">
        <v>1314</v>
      </c>
      <c r="J11" s="2"/>
      <c r="K11" s="1">
        <v>83</v>
      </c>
      <c r="L11" s="2">
        <v>332</v>
      </c>
      <c r="M11" s="2">
        <v>484</v>
      </c>
      <c r="N11" s="2">
        <v>563</v>
      </c>
      <c r="O11" s="2">
        <v>826</v>
      </c>
      <c r="P11" s="2">
        <v>1054</v>
      </c>
      <c r="Q11" s="2">
        <v>1255</v>
      </c>
      <c r="V11" s="2">
        <v>80</v>
      </c>
      <c r="W11" s="2"/>
      <c r="X11" s="2">
        <v>1</v>
      </c>
      <c r="Y11" s="2"/>
      <c r="Z11" s="2"/>
    </row>
    <row r="12" spans="2:28" x14ac:dyDescent="0.25">
      <c r="B12" s="2">
        <v>61</v>
      </c>
      <c r="C12" s="2">
        <v>181</v>
      </c>
      <c r="D12" s="1">
        <v>361</v>
      </c>
      <c r="E12" s="2">
        <v>413</v>
      </c>
      <c r="F12" s="2">
        <v>642</v>
      </c>
      <c r="G12" s="2">
        <v>919</v>
      </c>
      <c r="H12" s="2">
        <v>1314</v>
      </c>
      <c r="J12" s="2"/>
      <c r="K12" s="1">
        <v>81</v>
      </c>
      <c r="L12" s="2">
        <v>337</v>
      </c>
      <c r="M12" s="2">
        <v>487</v>
      </c>
      <c r="N12" s="2">
        <v>565</v>
      </c>
      <c r="O12" s="2">
        <v>832</v>
      </c>
      <c r="P12" s="2">
        <v>1056</v>
      </c>
      <c r="Q12" s="2">
        <v>1252</v>
      </c>
      <c r="V12" s="2">
        <v>50</v>
      </c>
      <c r="W12" s="2"/>
      <c r="X12" s="2" t="s">
        <v>1</v>
      </c>
      <c r="Y12" s="2"/>
      <c r="Z12" s="2"/>
    </row>
    <row r="13" spans="2:28" x14ac:dyDescent="0.25">
      <c r="B13" s="2">
        <v>59</v>
      </c>
      <c r="C13" s="2">
        <v>182</v>
      </c>
      <c r="D13" s="1">
        <v>359</v>
      </c>
      <c r="E13" s="2">
        <v>412</v>
      </c>
      <c r="F13" s="2">
        <v>640</v>
      </c>
      <c r="G13" s="2">
        <v>920</v>
      </c>
      <c r="H13" s="2">
        <v>1310</v>
      </c>
      <c r="J13" s="2"/>
      <c r="K13" s="1">
        <v>76</v>
      </c>
      <c r="L13" s="2">
        <v>334</v>
      </c>
      <c r="M13" s="2">
        <v>486</v>
      </c>
      <c r="N13" s="2">
        <v>564</v>
      </c>
      <c r="O13" s="2">
        <v>829</v>
      </c>
      <c r="P13" s="2">
        <v>1054</v>
      </c>
      <c r="Q13" s="2">
        <v>1254</v>
      </c>
      <c r="V13" s="2"/>
      <c r="W13" s="2" t="s">
        <v>4</v>
      </c>
      <c r="X13" s="3" t="s">
        <v>5</v>
      </c>
      <c r="Y13" s="2"/>
      <c r="Z13" s="4" t="s">
        <v>27</v>
      </c>
      <c r="AA13" s="2" t="s">
        <v>28</v>
      </c>
      <c r="AB13" s="2" t="s">
        <v>30</v>
      </c>
    </row>
    <row r="14" spans="2:28" x14ac:dyDescent="0.25">
      <c r="B14" s="2">
        <v>60</v>
      </c>
      <c r="C14" s="2">
        <v>182</v>
      </c>
      <c r="D14" s="1">
        <v>358</v>
      </c>
      <c r="E14" s="2">
        <v>412</v>
      </c>
      <c r="F14" s="2">
        <v>641</v>
      </c>
      <c r="G14" s="2">
        <v>922</v>
      </c>
      <c r="H14" s="2">
        <v>1314</v>
      </c>
      <c r="J14" s="2"/>
      <c r="K14" s="1">
        <v>78</v>
      </c>
      <c r="L14" s="2">
        <v>325</v>
      </c>
      <c r="M14" s="2">
        <v>487</v>
      </c>
      <c r="N14" s="2">
        <v>564</v>
      </c>
      <c r="O14" s="2">
        <v>834</v>
      </c>
      <c r="P14" s="2">
        <v>1059</v>
      </c>
      <c r="Q14" s="2">
        <v>1251</v>
      </c>
      <c r="V14" s="2">
        <v>0.5</v>
      </c>
      <c r="W14" s="2" t="s">
        <v>8</v>
      </c>
      <c r="X14" s="2">
        <v>0.3125</v>
      </c>
      <c r="Y14" s="2" t="s">
        <v>8</v>
      </c>
      <c r="Z14" s="2" t="s">
        <v>15</v>
      </c>
      <c r="AA14" s="2" t="s">
        <v>36</v>
      </c>
      <c r="AB14" s="6">
        <v>2.5000000000000001E-2</v>
      </c>
    </row>
    <row r="15" spans="2:28" x14ac:dyDescent="0.25">
      <c r="B15" s="2">
        <v>59</v>
      </c>
      <c r="C15" s="2">
        <v>182</v>
      </c>
      <c r="D15" s="1">
        <v>357</v>
      </c>
      <c r="E15" s="2">
        <v>411</v>
      </c>
      <c r="F15" s="2">
        <v>640</v>
      </c>
      <c r="G15" s="2">
        <v>918</v>
      </c>
      <c r="H15" s="2">
        <v>1313</v>
      </c>
      <c r="J15" s="2"/>
      <c r="K15" s="1">
        <v>79</v>
      </c>
      <c r="L15" s="2">
        <v>312</v>
      </c>
      <c r="M15" s="2">
        <v>486</v>
      </c>
      <c r="N15" s="2">
        <v>564</v>
      </c>
      <c r="O15" s="2">
        <v>831</v>
      </c>
      <c r="P15" s="2">
        <v>1060</v>
      </c>
      <c r="Q15" s="2">
        <v>1254</v>
      </c>
      <c r="V15" s="2">
        <v>1</v>
      </c>
      <c r="W15" s="2" t="s">
        <v>8</v>
      </c>
      <c r="X15" s="2">
        <v>0.625</v>
      </c>
      <c r="Y15" s="2"/>
      <c r="Z15" s="2" t="s">
        <v>32</v>
      </c>
      <c r="AA15" s="2" t="s">
        <v>29</v>
      </c>
      <c r="AB15" s="5">
        <v>0.02</v>
      </c>
    </row>
    <row r="16" spans="2:28" x14ac:dyDescent="0.25">
      <c r="B16" s="2">
        <v>61</v>
      </c>
      <c r="C16" s="2">
        <v>182</v>
      </c>
      <c r="D16" s="1">
        <v>360</v>
      </c>
      <c r="E16" s="2">
        <v>411</v>
      </c>
      <c r="F16" s="2">
        <v>641</v>
      </c>
      <c r="G16" s="2">
        <v>920</v>
      </c>
      <c r="H16" s="2">
        <v>1313</v>
      </c>
      <c r="J16" s="2"/>
      <c r="K16" s="1">
        <v>79</v>
      </c>
      <c r="L16" s="2">
        <v>314</v>
      </c>
      <c r="M16" s="2">
        <v>488</v>
      </c>
      <c r="N16" s="2">
        <v>560</v>
      </c>
      <c r="O16" s="2">
        <v>829</v>
      </c>
      <c r="P16" s="2">
        <v>1058</v>
      </c>
      <c r="Q16" s="2">
        <v>1254</v>
      </c>
      <c r="V16" s="2">
        <v>2</v>
      </c>
      <c r="W16" s="2" t="s">
        <v>8</v>
      </c>
      <c r="X16" s="2">
        <v>1.25</v>
      </c>
      <c r="Y16" s="2" t="s">
        <v>8</v>
      </c>
      <c r="Z16" s="2" t="s">
        <v>9</v>
      </c>
      <c r="AA16" s="2" t="s">
        <v>35</v>
      </c>
      <c r="AB16" s="5">
        <v>0.01</v>
      </c>
    </row>
    <row r="17" spans="2:28" x14ac:dyDescent="0.25">
      <c r="B17" s="2">
        <v>60</v>
      </c>
      <c r="C17" s="2">
        <v>182</v>
      </c>
      <c r="D17" s="1">
        <v>357</v>
      </c>
      <c r="E17" s="2">
        <v>411</v>
      </c>
      <c r="F17" s="2">
        <v>641</v>
      </c>
      <c r="G17" s="2">
        <v>916</v>
      </c>
      <c r="H17" s="2">
        <v>1310</v>
      </c>
      <c r="J17" s="2"/>
      <c r="K17" s="1">
        <v>81</v>
      </c>
      <c r="L17" s="2">
        <v>316</v>
      </c>
      <c r="M17" s="2">
        <v>486</v>
      </c>
      <c r="N17" s="2">
        <v>564</v>
      </c>
      <c r="O17" s="2">
        <v>831</v>
      </c>
      <c r="P17" s="2">
        <v>1055</v>
      </c>
      <c r="Q17" s="2">
        <v>1255</v>
      </c>
      <c r="V17" s="2">
        <v>3</v>
      </c>
      <c r="W17" s="2" t="s">
        <v>8</v>
      </c>
      <c r="X17" s="2">
        <v>1.875</v>
      </c>
      <c r="Y17" s="2" t="s">
        <v>8</v>
      </c>
      <c r="Z17" s="2" t="s">
        <v>11</v>
      </c>
      <c r="AA17" s="2" t="s">
        <v>34</v>
      </c>
      <c r="AB17" s="5">
        <v>0.01</v>
      </c>
    </row>
    <row r="18" spans="2:28" x14ac:dyDescent="0.25">
      <c r="B18" s="2">
        <v>61</v>
      </c>
      <c r="C18" s="2">
        <v>183</v>
      </c>
      <c r="D18" s="1">
        <v>358</v>
      </c>
      <c r="E18" s="2">
        <v>411</v>
      </c>
      <c r="F18" s="2">
        <v>642</v>
      </c>
      <c r="G18" s="2">
        <v>918</v>
      </c>
      <c r="H18" s="2">
        <v>1313</v>
      </c>
      <c r="J18" s="2"/>
      <c r="K18" s="1">
        <v>78</v>
      </c>
      <c r="L18" s="2">
        <v>317</v>
      </c>
      <c r="M18" s="2">
        <v>484</v>
      </c>
      <c r="N18" s="2">
        <v>562</v>
      </c>
      <c r="O18" s="2">
        <v>825</v>
      </c>
      <c r="P18" s="2">
        <v>1056</v>
      </c>
      <c r="Q18" s="2">
        <v>1255</v>
      </c>
      <c r="V18" s="2">
        <v>4</v>
      </c>
      <c r="W18" s="2" t="s">
        <v>8</v>
      </c>
      <c r="X18" s="2">
        <v>2.5</v>
      </c>
      <c r="Y18" s="2" t="s">
        <v>8</v>
      </c>
      <c r="Z18" s="2" t="s">
        <v>13</v>
      </c>
      <c r="AA18" s="2" t="s">
        <v>31</v>
      </c>
      <c r="AB18" s="6">
        <v>2.5000000000000001E-3</v>
      </c>
    </row>
    <row r="19" spans="2:28" x14ac:dyDescent="0.25">
      <c r="B19" s="2">
        <v>62</v>
      </c>
      <c r="C19" s="2">
        <v>182</v>
      </c>
      <c r="D19" s="1">
        <v>358</v>
      </c>
      <c r="E19" s="2">
        <v>413</v>
      </c>
      <c r="F19" s="2">
        <v>638</v>
      </c>
      <c r="G19" s="2">
        <v>918</v>
      </c>
      <c r="H19" s="2">
        <v>1310</v>
      </c>
      <c r="J19" s="2"/>
      <c r="K19" s="1">
        <v>78</v>
      </c>
      <c r="L19" s="2">
        <v>316</v>
      </c>
      <c r="M19" s="2">
        <v>484</v>
      </c>
      <c r="N19" s="2">
        <v>564</v>
      </c>
      <c r="O19" s="2">
        <v>829</v>
      </c>
      <c r="P19" s="2">
        <v>1058</v>
      </c>
      <c r="Q19" s="2">
        <v>1254</v>
      </c>
      <c r="V19" s="2">
        <v>5</v>
      </c>
      <c r="W19" s="2" t="s">
        <v>8</v>
      </c>
      <c r="X19" s="2">
        <v>3.125</v>
      </c>
      <c r="Y19" s="2" t="s">
        <v>8</v>
      </c>
      <c r="Z19" s="2" t="s">
        <v>17</v>
      </c>
      <c r="AA19" s="2" t="s">
        <v>33</v>
      </c>
      <c r="AB19" s="5">
        <v>0.02</v>
      </c>
    </row>
    <row r="20" spans="2:28" x14ac:dyDescent="0.25">
      <c r="B20" s="2">
        <v>62</v>
      </c>
      <c r="C20" s="2">
        <v>182</v>
      </c>
      <c r="D20" s="1">
        <v>356</v>
      </c>
      <c r="E20" s="2">
        <v>413</v>
      </c>
      <c r="F20" s="2">
        <v>640</v>
      </c>
      <c r="G20" s="2">
        <v>916</v>
      </c>
      <c r="H20" s="2">
        <v>1311</v>
      </c>
      <c r="J20" s="2"/>
      <c r="K20" s="2">
        <v>80</v>
      </c>
      <c r="L20" s="2">
        <v>314</v>
      </c>
      <c r="M20" s="2">
        <v>485</v>
      </c>
      <c r="N20" s="2">
        <v>563</v>
      </c>
      <c r="O20" s="2">
        <v>825</v>
      </c>
      <c r="P20" s="2">
        <v>1055</v>
      </c>
      <c r="Q20" s="2">
        <v>1256</v>
      </c>
    </row>
    <row r="21" spans="2:28" x14ac:dyDescent="0.25">
      <c r="B21" s="2">
        <v>61</v>
      </c>
      <c r="C21" s="2">
        <v>183</v>
      </c>
      <c r="D21" s="1">
        <v>357</v>
      </c>
      <c r="E21" s="2">
        <v>412</v>
      </c>
      <c r="F21" s="2">
        <v>642</v>
      </c>
      <c r="G21" s="2">
        <v>917</v>
      </c>
      <c r="H21" s="2">
        <v>1311</v>
      </c>
      <c r="J21" s="2"/>
      <c r="K21" s="2">
        <v>79</v>
      </c>
      <c r="L21" s="2">
        <v>317</v>
      </c>
      <c r="M21" s="2">
        <v>487</v>
      </c>
      <c r="N21" s="2">
        <v>563</v>
      </c>
      <c r="O21" s="2">
        <v>831</v>
      </c>
      <c r="P21" s="2">
        <v>1053</v>
      </c>
      <c r="Q21" s="2">
        <v>1252</v>
      </c>
    </row>
    <row r="22" spans="2:28" x14ac:dyDescent="0.25">
      <c r="B22" s="2">
        <v>61</v>
      </c>
      <c r="C22" s="2">
        <v>184</v>
      </c>
      <c r="D22" s="1">
        <v>356</v>
      </c>
      <c r="E22" s="2">
        <v>412</v>
      </c>
      <c r="F22" s="2">
        <v>640</v>
      </c>
      <c r="G22" s="2">
        <v>920</v>
      </c>
      <c r="H22" s="2">
        <v>1311</v>
      </c>
      <c r="J22" s="2"/>
      <c r="K22" s="2">
        <v>80</v>
      </c>
      <c r="L22" s="2">
        <v>316</v>
      </c>
      <c r="M22" s="2">
        <v>486</v>
      </c>
      <c r="N22" s="2">
        <v>566</v>
      </c>
      <c r="O22" s="2">
        <v>830</v>
      </c>
      <c r="P22" s="2">
        <v>1056</v>
      </c>
      <c r="Q22" s="2">
        <v>1254</v>
      </c>
    </row>
    <row r="23" spans="2:28" x14ac:dyDescent="0.25">
      <c r="B23" s="2">
        <v>61</v>
      </c>
      <c r="C23" s="2">
        <v>182</v>
      </c>
      <c r="D23" s="1">
        <v>354</v>
      </c>
      <c r="E23" s="2">
        <v>413</v>
      </c>
      <c r="F23" s="2">
        <v>639</v>
      </c>
      <c r="G23" s="2">
        <v>918</v>
      </c>
      <c r="H23" s="2">
        <v>1311</v>
      </c>
      <c r="J23" s="2"/>
      <c r="K23" s="2">
        <v>80</v>
      </c>
      <c r="L23" s="2">
        <v>314</v>
      </c>
      <c r="M23" s="2">
        <v>487</v>
      </c>
      <c r="N23" s="2">
        <v>563</v>
      </c>
      <c r="O23" s="2">
        <v>831</v>
      </c>
      <c r="P23" s="2">
        <v>1056</v>
      </c>
      <c r="Q23" s="2">
        <v>1253</v>
      </c>
    </row>
    <row r="24" spans="2:28" x14ac:dyDescent="0.25">
      <c r="B24" s="2">
        <v>63</v>
      </c>
      <c r="C24" s="2">
        <v>182</v>
      </c>
      <c r="D24" s="1">
        <v>356</v>
      </c>
      <c r="E24" s="2">
        <v>410</v>
      </c>
      <c r="F24" s="2">
        <v>640</v>
      </c>
      <c r="G24" s="2">
        <v>918</v>
      </c>
      <c r="H24" s="2">
        <v>1312</v>
      </c>
      <c r="J24" s="2"/>
      <c r="K24" s="2">
        <v>81</v>
      </c>
      <c r="L24" s="2">
        <v>315</v>
      </c>
      <c r="M24" s="2">
        <v>486</v>
      </c>
      <c r="N24" s="2">
        <v>562</v>
      </c>
      <c r="O24" s="2">
        <v>827</v>
      </c>
      <c r="P24" s="2">
        <v>1058</v>
      </c>
      <c r="Q24" s="2">
        <v>1253</v>
      </c>
    </row>
    <row r="25" spans="2:28" x14ac:dyDescent="0.25">
      <c r="B25" s="2">
        <v>62</v>
      </c>
      <c r="C25" s="2">
        <v>182</v>
      </c>
      <c r="D25" s="1">
        <v>355</v>
      </c>
      <c r="E25" s="2">
        <v>412</v>
      </c>
      <c r="F25" s="2">
        <v>640</v>
      </c>
      <c r="G25" s="2">
        <v>919</v>
      </c>
      <c r="H25" s="2">
        <v>1312</v>
      </c>
      <c r="J25" s="2"/>
      <c r="K25" s="2">
        <v>77</v>
      </c>
      <c r="L25" s="2">
        <v>315</v>
      </c>
      <c r="M25" s="2">
        <v>488</v>
      </c>
      <c r="N25" s="2">
        <v>562</v>
      </c>
      <c r="O25" s="2">
        <v>831</v>
      </c>
      <c r="P25" s="2">
        <v>1054</v>
      </c>
      <c r="Q25" s="2">
        <v>1253</v>
      </c>
    </row>
    <row r="26" spans="2:28" x14ac:dyDescent="0.25">
      <c r="B26" s="2">
        <v>65</v>
      </c>
      <c r="C26" s="2">
        <v>184</v>
      </c>
      <c r="D26" s="1">
        <v>357</v>
      </c>
      <c r="E26" s="2">
        <v>412</v>
      </c>
      <c r="F26" s="2">
        <v>642</v>
      </c>
      <c r="G26" s="2">
        <v>920</v>
      </c>
      <c r="H26" s="2">
        <v>1314</v>
      </c>
      <c r="J26" s="2"/>
      <c r="K26" s="2">
        <v>77</v>
      </c>
      <c r="L26" s="2">
        <v>310</v>
      </c>
      <c r="M26" s="2">
        <v>486</v>
      </c>
      <c r="N26" s="2">
        <v>560</v>
      </c>
      <c r="O26" s="2">
        <v>825</v>
      </c>
      <c r="P26" s="2">
        <v>1058</v>
      </c>
      <c r="Q26" s="2">
        <v>1252</v>
      </c>
    </row>
    <row r="27" spans="2:28" x14ac:dyDescent="0.25">
      <c r="B27" s="2">
        <v>66</v>
      </c>
      <c r="C27" s="2">
        <v>183</v>
      </c>
      <c r="D27" s="1">
        <v>354</v>
      </c>
      <c r="E27" s="2">
        <v>414</v>
      </c>
      <c r="F27" s="2">
        <v>638</v>
      </c>
      <c r="G27" s="2">
        <v>919</v>
      </c>
      <c r="H27" s="2">
        <v>1312</v>
      </c>
      <c r="J27" s="2"/>
      <c r="K27" s="2">
        <v>80</v>
      </c>
      <c r="L27" s="2">
        <v>311</v>
      </c>
      <c r="M27" s="2">
        <v>485</v>
      </c>
      <c r="N27" s="2">
        <v>564</v>
      </c>
      <c r="O27" s="2">
        <v>829</v>
      </c>
      <c r="P27" s="2">
        <v>1058</v>
      </c>
      <c r="Q27" s="2">
        <v>1254</v>
      </c>
    </row>
    <row r="28" spans="2:28" x14ac:dyDescent="0.25">
      <c r="B28" s="2">
        <v>63</v>
      </c>
      <c r="C28" s="2">
        <v>181</v>
      </c>
      <c r="D28" s="1">
        <v>353</v>
      </c>
      <c r="E28" s="2">
        <v>411</v>
      </c>
      <c r="F28" s="2">
        <v>640</v>
      </c>
      <c r="G28" s="2">
        <v>918</v>
      </c>
      <c r="H28" s="2">
        <v>1310</v>
      </c>
      <c r="J28" s="2"/>
      <c r="K28" s="2">
        <v>80</v>
      </c>
      <c r="L28" s="2">
        <v>310</v>
      </c>
      <c r="M28" s="2">
        <v>485</v>
      </c>
      <c r="N28" s="2">
        <v>563</v>
      </c>
      <c r="O28" s="2">
        <v>830</v>
      </c>
      <c r="P28" s="2">
        <v>1056</v>
      </c>
      <c r="Q28" s="2">
        <v>1255</v>
      </c>
    </row>
    <row r="29" spans="2:28" x14ac:dyDescent="0.25">
      <c r="B29" s="2">
        <v>65</v>
      </c>
      <c r="C29" s="2">
        <v>180</v>
      </c>
      <c r="D29" s="1">
        <v>354</v>
      </c>
      <c r="E29" s="2">
        <v>412</v>
      </c>
      <c r="F29" s="2">
        <v>639</v>
      </c>
      <c r="G29" s="2">
        <v>920</v>
      </c>
      <c r="H29" s="2">
        <v>1312</v>
      </c>
      <c r="J29" s="2"/>
      <c r="K29" s="2">
        <v>81</v>
      </c>
      <c r="L29" s="2">
        <v>312</v>
      </c>
      <c r="M29" s="2">
        <v>485</v>
      </c>
      <c r="N29" s="2">
        <v>566</v>
      </c>
      <c r="O29" s="2">
        <v>825</v>
      </c>
      <c r="P29" s="2">
        <v>1060</v>
      </c>
      <c r="Q29" s="2">
        <v>1255</v>
      </c>
    </row>
    <row r="30" spans="2:28" x14ac:dyDescent="0.25">
      <c r="B30" s="2">
        <v>65</v>
      </c>
      <c r="C30" s="2">
        <v>180</v>
      </c>
      <c r="D30" s="1">
        <v>357</v>
      </c>
      <c r="E30" s="2">
        <v>410</v>
      </c>
      <c r="F30" s="2">
        <v>640</v>
      </c>
      <c r="G30" s="2">
        <v>917</v>
      </c>
      <c r="H30" s="2">
        <v>1313</v>
      </c>
      <c r="J30" s="2"/>
      <c r="K30" s="2">
        <v>79</v>
      </c>
      <c r="L30" s="2">
        <v>314</v>
      </c>
      <c r="M30" s="2">
        <v>484</v>
      </c>
      <c r="N30" s="2">
        <v>563</v>
      </c>
      <c r="O30" s="2">
        <v>833</v>
      </c>
      <c r="P30" s="2">
        <v>1054</v>
      </c>
      <c r="Q30" s="2">
        <v>1254</v>
      </c>
    </row>
    <row r="31" spans="2:28" x14ac:dyDescent="0.25">
      <c r="B31" s="2">
        <v>61</v>
      </c>
      <c r="C31" s="2">
        <v>181</v>
      </c>
      <c r="D31" s="1">
        <v>351</v>
      </c>
      <c r="E31" s="2">
        <v>412</v>
      </c>
      <c r="F31" s="2">
        <v>641</v>
      </c>
      <c r="G31" s="2">
        <v>919</v>
      </c>
      <c r="H31" s="2">
        <v>1312</v>
      </c>
      <c r="J31" s="2"/>
      <c r="K31" s="2">
        <v>81</v>
      </c>
      <c r="L31" s="2">
        <v>313</v>
      </c>
      <c r="M31" s="2">
        <v>487</v>
      </c>
      <c r="N31" s="2">
        <v>565</v>
      </c>
      <c r="O31" s="2">
        <v>830</v>
      </c>
      <c r="P31" s="2">
        <v>1056</v>
      </c>
      <c r="Q31" s="2">
        <v>1252</v>
      </c>
    </row>
    <row r="32" spans="2:28" x14ac:dyDescent="0.25">
      <c r="B32" s="2">
        <v>63</v>
      </c>
      <c r="C32" s="2">
        <v>181</v>
      </c>
      <c r="D32" s="1">
        <v>352</v>
      </c>
      <c r="E32" s="2">
        <v>412</v>
      </c>
      <c r="F32" s="2">
        <v>640</v>
      </c>
      <c r="G32" s="2">
        <v>918</v>
      </c>
      <c r="H32" s="2">
        <v>1312</v>
      </c>
      <c r="J32" s="2"/>
      <c r="K32" s="2">
        <v>80</v>
      </c>
      <c r="L32" s="2">
        <v>315</v>
      </c>
      <c r="M32" s="2">
        <v>486</v>
      </c>
      <c r="N32" s="2">
        <v>567</v>
      </c>
      <c r="O32" s="2">
        <v>826</v>
      </c>
      <c r="P32" s="2">
        <v>1055</v>
      </c>
      <c r="Q32" s="2">
        <v>1252</v>
      </c>
    </row>
    <row r="33" spans="2:17" x14ac:dyDescent="0.25">
      <c r="B33" s="2">
        <v>61</v>
      </c>
      <c r="C33" s="2">
        <v>184</v>
      </c>
      <c r="D33" s="1">
        <v>353</v>
      </c>
      <c r="E33" s="2">
        <v>412</v>
      </c>
      <c r="F33" s="2">
        <v>640</v>
      </c>
      <c r="G33" s="2">
        <v>918</v>
      </c>
      <c r="H33" s="2">
        <v>1312</v>
      </c>
      <c r="J33" s="2"/>
      <c r="K33" s="2">
        <v>79</v>
      </c>
      <c r="L33" s="2">
        <v>313</v>
      </c>
      <c r="M33" s="2">
        <v>487</v>
      </c>
      <c r="N33" s="2">
        <v>557</v>
      </c>
      <c r="O33" s="2">
        <v>829</v>
      </c>
      <c r="P33" s="2">
        <v>1052</v>
      </c>
      <c r="Q33" s="2">
        <v>1255</v>
      </c>
    </row>
    <row r="34" spans="2:17" x14ac:dyDescent="0.25">
      <c r="B34" s="2">
        <v>62</v>
      </c>
      <c r="C34" s="2">
        <v>183</v>
      </c>
      <c r="D34" s="1">
        <v>350</v>
      </c>
      <c r="E34" s="2">
        <v>413</v>
      </c>
      <c r="F34" s="2">
        <v>640</v>
      </c>
      <c r="G34" s="2">
        <v>917</v>
      </c>
      <c r="H34" s="2">
        <v>1310</v>
      </c>
      <c r="J34" s="2"/>
      <c r="K34" s="2">
        <v>79</v>
      </c>
      <c r="L34" s="2">
        <v>315</v>
      </c>
      <c r="M34" s="2">
        <v>486</v>
      </c>
      <c r="N34" s="2">
        <v>562</v>
      </c>
      <c r="O34" s="2">
        <v>824</v>
      </c>
      <c r="P34" s="2">
        <v>1055</v>
      </c>
      <c r="Q34" s="2">
        <v>1254</v>
      </c>
    </row>
    <row r="35" spans="2:17" x14ac:dyDescent="0.25">
      <c r="B35" s="2">
        <v>62</v>
      </c>
      <c r="C35" s="2">
        <v>183</v>
      </c>
      <c r="D35" s="1">
        <v>352</v>
      </c>
      <c r="E35" s="2">
        <v>413</v>
      </c>
      <c r="F35" s="2">
        <v>641</v>
      </c>
      <c r="G35" s="2">
        <v>917</v>
      </c>
      <c r="H35" s="2">
        <v>1312</v>
      </c>
      <c r="J35" s="2"/>
      <c r="K35" s="2">
        <v>80</v>
      </c>
      <c r="L35" s="2">
        <v>315</v>
      </c>
      <c r="M35" s="2">
        <v>488</v>
      </c>
      <c r="N35" s="2">
        <v>561</v>
      </c>
      <c r="O35" s="2">
        <v>827</v>
      </c>
      <c r="P35" s="2">
        <v>1052</v>
      </c>
      <c r="Q35" s="2">
        <v>1254</v>
      </c>
    </row>
    <row r="36" spans="2:17" x14ac:dyDescent="0.25">
      <c r="B36" s="2">
        <v>63</v>
      </c>
      <c r="C36" s="2">
        <v>181</v>
      </c>
      <c r="D36" s="1">
        <v>351</v>
      </c>
      <c r="E36" s="2">
        <v>412</v>
      </c>
      <c r="F36" s="2">
        <v>640</v>
      </c>
      <c r="G36" s="2">
        <v>919</v>
      </c>
      <c r="H36" s="2">
        <v>1311</v>
      </c>
      <c r="J36" s="2"/>
      <c r="K36" s="2">
        <v>81</v>
      </c>
      <c r="L36" s="2">
        <v>316</v>
      </c>
      <c r="M36" s="2">
        <v>486</v>
      </c>
      <c r="N36" s="2">
        <v>561</v>
      </c>
      <c r="O36" s="2">
        <v>826</v>
      </c>
      <c r="P36" s="2">
        <v>1053</v>
      </c>
      <c r="Q36" s="2">
        <v>1259</v>
      </c>
    </row>
    <row r="37" spans="2:17" x14ac:dyDescent="0.25">
      <c r="B37" s="2">
        <v>64</v>
      </c>
      <c r="C37" s="2">
        <v>183</v>
      </c>
      <c r="D37" s="1">
        <v>350</v>
      </c>
      <c r="E37" s="2">
        <v>412</v>
      </c>
      <c r="F37" s="2">
        <v>640</v>
      </c>
      <c r="G37" s="2">
        <v>916</v>
      </c>
      <c r="H37" s="2">
        <v>1312</v>
      </c>
      <c r="J37" s="2"/>
      <c r="K37" s="2">
        <v>81</v>
      </c>
      <c r="L37" s="2">
        <v>313</v>
      </c>
      <c r="M37" s="2">
        <v>485</v>
      </c>
      <c r="N37" s="2">
        <v>565</v>
      </c>
      <c r="O37" s="2">
        <v>829</v>
      </c>
      <c r="P37" s="2">
        <v>1056</v>
      </c>
      <c r="Q37" s="2">
        <v>1252</v>
      </c>
    </row>
    <row r="38" spans="2:17" x14ac:dyDescent="0.25">
      <c r="B38" s="2">
        <v>62</v>
      </c>
      <c r="C38" s="2">
        <v>182</v>
      </c>
      <c r="D38" s="1">
        <v>351</v>
      </c>
      <c r="E38" s="2">
        <v>412</v>
      </c>
      <c r="F38" s="2">
        <v>640</v>
      </c>
      <c r="G38" s="2">
        <v>920</v>
      </c>
      <c r="H38" s="2">
        <v>1311</v>
      </c>
      <c r="J38" s="2"/>
      <c r="K38" s="2">
        <v>79</v>
      </c>
      <c r="L38" s="2">
        <v>314</v>
      </c>
      <c r="M38" s="2">
        <v>485</v>
      </c>
      <c r="N38" s="2">
        <v>564</v>
      </c>
      <c r="O38" s="2">
        <v>829</v>
      </c>
      <c r="P38" s="2">
        <v>1056</v>
      </c>
      <c r="Q38" s="2">
        <v>1254</v>
      </c>
    </row>
    <row r="39" spans="2:17" x14ac:dyDescent="0.25">
      <c r="B39" s="2">
        <v>63</v>
      </c>
      <c r="C39" s="2">
        <v>182</v>
      </c>
      <c r="D39" s="1">
        <v>349</v>
      </c>
      <c r="E39" s="2">
        <v>411</v>
      </c>
      <c r="F39" s="2">
        <v>646</v>
      </c>
      <c r="G39" s="2">
        <v>918</v>
      </c>
      <c r="H39" s="2">
        <v>1312</v>
      </c>
      <c r="J39" s="2"/>
      <c r="K39" s="2">
        <v>81</v>
      </c>
      <c r="L39" s="2">
        <v>316</v>
      </c>
      <c r="M39" s="2">
        <v>485</v>
      </c>
      <c r="N39" s="2">
        <v>563</v>
      </c>
      <c r="O39" s="2">
        <v>830</v>
      </c>
      <c r="P39" s="2">
        <v>1058</v>
      </c>
      <c r="Q39" s="2">
        <v>1253</v>
      </c>
    </row>
    <row r="40" spans="2:17" x14ac:dyDescent="0.25">
      <c r="B40" s="2">
        <v>63</v>
      </c>
      <c r="C40" s="2">
        <v>182</v>
      </c>
      <c r="D40" s="1">
        <v>351</v>
      </c>
      <c r="E40" s="2">
        <v>414</v>
      </c>
      <c r="F40" s="2">
        <v>645</v>
      </c>
      <c r="G40" s="2">
        <v>920</v>
      </c>
      <c r="H40" s="2">
        <v>1310</v>
      </c>
      <c r="J40" s="2"/>
      <c r="K40" s="2">
        <v>78</v>
      </c>
      <c r="L40" s="2">
        <v>315</v>
      </c>
      <c r="M40" s="2">
        <v>484</v>
      </c>
      <c r="N40" s="2">
        <v>562</v>
      </c>
      <c r="O40" s="2">
        <v>825</v>
      </c>
      <c r="P40" s="2">
        <v>1052</v>
      </c>
      <c r="Q40" s="2">
        <v>1254</v>
      </c>
    </row>
    <row r="41" spans="2:17" x14ac:dyDescent="0.25">
      <c r="B41" s="2">
        <v>64</v>
      </c>
      <c r="C41" s="2">
        <v>182</v>
      </c>
      <c r="D41" s="1">
        <v>349</v>
      </c>
      <c r="E41" s="2">
        <v>412</v>
      </c>
      <c r="F41" s="2">
        <v>645</v>
      </c>
      <c r="G41" s="2">
        <v>919</v>
      </c>
      <c r="H41" s="2">
        <v>1311</v>
      </c>
      <c r="J41" s="2"/>
      <c r="K41" s="2">
        <v>80</v>
      </c>
      <c r="L41" s="2">
        <v>315</v>
      </c>
      <c r="M41" s="2">
        <v>487</v>
      </c>
      <c r="N41" s="2">
        <v>562</v>
      </c>
      <c r="O41" s="2">
        <v>827</v>
      </c>
      <c r="P41" s="2">
        <v>1057</v>
      </c>
      <c r="Q41" s="2">
        <v>1247</v>
      </c>
    </row>
    <row r="42" spans="2:17" x14ac:dyDescent="0.25">
      <c r="B42" s="2">
        <f t="shared" ref="B42:H42" si="0">SUM(B2:B41)/40</f>
        <v>61.575000000000003</v>
      </c>
      <c r="C42" s="2">
        <f t="shared" si="0"/>
        <v>181.77500000000001</v>
      </c>
      <c r="D42" s="1">
        <f t="shared" si="0"/>
        <v>356.45</v>
      </c>
      <c r="E42" s="2">
        <f t="shared" si="0"/>
        <v>411.82499999999999</v>
      </c>
      <c r="F42" s="2">
        <f t="shared" si="0"/>
        <v>640.5</v>
      </c>
      <c r="G42" s="2">
        <f t="shared" si="0"/>
        <v>918.72500000000002</v>
      </c>
      <c r="H42" s="2">
        <f t="shared" si="0"/>
        <v>1311.825</v>
      </c>
      <c r="J42" s="4" t="s">
        <v>18</v>
      </c>
      <c r="K42" s="2">
        <f t="shared" ref="K42:Q42" si="1">SUM(K2:K41)/40</f>
        <v>80.150000000000006</v>
      </c>
      <c r="L42" s="2">
        <f t="shared" si="1"/>
        <v>318.375</v>
      </c>
      <c r="M42" s="2">
        <f t="shared" si="1"/>
        <v>485.92500000000001</v>
      </c>
      <c r="N42" s="2">
        <f t="shared" si="1"/>
        <v>563.29999999999995</v>
      </c>
      <c r="O42" s="2">
        <f t="shared" si="1"/>
        <v>828.8</v>
      </c>
      <c r="P42" s="2">
        <f t="shared" si="1"/>
        <v>1055.925</v>
      </c>
      <c r="Q42" s="2">
        <f t="shared" si="1"/>
        <v>1253.5</v>
      </c>
    </row>
    <row r="43" spans="2:17" x14ac:dyDescent="0.25">
      <c r="B43" s="2">
        <f>B42/83</f>
        <v>0.74186746987951813</v>
      </c>
      <c r="C43" s="2">
        <f>C42/130</f>
        <v>1.3982692307692308</v>
      </c>
      <c r="D43" s="1">
        <f>D42/200</f>
        <v>1.7822499999999999</v>
      </c>
      <c r="E43" s="2">
        <f>E42/260</f>
        <v>1.5839423076923076</v>
      </c>
      <c r="F43" s="2">
        <f>F42/390</f>
        <v>1.6423076923076922</v>
      </c>
      <c r="G43" s="2">
        <f>G42/460</f>
        <v>1.9972282608695653</v>
      </c>
      <c r="H43" s="2">
        <f>H42/565</f>
        <v>2.3218141592920354</v>
      </c>
      <c r="J43" s="2"/>
      <c r="K43" s="2">
        <f>80.15/83</f>
        <v>0.96566265060240974</v>
      </c>
      <c r="L43" s="2">
        <f>318.375/130</f>
        <v>2.4490384615384615</v>
      </c>
      <c r="M43" s="2">
        <f>485.925/200</f>
        <v>2.4296250000000001</v>
      </c>
      <c r="N43" s="2">
        <f>563.3/260</f>
        <v>2.1665384615384613</v>
      </c>
      <c r="O43" s="2">
        <f>SUM(828.8/390)</f>
        <v>2.1251282051282052</v>
      </c>
      <c r="P43" s="2">
        <f>1055.925/460</f>
        <v>2.2954891304347824</v>
      </c>
      <c r="Q43" s="2">
        <f>1253.5/565</f>
        <v>2.2185840707964601</v>
      </c>
    </row>
    <row r="44" spans="2:17" x14ac:dyDescent="0.25">
      <c r="B44" s="2"/>
      <c r="C44" s="2"/>
      <c r="E44" s="2"/>
      <c r="F44" s="2"/>
      <c r="G44" s="2"/>
      <c r="H44" s="2"/>
      <c r="J44" s="2"/>
      <c r="K44" s="2"/>
      <c r="M44" s="2" t="s">
        <v>20</v>
      </c>
      <c r="P44" s="2"/>
      <c r="Q44" s="2"/>
    </row>
    <row r="45" spans="2:17" x14ac:dyDescent="0.25">
      <c r="B45" s="2" t="s">
        <v>21</v>
      </c>
      <c r="C45" s="2" t="s">
        <v>22</v>
      </c>
      <c r="D45" s="2" t="s">
        <v>0</v>
      </c>
      <c r="E45" s="2" t="s">
        <v>23</v>
      </c>
      <c r="F45" s="2" t="s">
        <v>24</v>
      </c>
      <c r="G45" s="2" t="s">
        <v>25</v>
      </c>
      <c r="H45" s="2" t="s">
        <v>26</v>
      </c>
      <c r="J45" s="4" t="s">
        <v>27</v>
      </c>
      <c r="K45" s="2">
        <v>66</v>
      </c>
      <c r="L45" s="2">
        <v>121</v>
      </c>
      <c r="M45" s="2">
        <v>200</v>
      </c>
      <c r="N45" s="2">
        <v>232</v>
      </c>
      <c r="O45" s="2">
        <v>360</v>
      </c>
      <c r="P45" s="2">
        <v>424</v>
      </c>
      <c r="Q45" s="2">
        <v>576</v>
      </c>
    </row>
    <row r="46" spans="2:17" x14ac:dyDescent="0.25">
      <c r="B46" s="2">
        <f>61.575/66</f>
        <v>0.93295454545454548</v>
      </c>
      <c r="C46" s="2">
        <f>181.775/121</f>
        <v>1.5022727272727274</v>
      </c>
      <c r="D46" s="1">
        <f>356.45/200</f>
        <v>1.7822499999999999</v>
      </c>
      <c r="E46" s="2">
        <f>411.825/232</f>
        <v>1.7751077586206896</v>
      </c>
      <c r="F46" s="2">
        <f>640.5/360</f>
        <v>1.7791666666666666</v>
      </c>
      <c r="G46" s="2">
        <f>918.725/424</f>
        <v>2.1668042452830187</v>
      </c>
      <c r="H46" s="2">
        <f>1311.825/576</f>
        <v>2.2774739583333332</v>
      </c>
      <c r="J46" s="2"/>
      <c r="K46" s="2">
        <f>80.15/66</f>
        <v>1.2143939393939396</v>
      </c>
      <c r="L46" s="2">
        <f>318.375/121</f>
        <v>2.6311983471074378</v>
      </c>
      <c r="M46" s="2">
        <f>485.925/200</f>
        <v>2.4296250000000001</v>
      </c>
      <c r="N46" s="2">
        <f>563.3/232</f>
        <v>2.42801724137931</v>
      </c>
      <c r="O46" s="2">
        <f>828.8/360</f>
        <v>2.3022222222222219</v>
      </c>
      <c r="P46" s="2">
        <f>1055.925/424</f>
        <v>2.490389150943396</v>
      </c>
      <c r="Q46" s="2">
        <f>1253.5/576</f>
        <v>2.1762152777777777</v>
      </c>
    </row>
    <row r="47" spans="2:17" x14ac:dyDescent="0.25">
      <c r="B47" s="2"/>
      <c r="C47" s="2"/>
      <c r="E47" s="2"/>
      <c r="F47" s="2"/>
      <c r="G47" s="2"/>
      <c r="H47" s="2"/>
      <c r="J47" s="2"/>
      <c r="K47" s="2"/>
      <c r="M47" s="2"/>
      <c r="P47" s="2"/>
      <c r="Q47" s="2"/>
    </row>
    <row r="48" spans="2:17" x14ac:dyDescent="0.25">
      <c r="B48" s="2">
        <v>61.575000000000003</v>
      </c>
      <c r="C48" s="2">
        <v>181.77500000000001</v>
      </c>
      <c r="D48" s="1">
        <v>356.45</v>
      </c>
      <c r="E48" s="2">
        <v>411.82499999999999</v>
      </c>
      <c r="F48" s="2">
        <v>640.5</v>
      </c>
      <c r="G48" s="2">
        <v>918.72500000000002</v>
      </c>
      <c r="H48" s="2">
        <v>1311.825</v>
      </c>
      <c r="J48" s="2"/>
      <c r="K48" s="2">
        <v>80.150000000000006</v>
      </c>
      <c r="L48" s="2">
        <v>318.375</v>
      </c>
      <c r="M48" s="2">
        <v>485.92500000000001</v>
      </c>
      <c r="N48" s="2">
        <v>563.29999999999995</v>
      </c>
      <c r="O48" s="2">
        <v>828.8</v>
      </c>
      <c r="P48" s="2">
        <v>1055.92</v>
      </c>
      <c r="Q48" s="2">
        <v>1253.5</v>
      </c>
    </row>
    <row r="49" spans="2:17" x14ac:dyDescent="0.25">
      <c r="B49" s="2">
        <v>83</v>
      </c>
      <c r="C49" s="2">
        <v>130</v>
      </c>
      <c r="D49" s="1">
        <v>200</v>
      </c>
      <c r="E49" s="2">
        <v>260</v>
      </c>
      <c r="F49" s="2">
        <v>390</v>
      </c>
      <c r="G49" s="2">
        <v>460</v>
      </c>
      <c r="H49" s="2">
        <v>565</v>
      </c>
      <c r="J49" s="2"/>
      <c r="K49" s="2">
        <v>66</v>
      </c>
      <c r="L49" s="2">
        <v>121</v>
      </c>
      <c r="M49" s="2">
        <v>200</v>
      </c>
      <c r="N49" s="2">
        <v>232</v>
      </c>
      <c r="O49" s="2">
        <v>360</v>
      </c>
      <c r="P49" s="2">
        <v>424</v>
      </c>
      <c r="Q49" s="2">
        <v>576</v>
      </c>
    </row>
    <row r="50" spans="2:17" x14ac:dyDescent="0.25">
      <c r="B50" s="2"/>
      <c r="C50" s="2"/>
      <c r="E50" s="2"/>
      <c r="F50" s="2"/>
      <c r="G50" s="2"/>
      <c r="H50" s="2"/>
      <c r="J50" s="2"/>
      <c r="K50" s="2"/>
      <c r="M50" s="2"/>
      <c r="P50" s="2"/>
      <c r="Q50" s="2"/>
    </row>
    <row r="51" spans="2:17" x14ac:dyDescent="0.25">
      <c r="B51" s="2"/>
      <c r="C51" s="2"/>
      <c r="E51" s="2"/>
      <c r="F51" s="2"/>
      <c r="G51" s="2"/>
      <c r="H51" s="2"/>
      <c r="J51" s="2"/>
      <c r="K51" s="2"/>
      <c r="M51" s="2"/>
      <c r="P51" s="2"/>
      <c r="Q51" s="2"/>
    </row>
    <row r="52" spans="2:17" x14ac:dyDescent="0.25">
      <c r="B52" s="2"/>
      <c r="C52" s="2"/>
      <c r="E52" s="2"/>
      <c r="F52" s="2"/>
      <c r="G52" s="2"/>
      <c r="H52" s="2"/>
      <c r="J52" s="2"/>
      <c r="K52" s="2"/>
      <c r="M52" s="2"/>
      <c r="P52" s="2"/>
      <c r="Q52" s="2"/>
    </row>
    <row r="53" spans="2:17" x14ac:dyDescent="0.25">
      <c r="B53" s="2"/>
      <c r="C53" s="2"/>
      <c r="E53" s="2"/>
      <c r="F53" s="2"/>
      <c r="G53" s="2"/>
      <c r="H53" s="2"/>
      <c r="J53" s="2"/>
      <c r="K53" s="2"/>
      <c r="M53" s="2"/>
      <c r="P53" s="2"/>
      <c r="Q53" s="2"/>
    </row>
    <row r="54" spans="2:17" x14ac:dyDescent="0.25">
      <c r="B54" s="2"/>
      <c r="C54" s="2"/>
      <c r="E54" s="2"/>
      <c r="F54" s="2"/>
      <c r="G54" s="2"/>
      <c r="H54" s="2"/>
      <c r="J54" s="2"/>
      <c r="K54" s="2"/>
      <c r="M54" s="2"/>
      <c r="P54" s="2"/>
      <c r="Q54" s="2"/>
    </row>
    <row r="55" spans="2:17" x14ac:dyDescent="0.25">
      <c r="B55" s="2"/>
      <c r="C55" s="2"/>
      <c r="E55" s="2"/>
      <c r="F55" s="2"/>
      <c r="G55" s="2"/>
      <c r="H55" s="2"/>
      <c r="J55" s="2"/>
      <c r="K55" s="2"/>
      <c r="M55" s="2"/>
      <c r="P55" s="2"/>
      <c r="Q55" s="2"/>
    </row>
    <row r="56" spans="2:17" x14ac:dyDescent="0.25">
      <c r="B56" s="2"/>
      <c r="C56" s="2"/>
      <c r="E56" s="2"/>
      <c r="F56" s="2"/>
      <c r="G56" s="2"/>
      <c r="H56" s="2"/>
      <c r="J56" s="2"/>
      <c r="K56" s="2"/>
      <c r="M56" s="2"/>
      <c r="P56" s="2"/>
      <c r="Q56" s="2"/>
    </row>
    <row r="57" spans="2:17" x14ac:dyDescent="0.25">
      <c r="B57" s="2"/>
      <c r="C57" s="2"/>
      <c r="E57" s="2"/>
      <c r="F57" s="2"/>
      <c r="G57" s="2"/>
      <c r="H57" s="2"/>
      <c r="J57" s="2"/>
      <c r="K57" s="2"/>
      <c r="M57" s="2"/>
      <c r="P57" s="2"/>
      <c r="Q57" s="2"/>
    </row>
    <row r="58" spans="2:17" x14ac:dyDescent="0.25">
      <c r="B58" s="2"/>
      <c r="C58" s="2"/>
      <c r="E58" s="2"/>
      <c r="F58" s="2"/>
      <c r="G58" s="2"/>
      <c r="H58" s="2"/>
      <c r="J58" s="2"/>
      <c r="K58" s="2"/>
      <c r="M58" s="2"/>
      <c r="P58" s="2"/>
      <c r="Q58" s="2"/>
    </row>
    <row r="59" spans="2:17" x14ac:dyDescent="0.25">
      <c r="B59" s="2"/>
      <c r="C59" s="2"/>
      <c r="E59" s="2"/>
      <c r="F59" s="2"/>
      <c r="G59" s="2"/>
      <c r="H59" s="2"/>
      <c r="J59" s="2"/>
      <c r="K59" s="2"/>
      <c r="M59" s="2"/>
      <c r="P59" s="2"/>
      <c r="Q59" s="2"/>
    </row>
    <row r="60" spans="2:17" x14ac:dyDescent="0.25">
      <c r="B60" s="2"/>
      <c r="C60" s="2"/>
      <c r="E60" s="2"/>
      <c r="F60" s="2"/>
      <c r="G60" s="2"/>
      <c r="H60" s="2"/>
      <c r="J60" s="2"/>
      <c r="K60" s="2"/>
      <c r="M60" s="2"/>
      <c r="P60" s="2"/>
      <c r="Q60" s="2"/>
    </row>
    <row r="61" spans="2:17" x14ac:dyDescent="0.25">
      <c r="B61" s="2"/>
      <c r="C61" s="2"/>
      <c r="E61" s="2"/>
      <c r="F61" s="2"/>
      <c r="G61" s="2"/>
      <c r="H61" s="2"/>
      <c r="J61" s="2"/>
      <c r="K61" s="2"/>
      <c r="M61" s="2"/>
      <c r="P61" s="2"/>
      <c r="Q61" s="2"/>
    </row>
    <row r="62" spans="2:17" x14ac:dyDescent="0.25">
      <c r="B62" s="2"/>
      <c r="C62" s="2"/>
      <c r="E62" s="2"/>
      <c r="F62" s="2"/>
      <c r="G62" s="2"/>
      <c r="H62" s="2"/>
      <c r="J62" s="2"/>
      <c r="K62" s="2"/>
      <c r="M62" s="2"/>
      <c r="P62" s="2"/>
      <c r="Q62" s="2"/>
    </row>
    <row r="63" spans="2:17" x14ac:dyDescent="0.25">
      <c r="B63" s="2"/>
      <c r="C63" s="2"/>
      <c r="E63" s="2"/>
      <c r="F63" s="2"/>
      <c r="G63" s="2"/>
      <c r="H63" s="2"/>
      <c r="J63" s="2"/>
      <c r="K63" s="2"/>
      <c r="M63" s="2"/>
      <c r="P63" s="2"/>
      <c r="Q63" s="2"/>
    </row>
    <row r="64" spans="2:17" x14ac:dyDescent="0.25">
      <c r="B64" s="2"/>
      <c r="C64" s="2"/>
      <c r="E64" s="2"/>
      <c r="F64" s="2"/>
      <c r="G64" s="2"/>
      <c r="H64" s="2"/>
      <c r="J64" s="2"/>
      <c r="K64" s="2"/>
      <c r="M64" s="2"/>
      <c r="P64" s="2"/>
      <c r="Q64" s="2"/>
    </row>
    <row r="65" spans="2:17" x14ac:dyDescent="0.25">
      <c r="B65" s="2"/>
      <c r="C65" s="2"/>
      <c r="E65" s="2"/>
      <c r="F65" s="2"/>
      <c r="G65" s="2"/>
      <c r="H65" s="2"/>
      <c r="J65" s="2"/>
      <c r="K65" s="2"/>
      <c r="M65" s="2"/>
      <c r="P65" s="2"/>
      <c r="Q65" s="2"/>
    </row>
    <row r="66" spans="2:17" x14ac:dyDescent="0.25">
      <c r="B66" s="2"/>
      <c r="C66" s="2"/>
      <c r="E66" s="2"/>
      <c r="F66" s="2"/>
      <c r="G66" s="2"/>
      <c r="H66" s="2"/>
      <c r="J66" s="2"/>
      <c r="K66" s="2"/>
      <c r="M66" s="2"/>
      <c r="P66" s="2"/>
      <c r="Q66" s="2"/>
    </row>
    <row r="67" spans="2:17" x14ac:dyDescent="0.25">
      <c r="B67" s="2"/>
      <c r="C67" s="2"/>
      <c r="E67" s="2"/>
      <c r="F67" s="2"/>
      <c r="G67" s="2"/>
      <c r="H67" s="2"/>
      <c r="J67" s="2"/>
      <c r="K67" s="2"/>
      <c r="M67" s="2"/>
      <c r="P67" s="2"/>
      <c r="Q67" s="2"/>
    </row>
    <row r="68" spans="2:17" x14ac:dyDescent="0.25">
      <c r="B68" s="2"/>
      <c r="C68" s="2"/>
      <c r="E68" s="2"/>
      <c r="F68" s="2"/>
      <c r="G68" s="2"/>
      <c r="H68" s="2"/>
      <c r="J68" s="2"/>
      <c r="K68" s="2"/>
      <c r="M68" s="2"/>
      <c r="P68" s="2"/>
      <c r="Q68" s="2"/>
    </row>
    <row r="69" spans="2:17" x14ac:dyDescent="0.25">
      <c r="B69" s="2"/>
      <c r="C69" s="2"/>
      <c r="E69" s="2"/>
      <c r="F69" s="2"/>
      <c r="G69" s="2"/>
      <c r="H69" s="2"/>
      <c r="J69" s="2"/>
      <c r="K69" s="2"/>
      <c r="M69" s="2"/>
      <c r="P69" s="2"/>
      <c r="Q69" s="2"/>
    </row>
    <row r="70" spans="2:17" x14ac:dyDescent="0.25">
      <c r="B70" s="7">
        <v>0</v>
      </c>
      <c r="C70" s="7">
        <v>83</v>
      </c>
      <c r="D70" s="7">
        <v>130</v>
      </c>
      <c r="E70" s="8">
        <v>200</v>
      </c>
      <c r="F70" s="7">
        <v>260</v>
      </c>
      <c r="G70" s="7">
        <v>390</v>
      </c>
      <c r="H70" s="7">
        <v>460</v>
      </c>
      <c r="I70" s="7">
        <v>565</v>
      </c>
      <c r="J70" s="2"/>
      <c r="K70" s="2"/>
      <c r="M70" s="2"/>
      <c r="P70" s="2"/>
      <c r="Q70" s="2"/>
    </row>
    <row r="71" spans="2:17" x14ac:dyDescent="0.25">
      <c r="B71" s="9">
        <v>0</v>
      </c>
      <c r="C71" s="2">
        <v>83</v>
      </c>
      <c r="D71" s="2">
        <v>574</v>
      </c>
      <c r="E71" s="1">
        <v>823</v>
      </c>
      <c r="F71" s="2">
        <v>1152</v>
      </c>
      <c r="G71" s="2">
        <v>1517</v>
      </c>
      <c r="H71" s="2">
        <v>2208</v>
      </c>
      <c r="I71" s="2">
        <v>2518</v>
      </c>
      <c r="J71" s="2"/>
      <c r="K71" s="2"/>
      <c r="M71" s="2"/>
      <c r="P71" s="2"/>
      <c r="Q71" s="2"/>
    </row>
    <row r="72" spans="2:17" x14ac:dyDescent="0.25">
      <c r="B72" s="9">
        <v>0</v>
      </c>
      <c r="C72" s="2">
        <v>79</v>
      </c>
      <c r="D72" s="2">
        <v>573</v>
      </c>
      <c r="E72" s="1">
        <v>829</v>
      </c>
      <c r="F72" s="2">
        <v>1145</v>
      </c>
      <c r="G72" s="2">
        <v>1521</v>
      </c>
      <c r="H72" s="2">
        <v>2209</v>
      </c>
      <c r="I72" s="2">
        <v>2518</v>
      </c>
      <c r="J72" s="2"/>
      <c r="K72" s="2"/>
      <c r="M72" s="2"/>
      <c r="P72" s="2"/>
      <c r="Q72" s="2"/>
    </row>
    <row r="73" spans="2:17" x14ac:dyDescent="0.25">
      <c r="B73" s="9">
        <v>0</v>
      </c>
      <c r="C73" s="2">
        <v>80</v>
      </c>
      <c r="D73" s="2">
        <v>573</v>
      </c>
      <c r="E73" s="1">
        <v>824</v>
      </c>
      <c r="F73" s="2">
        <v>1151</v>
      </c>
      <c r="G73" s="2">
        <v>1524</v>
      </c>
      <c r="H73" s="2">
        <v>2202</v>
      </c>
      <c r="I73" s="2">
        <v>2521</v>
      </c>
      <c r="J73" s="2"/>
      <c r="K73" s="2"/>
      <c r="M73" s="2"/>
      <c r="P73" s="2"/>
      <c r="Q73" s="2"/>
    </row>
    <row r="74" spans="2:17" x14ac:dyDescent="0.25">
      <c r="B74" s="9">
        <v>0</v>
      </c>
      <c r="C74" s="2">
        <v>78</v>
      </c>
      <c r="D74" s="2">
        <v>573</v>
      </c>
      <c r="E74" s="1">
        <v>825</v>
      </c>
      <c r="F74" s="2">
        <v>1153</v>
      </c>
      <c r="G74" s="2">
        <v>1530</v>
      </c>
      <c r="H74" s="2">
        <v>2199</v>
      </c>
      <c r="I74" s="2">
        <v>2510</v>
      </c>
      <c r="J74" s="2"/>
      <c r="K74" s="2"/>
      <c r="M74" s="2"/>
      <c r="P74" s="2"/>
      <c r="Q74" s="2"/>
    </row>
    <row r="75" spans="2:17" x14ac:dyDescent="0.25">
      <c r="B75" s="9">
        <v>0</v>
      </c>
      <c r="C75" s="2">
        <v>81</v>
      </c>
      <c r="D75" s="2">
        <v>573</v>
      </c>
      <c r="E75" s="1">
        <v>830</v>
      </c>
      <c r="F75" s="2">
        <v>1154</v>
      </c>
      <c r="G75" s="2">
        <v>1529</v>
      </c>
      <c r="H75" s="2">
        <v>2199</v>
      </c>
      <c r="I75" s="2">
        <v>2509</v>
      </c>
      <c r="J75" s="2"/>
      <c r="K75" s="2"/>
      <c r="M75" s="2"/>
      <c r="P75" s="2"/>
      <c r="Q75" s="2"/>
    </row>
    <row r="76" spans="2:17" x14ac:dyDescent="0.25">
      <c r="B76" s="9">
        <v>0</v>
      </c>
      <c r="C76" s="2">
        <v>83</v>
      </c>
      <c r="D76" s="2">
        <v>572</v>
      </c>
      <c r="E76" s="1">
        <v>832</v>
      </c>
      <c r="F76" s="2">
        <v>1154</v>
      </c>
      <c r="G76" s="2">
        <v>1529</v>
      </c>
      <c r="H76" s="2">
        <v>2198</v>
      </c>
      <c r="I76" s="2">
        <v>2510</v>
      </c>
      <c r="J76" s="2"/>
      <c r="K76" s="2"/>
      <c r="M76" s="2"/>
      <c r="P76" s="2"/>
      <c r="Q76" s="2"/>
    </row>
    <row r="77" spans="2:17" x14ac:dyDescent="0.25">
      <c r="B77" s="9">
        <v>0</v>
      </c>
      <c r="C77" s="2">
        <v>82</v>
      </c>
      <c r="D77" s="2">
        <v>572</v>
      </c>
      <c r="E77" s="1">
        <v>830</v>
      </c>
      <c r="F77" s="2">
        <v>1153</v>
      </c>
      <c r="G77" s="2">
        <v>1529</v>
      </c>
      <c r="H77" s="2">
        <v>2204</v>
      </c>
      <c r="I77" s="2">
        <v>2518</v>
      </c>
      <c r="J77" s="2"/>
      <c r="K77" s="2" t="s">
        <v>2</v>
      </c>
      <c r="M77" s="2" t="s">
        <v>3</v>
      </c>
    </row>
    <row r="78" spans="2:17" x14ac:dyDescent="0.25">
      <c r="B78" s="9">
        <v>0</v>
      </c>
      <c r="C78" s="2">
        <v>82</v>
      </c>
      <c r="D78" s="2">
        <v>569</v>
      </c>
      <c r="E78" s="1">
        <v>831</v>
      </c>
      <c r="F78" s="2">
        <v>1147</v>
      </c>
      <c r="G78" s="2">
        <v>1532</v>
      </c>
      <c r="H78" s="2">
        <v>2206</v>
      </c>
      <c r="I78" s="2">
        <v>2511</v>
      </c>
      <c r="J78" s="2"/>
      <c r="K78" s="2">
        <v>80</v>
      </c>
      <c r="M78" s="2">
        <v>1</v>
      </c>
    </row>
    <row r="79" spans="2:17" x14ac:dyDescent="0.25">
      <c r="B79" s="9">
        <v>0</v>
      </c>
      <c r="C79" s="2">
        <v>82</v>
      </c>
      <c r="D79" s="2">
        <v>569</v>
      </c>
      <c r="E79" s="1">
        <v>831</v>
      </c>
      <c r="F79" s="2">
        <v>1149</v>
      </c>
      <c r="G79" s="2">
        <v>1532</v>
      </c>
      <c r="H79" s="2">
        <v>2207</v>
      </c>
      <c r="I79" s="2">
        <v>2513</v>
      </c>
      <c r="J79" s="2"/>
      <c r="K79" s="2">
        <v>50</v>
      </c>
      <c r="M79" s="2" t="s">
        <v>1</v>
      </c>
    </row>
    <row r="80" spans="2:17" x14ac:dyDescent="0.25">
      <c r="B80" s="9">
        <v>0</v>
      </c>
      <c r="C80" s="2">
        <v>82</v>
      </c>
      <c r="D80" s="2">
        <v>573</v>
      </c>
      <c r="E80" s="1">
        <v>829</v>
      </c>
      <c r="F80" s="2">
        <v>1147</v>
      </c>
      <c r="G80" s="2">
        <v>1532</v>
      </c>
      <c r="H80" s="2">
        <v>2206</v>
      </c>
      <c r="I80" s="2">
        <v>2510</v>
      </c>
      <c r="J80" s="2"/>
      <c r="K80" s="2"/>
      <c r="L80" s="2" t="s">
        <v>4</v>
      </c>
      <c r="M80" s="3" t="s">
        <v>5</v>
      </c>
      <c r="O80" s="4" t="s">
        <v>27</v>
      </c>
      <c r="P80" s="2" t="s">
        <v>28</v>
      </c>
      <c r="Q80" s="2" t="s">
        <v>30</v>
      </c>
    </row>
    <row r="81" spans="2:17" x14ac:dyDescent="0.25">
      <c r="B81" s="9">
        <v>0</v>
      </c>
      <c r="C81" s="2">
        <v>82</v>
      </c>
      <c r="D81" s="2">
        <v>569</v>
      </c>
      <c r="E81" s="1">
        <v>828</v>
      </c>
      <c r="F81" s="2">
        <v>1147</v>
      </c>
      <c r="G81" s="2">
        <v>1532</v>
      </c>
      <c r="H81" s="2">
        <v>2207</v>
      </c>
      <c r="I81" s="2">
        <v>2511</v>
      </c>
      <c r="J81" s="2"/>
      <c r="K81" s="2">
        <v>0.5</v>
      </c>
      <c r="L81" s="2" t="s">
        <v>8</v>
      </c>
      <c r="M81" s="2">
        <v>0.3125</v>
      </c>
      <c r="N81" s="2" t="s">
        <v>8</v>
      </c>
      <c r="O81" s="2" t="s">
        <v>15</v>
      </c>
      <c r="P81" s="2" t="s">
        <v>36</v>
      </c>
      <c r="Q81" s="6">
        <v>2.5000000000000001E-2</v>
      </c>
    </row>
    <row r="82" spans="2:17" x14ac:dyDescent="0.25">
      <c r="B82" s="9">
        <v>0</v>
      </c>
      <c r="C82" s="2">
        <v>81</v>
      </c>
      <c r="D82" s="2">
        <v>569</v>
      </c>
      <c r="E82" s="1">
        <v>830</v>
      </c>
      <c r="F82" s="2">
        <v>1148</v>
      </c>
      <c r="G82" s="2">
        <v>1532</v>
      </c>
      <c r="H82" s="2">
        <v>2204</v>
      </c>
      <c r="I82" s="2">
        <v>2511</v>
      </c>
      <c r="J82" s="2"/>
      <c r="K82" s="2">
        <v>1</v>
      </c>
      <c r="L82" s="2" t="s">
        <v>8</v>
      </c>
      <c r="M82" s="2">
        <v>0.625</v>
      </c>
      <c r="O82" s="2" t="s">
        <v>32</v>
      </c>
      <c r="P82" s="2" t="s">
        <v>29</v>
      </c>
      <c r="Q82" s="5">
        <v>0.02</v>
      </c>
    </row>
    <row r="83" spans="2:17" x14ac:dyDescent="0.25">
      <c r="B83" s="9">
        <v>0</v>
      </c>
      <c r="C83" s="2">
        <v>83</v>
      </c>
      <c r="D83" s="2">
        <v>569</v>
      </c>
      <c r="E83" s="1">
        <v>829</v>
      </c>
      <c r="F83" s="2">
        <v>1155</v>
      </c>
      <c r="G83" s="2">
        <v>1531</v>
      </c>
      <c r="H83" s="2">
        <v>2202</v>
      </c>
      <c r="I83" s="2">
        <v>2514</v>
      </c>
      <c r="J83" s="2"/>
      <c r="K83" s="2">
        <v>2</v>
      </c>
      <c r="L83" s="2" t="s">
        <v>8</v>
      </c>
      <c r="M83" s="2">
        <v>1.25</v>
      </c>
      <c r="N83" s="2" t="s">
        <v>8</v>
      </c>
      <c r="O83" s="2" t="s">
        <v>9</v>
      </c>
      <c r="P83" s="2" t="s">
        <v>35</v>
      </c>
      <c r="Q83" s="5">
        <v>0.01</v>
      </c>
    </row>
    <row r="84" spans="2:17" x14ac:dyDescent="0.25">
      <c r="B84" s="9">
        <v>0</v>
      </c>
      <c r="C84" s="2">
        <v>83</v>
      </c>
      <c r="D84" s="2">
        <v>569</v>
      </c>
      <c r="E84" s="1">
        <v>831</v>
      </c>
      <c r="F84" s="2">
        <v>1145</v>
      </c>
      <c r="G84" s="2">
        <v>1534</v>
      </c>
      <c r="H84" s="2">
        <v>2203</v>
      </c>
      <c r="I84" s="2">
        <v>2511</v>
      </c>
      <c r="J84" s="2"/>
      <c r="K84" s="2">
        <v>3</v>
      </c>
      <c r="L84" s="2" t="s">
        <v>8</v>
      </c>
      <c r="M84" s="2">
        <v>1.875</v>
      </c>
      <c r="N84" s="2" t="s">
        <v>8</v>
      </c>
      <c r="O84" s="2" t="s">
        <v>11</v>
      </c>
      <c r="P84" s="2" t="s">
        <v>34</v>
      </c>
      <c r="Q84" s="5">
        <v>0.01</v>
      </c>
    </row>
    <row r="85" spans="2:17" x14ac:dyDescent="0.25">
      <c r="B85" s="9">
        <v>0</v>
      </c>
      <c r="C85" s="2">
        <v>83</v>
      </c>
      <c r="D85" s="2">
        <v>569</v>
      </c>
      <c r="E85" s="1">
        <v>833</v>
      </c>
      <c r="F85" s="2">
        <v>1145</v>
      </c>
      <c r="G85" s="2">
        <v>1534</v>
      </c>
      <c r="H85" s="2">
        <v>2203</v>
      </c>
      <c r="I85" s="2">
        <v>2510</v>
      </c>
      <c r="J85" s="2"/>
      <c r="K85" s="2">
        <v>4</v>
      </c>
      <c r="L85" s="2" t="s">
        <v>8</v>
      </c>
      <c r="M85" s="2">
        <v>2.5</v>
      </c>
      <c r="N85" s="2" t="s">
        <v>8</v>
      </c>
      <c r="O85" s="2" t="s">
        <v>13</v>
      </c>
      <c r="P85" s="2" t="s">
        <v>31</v>
      </c>
      <c r="Q85" s="6">
        <v>2.5000000000000001E-3</v>
      </c>
    </row>
    <row r="86" spans="2:17" x14ac:dyDescent="0.25">
      <c r="B86" s="9">
        <v>0</v>
      </c>
      <c r="C86" s="2">
        <v>82</v>
      </c>
      <c r="D86" s="2">
        <v>571</v>
      </c>
      <c r="E86" s="1">
        <v>829</v>
      </c>
      <c r="F86" s="2">
        <v>1144</v>
      </c>
      <c r="G86" s="2">
        <v>1534</v>
      </c>
      <c r="H86" s="2">
        <v>2203</v>
      </c>
      <c r="I86" s="2">
        <v>2511</v>
      </c>
      <c r="J86" s="2"/>
      <c r="K86" s="2">
        <v>5</v>
      </c>
      <c r="L86" s="2" t="s">
        <v>8</v>
      </c>
      <c r="M86" s="2">
        <v>3.125</v>
      </c>
      <c r="N86" s="2" t="s">
        <v>8</v>
      </c>
      <c r="O86" s="2" t="s">
        <v>17</v>
      </c>
      <c r="P86" s="2" t="s">
        <v>33</v>
      </c>
      <c r="Q86" s="5">
        <v>0.02</v>
      </c>
    </row>
    <row r="87" spans="2:17" x14ac:dyDescent="0.25">
      <c r="B87" s="9">
        <v>0</v>
      </c>
      <c r="C87" s="2">
        <v>82</v>
      </c>
      <c r="D87" s="2">
        <v>570</v>
      </c>
      <c r="E87" s="1">
        <v>827</v>
      </c>
      <c r="F87" s="2">
        <v>1142</v>
      </c>
      <c r="G87" s="2">
        <v>1531</v>
      </c>
      <c r="H87" s="2">
        <v>2203</v>
      </c>
      <c r="I87" s="2">
        <v>2511</v>
      </c>
      <c r="J87" s="2"/>
      <c r="K87" s="2"/>
      <c r="M87" s="2"/>
      <c r="P87" s="2"/>
      <c r="Q87" s="2"/>
    </row>
    <row r="88" spans="2:17" x14ac:dyDescent="0.25">
      <c r="B88" s="9">
        <v>0</v>
      </c>
      <c r="C88" s="2">
        <v>82</v>
      </c>
      <c r="D88" s="2">
        <v>570</v>
      </c>
      <c r="E88" s="1">
        <v>827</v>
      </c>
      <c r="F88" s="2">
        <v>1141</v>
      </c>
      <c r="G88" s="2">
        <v>1533</v>
      </c>
      <c r="H88" s="2">
        <v>2206</v>
      </c>
      <c r="I88" s="2">
        <v>2510</v>
      </c>
      <c r="J88" s="2"/>
      <c r="K88" s="2"/>
      <c r="M88" s="2"/>
      <c r="P88" s="2"/>
      <c r="Q88" s="2"/>
    </row>
    <row r="89" spans="2:17" x14ac:dyDescent="0.25">
      <c r="B89" s="9">
        <v>0</v>
      </c>
      <c r="C89" s="2">
        <v>83</v>
      </c>
      <c r="D89" s="2">
        <v>570</v>
      </c>
      <c r="E89" s="1">
        <v>827</v>
      </c>
      <c r="F89" s="2">
        <v>1143</v>
      </c>
      <c r="G89" s="2">
        <v>1533</v>
      </c>
      <c r="H89" s="2">
        <v>2205</v>
      </c>
      <c r="I89" s="2">
        <v>2509</v>
      </c>
      <c r="J89" s="2"/>
      <c r="K89" s="2"/>
      <c r="M89" s="2"/>
      <c r="P89" s="2"/>
      <c r="Q89" s="2"/>
    </row>
    <row r="90" spans="2:17" x14ac:dyDescent="0.25">
      <c r="B90" s="9">
        <v>0</v>
      </c>
      <c r="C90" s="2">
        <v>81</v>
      </c>
      <c r="D90" s="2">
        <v>570</v>
      </c>
      <c r="E90" s="1">
        <v>830</v>
      </c>
      <c r="F90" s="2">
        <v>1144</v>
      </c>
      <c r="G90" s="2">
        <v>1533</v>
      </c>
      <c r="H90" s="2">
        <v>2205</v>
      </c>
      <c r="I90" s="2">
        <v>2509</v>
      </c>
      <c r="J90" s="2"/>
      <c r="K90" s="2"/>
      <c r="M90" s="2"/>
      <c r="P90" s="2"/>
      <c r="Q90" s="2"/>
    </row>
    <row r="91" spans="2:17" x14ac:dyDescent="0.25">
      <c r="B91" s="9">
        <v>0</v>
      </c>
      <c r="C91" s="2">
        <v>83</v>
      </c>
      <c r="D91" s="2">
        <v>569</v>
      </c>
      <c r="E91" s="1">
        <v>823</v>
      </c>
      <c r="F91" s="2">
        <v>1152</v>
      </c>
      <c r="G91" s="2">
        <v>1517</v>
      </c>
      <c r="H91" s="2">
        <v>2208</v>
      </c>
      <c r="I91" s="2">
        <v>2518</v>
      </c>
      <c r="J91" s="2"/>
      <c r="K91" s="2"/>
      <c r="M91" s="2"/>
      <c r="P91" s="2"/>
      <c r="Q91" s="2"/>
    </row>
    <row r="92" spans="2:17" x14ac:dyDescent="0.25">
      <c r="B92" s="9">
        <v>0</v>
      </c>
      <c r="C92" s="2">
        <v>83</v>
      </c>
      <c r="D92" s="2">
        <v>570</v>
      </c>
      <c r="E92" s="1">
        <v>829</v>
      </c>
      <c r="F92" s="2">
        <v>1145</v>
      </c>
      <c r="G92" s="2">
        <v>1521</v>
      </c>
      <c r="H92" s="2">
        <v>2209</v>
      </c>
      <c r="I92" s="2">
        <v>2518</v>
      </c>
      <c r="J92" s="2"/>
      <c r="K92" s="2"/>
      <c r="M92" s="2"/>
      <c r="P92" s="2"/>
      <c r="Q92" s="2"/>
    </row>
    <row r="93" spans="2:17" x14ac:dyDescent="0.25">
      <c r="B93" s="9">
        <v>0</v>
      </c>
      <c r="C93" s="2">
        <v>83</v>
      </c>
      <c r="D93" s="2">
        <v>570</v>
      </c>
      <c r="E93" s="1">
        <v>824</v>
      </c>
      <c r="F93" s="2">
        <v>1151</v>
      </c>
      <c r="G93" s="2">
        <v>1524</v>
      </c>
      <c r="H93" s="2">
        <v>2202</v>
      </c>
      <c r="I93" s="2">
        <v>2521</v>
      </c>
      <c r="J93" s="2"/>
      <c r="K93" s="2"/>
      <c r="M93" s="2"/>
      <c r="P93" s="2"/>
      <c r="Q93" s="2"/>
    </row>
    <row r="94" spans="2:17" x14ac:dyDescent="0.25">
      <c r="B94" s="9">
        <v>0</v>
      </c>
      <c r="C94" s="2">
        <v>83</v>
      </c>
      <c r="D94" s="2">
        <v>570</v>
      </c>
      <c r="E94" s="1">
        <v>825</v>
      </c>
      <c r="F94" s="2">
        <v>1153</v>
      </c>
      <c r="G94" s="2">
        <v>1530</v>
      </c>
      <c r="H94" s="2">
        <v>2199</v>
      </c>
      <c r="I94" s="2">
        <v>2510</v>
      </c>
      <c r="J94" s="2"/>
      <c r="K94" s="2"/>
      <c r="M94" s="2"/>
      <c r="P94" s="2"/>
      <c r="Q94" s="2"/>
    </row>
    <row r="95" spans="2:17" x14ac:dyDescent="0.25">
      <c r="B95" s="9">
        <v>0</v>
      </c>
      <c r="C95" s="2">
        <v>83</v>
      </c>
      <c r="D95" s="2">
        <v>569</v>
      </c>
      <c r="E95" s="1">
        <v>830</v>
      </c>
      <c r="F95" s="2">
        <v>1154</v>
      </c>
      <c r="G95" s="2">
        <v>1529</v>
      </c>
      <c r="H95" s="2">
        <v>2199</v>
      </c>
      <c r="I95" s="2">
        <v>2509</v>
      </c>
      <c r="J95" s="2"/>
      <c r="K95" s="2"/>
      <c r="M95" s="2"/>
      <c r="P95" s="2"/>
      <c r="Q95" s="2"/>
    </row>
    <row r="96" spans="2:17" x14ac:dyDescent="0.25">
      <c r="B96" s="9">
        <v>0</v>
      </c>
      <c r="C96" s="2">
        <v>81</v>
      </c>
      <c r="D96" s="2">
        <v>569</v>
      </c>
      <c r="E96" s="1">
        <v>832</v>
      </c>
      <c r="F96" s="2">
        <v>1154</v>
      </c>
      <c r="G96" s="2">
        <v>1529</v>
      </c>
      <c r="H96" s="2">
        <v>2198</v>
      </c>
      <c r="I96" s="2">
        <v>2510</v>
      </c>
      <c r="J96" s="2"/>
      <c r="K96" s="2"/>
      <c r="M96" s="2"/>
      <c r="P96" s="2"/>
      <c r="Q96" s="2"/>
    </row>
    <row r="97" spans="2:17" x14ac:dyDescent="0.25">
      <c r="B97" s="9">
        <v>0</v>
      </c>
      <c r="C97" s="2">
        <v>81</v>
      </c>
      <c r="D97" s="2">
        <v>569</v>
      </c>
      <c r="E97" s="1">
        <v>830</v>
      </c>
      <c r="F97" s="2">
        <v>1153</v>
      </c>
      <c r="G97" s="2">
        <v>1529</v>
      </c>
      <c r="H97" s="2">
        <v>2204</v>
      </c>
      <c r="I97" s="2">
        <v>2518</v>
      </c>
      <c r="J97" s="2"/>
      <c r="K97" s="2"/>
      <c r="M97" s="2"/>
      <c r="P97" s="2"/>
      <c r="Q97" s="2"/>
    </row>
    <row r="98" spans="2:17" x14ac:dyDescent="0.25">
      <c r="B98" s="9">
        <v>0</v>
      </c>
      <c r="C98" s="2">
        <v>81</v>
      </c>
      <c r="D98" s="2">
        <v>569</v>
      </c>
      <c r="E98" s="1">
        <v>831</v>
      </c>
      <c r="F98" s="2">
        <v>1147</v>
      </c>
      <c r="G98" s="2">
        <v>1532</v>
      </c>
      <c r="H98" s="2">
        <v>2206</v>
      </c>
      <c r="I98" s="2">
        <v>2511</v>
      </c>
      <c r="J98" s="2"/>
      <c r="K98" s="2"/>
      <c r="M98" s="2"/>
      <c r="P98" s="2"/>
      <c r="Q98" s="2"/>
    </row>
    <row r="99" spans="2:17" x14ac:dyDescent="0.25">
      <c r="B99" s="9">
        <v>0</v>
      </c>
      <c r="C99" s="2">
        <v>81</v>
      </c>
      <c r="D99" s="2">
        <v>569</v>
      </c>
      <c r="E99" s="1">
        <v>831</v>
      </c>
      <c r="F99" s="2">
        <v>1149</v>
      </c>
      <c r="G99" s="2">
        <v>1532</v>
      </c>
      <c r="H99" s="2">
        <v>2207</v>
      </c>
      <c r="I99" s="2">
        <v>2513</v>
      </c>
      <c r="J99" s="2"/>
      <c r="K99" s="2"/>
      <c r="M99" s="2"/>
      <c r="P99" s="2"/>
      <c r="Q99" s="2"/>
    </row>
    <row r="100" spans="2:17" x14ac:dyDescent="0.25">
      <c r="B100" s="9">
        <v>0</v>
      </c>
      <c r="C100" s="2">
        <v>81</v>
      </c>
      <c r="D100" s="2">
        <v>569</v>
      </c>
      <c r="E100" s="1">
        <v>829</v>
      </c>
      <c r="F100" s="2">
        <v>1147</v>
      </c>
      <c r="G100" s="2">
        <v>1532</v>
      </c>
      <c r="H100" s="2">
        <v>2206</v>
      </c>
      <c r="I100" s="2">
        <v>2510</v>
      </c>
      <c r="J100" s="2"/>
      <c r="K100" s="2"/>
      <c r="M100" s="2"/>
      <c r="P100" s="2"/>
      <c r="Q100" s="2"/>
    </row>
    <row r="101" spans="2:17" x14ac:dyDescent="0.25">
      <c r="B101" s="9">
        <v>0</v>
      </c>
      <c r="C101" s="2">
        <v>81</v>
      </c>
      <c r="D101" s="2">
        <v>569</v>
      </c>
      <c r="E101" s="1">
        <v>828</v>
      </c>
      <c r="F101" s="2">
        <v>1147</v>
      </c>
      <c r="G101" s="2">
        <v>1532</v>
      </c>
      <c r="H101" s="2">
        <v>2207</v>
      </c>
      <c r="I101" s="2">
        <v>2511</v>
      </c>
      <c r="J101" s="2"/>
      <c r="K101" s="2"/>
      <c r="M101" s="2"/>
      <c r="P101" s="2"/>
      <c r="Q101" s="2"/>
    </row>
    <row r="102" spans="2:17" x14ac:dyDescent="0.25">
      <c r="B102" s="9">
        <v>0</v>
      </c>
      <c r="C102" s="2">
        <v>82</v>
      </c>
      <c r="D102" s="2">
        <v>571</v>
      </c>
      <c r="E102" s="1">
        <v>830</v>
      </c>
      <c r="F102" s="2">
        <v>1148</v>
      </c>
      <c r="G102" s="2">
        <v>1532</v>
      </c>
      <c r="H102" s="2">
        <v>2204</v>
      </c>
      <c r="I102" s="2">
        <v>2511</v>
      </c>
      <c r="J102" s="2"/>
      <c r="K102" s="2"/>
      <c r="M102" s="2"/>
      <c r="P102" s="2"/>
      <c r="Q102" s="2"/>
    </row>
    <row r="103" spans="2:17" x14ac:dyDescent="0.25">
      <c r="B103" s="9">
        <v>0</v>
      </c>
      <c r="C103" s="2">
        <v>81</v>
      </c>
      <c r="D103" s="2">
        <v>570</v>
      </c>
      <c r="E103" s="1">
        <v>829</v>
      </c>
      <c r="F103" s="2">
        <v>1155</v>
      </c>
      <c r="G103" s="2">
        <v>1531</v>
      </c>
      <c r="H103" s="2">
        <v>2202</v>
      </c>
      <c r="I103" s="2">
        <v>2514</v>
      </c>
      <c r="J103" s="2"/>
      <c r="K103" s="2"/>
      <c r="M103" s="2"/>
      <c r="P103" s="2"/>
      <c r="Q103" s="2"/>
    </row>
    <row r="104" spans="2:17" x14ac:dyDescent="0.25">
      <c r="B104" s="9">
        <v>0</v>
      </c>
      <c r="C104" s="2">
        <v>81</v>
      </c>
      <c r="D104" s="2">
        <v>570</v>
      </c>
      <c r="E104" s="1">
        <v>831</v>
      </c>
      <c r="F104" s="2">
        <v>1145</v>
      </c>
      <c r="G104" s="2">
        <v>1534</v>
      </c>
      <c r="H104" s="2">
        <v>2203</v>
      </c>
      <c r="I104" s="2">
        <v>2511</v>
      </c>
      <c r="J104" s="2"/>
      <c r="K104" s="2"/>
      <c r="M104" s="2"/>
      <c r="P104" s="2"/>
      <c r="Q104" s="2"/>
    </row>
    <row r="105" spans="2:17" x14ac:dyDescent="0.25">
      <c r="B105" s="9">
        <v>0</v>
      </c>
      <c r="C105" s="2">
        <v>81</v>
      </c>
      <c r="D105" s="2">
        <v>570</v>
      </c>
      <c r="E105" s="1">
        <v>833</v>
      </c>
      <c r="F105" s="2">
        <v>1145</v>
      </c>
      <c r="G105" s="2">
        <v>1534</v>
      </c>
      <c r="H105" s="2">
        <v>2203</v>
      </c>
      <c r="I105" s="2">
        <v>2510</v>
      </c>
      <c r="J105" s="2"/>
      <c r="K105" s="2"/>
      <c r="M105" s="2"/>
      <c r="P105" s="2"/>
      <c r="Q105" s="2"/>
    </row>
    <row r="106" spans="2:17" x14ac:dyDescent="0.25">
      <c r="B106" s="9">
        <v>0</v>
      </c>
      <c r="C106" s="2">
        <v>81</v>
      </c>
      <c r="D106" s="2">
        <v>568</v>
      </c>
      <c r="E106" s="1">
        <v>829</v>
      </c>
      <c r="F106" s="2">
        <v>1144</v>
      </c>
      <c r="G106" s="2">
        <v>1534</v>
      </c>
      <c r="H106" s="2">
        <v>2203</v>
      </c>
      <c r="I106" s="2">
        <v>2511</v>
      </c>
    </row>
    <row r="107" spans="2:17" x14ac:dyDescent="0.25">
      <c r="B107" s="9">
        <v>0</v>
      </c>
      <c r="C107" s="2">
        <v>82</v>
      </c>
      <c r="D107" s="2">
        <v>569</v>
      </c>
      <c r="E107" s="1">
        <v>827</v>
      </c>
      <c r="F107" s="2">
        <v>1142</v>
      </c>
      <c r="G107" s="2">
        <v>1531</v>
      </c>
      <c r="H107" s="2">
        <v>2203</v>
      </c>
      <c r="I107" s="2">
        <v>2511</v>
      </c>
    </row>
    <row r="108" spans="2:17" x14ac:dyDescent="0.25">
      <c r="B108" s="9">
        <v>0</v>
      </c>
      <c r="C108" s="2">
        <v>81</v>
      </c>
      <c r="D108" s="2">
        <v>568</v>
      </c>
      <c r="E108" s="1">
        <v>827</v>
      </c>
      <c r="F108" s="2">
        <v>1141</v>
      </c>
      <c r="G108" s="2">
        <v>1533</v>
      </c>
      <c r="H108" s="2">
        <v>2206</v>
      </c>
      <c r="I108" s="2">
        <v>2510</v>
      </c>
    </row>
    <row r="109" spans="2:17" x14ac:dyDescent="0.25">
      <c r="B109" s="9">
        <v>0</v>
      </c>
      <c r="C109" s="2">
        <v>81</v>
      </c>
      <c r="D109" s="2">
        <v>568</v>
      </c>
      <c r="E109" s="1">
        <v>827</v>
      </c>
      <c r="F109" s="2">
        <v>1143</v>
      </c>
      <c r="G109" s="2">
        <v>1533</v>
      </c>
      <c r="H109" s="2">
        <v>2205</v>
      </c>
      <c r="I109" s="2">
        <v>2509</v>
      </c>
    </row>
    <row r="110" spans="2:17" x14ac:dyDescent="0.25">
      <c r="B110" s="9">
        <v>0</v>
      </c>
      <c r="C110" s="2">
        <v>82</v>
      </c>
      <c r="D110" s="2">
        <v>568</v>
      </c>
      <c r="E110" s="1">
        <v>830</v>
      </c>
      <c r="F110" s="2">
        <v>1144</v>
      </c>
      <c r="G110" s="2">
        <v>1533</v>
      </c>
      <c r="H110" s="2">
        <v>2205</v>
      </c>
      <c r="I110" s="2">
        <v>2509</v>
      </c>
    </row>
    <row r="111" spans="2:17" x14ac:dyDescent="0.25">
      <c r="B111" s="2">
        <f t="shared" ref="B111:I111" si="2">AVERAGE(B71:B110)</f>
        <v>0</v>
      </c>
      <c r="C111" s="2">
        <f t="shared" si="2"/>
        <v>81.674999999999997</v>
      </c>
      <c r="D111" s="2">
        <f t="shared" si="2"/>
        <v>570.02499999999998</v>
      </c>
      <c r="E111" s="1">
        <f t="shared" si="2"/>
        <v>828.75</v>
      </c>
      <c r="F111" s="2">
        <f t="shared" si="2"/>
        <v>1147.95</v>
      </c>
      <c r="G111" s="2">
        <f t="shared" si="2"/>
        <v>1530.1</v>
      </c>
      <c r="H111" s="2">
        <f t="shared" si="2"/>
        <v>2203.9499999999998</v>
      </c>
      <c r="I111" s="2">
        <f t="shared" si="2"/>
        <v>2512.25</v>
      </c>
      <c r="J111" s="2" t="s">
        <v>40</v>
      </c>
    </row>
    <row r="112" spans="2:17" x14ac:dyDescent="0.25">
      <c r="B112" s="9">
        <v>0</v>
      </c>
      <c r="C112" s="2">
        <v>83</v>
      </c>
      <c r="D112" s="1">
        <v>130</v>
      </c>
      <c r="E112" s="1">
        <v>200</v>
      </c>
      <c r="F112" s="2">
        <v>260</v>
      </c>
      <c r="G112" s="2">
        <v>390</v>
      </c>
      <c r="H112" s="2">
        <v>460</v>
      </c>
      <c r="I112" s="2">
        <v>565</v>
      </c>
      <c r="J112" s="2" t="s">
        <v>39</v>
      </c>
    </row>
    <row r="113" spans="2:10" x14ac:dyDescent="0.25">
      <c r="B113" s="2">
        <f>_xlfn.STDEV.S(B71:B110)</f>
        <v>0</v>
      </c>
      <c r="C113" s="2">
        <f t="shared" ref="C113:I113" si="3">_xlfn.STDEV.S(C71:C110)</f>
        <v>1.1410184384676167</v>
      </c>
      <c r="D113" s="2">
        <f t="shared" si="3"/>
        <v>1.6249260338195755</v>
      </c>
      <c r="E113" s="2">
        <f t="shared" si="3"/>
        <v>2.5795050210934178</v>
      </c>
      <c r="F113" s="2">
        <f t="shared" si="3"/>
        <v>4.3497715825676186</v>
      </c>
      <c r="G113" s="2">
        <f t="shared" si="3"/>
        <v>4.4479900387270872</v>
      </c>
      <c r="H113" s="2">
        <f t="shared" si="3"/>
        <v>2.9608557321603266</v>
      </c>
      <c r="I113" s="2">
        <f t="shared" si="3"/>
        <v>3.5500090285186743</v>
      </c>
      <c r="J113" s="2" t="s">
        <v>43</v>
      </c>
    </row>
    <row r="114" spans="2:10" x14ac:dyDescent="0.25">
      <c r="B114" s="15">
        <v>28</v>
      </c>
      <c r="C114" s="16">
        <v>85</v>
      </c>
      <c r="D114" s="17">
        <v>131</v>
      </c>
      <c r="E114" s="16">
        <v>207</v>
      </c>
      <c r="F114" s="16">
        <v>253</v>
      </c>
      <c r="G114" s="16">
        <v>387</v>
      </c>
      <c r="H114" s="16">
        <v>449</v>
      </c>
      <c r="I114" s="16">
        <v>560</v>
      </c>
      <c r="J114" s="18" t="s">
        <v>38</v>
      </c>
    </row>
    <row r="115" spans="2:10" x14ac:dyDescent="0.25">
      <c r="B115" s="16"/>
      <c r="C115" s="19">
        <v>2.5000000000000001E-2</v>
      </c>
      <c r="D115" s="20">
        <v>0.01</v>
      </c>
      <c r="E115" s="19">
        <v>3.5000000000000003E-2</v>
      </c>
      <c r="F115" s="21">
        <v>0.03</v>
      </c>
      <c r="G115" s="21">
        <v>0.01</v>
      </c>
      <c r="H115" s="19">
        <v>2.5000000000000001E-2</v>
      </c>
      <c r="I115" s="21">
        <v>0.01</v>
      </c>
      <c r="J115" s="18" t="s">
        <v>37</v>
      </c>
    </row>
    <row r="134" spans="2:10" x14ac:dyDescent="0.25">
      <c r="B134" s="2">
        <f>0.2256*B102</f>
        <v>0</v>
      </c>
      <c r="C134" s="2">
        <f>0.2256*C102</f>
        <v>18.499199999999998</v>
      </c>
      <c r="D134" s="2">
        <f>0.2256*D102</f>
        <v>128.8176</v>
      </c>
      <c r="E134" s="2">
        <f>0.2256*E102</f>
        <v>187.24799999999999</v>
      </c>
      <c r="F134" s="2">
        <f>0.2256*F102</f>
        <v>258.98879999999997</v>
      </c>
      <c r="G134" s="2">
        <f>0.2256*G102</f>
        <v>345.61919999999998</v>
      </c>
      <c r="H134" s="2">
        <f>0.2256*H102</f>
        <v>497.22239999999999</v>
      </c>
      <c r="I134" s="2">
        <f>0.2256*I102</f>
        <v>566.48159999999996</v>
      </c>
      <c r="J134" s="2" t="s">
        <v>41</v>
      </c>
    </row>
    <row r="135" spans="2:10" x14ac:dyDescent="0.25">
      <c r="B135" s="9">
        <v>0</v>
      </c>
      <c r="C135" s="2">
        <v>83</v>
      </c>
      <c r="D135" s="1">
        <v>130</v>
      </c>
      <c r="E135" s="1">
        <v>200</v>
      </c>
      <c r="F135" s="2">
        <v>260</v>
      </c>
      <c r="G135" s="2">
        <v>390</v>
      </c>
      <c r="H135" s="2">
        <v>460</v>
      </c>
      <c r="I135" s="2">
        <v>565</v>
      </c>
      <c r="J135" s="2" t="s">
        <v>39</v>
      </c>
    </row>
    <row r="136" spans="2:10" x14ac:dyDescent="0.25">
      <c r="B136" s="2"/>
      <c r="C136" s="2"/>
      <c r="D136" s="13">
        <v>1.4999999999999999E-2</v>
      </c>
      <c r="E136" s="12">
        <v>7.0000000000000007E-2</v>
      </c>
      <c r="F136" s="12">
        <v>0.01</v>
      </c>
      <c r="G136" s="12">
        <v>0.12</v>
      </c>
      <c r="H136" s="12">
        <v>0.08</v>
      </c>
      <c r="I136" s="11">
        <v>5.0000000000000001E-3</v>
      </c>
      <c r="J136" s="4" t="s">
        <v>37</v>
      </c>
    </row>
    <row r="143" spans="2:10" x14ac:dyDescent="0.25">
      <c r="B143" s="2"/>
      <c r="C143" s="2"/>
      <c r="D143" s="2"/>
      <c r="E143" s="2"/>
      <c r="F143" s="2"/>
      <c r="G143" s="2"/>
      <c r="H143" s="2"/>
      <c r="I143" s="2"/>
      <c r="J143" s="2"/>
    </row>
    <row r="144" spans="2:10" x14ac:dyDescent="0.25">
      <c r="B144" s="9"/>
      <c r="C144" s="2"/>
      <c r="E144" s="1"/>
      <c r="F144" s="2"/>
      <c r="G144" s="2"/>
      <c r="H144" s="2"/>
      <c r="I144" s="2"/>
      <c r="J144" s="2"/>
    </row>
    <row r="145" spans="2:10" x14ac:dyDescent="0.25">
      <c r="B145" s="2"/>
      <c r="C145" s="2"/>
      <c r="D145" s="13"/>
      <c r="E145" s="12"/>
      <c r="F145" s="12"/>
      <c r="G145" s="12"/>
      <c r="H145" s="12"/>
      <c r="I145" s="11"/>
      <c r="J145" s="4"/>
    </row>
    <row r="155" spans="2:10" x14ac:dyDescent="0.25">
      <c r="B155" s="14">
        <f>(-0.00002*B111*B111)+0.2572*B111</f>
        <v>0</v>
      </c>
      <c r="C155" s="14">
        <f>(-0.00002*C111*C111)+0.2572*C111</f>
        <v>20.873393887499997</v>
      </c>
      <c r="D155" s="14">
        <f>(-0.00002*D111*D111)+0.2572*D111</f>
        <v>140.11185998749997</v>
      </c>
      <c r="E155" s="14">
        <f>(-0.00002*E111*E111)+0.2572*E111</f>
        <v>199.41796874999997</v>
      </c>
      <c r="F155" s="14">
        <f>(-0.00002*F111*F111)+0.2572*F111</f>
        <v>268.89695595000001</v>
      </c>
      <c r="G155" s="14">
        <f>(-0.00002*G111*G111)+0.2572*G111</f>
        <v>346.71759979999996</v>
      </c>
      <c r="H155" s="14">
        <f>(-0.00002*H111*H111)+0.2572*H111</f>
        <v>469.70802794999992</v>
      </c>
      <c r="I155" s="14">
        <f>(-0.00002*I111*I111)+0.2572*I111</f>
        <v>519.92269874999988</v>
      </c>
      <c r="J155" s="2" t="s">
        <v>42</v>
      </c>
    </row>
    <row r="156" spans="2:10" x14ac:dyDescent="0.25">
      <c r="B156" s="9">
        <v>0</v>
      </c>
      <c r="C156" s="2">
        <v>83</v>
      </c>
      <c r="D156" s="1">
        <v>130</v>
      </c>
      <c r="E156" s="1">
        <v>200</v>
      </c>
      <c r="F156" s="2">
        <v>260</v>
      </c>
      <c r="G156" s="2">
        <v>390</v>
      </c>
      <c r="H156" s="2">
        <v>460</v>
      </c>
      <c r="I156" s="2">
        <v>565</v>
      </c>
      <c r="J156" s="2" t="s">
        <v>39</v>
      </c>
    </row>
    <row r="157" spans="2:10" x14ac:dyDescent="0.25">
      <c r="B157" s="2"/>
      <c r="C157" s="2"/>
      <c r="D157" s="10">
        <v>0.08</v>
      </c>
      <c r="E157" s="11">
        <v>5.0000000000000001E-3</v>
      </c>
      <c r="F157" s="11">
        <v>3.3000000000000002E-2</v>
      </c>
      <c r="G157" s="12">
        <v>0.12</v>
      </c>
      <c r="H157" s="12">
        <v>0.02</v>
      </c>
      <c r="I157" s="12">
        <v>0.08</v>
      </c>
      <c r="J157" s="4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 vinicius ribeiro dallanora</cp:lastModifiedBy>
  <dcterms:created xsi:type="dcterms:W3CDTF">2023-11-01T13:20:34Z</dcterms:created>
  <dcterms:modified xsi:type="dcterms:W3CDTF">2023-11-23T04:43:20Z</dcterms:modified>
</cp:coreProperties>
</file>