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2DO\"/>
    </mc:Choice>
  </mc:AlternateContent>
  <xr:revisionPtr revIDLastSave="0" documentId="13_ncr:1_{03173F24-0CBB-4082-BE93-E172D8C059C4}" xr6:coauthVersionLast="47" xr6:coauthVersionMax="47" xr10:uidLastSave="{00000000-0000-0000-0000-000000000000}"/>
  <bookViews>
    <workbookView xWindow="-120" yWindow="-120" windowWidth="20730" windowHeight="11040" tabRatio="599" firstSheet="5" activeTab="8" xr2:uid="{00000000-000D-0000-FFFF-FFFF00000000}"/>
  </bookViews>
  <sheets>
    <sheet name="MENÚ" sheetId="16" r:id="rId1"/>
    <sheet name="LISTA CAS" sheetId="32" r:id="rId2"/>
    <sheet name="COMPORTAMIENTO" sheetId="33" r:id="rId3"/>
    <sheet name="RECOMENDACIONES" sheetId="34" r:id="rId4"/>
    <sheet name="1ER TRIM." sheetId="58" r:id="rId5"/>
    <sheet name="CALIF. 1ER TRIM." sheetId="22" r:id="rId6"/>
    <sheet name="CONSOLIDADO 1ER TRIM." sheetId="13" r:id="rId7"/>
    <sheet name="PROM. 1ER TRIM." sheetId="25" r:id="rId8"/>
    <sheet name="REPORTE 1ER TRIM." sheetId="23" r:id="rId9"/>
    <sheet name="2DO TRIM." sheetId="62" r:id="rId10"/>
    <sheet name="CALIF. 2DO TRIM. " sheetId="48" r:id="rId11"/>
    <sheet name="CONSOLIDADO 2DO TRIM. " sheetId="49" r:id="rId12"/>
    <sheet name="PROM. 2DO TRIM." sheetId="50" r:id="rId13"/>
    <sheet name="REPORTE 2DO TRIM. " sheetId="51" r:id="rId14"/>
    <sheet name="3ER TRIM. " sheetId="63" r:id="rId15"/>
    <sheet name="CALIF. 3ER TRIM." sheetId="53" r:id="rId16"/>
    <sheet name="CONSOLIDADO 3ER TRIM. " sheetId="54" r:id="rId17"/>
    <sheet name="PROM. 3ER TRIM." sheetId="38" r:id="rId18"/>
    <sheet name="REPORTE 3ER TRIM. " sheetId="55" r:id="rId19"/>
    <sheet name="CALF. TRIMESTRALES" sheetId="5" r:id="rId20"/>
    <sheet name="PROM. GEN" sheetId="10" r:id="rId21"/>
    <sheet name="CONSOLIDADO ANUAL" sheetId="45" r:id="rId22"/>
    <sheet name="REPORTE ANUAL." sheetId="21" r:id="rId23"/>
    <sheet name="Hoja1" sheetId="64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2" l="1"/>
  <c r="DF13" i="58"/>
  <c r="DF14" i="58"/>
  <c r="DF15" i="58"/>
  <c r="DF16" i="58"/>
  <c r="DF17" i="58"/>
  <c r="DF18" i="58"/>
  <c r="DF19" i="58"/>
  <c r="DF20" i="58"/>
  <c r="DF21" i="58"/>
  <c r="DF22" i="58"/>
  <c r="DF23" i="58"/>
  <c r="DF24" i="58"/>
  <c r="DF25" i="58"/>
  <c r="DF26" i="58"/>
  <c r="DF27" i="58"/>
  <c r="DF28" i="58"/>
  <c r="DF29" i="58"/>
  <c r="DF30" i="58"/>
  <c r="DF31" i="58"/>
  <c r="DF32" i="58"/>
  <c r="DF33" i="58"/>
  <c r="DF34" i="58"/>
  <c r="DF35" i="58"/>
  <c r="DF36" i="58"/>
  <c r="DF37" i="58"/>
  <c r="DF38" i="58"/>
  <c r="DF39" i="58"/>
  <c r="DF40" i="58"/>
  <c r="DF41" i="58"/>
  <c r="DF42" i="58"/>
  <c r="DF43" i="58"/>
  <c r="DF44" i="58"/>
  <c r="DF45" i="58"/>
  <c r="DF46" i="58"/>
  <c r="DF47" i="58"/>
  <c r="DF48" i="58"/>
  <c r="DF49" i="58"/>
  <c r="DF50" i="58"/>
  <c r="DF51" i="58"/>
  <c r="C4" i="25"/>
  <c r="C3" i="25"/>
  <c r="C4" i="58"/>
  <c r="C3" i="58"/>
  <c r="C9" i="23"/>
  <c r="C10" i="23"/>
  <c r="H24" i="23"/>
  <c r="H26" i="23"/>
  <c r="B25" i="33"/>
  <c r="C25" i="33"/>
  <c r="B26" i="33"/>
  <c r="C26" i="33"/>
  <c r="B27" i="33"/>
  <c r="C27" i="33"/>
  <c r="B28" i="33"/>
  <c r="C28" i="33"/>
  <c r="B29" i="33"/>
  <c r="C29" i="33"/>
  <c r="B30" i="33"/>
  <c r="C30" i="33"/>
  <c r="B31" i="33"/>
  <c r="C31" i="33"/>
  <c r="B32" i="33"/>
  <c r="C32" i="33"/>
  <c r="B33" i="33"/>
  <c r="C33" i="33"/>
  <c r="B34" i="33"/>
  <c r="C34" i="33"/>
  <c r="B35" i="33"/>
  <c r="C35" i="33"/>
  <c r="B36" i="33"/>
  <c r="C36" i="33"/>
  <c r="B37" i="33"/>
  <c r="C37" i="33"/>
  <c r="B38" i="33"/>
  <c r="C38" i="33"/>
  <c r="B39" i="33"/>
  <c r="C39" i="33"/>
  <c r="B40" i="33"/>
  <c r="C40" i="33"/>
  <c r="B41" i="33"/>
  <c r="C41" i="33"/>
  <c r="B42" i="33"/>
  <c r="C42" i="33"/>
  <c r="B43" i="33"/>
  <c r="C43" i="33"/>
  <c r="C20" i="33"/>
  <c r="C21" i="33"/>
  <c r="C22" i="33"/>
  <c r="C23" i="33"/>
  <c r="C24" i="33"/>
  <c r="H4" i="58" l="1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27" i="34"/>
  <c r="C28" i="34"/>
  <c r="C29" i="34"/>
  <c r="C30" i="34"/>
  <c r="C31" i="34"/>
  <c r="C32" i="34"/>
  <c r="C33" i="34"/>
  <c r="C34" i="34"/>
  <c r="C44" i="33"/>
  <c r="C45" i="33"/>
  <c r="C46" i="33"/>
  <c r="C47" i="33"/>
  <c r="B25" i="45" l="1"/>
  <c r="C25" i="45"/>
  <c r="B26" i="45"/>
  <c r="C26" i="45"/>
  <c r="B27" i="45"/>
  <c r="C27" i="45"/>
  <c r="B28" i="45"/>
  <c r="C28" i="45"/>
  <c r="B29" i="45"/>
  <c r="C29" i="45"/>
  <c r="B30" i="45"/>
  <c r="C30" i="45"/>
  <c r="B31" i="45"/>
  <c r="C31" i="45"/>
  <c r="B32" i="45"/>
  <c r="C32" i="45"/>
  <c r="B33" i="45"/>
  <c r="C33" i="45"/>
  <c r="B34" i="45"/>
  <c r="C34" i="45"/>
  <c r="B35" i="45"/>
  <c r="C35" i="45"/>
  <c r="B36" i="45"/>
  <c r="C36" i="45"/>
  <c r="B37" i="45"/>
  <c r="C37" i="45"/>
  <c r="B38" i="45"/>
  <c r="C38" i="45"/>
  <c r="B39" i="45"/>
  <c r="C39" i="45"/>
  <c r="B40" i="45"/>
  <c r="C40" i="45"/>
  <c r="B41" i="45"/>
  <c r="C41" i="45"/>
  <c r="B42" i="45"/>
  <c r="C42" i="45"/>
  <c r="B43" i="45"/>
  <c r="C43" i="45"/>
  <c r="B44" i="45"/>
  <c r="C44" i="45"/>
  <c r="B45" i="45"/>
  <c r="C45" i="45"/>
  <c r="B46" i="45"/>
  <c r="C46" i="45"/>
  <c r="B47" i="45"/>
  <c r="C47" i="45"/>
  <c r="B48" i="45"/>
  <c r="C48" i="45"/>
  <c r="B49" i="45"/>
  <c r="C49" i="45"/>
  <c r="B36" i="10"/>
  <c r="B37" i="10"/>
  <c r="B38" i="10"/>
  <c r="B46" i="10"/>
  <c r="B27" i="5"/>
  <c r="B35" i="5"/>
  <c r="B36" i="5"/>
  <c r="B37" i="5"/>
  <c r="B38" i="5"/>
  <c r="B43" i="5"/>
  <c r="P43" i="5"/>
  <c r="B47" i="5"/>
  <c r="B2" i="23"/>
  <c r="L9" i="55"/>
  <c r="H4" i="63"/>
  <c r="E4" i="32"/>
  <c r="B28" i="38"/>
  <c r="B29" i="38"/>
  <c r="B30" i="38"/>
  <c r="B44" i="38"/>
  <c r="B24" i="54"/>
  <c r="C24" i="54"/>
  <c r="B25" i="54"/>
  <c r="C25" i="54"/>
  <c r="B26" i="54"/>
  <c r="C26" i="54"/>
  <c r="B27" i="54"/>
  <c r="C27" i="54"/>
  <c r="B28" i="54"/>
  <c r="C28" i="54"/>
  <c r="B29" i="54"/>
  <c r="C29" i="54"/>
  <c r="B30" i="54"/>
  <c r="C30" i="54"/>
  <c r="B31" i="54"/>
  <c r="C31" i="54"/>
  <c r="B32" i="54"/>
  <c r="C32" i="54"/>
  <c r="J32" i="54"/>
  <c r="AK32" i="5" s="1"/>
  <c r="B33" i="54"/>
  <c r="C33" i="54"/>
  <c r="B34" i="54"/>
  <c r="C34" i="54"/>
  <c r="B35" i="54"/>
  <c r="C35" i="54"/>
  <c r="B36" i="54"/>
  <c r="C36" i="54"/>
  <c r="B37" i="54"/>
  <c r="C37" i="54"/>
  <c r="B38" i="54"/>
  <c r="C38" i="54"/>
  <c r="B39" i="54"/>
  <c r="C39" i="54"/>
  <c r="B40" i="54"/>
  <c r="C40" i="54"/>
  <c r="B41" i="54"/>
  <c r="C41" i="54"/>
  <c r="B42" i="54"/>
  <c r="C42" i="54"/>
  <c r="B43" i="54"/>
  <c r="C43" i="54"/>
  <c r="B44" i="54"/>
  <c r="C44" i="54"/>
  <c r="B45" i="54"/>
  <c r="C45" i="54"/>
  <c r="G45" i="54"/>
  <c r="U45" i="5" s="1"/>
  <c r="B46" i="54"/>
  <c r="C46" i="54"/>
  <c r="B47" i="54"/>
  <c r="C47" i="54"/>
  <c r="B48" i="54"/>
  <c r="C48" i="54"/>
  <c r="B50" i="53"/>
  <c r="C50" i="53"/>
  <c r="D50" i="53"/>
  <c r="E50" i="53" s="1"/>
  <c r="P50" i="53"/>
  <c r="Q50" i="53" s="1"/>
  <c r="U50" i="53"/>
  <c r="V50" i="53" s="1"/>
  <c r="Z50" i="53"/>
  <c r="AA50" i="53" s="1"/>
  <c r="B24" i="53"/>
  <c r="C24" i="53"/>
  <c r="E24" i="53"/>
  <c r="K24" i="53"/>
  <c r="L24" i="53" s="1"/>
  <c r="S24" i="53"/>
  <c r="T24" i="53"/>
  <c r="B25" i="53"/>
  <c r="C25" i="53"/>
  <c r="D25" i="53"/>
  <c r="E25" i="53" s="1"/>
  <c r="I25" i="53"/>
  <c r="J25" i="53" s="1"/>
  <c r="K25" i="53"/>
  <c r="L25" i="53" s="1"/>
  <c r="N25" i="53"/>
  <c r="O25" i="53" s="1"/>
  <c r="U25" i="53"/>
  <c r="V25" i="53" s="1"/>
  <c r="Z25" i="53"/>
  <c r="AA25" i="53" s="1"/>
  <c r="B26" i="53"/>
  <c r="C26" i="53"/>
  <c r="F26" i="53"/>
  <c r="G26" i="53" s="1"/>
  <c r="S26" i="53"/>
  <c r="T26" i="53" s="1"/>
  <c r="U26" i="53"/>
  <c r="V26" i="53" s="1"/>
  <c r="X26" i="53"/>
  <c r="Y26" i="53" s="1"/>
  <c r="Z26" i="53"/>
  <c r="AA26" i="53" s="1"/>
  <c r="B27" i="53"/>
  <c r="C27" i="53"/>
  <c r="I27" i="53"/>
  <c r="J27" i="53" s="1"/>
  <c r="N27" i="53"/>
  <c r="O27" i="53" s="1"/>
  <c r="P27" i="53"/>
  <c r="Q27" i="53" s="1"/>
  <c r="S27" i="53"/>
  <c r="T27" i="53"/>
  <c r="U27" i="53"/>
  <c r="V27" i="53" s="1"/>
  <c r="Z27" i="53"/>
  <c r="AA27" i="53"/>
  <c r="B28" i="53"/>
  <c r="C28" i="53"/>
  <c r="I28" i="53"/>
  <c r="J28" i="53" s="1"/>
  <c r="K28" i="53"/>
  <c r="L28" i="53" s="1"/>
  <c r="N28" i="53"/>
  <c r="O28" i="53" s="1"/>
  <c r="R28" i="53" s="1"/>
  <c r="F26" i="54" s="1"/>
  <c r="P26" i="5" s="1"/>
  <c r="S28" i="53"/>
  <c r="T28" i="53" s="1"/>
  <c r="Y28" i="53"/>
  <c r="Z28" i="53"/>
  <c r="AA28" i="53" s="1"/>
  <c r="B29" i="53"/>
  <c r="C29" i="53"/>
  <c r="S29" i="53"/>
  <c r="T29" i="53" s="1"/>
  <c r="Z29" i="53"/>
  <c r="AA29" i="53" s="1"/>
  <c r="B30" i="53"/>
  <c r="C30" i="53"/>
  <c r="U30" i="53"/>
  <c r="V30" i="53" s="1"/>
  <c r="X30" i="53"/>
  <c r="Y30" i="53" s="1"/>
  <c r="Z30" i="53"/>
  <c r="AA30" i="53" s="1"/>
  <c r="B31" i="53"/>
  <c r="C31" i="53"/>
  <c r="L31" i="53"/>
  <c r="N31" i="53"/>
  <c r="O31" i="53"/>
  <c r="P31" i="53"/>
  <c r="Q31" i="53" s="1"/>
  <c r="U31" i="53"/>
  <c r="V31" i="53" s="1"/>
  <c r="B32" i="53"/>
  <c r="C32" i="53"/>
  <c r="F32" i="53"/>
  <c r="G32" i="53" s="1"/>
  <c r="I32" i="53"/>
  <c r="J32" i="53" s="1"/>
  <c r="Z32" i="53"/>
  <c r="AA32" i="53" s="1"/>
  <c r="AC32" i="53"/>
  <c r="B33" i="53"/>
  <c r="C33" i="53"/>
  <c r="N33" i="53"/>
  <c r="O33" i="53" s="1"/>
  <c r="S33" i="53"/>
  <c r="T33" i="53" s="1"/>
  <c r="U33" i="53"/>
  <c r="V33" i="53" s="1"/>
  <c r="Z33" i="53"/>
  <c r="AA33" i="53" s="1"/>
  <c r="B34" i="53"/>
  <c r="C34" i="53"/>
  <c r="D34" i="53"/>
  <c r="E34" i="53" s="1"/>
  <c r="I34" i="53"/>
  <c r="J34" i="53" s="1"/>
  <c r="AE34" i="53"/>
  <c r="AF34" i="53" s="1"/>
  <c r="B35" i="53"/>
  <c r="C35" i="53"/>
  <c r="D35" i="53"/>
  <c r="E35" i="53"/>
  <c r="H35" i="53" s="1"/>
  <c r="D33" i="54" s="1"/>
  <c r="F33" i="5" s="1"/>
  <c r="F35" i="53"/>
  <c r="G35" i="53" s="1"/>
  <c r="U35" i="53"/>
  <c r="V35" i="53" s="1"/>
  <c r="X35" i="53"/>
  <c r="Y35" i="53" s="1"/>
  <c r="B36" i="53"/>
  <c r="C36" i="53"/>
  <c r="N36" i="53"/>
  <c r="O36" i="53" s="1"/>
  <c r="R36" i="53" s="1"/>
  <c r="F34" i="54" s="1"/>
  <c r="P34" i="5" s="1"/>
  <c r="U36" i="53"/>
  <c r="V36" i="53"/>
  <c r="X36" i="53"/>
  <c r="Y36" i="53" s="1"/>
  <c r="Z36" i="53"/>
  <c r="AA36" i="53" s="1"/>
  <c r="B37" i="53"/>
  <c r="C37" i="53"/>
  <c r="F37" i="53"/>
  <c r="G37" i="53" s="1"/>
  <c r="J37" i="53"/>
  <c r="K37" i="53"/>
  <c r="L37" i="53" s="1"/>
  <c r="M37" i="53" s="1"/>
  <c r="E35" i="54" s="1"/>
  <c r="K35" i="5" s="1"/>
  <c r="P37" i="53"/>
  <c r="Q37" i="53" s="1"/>
  <c r="X37" i="53"/>
  <c r="Y37" i="53" s="1"/>
  <c r="B38" i="53"/>
  <c r="C38" i="53"/>
  <c r="N38" i="53"/>
  <c r="O38" i="53"/>
  <c r="U38" i="53"/>
  <c r="V38" i="53" s="1"/>
  <c r="AE38" i="53"/>
  <c r="J36" i="54" s="1"/>
  <c r="AK36" i="5" s="1"/>
  <c r="AF38" i="53"/>
  <c r="B39" i="53"/>
  <c r="C39" i="53"/>
  <c r="D39" i="53"/>
  <c r="E39" i="53"/>
  <c r="I39" i="53"/>
  <c r="J39" i="53" s="1"/>
  <c r="P39" i="53"/>
  <c r="Q39" i="53" s="1"/>
  <c r="S39" i="53"/>
  <c r="T39" i="53" s="1"/>
  <c r="X39" i="53"/>
  <c r="Y39" i="53"/>
  <c r="Z39" i="53"/>
  <c r="AA39" i="53"/>
  <c r="B40" i="53"/>
  <c r="C40" i="53"/>
  <c r="P40" i="53"/>
  <c r="Q40" i="53"/>
  <c r="X40" i="53"/>
  <c r="Y40" i="53" s="1"/>
  <c r="AB40" i="53" s="1"/>
  <c r="H38" i="54" s="1"/>
  <c r="Z38" i="5" s="1"/>
  <c r="AE40" i="53"/>
  <c r="B41" i="53"/>
  <c r="C41" i="53"/>
  <c r="D41" i="53"/>
  <c r="E41" i="53" s="1"/>
  <c r="F41" i="53"/>
  <c r="G41" i="53"/>
  <c r="K41" i="53"/>
  <c r="L41" i="53" s="1"/>
  <c r="Z41" i="53"/>
  <c r="AA41" i="53"/>
  <c r="B42" i="53"/>
  <c r="C42" i="53"/>
  <c r="S42" i="53"/>
  <c r="T42" i="53" s="1"/>
  <c r="U42" i="53"/>
  <c r="V42" i="53"/>
  <c r="X42" i="53"/>
  <c r="Y42" i="53" s="1"/>
  <c r="AB42" i="53" s="1"/>
  <c r="H40" i="54" s="1"/>
  <c r="Z40" i="5" s="1"/>
  <c r="Z42" i="53"/>
  <c r="AA42" i="53" s="1"/>
  <c r="B43" i="53"/>
  <c r="C43" i="53"/>
  <c r="K43" i="53"/>
  <c r="L43" i="53"/>
  <c r="P43" i="53"/>
  <c r="Q43" i="53" s="1"/>
  <c r="S43" i="53"/>
  <c r="T43" i="53" s="1"/>
  <c r="B44" i="53"/>
  <c r="C44" i="53"/>
  <c r="D44" i="53"/>
  <c r="E44" i="53" s="1"/>
  <c r="F44" i="53"/>
  <c r="G44" i="53"/>
  <c r="I44" i="53"/>
  <c r="J44" i="53"/>
  <c r="K44" i="53"/>
  <c r="L44" i="53" s="1"/>
  <c r="AC44" i="53"/>
  <c r="I42" i="54" s="1"/>
  <c r="AE42" i="5" s="1"/>
  <c r="AD44" i="53"/>
  <c r="B45" i="53"/>
  <c r="C45" i="53"/>
  <c r="D45" i="53"/>
  <c r="E45" i="53"/>
  <c r="P45" i="53"/>
  <c r="Q45" i="53" s="1"/>
  <c r="U45" i="53"/>
  <c r="V45" i="53" s="1"/>
  <c r="X45" i="53"/>
  <c r="Y45" i="53" s="1"/>
  <c r="B46" i="53"/>
  <c r="C46" i="53"/>
  <c r="F46" i="53"/>
  <c r="G46" i="53" s="1"/>
  <c r="I46" i="53"/>
  <c r="J46" i="53"/>
  <c r="V46" i="53"/>
  <c r="B47" i="53"/>
  <c r="C47" i="53"/>
  <c r="D47" i="53"/>
  <c r="E47" i="53" s="1"/>
  <c r="F47" i="53"/>
  <c r="G47" i="53" s="1"/>
  <c r="U47" i="53"/>
  <c r="V47" i="53" s="1"/>
  <c r="X47" i="53"/>
  <c r="Y47" i="53" s="1"/>
  <c r="Z47" i="53"/>
  <c r="AA47" i="53" s="1"/>
  <c r="B48" i="53"/>
  <c r="C48" i="53"/>
  <c r="D48" i="53"/>
  <c r="E48" i="53" s="1"/>
  <c r="T48" i="53"/>
  <c r="Z48" i="53"/>
  <c r="AA48" i="53"/>
  <c r="B49" i="53"/>
  <c r="C49" i="53"/>
  <c r="K49" i="53"/>
  <c r="L49" i="53" s="1"/>
  <c r="U49" i="53"/>
  <c r="V49" i="53" s="1"/>
  <c r="X49" i="53"/>
  <c r="Y49" i="53" s="1"/>
  <c r="Z49" i="53"/>
  <c r="AA49" i="53"/>
  <c r="B25" i="63"/>
  <c r="C25" i="63"/>
  <c r="M25" i="63"/>
  <c r="D24" i="53" s="1"/>
  <c r="N25" i="63"/>
  <c r="R25" i="63"/>
  <c r="AD25" i="63"/>
  <c r="AI25" i="63"/>
  <c r="AJ25" i="63" s="1"/>
  <c r="AU25" i="63"/>
  <c r="AV25" i="63" s="1"/>
  <c r="AZ25" i="63"/>
  <c r="P24" i="53" s="1"/>
  <c r="Q24" i="53" s="1"/>
  <c r="BA25" i="63"/>
  <c r="BL25" i="63"/>
  <c r="BM25" i="63" s="1"/>
  <c r="BQ25" i="63"/>
  <c r="CC25" i="63"/>
  <c r="CH25" i="63"/>
  <c r="CT25" i="63"/>
  <c r="CU25" i="63" s="1"/>
  <c r="DA25" i="63" s="1"/>
  <c r="DB25" i="63" s="1"/>
  <c r="CY25" i="63"/>
  <c r="CZ25" i="63" s="1"/>
  <c r="DM25" i="63"/>
  <c r="DN25" i="63"/>
  <c r="DR25" i="63"/>
  <c r="DS25" i="63" s="1"/>
  <c r="B26" i="63"/>
  <c r="C26" i="63"/>
  <c r="M26" i="63"/>
  <c r="N26" i="63" s="1"/>
  <c r="R26" i="63"/>
  <c r="AD26" i="63"/>
  <c r="AE26" i="63" s="1"/>
  <c r="AI26" i="63"/>
  <c r="AJ26" i="63" s="1"/>
  <c r="AU26" i="63"/>
  <c r="AV26" i="63" s="1"/>
  <c r="BB26" i="63" s="1"/>
  <c r="AZ26" i="63"/>
  <c r="BA26" i="63" s="1"/>
  <c r="BL26" i="63"/>
  <c r="S25" i="53" s="1"/>
  <c r="T25" i="53" s="1"/>
  <c r="BM26" i="63"/>
  <c r="BQ26" i="63"/>
  <c r="BR26" i="63" s="1"/>
  <c r="CC26" i="63"/>
  <c r="CD26" i="63" s="1"/>
  <c r="CH26" i="63"/>
  <c r="CI26" i="63" s="1"/>
  <c r="CT26" i="63"/>
  <c r="CU26" i="63" s="1"/>
  <c r="CY26" i="63"/>
  <c r="CZ26" i="63" s="1"/>
  <c r="DM26" i="63"/>
  <c r="DN26" i="63" s="1"/>
  <c r="DR26" i="63"/>
  <c r="DS26" i="63" s="1"/>
  <c r="B27" i="63"/>
  <c r="C27" i="63"/>
  <c r="M27" i="63"/>
  <c r="R27" i="63"/>
  <c r="S27" i="63" s="1"/>
  <c r="AD27" i="63"/>
  <c r="AE27" i="63" s="1"/>
  <c r="AI27" i="63"/>
  <c r="AU27" i="63"/>
  <c r="AZ27" i="63"/>
  <c r="BA27" i="63" s="1"/>
  <c r="BL27" i="63"/>
  <c r="BM27" i="63" s="1"/>
  <c r="BS27" i="63" s="1"/>
  <c r="BQ27" i="63"/>
  <c r="BR27" i="63" s="1"/>
  <c r="CC27" i="63"/>
  <c r="CD27" i="63" s="1"/>
  <c r="CH27" i="63"/>
  <c r="CI27" i="63"/>
  <c r="CT27" i="63"/>
  <c r="CU27" i="63" s="1"/>
  <c r="CY27" i="63"/>
  <c r="CZ27" i="63" s="1"/>
  <c r="DM27" i="63"/>
  <c r="DN27" i="63" s="1"/>
  <c r="DR27" i="63"/>
  <c r="DS27" i="63"/>
  <c r="B28" i="63"/>
  <c r="C28" i="63"/>
  <c r="M28" i="63"/>
  <c r="R28" i="63"/>
  <c r="AD28" i="63"/>
  <c r="AE28" i="63" s="1"/>
  <c r="AI28" i="63"/>
  <c r="AU28" i="63"/>
  <c r="AV28" i="63" s="1"/>
  <c r="AZ28" i="63"/>
  <c r="BA28" i="63" s="1"/>
  <c r="BL28" i="63"/>
  <c r="BM28" i="63" s="1"/>
  <c r="BQ28" i="63"/>
  <c r="BR28" i="63"/>
  <c r="CC28" i="63"/>
  <c r="CH28" i="63"/>
  <c r="CI28" i="63" s="1"/>
  <c r="CT28" i="63"/>
  <c r="CU28" i="63" s="1"/>
  <c r="CY28" i="63"/>
  <c r="CZ28" i="63" s="1"/>
  <c r="DM28" i="63"/>
  <c r="DN28" i="63" s="1"/>
  <c r="DR28" i="63"/>
  <c r="DS28" i="63" s="1"/>
  <c r="B29" i="63"/>
  <c r="C29" i="63"/>
  <c r="M29" i="63"/>
  <c r="D28" i="53" s="1"/>
  <c r="E28" i="53" s="1"/>
  <c r="N29" i="63"/>
  <c r="R29" i="63"/>
  <c r="AD29" i="63"/>
  <c r="AE29" i="63" s="1"/>
  <c r="AI29" i="63"/>
  <c r="AJ29" i="63" s="1"/>
  <c r="AU29" i="63"/>
  <c r="AV29" i="63" s="1"/>
  <c r="AZ29" i="63"/>
  <c r="P28" i="53" s="1"/>
  <c r="Q28" i="53" s="1"/>
  <c r="BL29" i="63"/>
  <c r="BM29" i="63" s="1"/>
  <c r="BQ29" i="63"/>
  <c r="CC29" i="63"/>
  <c r="X28" i="53" s="1"/>
  <c r="CD29" i="63"/>
  <c r="CJ29" i="63" s="1"/>
  <c r="CH29" i="63"/>
  <c r="CI29" i="63" s="1"/>
  <c r="CT29" i="63"/>
  <c r="CU29" i="63" s="1"/>
  <c r="CY29" i="63"/>
  <c r="CZ29" i="63" s="1"/>
  <c r="DM29" i="63"/>
  <c r="DN29" i="63"/>
  <c r="DR29" i="63"/>
  <c r="DS29" i="63" s="1"/>
  <c r="B30" i="63"/>
  <c r="C30" i="63"/>
  <c r="M30" i="63"/>
  <c r="N30" i="63" s="1"/>
  <c r="R30" i="63"/>
  <c r="S30" i="63" s="1"/>
  <c r="T30" i="63" s="1"/>
  <c r="AD30" i="63"/>
  <c r="AI30" i="63"/>
  <c r="AJ30" i="63" s="1"/>
  <c r="AU30" i="63"/>
  <c r="AZ30" i="63"/>
  <c r="BL30" i="63"/>
  <c r="BM30" i="63"/>
  <c r="BQ30" i="63"/>
  <c r="CC30" i="63"/>
  <c r="CD30" i="63" s="1"/>
  <c r="CH30" i="63"/>
  <c r="CI30" i="63" s="1"/>
  <c r="CJ30" i="63"/>
  <c r="CT30" i="63"/>
  <c r="CU30" i="63" s="1"/>
  <c r="CY30" i="63"/>
  <c r="CZ30" i="63" s="1"/>
  <c r="DM30" i="63"/>
  <c r="DN30" i="63" s="1"/>
  <c r="DR30" i="63"/>
  <c r="DS30" i="63" s="1"/>
  <c r="B31" i="63"/>
  <c r="C31" i="63"/>
  <c r="M31" i="63"/>
  <c r="R31" i="63"/>
  <c r="F30" i="53" s="1"/>
  <c r="G30" i="53" s="1"/>
  <c r="S31" i="63"/>
  <c r="AD31" i="63"/>
  <c r="AE31" i="63" s="1"/>
  <c r="AI31" i="63"/>
  <c r="AU31" i="63"/>
  <c r="AV31" i="63" s="1"/>
  <c r="AZ31" i="63"/>
  <c r="BA31" i="63" s="1"/>
  <c r="BL31" i="63"/>
  <c r="BQ31" i="63"/>
  <c r="BR31" i="63" s="1"/>
  <c r="CC31" i="63"/>
  <c r="CD31" i="63" s="1"/>
  <c r="CH31" i="63"/>
  <c r="CI31" i="63" s="1"/>
  <c r="CJ31" i="63" s="1"/>
  <c r="CT31" i="63"/>
  <c r="CU31" i="63" s="1"/>
  <c r="CY31" i="63"/>
  <c r="CZ31" i="63"/>
  <c r="DM31" i="63"/>
  <c r="DN31" i="63"/>
  <c r="DR31" i="63"/>
  <c r="DS31" i="63" s="1"/>
  <c r="B32" i="63"/>
  <c r="C32" i="63"/>
  <c r="M32" i="63"/>
  <c r="R32" i="63"/>
  <c r="AD32" i="63"/>
  <c r="I31" i="53" s="1"/>
  <c r="J31" i="53" s="1"/>
  <c r="M31" i="53" s="1"/>
  <c r="E29" i="54" s="1"/>
  <c r="K29" i="5" s="1"/>
  <c r="AE32" i="63"/>
  <c r="AI32" i="63"/>
  <c r="K31" i="53" s="1"/>
  <c r="AJ32" i="63"/>
  <c r="AU32" i="63"/>
  <c r="AV32" i="63"/>
  <c r="BB32" i="63" s="1"/>
  <c r="AZ32" i="63"/>
  <c r="BA32" i="63" s="1"/>
  <c r="BL32" i="63"/>
  <c r="BQ32" i="63"/>
  <c r="BR32" i="63"/>
  <c r="CC32" i="63"/>
  <c r="CH32" i="63"/>
  <c r="CT32" i="63"/>
  <c r="CU32" i="63"/>
  <c r="CY32" i="63"/>
  <c r="CZ32" i="63" s="1"/>
  <c r="DM32" i="63"/>
  <c r="DN32" i="63" s="1"/>
  <c r="DT32" i="63" s="1"/>
  <c r="DU32" i="63" s="1"/>
  <c r="DR32" i="63"/>
  <c r="DS32" i="63" s="1"/>
  <c r="B33" i="63"/>
  <c r="C33" i="63"/>
  <c r="M33" i="63"/>
  <c r="D32" i="53" s="1"/>
  <c r="E32" i="53" s="1"/>
  <c r="N33" i="63"/>
  <c r="T33" i="63" s="1"/>
  <c r="R33" i="63"/>
  <c r="S33" i="63" s="1"/>
  <c r="AD33" i="63"/>
  <c r="AE33" i="63"/>
  <c r="AI33" i="63"/>
  <c r="AU33" i="63"/>
  <c r="AZ33" i="63"/>
  <c r="P32" i="53" s="1"/>
  <c r="Q32" i="53" s="1"/>
  <c r="BA33" i="63"/>
  <c r="BL33" i="63"/>
  <c r="BQ33" i="63"/>
  <c r="U32" i="53" s="1"/>
  <c r="V32" i="53" s="1"/>
  <c r="BR33" i="63"/>
  <c r="CC33" i="63"/>
  <c r="CH33" i="63"/>
  <c r="CI33" i="63"/>
  <c r="CT33" i="63"/>
  <c r="CU33" i="63" s="1"/>
  <c r="DA33" i="63" s="1"/>
  <c r="DB33" i="63" s="1"/>
  <c r="DC33" i="63" s="1"/>
  <c r="CY33" i="63"/>
  <c r="CZ33" i="63" s="1"/>
  <c r="DM33" i="63"/>
  <c r="DN33" i="63"/>
  <c r="DR33" i="63"/>
  <c r="DS33" i="63" s="1"/>
  <c r="B34" i="63"/>
  <c r="C34" i="63"/>
  <c r="M34" i="63"/>
  <c r="D33" i="53" s="1"/>
  <c r="E33" i="53" s="1"/>
  <c r="N34" i="63"/>
  <c r="R34" i="63"/>
  <c r="AD34" i="63"/>
  <c r="AI34" i="63"/>
  <c r="AU34" i="63"/>
  <c r="AV34" i="63" s="1"/>
  <c r="AZ34" i="63"/>
  <c r="BL34" i="63"/>
  <c r="BM34" i="63" s="1"/>
  <c r="BQ34" i="63"/>
  <c r="BR34" i="63"/>
  <c r="CC34" i="63"/>
  <c r="CH34" i="63"/>
  <c r="CI34" i="63" s="1"/>
  <c r="CT34" i="63"/>
  <c r="CU34" i="63"/>
  <c r="CY34" i="63"/>
  <c r="CZ34" i="63" s="1"/>
  <c r="DM34" i="63"/>
  <c r="DN34" i="63" s="1"/>
  <c r="DT34" i="63" s="1"/>
  <c r="DU34" i="63" s="1"/>
  <c r="DR34" i="63"/>
  <c r="DS34" i="63" s="1"/>
  <c r="B35" i="63"/>
  <c r="C35" i="63"/>
  <c r="M35" i="63"/>
  <c r="N35" i="63" s="1"/>
  <c r="R35" i="63"/>
  <c r="AD35" i="63"/>
  <c r="AE35" i="63" s="1"/>
  <c r="AI35" i="63"/>
  <c r="AJ35" i="63" s="1"/>
  <c r="AU35" i="63"/>
  <c r="N34" i="53" s="1"/>
  <c r="O34" i="53" s="1"/>
  <c r="AV35" i="63"/>
  <c r="AZ35" i="63"/>
  <c r="BL35" i="63"/>
  <c r="BQ35" i="63"/>
  <c r="CC35" i="63"/>
  <c r="CD35" i="63" s="1"/>
  <c r="CH35" i="63"/>
  <c r="CT35" i="63"/>
  <c r="CU35" i="63" s="1"/>
  <c r="CY35" i="63"/>
  <c r="CZ35" i="63" s="1"/>
  <c r="DM35" i="63"/>
  <c r="DN35" i="63" s="1"/>
  <c r="DR35" i="63"/>
  <c r="DS35" i="63"/>
  <c r="DT35" i="63" s="1"/>
  <c r="DU35" i="63" s="1"/>
  <c r="DV35" i="63" s="1"/>
  <c r="B36" i="63"/>
  <c r="C36" i="63"/>
  <c r="M36" i="63"/>
  <c r="N36" i="63" s="1"/>
  <c r="R36" i="63"/>
  <c r="S36" i="63"/>
  <c r="AD36" i="63"/>
  <c r="I35" i="53" s="1"/>
  <c r="J35" i="53" s="1"/>
  <c r="AE36" i="63"/>
  <c r="AI36" i="63"/>
  <c r="AU36" i="63"/>
  <c r="AZ36" i="63"/>
  <c r="BL36" i="63"/>
  <c r="BQ36" i="63"/>
  <c r="BR36" i="63" s="1"/>
  <c r="CC36" i="63"/>
  <c r="CD36" i="63" s="1"/>
  <c r="CH36" i="63"/>
  <c r="CT36" i="63"/>
  <c r="CU36" i="63" s="1"/>
  <c r="CY36" i="63"/>
  <c r="CZ36" i="63" s="1"/>
  <c r="DM36" i="63"/>
  <c r="DN36" i="63" s="1"/>
  <c r="DR36" i="63"/>
  <c r="DS36" i="63" s="1"/>
  <c r="B37" i="63"/>
  <c r="C37" i="63"/>
  <c r="M37" i="63"/>
  <c r="D36" i="53" s="1"/>
  <c r="E36" i="53" s="1"/>
  <c r="N37" i="63"/>
  <c r="R37" i="63"/>
  <c r="AD37" i="63"/>
  <c r="AI37" i="63"/>
  <c r="AJ37" i="63" s="1"/>
  <c r="AU37" i="63"/>
  <c r="AV37" i="63" s="1"/>
  <c r="AZ37" i="63"/>
  <c r="P36" i="53" s="1"/>
  <c r="Q36" i="53" s="1"/>
  <c r="BA37" i="63"/>
  <c r="BL37" i="63"/>
  <c r="BQ37" i="63"/>
  <c r="BR37" i="63" s="1"/>
  <c r="CC37" i="63"/>
  <c r="CD37" i="63"/>
  <c r="CH37" i="63"/>
  <c r="CI37" i="63"/>
  <c r="CT37" i="63"/>
  <c r="CU37" i="63"/>
  <c r="CY37" i="63"/>
  <c r="CZ37" i="63" s="1"/>
  <c r="DM37" i="63"/>
  <c r="DN37" i="63"/>
  <c r="DR37" i="63"/>
  <c r="DS37" i="63" s="1"/>
  <c r="B38" i="63"/>
  <c r="C38" i="63"/>
  <c r="M38" i="63"/>
  <c r="D37" i="53" s="1"/>
  <c r="E37" i="53" s="1"/>
  <c r="N38" i="63"/>
  <c r="R38" i="63"/>
  <c r="S38" i="63" s="1"/>
  <c r="T38" i="63"/>
  <c r="AD38" i="63"/>
  <c r="I37" i="53" s="1"/>
  <c r="AE38" i="63"/>
  <c r="AI38" i="63"/>
  <c r="AJ38" i="63"/>
  <c r="AU38" i="63"/>
  <c r="AZ38" i="63"/>
  <c r="BA38" i="63" s="1"/>
  <c r="BL38" i="63"/>
  <c r="S37" i="53" s="1"/>
  <c r="T37" i="53" s="1"/>
  <c r="BM38" i="63"/>
  <c r="BQ38" i="63"/>
  <c r="CC38" i="63"/>
  <c r="CD38" i="63" s="1"/>
  <c r="CH38" i="63"/>
  <c r="CT38" i="63"/>
  <c r="CU38" i="63" s="1"/>
  <c r="CY38" i="63"/>
  <c r="CZ38" i="63" s="1"/>
  <c r="DM38" i="63"/>
  <c r="DN38" i="63"/>
  <c r="DR38" i="63"/>
  <c r="DS38" i="63" s="1"/>
  <c r="B39" i="63"/>
  <c r="C39" i="63"/>
  <c r="M39" i="63"/>
  <c r="D38" i="53" s="1"/>
  <c r="E38" i="53" s="1"/>
  <c r="N39" i="63"/>
  <c r="R39" i="63"/>
  <c r="AD39" i="63"/>
  <c r="I38" i="53" s="1"/>
  <c r="J38" i="53" s="1"/>
  <c r="AE39" i="63"/>
  <c r="AI39" i="63"/>
  <c r="AU39" i="63"/>
  <c r="AV39" i="63" s="1"/>
  <c r="AZ39" i="63"/>
  <c r="BL39" i="63"/>
  <c r="BQ39" i="63"/>
  <c r="BR39" i="63"/>
  <c r="CC39" i="63"/>
  <c r="CH39" i="63"/>
  <c r="CI39" i="63" s="1"/>
  <c r="CT39" i="63"/>
  <c r="CU39" i="63" s="1"/>
  <c r="CY39" i="63"/>
  <c r="CZ39" i="63"/>
  <c r="DM39" i="63"/>
  <c r="DN39" i="63"/>
  <c r="DT39" i="63" s="1"/>
  <c r="DU39" i="63" s="1"/>
  <c r="DV39" i="63" s="1"/>
  <c r="DR39" i="63"/>
  <c r="DS39" i="63" s="1"/>
  <c r="B40" i="63"/>
  <c r="C40" i="63"/>
  <c r="M40" i="63"/>
  <c r="N40" i="63"/>
  <c r="R40" i="63"/>
  <c r="AD40" i="63"/>
  <c r="AE40" i="63" s="1"/>
  <c r="AI40" i="63"/>
  <c r="AU40" i="63"/>
  <c r="N39" i="53" s="1"/>
  <c r="O39" i="53" s="1"/>
  <c r="AV40" i="63"/>
  <c r="AZ40" i="63"/>
  <c r="BA40" i="63" s="1"/>
  <c r="BL40" i="63"/>
  <c r="BM40" i="63"/>
  <c r="BQ40" i="63"/>
  <c r="CC40" i="63"/>
  <c r="CD40" i="63"/>
  <c r="CJ40" i="63" s="1"/>
  <c r="CH40" i="63"/>
  <c r="CI40" i="63"/>
  <c r="CT40" i="63"/>
  <c r="CU40" i="63" s="1"/>
  <c r="CY40" i="63"/>
  <c r="CZ40" i="63" s="1"/>
  <c r="DM40" i="63"/>
  <c r="DN40" i="63" s="1"/>
  <c r="DT40" i="63" s="1"/>
  <c r="DU40" i="63" s="1"/>
  <c r="DR40" i="63"/>
  <c r="DS40" i="63"/>
  <c r="B41" i="63"/>
  <c r="C41" i="63"/>
  <c r="M41" i="63"/>
  <c r="R41" i="63"/>
  <c r="F40" i="53" s="1"/>
  <c r="G40" i="53" s="1"/>
  <c r="S41" i="63"/>
  <c r="AD41" i="63"/>
  <c r="I40" i="53" s="1"/>
  <c r="J40" i="53" s="1"/>
  <c r="AE41" i="63"/>
  <c r="AI41" i="63"/>
  <c r="AU41" i="63"/>
  <c r="AZ41" i="63"/>
  <c r="BA41" i="63" s="1"/>
  <c r="BL41" i="63"/>
  <c r="BM41" i="63" s="1"/>
  <c r="BQ41" i="63"/>
  <c r="CC41" i="63"/>
  <c r="CD41" i="63" s="1"/>
  <c r="CH41" i="63"/>
  <c r="Z40" i="53" s="1"/>
  <c r="AA40" i="53" s="1"/>
  <c r="CI41" i="63"/>
  <c r="CJ41" i="63" s="1"/>
  <c r="CT41" i="63"/>
  <c r="CU41" i="63" s="1"/>
  <c r="CY41" i="63"/>
  <c r="CZ41" i="63" s="1"/>
  <c r="DM41" i="63"/>
  <c r="DN41" i="63" s="1"/>
  <c r="DT41" i="63" s="1"/>
  <c r="DU41" i="63" s="1"/>
  <c r="DV41" i="63" s="1"/>
  <c r="DR41" i="63"/>
  <c r="DS41" i="63" s="1"/>
  <c r="B42" i="63"/>
  <c r="C42" i="63"/>
  <c r="M42" i="63"/>
  <c r="N42" i="63"/>
  <c r="R42" i="63"/>
  <c r="S42" i="63" s="1"/>
  <c r="AD42" i="63"/>
  <c r="AI42" i="63"/>
  <c r="AJ42" i="63" s="1"/>
  <c r="AU42" i="63"/>
  <c r="N41" i="53" s="1"/>
  <c r="O41" i="53" s="1"/>
  <c r="AV42" i="63"/>
  <c r="AZ42" i="63"/>
  <c r="P41" i="53" s="1"/>
  <c r="Q41" i="53" s="1"/>
  <c r="BA42" i="63"/>
  <c r="BL42" i="63"/>
  <c r="BQ42" i="63"/>
  <c r="CC42" i="63"/>
  <c r="CH42" i="63"/>
  <c r="CI42" i="63"/>
  <c r="CT42" i="63"/>
  <c r="CU42" i="63" s="1"/>
  <c r="DA42" i="63" s="1"/>
  <c r="DB42" i="63" s="1"/>
  <c r="CY42" i="63"/>
  <c r="CZ42" i="63" s="1"/>
  <c r="DM42" i="63"/>
  <c r="DN42" i="63"/>
  <c r="DR42" i="63"/>
  <c r="DS42" i="63" s="1"/>
  <c r="B43" i="63"/>
  <c r="C43" i="63"/>
  <c r="M43" i="63"/>
  <c r="D42" i="53" s="1"/>
  <c r="E42" i="53" s="1"/>
  <c r="R43" i="63"/>
  <c r="AD43" i="63"/>
  <c r="I42" i="53" s="1"/>
  <c r="J42" i="53" s="1"/>
  <c r="AE43" i="63"/>
  <c r="AI43" i="63"/>
  <c r="AJ43" i="63" s="1"/>
  <c r="AU43" i="63"/>
  <c r="AV43" i="63" s="1"/>
  <c r="AZ43" i="63"/>
  <c r="BL43" i="63"/>
  <c r="BM43" i="63" s="1"/>
  <c r="BQ43" i="63"/>
  <c r="BR43" i="63" s="1"/>
  <c r="CC43" i="63"/>
  <c r="CD43" i="63"/>
  <c r="CJ43" i="63" s="1"/>
  <c r="CH43" i="63"/>
  <c r="CI43" i="63" s="1"/>
  <c r="CT43" i="63"/>
  <c r="CU43" i="63"/>
  <c r="CY43" i="63"/>
  <c r="CZ43" i="63"/>
  <c r="DM43" i="63"/>
  <c r="DN43" i="63" s="1"/>
  <c r="DR43" i="63"/>
  <c r="DS43" i="63" s="1"/>
  <c r="B44" i="63"/>
  <c r="C44" i="63"/>
  <c r="M44" i="63"/>
  <c r="R44" i="63"/>
  <c r="AD44" i="63"/>
  <c r="AE44" i="63" s="1"/>
  <c r="AI44" i="63"/>
  <c r="AJ44" i="63"/>
  <c r="AK44" i="63" s="1"/>
  <c r="AU44" i="63"/>
  <c r="AV44" i="63" s="1"/>
  <c r="AZ44" i="63"/>
  <c r="BA44" i="63" s="1"/>
  <c r="BL44" i="63"/>
  <c r="BM44" i="63"/>
  <c r="BQ44" i="63"/>
  <c r="CC44" i="63"/>
  <c r="X43" i="53" s="1"/>
  <c r="Y43" i="53" s="1"/>
  <c r="CD44" i="63"/>
  <c r="CH44" i="63"/>
  <c r="Z43" i="53" s="1"/>
  <c r="AA43" i="53" s="1"/>
  <c r="CI44" i="63"/>
  <c r="CT44" i="63"/>
  <c r="CU44" i="63" s="1"/>
  <c r="CY44" i="63"/>
  <c r="CZ44" i="63" s="1"/>
  <c r="DM44" i="63"/>
  <c r="DN44" i="63" s="1"/>
  <c r="DT44" i="63" s="1"/>
  <c r="DU44" i="63" s="1"/>
  <c r="DR44" i="63"/>
  <c r="DS44" i="63" s="1"/>
  <c r="B45" i="63"/>
  <c r="C45" i="63"/>
  <c r="M45" i="63"/>
  <c r="N45" i="63" s="1"/>
  <c r="R45" i="63"/>
  <c r="S45" i="63" s="1"/>
  <c r="AD45" i="63"/>
  <c r="AE45" i="63"/>
  <c r="AI45" i="63"/>
  <c r="AJ45" i="63" s="1"/>
  <c r="AU45" i="63"/>
  <c r="AZ45" i="63"/>
  <c r="BL45" i="63"/>
  <c r="BQ45" i="63"/>
  <c r="CC45" i="63"/>
  <c r="CH45" i="63"/>
  <c r="Z44" i="53" s="1"/>
  <c r="AA44" i="53" s="1"/>
  <c r="CI45" i="63"/>
  <c r="CT45" i="63"/>
  <c r="CU45" i="63" s="1"/>
  <c r="DA45" i="63" s="1"/>
  <c r="DB45" i="63" s="1"/>
  <c r="DC45" i="63" s="1"/>
  <c r="CY45" i="63"/>
  <c r="CZ45" i="63"/>
  <c r="DM45" i="63"/>
  <c r="DN45" i="63" s="1"/>
  <c r="DR45" i="63"/>
  <c r="DS45" i="63" s="1"/>
  <c r="B46" i="63"/>
  <c r="C46" i="63"/>
  <c r="M46" i="63"/>
  <c r="N46" i="63" s="1"/>
  <c r="R46" i="63"/>
  <c r="F45" i="53" s="1"/>
  <c r="G45" i="53" s="1"/>
  <c r="S46" i="63"/>
  <c r="AD46" i="63"/>
  <c r="I45" i="53" s="1"/>
  <c r="J45" i="53" s="1"/>
  <c r="AE46" i="63"/>
  <c r="AI46" i="63"/>
  <c r="AU46" i="63"/>
  <c r="N45" i="53" s="1"/>
  <c r="O45" i="53" s="1"/>
  <c r="R45" i="53" s="1"/>
  <c r="F43" i="54" s="1"/>
  <c r="AV46" i="63"/>
  <c r="BB46" i="63" s="1"/>
  <c r="AZ46" i="63"/>
  <c r="BA46" i="63" s="1"/>
  <c r="BL46" i="63"/>
  <c r="BM46" i="63" s="1"/>
  <c r="BQ46" i="63"/>
  <c r="BR46" i="63"/>
  <c r="CC46" i="63"/>
  <c r="CD46" i="63" s="1"/>
  <c r="CH46" i="63"/>
  <c r="CT46" i="63"/>
  <c r="CU46" i="63"/>
  <c r="DA46" i="63" s="1"/>
  <c r="DB46" i="63" s="1"/>
  <c r="CY46" i="63"/>
  <c r="CZ46" i="63" s="1"/>
  <c r="DM46" i="63"/>
  <c r="DN46" i="63" s="1"/>
  <c r="DR46" i="63"/>
  <c r="DS46" i="63" s="1"/>
  <c r="B47" i="63"/>
  <c r="C47" i="63"/>
  <c r="M47" i="63"/>
  <c r="D46" i="53" s="1"/>
  <c r="E46" i="53" s="1"/>
  <c r="H46" i="53" s="1"/>
  <c r="D44" i="54" s="1"/>
  <c r="F44" i="5" s="1"/>
  <c r="N47" i="63"/>
  <c r="T47" i="63" s="1"/>
  <c r="R47" i="63"/>
  <c r="S47" i="63" s="1"/>
  <c r="AD47" i="63"/>
  <c r="AE47" i="63"/>
  <c r="AI47" i="63"/>
  <c r="AJ47" i="63" s="1"/>
  <c r="AU47" i="63"/>
  <c r="AZ47" i="63"/>
  <c r="P46" i="53" s="1"/>
  <c r="Q46" i="53" s="1"/>
  <c r="BA47" i="63"/>
  <c r="BL47" i="63"/>
  <c r="BQ47" i="63"/>
  <c r="U46" i="53" s="1"/>
  <c r="BR47" i="63"/>
  <c r="CC47" i="63"/>
  <c r="CD47" i="63" s="1"/>
  <c r="CH47" i="63"/>
  <c r="CT47" i="63"/>
  <c r="CU47" i="63" s="1"/>
  <c r="DA47" i="63" s="1"/>
  <c r="DB47" i="63" s="1"/>
  <c r="CY47" i="63"/>
  <c r="CZ47" i="63" s="1"/>
  <c r="DM47" i="63"/>
  <c r="DN47" i="63"/>
  <c r="DR47" i="63"/>
  <c r="DS47" i="63" s="1"/>
  <c r="B48" i="63"/>
  <c r="C48" i="63"/>
  <c r="M48" i="63"/>
  <c r="N48" i="63"/>
  <c r="T48" i="63" s="1"/>
  <c r="R48" i="63"/>
  <c r="S48" i="63" s="1"/>
  <c r="AD48" i="63"/>
  <c r="AI48" i="63"/>
  <c r="K47" i="53" s="1"/>
  <c r="L47" i="53" s="1"/>
  <c r="AJ48" i="63"/>
  <c r="AU48" i="63"/>
  <c r="AZ48" i="63"/>
  <c r="P47" i="53" s="1"/>
  <c r="Q47" i="53" s="1"/>
  <c r="BA48" i="63"/>
  <c r="BL48" i="63"/>
  <c r="S47" i="53" s="1"/>
  <c r="T47" i="53" s="1"/>
  <c r="W47" i="53" s="1"/>
  <c r="BM48" i="63"/>
  <c r="BS48" i="63" s="1"/>
  <c r="BQ48" i="63"/>
  <c r="BR48" i="63" s="1"/>
  <c r="CC48" i="63"/>
  <c r="CD48" i="63"/>
  <c r="CJ48" i="63" s="1"/>
  <c r="CH48" i="63"/>
  <c r="CI48" i="63" s="1"/>
  <c r="CT48" i="63"/>
  <c r="CU48" i="63" s="1"/>
  <c r="CY48" i="63"/>
  <c r="CZ48" i="63"/>
  <c r="DM48" i="63"/>
  <c r="DN48" i="63" s="1"/>
  <c r="DR48" i="63"/>
  <c r="DS48" i="63" s="1"/>
  <c r="B49" i="63"/>
  <c r="C49" i="63"/>
  <c r="M49" i="63"/>
  <c r="N49" i="63" s="1"/>
  <c r="R49" i="63"/>
  <c r="F48" i="53" s="1"/>
  <c r="G48" i="53" s="1"/>
  <c r="S49" i="63"/>
  <c r="AD49" i="63"/>
  <c r="AI49" i="63"/>
  <c r="K48" i="53" s="1"/>
  <c r="L48" i="53" s="1"/>
  <c r="AJ49" i="63"/>
  <c r="AU49" i="63"/>
  <c r="AZ49" i="63"/>
  <c r="BL49" i="63"/>
  <c r="S48" i="53" s="1"/>
  <c r="BM49" i="63"/>
  <c r="BQ49" i="63"/>
  <c r="CC49" i="63"/>
  <c r="CH49" i="63"/>
  <c r="CI49" i="63"/>
  <c r="CT49" i="63"/>
  <c r="CU49" i="63" s="1"/>
  <c r="CY49" i="63"/>
  <c r="CZ49" i="63"/>
  <c r="DM49" i="63"/>
  <c r="DN49" i="63" s="1"/>
  <c r="DR49" i="63"/>
  <c r="DS49" i="63" s="1"/>
  <c r="B50" i="63"/>
  <c r="C50" i="63"/>
  <c r="M50" i="63"/>
  <c r="R50" i="63"/>
  <c r="AD50" i="63"/>
  <c r="I49" i="53" s="1"/>
  <c r="J49" i="53" s="1"/>
  <c r="AE50" i="63"/>
  <c r="AI50" i="63"/>
  <c r="AJ50" i="63" s="1"/>
  <c r="AU50" i="63"/>
  <c r="AZ50" i="63"/>
  <c r="BL50" i="63"/>
  <c r="BQ50" i="63"/>
  <c r="BR50" i="63"/>
  <c r="CC50" i="63"/>
  <c r="CD50" i="63" s="1"/>
  <c r="CJ50" i="63" s="1"/>
  <c r="CH50" i="63"/>
  <c r="CI50" i="63"/>
  <c r="CT50" i="63"/>
  <c r="CU50" i="63"/>
  <c r="CY50" i="63"/>
  <c r="CZ50" i="63" s="1"/>
  <c r="DM50" i="63"/>
  <c r="DN50" i="63" s="1"/>
  <c r="DR50" i="63"/>
  <c r="DS50" i="63" s="1"/>
  <c r="B51" i="63"/>
  <c r="C51" i="63"/>
  <c r="M51" i="63"/>
  <c r="N51" i="63"/>
  <c r="R51" i="63"/>
  <c r="AD51" i="63"/>
  <c r="I50" i="53" s="1"/>
  <c r="J50" i="53" s="1"/>
  <c r="AE51" i="63"/>
  <c r="AI51" i="63"/>
  <c r="AU51" i="63"/>
  <c r="AZ51" i="63"/>
  <c r="BA51" i="63"/>
  <c r="BL51" i="63"/>
  <c r="BQ51" i="63"/>
  <c r="BR51" i="63" s="1"/>
  <c r="CC51" i="63"/>
  <c r="CH51" i="63"/>
  <c r="CI51" i="63" s="1"/>
  <c r="CT51" i="63"/>
  <c r="CU51" i="63"/>
  <c r="CY51" i="63"/>
  <c r="CZ51" i="63" s="1"/>
  <c r="DM51" i="63"/>
  <c r="DN51" i="63"/>
  <c r="DR51" i="63"/>
  <c r="DS51" i="63" s="1"/>
  <c r="B28" i="50"/>
  <c r="B29" i="50"/>
  <c r="B30" i="50"/>
  <c r="B36" i="50"/>
  <c r="B37" i="50"/>
  <c r="B38" i="50"/>
  <c r="B45" i="50"/>
  <c r="B46" i="50"/>
  <c r="B27" i="49"/>
  <c r="C27" i="49"/>
  <c r="B28" i="49"/>
  <c r="C28" i="49"/>
  <c r="B29" i="49"/>
  <c r="C29" i="49"/>
  <c r="B30" i="49"/>
  <c r="C30" i="49"/>
  <c r="B31" i="49"/>
  <c r="C31" i="49"/>
  <c r="J31" i="49"/>
  <c r="AJ31" i="5" s="1"/>
  <c r="B32" i="49"/>
  <c r="C32" i="49"/>
  <c r="B33" i="49"/>
  <c r="C33" i="49"/>
  <c r="B34" i="49"/>
  <c r="C34" i="49"/>
  <c r="B35" i="49"/>
  <c r="C35" i="49"/>
  <c r="B36" i="49"/>
  <c r="C36" i="49"/>
  <c r="B37" i="49"/>
  <c r="C37" i="49"/>
  <c r="B38" i="49"/>
  <c r="C38" i="49"/>
  <c r="B39" i="49"/>
  <c r="C39" i="49"/>
  <c r="B40" i="49"/>
  <c r="C40" i="49"/>
  <c r="B41" i="49"/>
  <c r="C41" i="49"/>
  <c r="B42" i="49"/>
  <c r="C42" i="49"/>
  <c r="B43" i="49"/>
  <c r="C43" i="49"/>
  <c r="F43" i="49"/>
  <c r="O43" i="5" s="1"/>
  <c r="B44" i="49"/>
  <c r="C44" i="49"/>
  <c r="B45" i="49"/>
  <c r="C45" i="49"/>
  <c r="B46" i="49"/>
  <c r="C46" i="49"/>
  <c r="B47" i="49"/>
  <c r="C47" i="49"/>
  <c r="B48" i="49"/>
  <c r="C48" i="49"/>
  <c r="B25" i="48"/>
  <c r="C25" i="48"/>
  <c r="B26" i="48"/>
  <c r="C26" i="48"/>
  <c r="E26" i="48"/>
  <c r="F26" i="48"/>
  <c r="G26" i="48" s="1"/>
  <c r="I26" i="48"/>
  <c r="J26" i="48" s="1"/>
  <c r="B27" i="48"/>
  <c r="C27" i="48"/>
  <c r="D27" i="48"/>
  <c r="E27" i="48" s="1"/>
  <c r="F27" i="48"/>
  <c r="G27" i="48"/>
  <c r="S27" i="48"/>
  <c r="T27" i="48" s="1"/>
  <c r="V27" i="48"/>
  <c r="X27" i="48"/>
  <c r="Y27" i="48" s="1"/>
  <c r="B28" i="48"/>
  <c r="C28" i="48"/>
  <c r="D28" i="48"/>
  <c r="E28" i="48" s="1"/>
  <c r="H28" i="48" s="1"/>
  <c r="N28" i="48"/>
  <c r="O28" i="48"/>
  <c r="B29" i="48"/>
  <c r="C29" i="48"/>
  <c r="D29" i="48"/>
  <c r="E29" i="48"/>
  <c r="B30" i="48"/>
  <c r="C30" i="48"/>
  <c r="I30" i="48"/>
  <c r="J30" i="48" s="1"/>
  <c r="K30" i="48"/>
  <c r="L30" i="48"/>
  <c r="B31" i="48"/>
  <c r="C31" i="48"/>
  <c r="F31" i="48"/>
  <c r="G31" i="48" s="1"/>
  <c r="I31" i="48"/>
  <c r="J31" i="48"/>
  <c r="K31" i="48"/>
  <c r="L31" i="48" s="1"/>
  <c r="N31" i="48"/>
  <c r="O31" i="48" s="1"/>
  <c r="X31" i="48"/>
  <c r="Y31" i="48"/>
  <c r="B32" i="48"/>
  <c r="C32" i="48"/>
  <c r="D32" i="48"/>
  <c r="E32" i="48" s="1"/>
  <c r="F32" i="48"/>
  <c r="G32" i="48" s="1"/>
  <c r="I32" i="48"/>
  <c r="J32" i="48" s="1"/>
  <c r="N32" i="48"/>
  <c r="O32" i="48"/>
  <c r="B33" i="48"/>
  <c r="C33" i="48"/>
  <c r="L33" i="48"/>
  <c r="B34" i="48"/>
  <c r="C34" i="48"/>
  <c r="D34" i="48"/>
  <c r="E34" i="48"/>
  <c r="F34" i="48"/>
  <c r="G34" i="48" s="1"/>
  <c r="N34" i="48"/>
  <c r="O34" i="48" s="1"/>
  <c r="R34" i="48" s="1"/>
  <c r="F32" i="49" s="1"/>
  <c r="O32" i="5" s="1"/>
  <c r="S34" i="48"/>
  <c r="T34" i="48" s="1"/>
  <c r="Z34" i="48"/>
  <c r="AA34" i="48" s="1"/>
  <c r="AC34" i="48"/>
  <c r="I32" i="49" s="1"/>
  <c r="AD32" i="5" s="1"/>
  <c r="AD34" i="48"/>
  <c r="B35" i="48"/>
  <c r="C35" i="48"/>
  <c r="P35" i="48"/>
  <c r="Q35" i="48"/>
  <c r="S35" i="48"/>
  <c r="T35" i="48" s="1"/>
  <c r="U35" i="48"/>
  <c r="V35" i="48"/>
  <c r="X35" i="48"/>
  <c r="Y35" i="48"/>
  <c r="Z35" i="48"/>
  <c r="AA35" i="48"/>
  <c r="B36" i="48"/>
  <c r="C36" i="48"/>
  <c r="H36" i="48"/>
  <c r="D34" i="49" s="1"/>
  <c r="E34" i="5" s="1"/>
  <c r="U36" i="48"/>
  <c r="V36" i="48" s="1"/>
  <c r="B37" i="48"/>
  <c r="C37" i="48"/>
  <c r="F37" i="48"/>
  <c r="G37" i="48"/>
  <c r="I37" i="48"/>
  <c r="J37" i="48" s="1"/>
  <c r="K37" i="48"/>
  <c r="L37" i="48" s="1"/>
  <c r="N37" i="48"/>
  <c r="O37" i="48" s="1"/>
  <c r="B38" i="48"/>
  <c r="C38" i="48"/>
  <c r="E38" i="48"/>
  <c r="F38" i="48"/>
  <c r="G38" i="48" s="1"/>
  <c r="I38" i="48"/>
  <c r="J38" i="48" s="1"/>
  <c r="X38" i="48"/>
  <c r="Y38" i="48" s="1"/>
  <c r="Z38" i="48"/>
  <c r="AA38" i="48" s="1"/>
  <c r="B39" i="48"/>
  <c r="C39" i="48"/>
  <c r="K39" i="48"/>
  <c r="L39" i="48" s="1"/>
  <c r="S39" i="48"/>
  <c r="T39" i="48" s="1"/>
  <c r="Z39" i="48"/>
  <c r="AA39" i="48"/>
  <c r="B40" i="48"/>
  <c r="C40" i="48"/>
  <c r="D40" i="48"/>
  <c r="E40" i="48" s="1"/>
  <c r="I40" i="48"/>
  <c r="J40" i="48" s="1"/>
  <c r="S40" i="48"/>
  <c r="T40" i="48" s="1"/>
  <c r="AC40" i="48"/>
  <c r="I38" i="49" s="1"/>
  <c r="AD38" i="5" s="1"/>
  <c r="AD40" i="48"/>
  <c r="AE40" i="48"/>
  <c r="J38" i="49" s="1"/>
  <c r="AJ38" i="5" s="1"/>
  <c r="AF40" i="48"/>
  <c r="B41" i="48"/>
  <c r="C41" i="48"/>
  <c r="S41" i="48"/>
  <c r="T41" i="48" s="1"/>
  <c r="X41" i="48"/>
  <c r="Y41" i="48" s="1"/>
  <c r="Z41" i="48"/>
  <c r="AA41" i="48" s="1"/>
  <c r="B42" i="48"/>
  <c r="C42" i="48"/>
  <c r="I42" i="48"/>
  <c r="J42" i="48" s="1"/>
  <c r="S42" i="48"/>
  <c r="T42" i="48" s="1"/>
  <c r="W42" i="48" s="1"/>
  <c r="G40" i="49" s="1"/>
  <c r="V42" i="48"/>
  <c r="X42" i="48"/>
  <c r="Y42" i="48"/>
  <c r="Z42" i="48"/>
  <c r="AA42" i="48" s="1"/>
  <c r="B43" i="48"/>
  <c r="C43" i="48"/>
  <c r="F43" i="48"/>
  <c r="G43" i="48" s="1"/>
  <c r="K43" i="48"/>
  <c r="L43" i="48" s="1"/>
  <c r="N43" i="48"/>
  <c r="O43" i="48"/>
  <c r="P43" i="48"/>
  <c r="Q43" i="48"/>
  <c r="S43" i="48"/>
  <c r="T43" i="48" s="1"/>
  <c r="U43" i="48"/>
  <c r="V43" i="48"/>
  <c r="B44" i="48"/>
  <c r="C44" i="48"/>
  <c r="K44" i="48"/>
  <c r="L44" i="48" s="1"/>
  <c r="P44" i="48"/>
  <c r="Q44" i="48" s="1"/>
  <c r="B45" i="48"/>
  <c r="C45" i="48"/>
  <c r="D45" i="48"/>
  <c r="E45" i="48"/>
  <c r="F45" i="48"/>
  <c r="G45" i="48" s="1"/>
  <c r="I45" i="48"/>
  <c r="J45" i="48"/>
  <c r="N45" i="48"/>
  <c r="O45" i="48" s="1"/>
  <c r="R45" i="48" s="1"/>
  <c r="P45" i="48"/>
  <c r="Q45" i="48" s="1"/>
  <c r="S45" i="48"/>
  <c r="T45" i="48" s="1"/>
  <c r="B46" i="48"/>
  <c r="C46" i="48"/>
  <c r="X46" i="48"/>
  <c r="Y46" i="48"/>
  <c r="AB46" i="48" s="1"/>
  <c r="H44" i="49" s="1"/>
  <c r="Y44" i="5" s="1"/>
  <c r="B47" i="48"/>
  <c r="C47" i="48"/>
  <c r="D47" i="48"/>
  <c r="E47" i="48" s="1"/>
  <c r="F47" i="48"/>
  <c r="G47" i="48" s="1"/>
  <c r="K47" i="48"/>
  <c r="L47" i="48"/>
  <c r="P47" i="48"/>
  <c r="Q47" i="48" s="1"/>
  <c r="U47" i="48"/>
  <c r="V47" i="48"/>
  <c r="B48" i="48"/>
  <c r="C48" i="48"/>
  <c r="L48" i="48"/>
  <c r="P48" i="48"/>
  <c r="Q48" i="48"/>
  <c r="S48" i="48"/>
  <c r="T48" i="48"/>
  <c r="U48" i="48"/>
  <c r="V48" i="48" s="1"/>
  <c r="X48" i="48"/>
  <c r="Y48" i="48" s="1"/>
  <c r="B49" i="48"/>
  <c r="C49" i="48"/>
  <c r="P49" i="48"/>
  <c r="Q49" i="48" s="1"/>
  <c r="X49" i="48"/>
  <c r="Y49" i="48" s="1"/>
  <c r="AB49" i="48" s="1"/>
  <c r="H47" i="49" s="1"/>
  <c r="Y47" i="5" s="1"/>
  <c r="B50" i="48"/>
  <c r="C50" i="48"/>
  <c r="D50" i="48"/>
  <c r="E50" i="48" s="1"/>
  <c r="F50" i="48"/>
  <c r="G50" i="48" s="1"/>
  <c r="Z50" i="48"/>
  <c r="AA50" i="48"/>
  <c r="AE50" i="48"/>
  <c r="B27" i="62"/>
  <c r="C27" i="62"/>
  <c r="M27" i="62"/>
  <c r="D26" i="48" s="1"/>
  <c r="N27" i="62"/>
  <c r="R27" i="62"/>
  <c r="S27" i="62" s="1"/>
  <c r="AC27" i="62"/>
  <c r="AD27" i="62" s="1"/>
  <c r="AH27" i="62"/>
  <c r="AT27" i="62"/>
  <c r="N26" i="48" s="1"/>
  <c r="O26" i="48" s="1"/>
  <c r="AU27" i="62"/>
  <c r="AY27" i="62"/>
  <c r="P26" i="48" s="1"/>
  <c r="Q26" i="48" s="1"/>
  <c r="AZ27" i="62"/>
  <c r="BK27" i="62"/>
  <c r="BP27" i="62"/>
  <c r="CA27" i="62"/>
  <c r="X26" i="48" s="1"/>
  <c r="Y26" i="48" s="1"/>
  <c r="CB27" i="62"/>
  <c r="CF27" i="62"/>
  <c r="CQ27" i="62"/>
  <c r="CR27" i="62" s="1"/>
  <c r="CV27" i="62"/>
  <c r="CW27" i="62" s="1"/>
  <c r="DJ27" i="62"/>
  <c r="DK27" i="62"/>
  <c r="DQ27" i="62" s="1"/>
  <c r="DR27" i="62" s="1"/>
  <c r="DS27" i="62" s="1"/>
  <c r="DO27" i="62"/>
  <c r="DP27" i="62"/>
  <c r="B28" i="62"/>
  <c r="C28" i="62"/>
  <c r="M28" i="62"/>
  <c r="N28" i="62" s="1"/>
  <c r="R28" i="62"/>
  <c r="S28" i="62" s="1"/>
  <c r="AC28" i="62"/>
  <c r="I27" i="48" s="1"/>
  <c r="J27" i="48" s="1"/>
  <c r="AD28" i="62"/>
  <c r="AH28" i="62"/>
  <c r="K27" i="48" s="1"/>
  <c r="L27" i="48" s="1"/>
  <c r="AI28" i="62"/>
  <c r="AT28" i="62"/>
  <c r="AU28" i="62" s="1"/>
  <c r="BA28" i="62" s="1"/>
  <c r="AY28" i="62"/>
  <c r="AZ28" i="62" s="1"/>
  <c r="BK28" i="62"/>
  <c r="BL28" i="62" s="1"/>
  <c r="BR28" i="62" s="1"/>
  <c r="BP28" i="62"/>
  <c r="U27" i="48" s="1"/>
  <c r="BQ28" i="62"/>
  <c r="CA28" i="62"/>
  <c r="CB28" i="62" s="1"/>
  <c r="CF28" i="62"/>
  <c r="CG28" i="62" s="1"/>
  <c r="CH28" i="62"/>
  <c r="CQ28" i="62"/>
  <c r="CR28" i="62"/>
  <c r="CV28" i="62"/>
  <c r="CW28" i="62"/>
  <c r="DJ28" i="62"/>
  <c r="DK28" i="62" s="1"/>
  <c r="DO28" i="62"/>
  <c r="DP28" i="62" s="1"/>
  <c r="B29" i="62"/>
  <c r="C29" i="62"/>
  <c r="M29" i="62"/>
  <c r="N29" i="62"/>
  <c r="R29" i="62"/>
  <c r="F28" i="48" s="1"/>
  <c r="G28" i="48" s="1"/>
  <c r="S29" i="62"/>
  <c r="AC29" i="62"/>
  <c r="AH29" i="62"/>
  <c r="AT29" i="62"/>
  <c r="AU29" i="62"/>
  <c r="AY29" i="62"/>
  <c r="P28" i="48" s="1"/>
  <c r="Q28" i="48" s="1"/>
  <c r="AZ29" i="62"/>
  <c r="BK29" i="62"/>
  <c r="BL29" i="62" s="1"/>
  <c r="BP29" i="62"/>
  <c r="BQ29" i="62" s="1"/>
  <c r="CA29" i="62"/>
  <c r="X28" i="48" s="1"/>
  <c r="Y28" i="48" s="1"/>
  <c r="AB28" i="48" s="1"/>
  <c r="CB29" i="62"/>
  <c r="CF29" i="62"/>
  <c r="Z28" i="48" s="1"/>
  <c r="AA28" i="48" s="1"/>
  <c r="CG29" i="62"/>
  <c r="CQ29" i="62"/>
  <c r="CR29" i="62" s="1"/>
  <c r="CV29" i="62"/>
  <c r="CW29" i="62" s="1"/>
  <c r="DJ29" i="62"/>
  <c r="DK29" i="62"/>
  <c r="DO29" i="62"/>
  <c r="DP29" i="62" s="1"/>
  <c r="B30" i="62"/>
  <c r="C30" i="62"/>
  <c r="M30" i="62"/>
  <c r="N30" i="62" s="1"/>
  <c r="R30" i="62"/>
  <c r="S30" i="62" s="1"/>
  <c r="T30" i="62"/>
  <c r="AC30" i="62"/>
  <c r="I29" i="48" s="1"/>
  <c r="J29" i="48" s="1"/>
  <c r="AD30" i="62"/>
  <c r="AH30" i="62"/>
  <c r="K29" i="48" s="1"/>
  <c r="L29" i="48" s="1"/>
  <c r="AI30" i="62"/>
  <c r="AT30" i="62"/>
  <c r="AY30" i="62"/>
  <c r="BK30" i="62"/>
  <c r="BP30" i="62"/>
  <c r="U29" i="48" s="1"/>
  <c r="V29" i="48" s="1"/>
  <c r="BQ30" i="62"/>
  <c r="CA30" i="62"/>
  <c r="CF30" i="62"/>
  <c r="CQ30" i="62"/>
  <c r="CR30" i="62"/>
  <c r="CV30" i="62"/>
  <c r="CW30" i="62" s="1"/>
  <c r="DJ30" i="62"/>
  <c r="DK30" i="62" s="1"/>
  <c r="DO30" i="62"/>
  <c r="DP30" i="62" s="1"/>
  <c r="B31" i="62"/>
  <c r="C31" i="62"/>
  <c r="M31" i="62"/>
  <c r="D30" i="48" s="1"/>
  <c r="E30" i="48" s="1"/>
  <c r="N31" i="62"/>
  <c r="R31" i="62"/>
  <c r="S31" i="62" s="1"/>
  <c r="AC31" i="62"/>
  <c r="AD31" i="62" s="1"/>
  <c r="AH31" i="62"/>
  <c r="AI31" i="62" s="1"/>
  <c r="AT31" i="62"/>
  <c r="N30" i="48" s="1"/>
  <c r="O30" i="48" s="1"/>
  <c r="R30" i="48" s="1"/>
  <c r="F28" i="49" s="1"/>
  <c r="O28" i="5" s="1"/>
  <c r="AU31" i="62"/>
  <c r="AY31" i="62"/>
  <c r="P30" i="48" s="1"/>
  <c r="Q30" i="48" s="1"/>
  <c r="AZ31" i="62"/>
  <c r="BK31" i="62"/>
  <c r="BP31" i="62"/>
  <c r="CA31" i="62"/>
  <c r="X30" i="48" s="1"/>
  <c r="Y30" i="48" s="1"/>
  <c r="CB31" i="62"/>
  <c r="CF31" i="62"/>
  <c r="Z30" i="48" s="1"/>
  <c r="AA30" i="48" s="1"/>
  <c r="CG31" i="62"/>
  <c r="CQ31" i="62"/>
  <c r="CR31" i="62" s="1"/>
  <c r="CV31" i="62"/>
  <c r="CW31" i="62" s="1"/>
  <c r="DJ31" i="62"/>
  <c r="DK31" i="62" s="1"/>
  <c r="DQ31" i="62" s="1"/>
  <c r="DR31" i="62" s="1"/>
  <c r="DO31" i="62"/>
  <c r="DP31" i="62" s="1"/>
  <c r="B32" i="62"/>
  <c r="C32" i="62"/>
  <c r="M32" i="62"/>
  <c r="R32" i="62"/>
  <c r="S32" i="62" s="1"/>
  <c r="AC32" i="62"/>
  <c r="AD32" i="62"/>
  <c r="AH32" i="62"/>
  <c r="AI32" i="62"/>
  <c r="AT32" i="62"/>
  <c r="AU32" i="62" s="1"/>
  <c r="AY32" i="62"/>
  <c r="BK32" i="62"/>
  <c r="S31" i="48" s="1"/>
  <c r="T31" i="48" s="1"/>
  <c r="BL32" i="62"/>
  <c r="BP32" i="62"/>
  <c r="BQ32" i="62" s="1"/>
  <c r="CA32" i="62"/>
  <c r="CB32" i="62" s="1"/>
  <c r="CF32" i="62"/>
  <c r="CG32" i="62" s="1"/>
  <c r="CQ32" i="62"/>
  <c r="CR32" i="62"/>
  <c r="CX32" i="62" s="1"/>
  <c r="CY32" i="62" s="1"/>
  <c r="CV32" i="62"/>
  <c r="CW32" i="62"/>
  <c r="DJ32" i="62"/>
  <c r="DK32" i="62" s="1"/>
  <c r="DQ32" i="62" s="1"/>
  <c r="DR32" i="62" s="1"/>
  <c r="DO32" i="62"/>
  <c r="DP32" i="62" s="1"/>
  <c r="B33" i="62"/>
  <c r="C33" i="62"/>
  <c r="M33" i="62"/>
  <c r="N33" i="62"/>
  <c r="R33" i="62"/>
  <c r="S33" i="62"/>
  <c r="AC33" i="62"/>
  <c r="AD33" i="62" s="1"/>
  <c r="AH33" i="62"/>
  <c r="AT33" i="62"/>
  <c r="AU33" i="62"/>
  <c r="AY33" i="62"/>
  <c r="BK33" i="62"/>
  <c r="BL33" i="62" s="1"/>
  <c r="BP33" i="62"/>
  <c r="CA33" i="62"/>
  <c r="X32" i="48" s="1"/>
  <c r="Y32" i="48" s="1"/>
  <c r="CF33" i="62"/>
  <c r="Z32" i="48" s="1"/>
  <c r="AA32" i="48" s="1"/>
  <c r="CQ33" i="62"/>
  <c r="CR33" i="62" s="1"/>
  <c r="CV33" i="62"/>
  <c r="CW33" i="62" s="1"/>
  <c r="DJ33" i="62"/>
  <c r="DK33" i="62" s="1"/>
  <c r="DO33" i="62"/>
  <c r="DP33" i="62"/>
  <c r="B34" i="62"/>
  <c r="C34" i="62"/>
  <c r="M34" i="62"/>
  <c r="R34" i="62"/>
  <c r="S34" i="62" s="1"/>
  <c r="AC34" i="62"/>
  <c r="I33" i="48" s="1"/>
  <c r="J33" i="48" s="1"/>
  <c r="AD34" i="62"/>
  <c r="AH34" i="62"/>
  <c r="K33" i="48" s="1"/>
  <c r="AT34" i="62"/>
  <c r="AY34" i="62"/>
  <c r="BK34" i="62"/>
  <c r="BP34" i="62"/>
  <c r="U33" i="48" s="1"/>
  <c r="V33" i="48" s="1"/>
  <c r="BQ34" i="62"/>
  <c r="CA34" i="62"/>
  <c r="CB34" i="62" s="1"/>
  <c r="CF34" i="62"/>
  <c r="CQ34" i="62"/>
  <c r="CR34" i="62"/>
  <c r="CV34" i="62"/>
  <c r="CW34" i="62"/>
  <c r="DJ34" i="62"/>
  <c r="DK34" i="62" s="1"/>
  <c r="DO34" i="62"/>
  <c r="DP34" i="62" s="1"/>
  <c r="DQ34" i="62"/>
  <c r="DR34" i="62" s="1"/>
  <c r="AE33" i="48" s="1"/>
  <c r="AF33" i="48" s="1"/>
  <c r="B35" i="62"/>
  <c r="C35" i="62"/>
  <c r="M35" i="62"/>
  <c r="N35" i="62" s="1"/>
  <c r="T35" i="62" s="1"/>
  <c r="R35" i="62"/>
  <c r="S35" i="62"/>
  <c r="AC35" i="62"/>
  <c r="AH35" i="62"/>
  <c r="AI35" i="62" s="1"/>
  <c r="AT35" i="62"/>
  <c r="AU35" i="62"/>
  <c r="AY35" i="62"/>
  <c r="P34" i="48" s="1"/>
  <c r="Q34" i="48" s="1"/>
  <c r="AZ35" i="62"/>
  <c r="BK35" i="62"/>
  <c r="BL35" i="62" s="1"/>
  <c r="BP35" i="62"/>
  <c r="CA35" i="62"/>
  <c r="X34" i="48" s="1"/>
  <c r="Y34" i="48" s="1"/>
  <c r="CF35" i="62"/>
  <c r="CG35" i="62" s="1"/>
  <c r="CQ35" i="62"/>
  <c r="CR35" i="62" s="1"/>
  <c r="CV35" i="62"/>
  <c r="CW35" i="62" s="1"/>
  <c r="CX35" i="62"/>
  <c r="CY35" i="62" s="1"/>
  <c r="CZ35" i="62"/>
  <c r="DJ35" i="62"/>
  <c r="DK35" i="62"/>
  <c r="DO35" i="62"/>
  <c r="DP35" i="62"/>
  <c r="B36" i="62"/>
  <c r="C36" i="62"/>
  <c r="M36" i="62"/>
  <c r="R36" i="62"/>
  <c r="AC36" i="62"/>
  <c r="I35" i="48" s="1"/>
  <c r="J35" i="48" s="1"/>
  <c r="AD36" i="62"/>
  <c r="AH36" i="62"/>
  <c r="AT36" i="62"/>
  <c r="AY36" i="62"/>
  <c r="AZ36" i="62" s="1"/>
  <c r="BK36" i="62"/>
  <c r="BL36" i="62"/>
  <c r="BR36" i="62" s="1"/>
  <c r="BP36" i="62"/>
  <c r="BQ36" i="62"/>
  <c r="CA36" i="62"/>
  <c r="CB36" i="62" s="1"/>
  <c r="CF36" i="62"/>
  <c r="CG36" i="62" s="1"/>
  <c r="CH36" i="62"/>
  <c r="CQ36" i="62"/>
  <c r="CR36" i="62"/>
  <c r="CV36" i="62"/>
  <c r="CW36" i="62" s="1"/>
  <c r="DJ36" i="62"/>
  <c r="DK36" i="62" s="1"/>
  <c r="DO36" i="62"/>
  <c r="DP36" i="62" s="1"/>
  <c r="B37" i="62"/>
  <c r="C37" i="62"/>
  <c r="M37" i="62"/>
  <c r="D36" i="48" s="1"/>
  <c r="E36" i="48" s="1"/>
  <c r="N37" i="62"/>
  <c r="R37" i="62"/>
  <c r="F36" i="48" s="1"/>
  <c r="G36" i="48" s="1"/>
  <c r="S37" i="62"/>
  <c r="AC37" i="62"/>
  <c r="AH37" i="62"/>
  <c r="AT37" i="62"/>
  <c r="N36" i="48" s="1"/>
  <c r="O36" i="48" s="1"/>
  <c r="AU37" i="62"/>
  <c r="AY37" i="62"/>
  <c r="P36" i="48" s="1"/>
  <c r="Q36" i="48" s="1"/>
  <c r="AZ37" i="62"/>
  <c r="BK37" i="62"/>
  <c r="BP37" i="62"/>
  <c r="BQ37" i="62" s="1"/>
  <c r="CA37" i="62"/>
  <c r="CF37" i="62"/>
  <c r="Z36" i="48" s="1"/>
  <c r="AA36" i="48" s="1"/>
  <c r="CG37" i="62"/>
  <c r="CQ37" i="62"/>
  <c r="CR37" i="62" s="1"/>
  <c r="CX37" i="62" s="1"/>
  <c r="CY37" i="62" s="1"/>
  <c r="CV37" i="62"/>
  <c r="CW37" i="62" s="1"/>
  <c r="DJ37" i="62"/>
  <c r="DK37" i="62"/>
  <c r="DO37" i="62"/>
  <c r="DP37" i="62"/>
  <c r="B38" i="62"/>
  <c r="C38" i="62"/>
  <c r="M38" i="62"/>
  <c r="R38" i="62"/>
  <c r="S38" i="62" s="1"/>
  <c r="AC38" i="62"/>
  <c r="AD38" i="62" s="1"/>
  <c r="AH38" i="62"/>
  <c r="AI38" i="62"/>
  <c r="AT38" i="62"/>
  <c r="AU38" i="62" s="1"/>
  <c r="AY38" i="62"/>
  <c r="AZ38" i="62" s="1"/>
  <c r="BK38" i="62"/>
  <c r="S37" i="48" s="1"/>
  <c r="T37" i="48" s="1"/>
  <c r="W37" i="48" s="1"/>
  <c r="G35" i="49" s="1"/>
  <c r="T35" i="5" s="1"/>
  <c r="BL38" i="62"/>
  <c r="BP38" i="62"/>
  <c r="U37" i="48" s="1"/>
  <c r="V37" i="48" s="1"/>
  <c r="BQ38" i="62"/>
  <c r="CA38" i="62"/>
  <c r="CF38" i="62"/>
  <c r="CQ38" i="62"/>
  <c r="CR38" i="62" s="1"/>
  <c r="CX38" i="62" s="1"/>
  <c r="CY38" i="62" s="1"/>
  <c r="CV38" i="62"/>
  <c r="CW38" i="62"/>
  <c r="DJ38" i="62"/>
  <c r="DK38" i="62" s="1"/>
  <c r="DO38" i="62"/>
  <c r="DP38" i="62" s="1"/>
  <c r="B39" i="62"/>
  <c r="C39" i="62"/>
  <c r="M39" i="62"/>
  <c r="D38" i="48" s="1"/>
  <c r="N39" i="62"/>
  <c r="R39" i="62"/>
  <c r="S39" i="62"/>
  <c r="AC39" i="62"/>
  <c r="AD39" i="62" s="1"/>
  <c r="AH39" i="62"/>
  <c r="AT39" i="62"/>
  <c r="N38" i="48" s="1"/>
  <c r="O38" i="48" s="1"/>
  <c r="R38" i="48" s="1"/>
  <c r="F36" i="49" s="1"/>
  <c r="O36" i="5" s="1"/>
  <c r="AU39" i="62"/>
  <c r="AY39" i="62"/>
  <c r="P38" i="48" s="1"/>
  <c r="Q38" i="48" s="1"/>
  <c r="BK39" i="62"/>
  <c r="BP39" i="62"/>
  <c r="BQ39" i="62" s="1"/>
  <c r="CA39" i="62"/>
  <c r="CB39" i="62" s="1"/>
  <c r="CH39" i="62" s="1"/>
  <c r="CF39" i="62"/>
  <c r="CG39" i="62"/>
  <c r="CQ39" i="62"/>
  <c r="CR39" i="62" s="1"/>
  <c r="CV39" i="62"/>
  <c r="CW39" i="62" s="1"/>
  <c r="DJ39" i="62"/>
  <c r="DK39" i="62"/>
  <c r="DO39" i="62"/>
  <c r="DP39" i="62"/>
  <c r="B40" i="62"/>
  <c r="C40" i="62"/>
  <c r="M40" i="62"/>
  <c r="R40" i="62"/>
  <c r="AC40" i="62"/>
  <c r="AH40" i="62"/>
  <c r="AI40" i="62"/>
  <c r="AT40" i="62"/>
  <c r="AU40" i="62" s="1"/>
  <c r="AY40" i="62"/>
  <c r="BK40" i="62"/>
  <c r="BL40" i="62"/>
  <c r="BP40" i="62"/>
  <c r="U39" i="48" s="1"/>
  <c r="V39" i="48" s="1"/>
  <c r="CA40" i="62"/>
  <c r="CF40" i="62"/>
  <c r="CG40" i="62" s="1"/>
  <c r="CQ40" i="62"/>
  <c r="CR40" i="62" s="1"/>
  <c r="CV40" i="62"/>
  <c r="CW40" i="62" s="1"/>
  <c r="DJ40" i="62"/>
  <c r="DK40" i="62"/>
  <c r="DO40" i="62"/>
  <c r="DP40" i="62" s="1"/>
  <c r="B41" i="62"/>
  <c r="C41" i="62"/>
  <c r="M41" i="62"/>
  <c r="N41" i="62" s="1"/>
  <c r="R41" i="62"/>
  <c r="S41" i="62" s="1"/>
  <c r="AC41" i="62"/>
  <c r="AD41" i="62" s="1"/>
  <c r="AH41" i="62"/>
  <c r="K40" i="48" s="1"/>
  <c r="L40" i="48" s="1"/>
  <c r="AI41" i="62"/>
  <c r="AT41" i="62"/>
  <c r="AY41" i="62"/>
  <c r="BK41" i="62"/>
  <c r="BL41" i="62"/>
  <c r="BP41" i="62"/>
  <c r="CA41" i="62"/>
  <c r="X40" i="48" s="1"/>
  <c r="Y40" i="48" s="1"/>
  <c r="CB41" i="62"/>
  <c r="CF41" i="62"/>
  <c r="CQ41" i="62"/>
  <c r="CR41" i="62" s="1"/>
  <c r="CV41" i="62"/>
  <c r="CW41" i="62"/>
  <c r="CX41" i="62" s="1"/>
  <c r="CY41" i="62" s="1"/>
  <c r="CZ41" i="62" s="1"/>
  <c r="DJ41" i="62"/>
  <c r="DK41" i="62"/>
  <c r="DQ41" i="62" s="1"/>
  <c r="DR41" i="62" s="1"/>
  <c r="DS41" i="62" s="1"/>
  <c r="DO41" i="62"/>
  <c r="DP41" i="62" s="1"/>
  <c r="B42" i="62"/>
  <c r="C42" i="62"/>
  <c r="M42" i="62"/>
  <c r="R42" i="62"/>
  <c r="F41" i="48" s="1"/>
  <c r="G41" i="48" s="1"/>
  <c r="S42" i="62"/>
  <c r="AC42" i="62"/>
  <c r="AH42" i="62"/>
  <c r="K41" i="48" s="1"/>
  <c r="L41" i="48" s="1"/>
  <c r="AI42" i="62"/>
  <c r="AT42" i="62"/>
  <c r="AY42" i="62"/>
  <c r="BK42" i="62"/>
  <c r="BL42" i="62"/>
  <c r="BP42" i="62"/>
  <c r="CA42" i="62"/>
  <c r="CB42" i="62" s="1"/>
  <c r="CF42" i="62"/>
  <c r="CG42" i="62"/>
  <c r="CQ42" i="62"/>
  <c r="CR42" i="62" s="1"/>
  <c r="CV42" i="62"/>
  <c r="CW42" i="62" s="1"/>
  <c r="DJ42" i="62"/>
  <c r="DK42" i="62" s="1"/>
  <c r="DO42" i="62"/>
  <c r="DP42" i="62"/>
  <c r="B43" i="62"/>
  <c r="C43" i="62"/>
  <c r="M43" i="62"/>
  <c r="R43" i="62"/>
  <c r="S43" i="62" s="1"/>
  <c r="AC43" i="62"/>
  <c r="AD43" i="62"/>
  <c r="AH43" i="62"/>
  <c r="AT43" i="62"/>
  <c r="N42" i="48" s="1"/>
  <c r="O42" i="48" s="1"/>
  <c r="AU43" i="62"/>
  <c r="AY43" i="62"/>
  <c r="BK43" i="62"/>
  <c r="BL43" i="62" s="1"/>
  <c r="BP43" i="62"/>
  <c r="U42" i="48" s="1"/>
  <c r="BQ43" i="62"/>
  <c r="CA43" i="62"/>
  <c r="CB43" i="62" s="1"/>
  <c r="CF43" i="62"/>
  <c r="CG43" i="62" s="1"/>
  <c r="CQ43" i="62"/>
  <c r="CR43" i="62"/>
  <c r="CV43" i="62"/>
  <c r="CW43" i="62" s="1"/>
  <c r="DJ43" i="62"/>
  <c r="DK43" i="62" s="1"/>
  <c r="DO43" i="62"/>
  <c r="DP43" i="62" s="1"/>
  <c r="B44" i="62"/>
  <c r="C44" i="62"/>
  <c r="M44" i="62"/>
  <c r="R44" i="62"/>
  <c r="S44" i="62" s="1"/>
  <c r="AC44" i="62"/>
  <c r="AH44" i="62"/>
  <c r="AI44" i="62" s="1"/>
  <c r="AT44" i="62"/>
  <c r="AU44" i="62" s="1"/>
  <c r="AY44" i="62"/>
  <c r="AZ44" i="62"/>
  <c r="BK44" i="62"/>
  <c r="BL44" i="62" s="1"/>
  <c r="BP44" i="62"/>
  <c r="BQ44" i="62" s="1"/>
  <c r="CA44" i="62"/>
  <c r="X43" i="48" s="1"/>
  <c r="Y43" i="48" s="1"/>
  <c r="CB44" i="62"/>
  <c r="CF44" i="62"/>
  <c r="CQ44" i="62"/>
  <c r="CR44" i="62"/>
  <c r="CV44" i="62"/>
  <c r="CW44" i="62" s="1"/>
  <c r="DJ44" i="62"/>
  <c r="DK44" i="62" s="1"/>
  <c r="DQ44" i="62" s="1"/>
  <c r="DR44" i="62" s="1"/>
  <c r="DO44" i="62"/>
  <c r="DP44" i="62" s="1"/>
  <c r="B45" i="62"/>
  <c r="C45" i="62"/>
  <c r="M45" i="62"/>
  <c r="D44" i="48" s="1"/>
  <c r="E44" i="48" s="1"/>
  <c r="N45" i="62"/>
  <c r="T45" i="62" s="1"/>
  <c r="R45" i="62"/>
  <c r="S45" i="62" s="1"/>
  <c r="AC45" i="62"/>
  <c r="AD45" i="62" s="1"/>
  <c r="AH45" i="62"/>
  <c r="AI45" i="62"/>
  <c r="AT45" i="62"/>
  <c r="AU45" i="62" s="1"/>
  <c r="AY45" i="62"/>
  <c r="AZ45" i="62" s="1"/>
  <c r="BK45" i="62"/>
  <c r="S44" i="48" s="1"/>
  <c r="T44" i="48" s="1"/>
  <c r="BL45" i="62"/>
  <c r="BP45" i="62"/>
  <c r="BQ45" i="62" s="1"/>
  <c r="CA45" i="62"/>
  <c r="CB45" i="62" s="1"/>
  <c r="CF45" i="62"/>
  <c r="CQ45" i="62"/>
  <c r="CR45" i="62" s="1"/>
  <c r="CX45" i="62" s="1"/>
  <c r="CY45" i="62" s="1"/>
  <c r="CV45" i="62"/>
  <c r="CW45" i="62" s="1"/>
  <c r="DJ45" i="62"/>
  <c r="DK45" i="62" s="1"/>
  <c r="DO45" i="62"/>
  <c r="DP45" i="62" s="1"/>
  <c r="B46" i="62"/>
  <c r="C46" i="62"/>
  <c r="M46" i="62"/>
  <c r="N46" i="62" s="1"/>
  <c r="R46" i="62"/>
  <c r="S46" i="62" s="1"/>
  <c r="AC46" i="62"/>
  <c r="AD46" i="62" s="1"/>
  <c r="AH46" i="62"/>
  <c r="AT46" i="62"/>
  <c r="AU46" i="62"/>
  <c r="AY46" i="62"/>
  <c r="AZ46" i="62" s="1"/>
  <c r="BK46" i="62"/>
  <c r="BL46" i="62" s="1"/>
  <c r="BP46" i="62"/>
  <c r="CA46" i="62"/>
  <c r="CF46" i="62"/>
  <c r="CQ46" i="62"/>
  <c r="CR46" i="62" s="1"/>
  <c r="CV46" i="62"/>
  <c r="CW46" i="62"/>
  <c r="DJ46" i="62"/>
  <c r="DK46" i="62" s="1"/>
  <c r="DO46" i="62"/>
  <c r="DP46" i="62" s="1"/>
  <c r="B47" i="62"/>
  <c r="C47" i="62"/>
  <c r="M47" i="62"/>
  <c r="R47" i="62"/>
  <c r="AC47" i="62"/>
  <c r="I46" i="48" s="1"/>
  <c r="J46" i="48" s="1"/>
  <c r="AD47" i="62"/>
  <c r="AH47" i="62"/>
  <c r="AT47" i="62"/>
  <c r="AY47" i="62"/>
  <c r="BK47" i="62"/>
  <c r="BP47" i="62"/>
  <c r="U46" i="48" s="1"/>
  <c r="V46" i="48" s="1"/>
  <c r="BQ47" i="62"/>
  <c r="CA47" i="62"/>
  <c r="CB47" i="62" s="1"/>
  <c r="CF47" i="62"/>
  <c r="Z46" i="48" s="1"/>
  <c r="AA46" i="48" s="1"/>
  <c r="CG47" i="62"/>
  <c r="CQ47" i="62"/>
  <c r="CR47" i="62"/>
  <c r="CX47" i="62" s="1"/>
  <c r="CY47" i="62" s="1"/>
  <c r="AC46" i="48" s="1"/>
  <c r="I44" i="49" s="1"/>
  <c r="AD44" i="5" s="1"/>
  <c r="CV47" i="62"/>
  <c r="CW47" i="62" s="1"/>
  <c r="CZ47" i="62"/>
  <c r="DJ47" i="62"/>
  <c r="DK47" i="62" s="1"/>
  <c r="DO47" i="62"/>
  <c r="DP47" i="62"/>
  <c r="B48" i="62"/>
  <c r="C48" i="62"/>
  <c r="M48" i="62"/>
  <c r="N48" i="62"/>
  <c r="R48" i="62"/>
  <c r="S48" i="62" s="1"/>
  <c r="AC48" i="62"/>
  <c r="I47" i="48" s="1"/>
  <c r="J47" i="48" s="1"/>
  <c r="AH48" i="62"/>
  <c r="AI48" i="62" s="1"/>
  <c r="AT48" i="62"/>
  <c r="AU48" i="62" s="1"/>
  <c r="AY48" i="62"/>
  <c r="AZ48" i="62" s="1"/>
  <c r="BA48" i="62" s="1"/>
  <c r="BK48" i="62"/>
  <c r="BP48" i="62"/>
  <c r="BQ48" i="62"/>
  <c r="CA48" i="62"/>
  <c r="X47" i="48" s="1"/>
  <c r="Y47" i="48" s="1"/>
  <c r="CB48" i="62"/>
  <c r="CF48" i="62"/>
  <c r="CG48" i="62" s="1"/>
  <c r="CQ48" i="62"/>
  <c r="CR48" i="62" s="1"/>
  <c r="CV48" i="62"/>
  <c r="CW48" i="62" s="1"/>
  <c r="DJ48" i="62"/>
  <c r="DK48" i="62" s="1"/>
  <c r="DO48" i="62"/>
  <c r="DP48" i="62" s="1"/>
  <c r="B49" i="62"/>
  <c r="C49" i="62"/>
  <c r="M49" i="62"/>
  <c r="N49" i="62" s="1"/>
  <c r="R49" i="62"/>
  <c r="AC49" i="62"/>
  <c r="AH49" i="62"/>
  <c r="K48" i="48" s="1"/>
  <c r="AI49" i="62"/>
  <c r="AT49" i="62"/>
  <c r="AY49" i="62"/>
  <c r="AZ49" i="62" s="1"/>
  <c r="BK49" i="62"/>
  <c r="BL49" i="62"/>
  <c r="BP49" i="62"/>
  <c r="BQ49" i="62" s="1"/>
  <c r="CA49" i="62"/>
  <c r="CB49" i="62"/>
  <c r="CF49" i="62"/>
  <c r="CQ49" i="62"/>
  <c r="CR49" i="62" s="1"/>
  <c r="CX49" i="62" s="1"/>
  <c r="CY49" i="62" s="1"/>
  <c r="CV49" i="62"/>
  <c r="CW49" i="62"/>
  <c r="DJ49" i="62"/>
  <c r="DK49" i="62" s="1"/>
  <c r="DQ49" i="62" s="1"/>
  <c r="DR49" i="62" s="1"/>
  <c r="DS49" i="62" s="1"/>
  <c r="DO49" i="62"/>
  <c r="DP49" i="62" s="1"/>
  <c r="B50" i="62"/>
  <c r="C50" i="62"/>
  <c r="M50" i="62"/>
  <c r="N50" i="62" s="1"/>
  <c r="R50" i="62"/>
  <c r="F49" i="48" s="1"/>
  <c r="G49" i="48" s="1"/>
  <c r="S50" i="62"/>
  <c r="AC50" i="62"/>
  <c r="AH50" i="62"/>
  <c r="K49" i="48" s="1"/>
  <c r="L49" i="48" s="1"/>
  <c r="AI50" i="62"/>
  <c r="AT50" i="62"/>
  <c r="AU50" i="62" s="1"/>
  <c r="AY50" i="62"/>
  <c r="AZ50" i="62"/>
  <c r="BK50" i="62"/>
  <c r="BL50" i="62" s="1"/>
  <c r="BP50" i="62"/>
  <c r="CA50" i="62"/>
  <c r="CB50" i="62" s="1"/>
  <c r="CF50" i="62"/>
  <c r="Z49" i="48" s="1"/>
  <c r="AA49" i="48" s="1"/>
  <c r="CG50" i="62"/>
  <c r="CQ50" i="62"/>
  <c r="CR50" i="62" s="1"/>
  <c r="CV50" i="62"/>
  <c r="CW50" i="62"/>
  <c r="CX50" i="62" s="1"/>
  <c r="CY50" i="62" s="1"/>
  <c r="DJ50" i="62"/>
  <c r="DK50" i="62"/>
  <c r="DO50" i="62"/>
  <c r="DP50" i="62"/>
  <c r="B51" i="62"/>
  <c r="C51" i="62"/>
  <c r="M51" i="62"/>
  <c r="N51" i="62" s="1"/>
  <c r="R51" i="62"/>
  <c r="S51" i="62" s="1"/>
  <c r="AC51" i="62"/>
  <c r="I50" i="48" s="1"/>
  <c r="J50" i="48" s="1"/>
  <c r="AD51" i="62"/>
  <c r="AH51" i="62"/>
  <c r="AT51" i="62"/>
  <c r="N50" i="48" s="1"/>
  <c r="O50" i="48" s="1"/>
  <c r="AU51" i="62"/>
  <c r="AY51" i="62"/>
  <c r="AZ51" i="62" s="1"/>
  <c r="BK51" i="62"/>
  <c r="S50" i="48" s="1"/>
  <c r="T50" i="48" s="1"/>
  <c r="BL51" i="62"/>
  <c r="BP51" i="62"/>
  <c r="U50" i="48" s="1"/>
  <c r="V50" i="48" s="1"/>
  <c r="BQ51" i="62"/>
  <c r="CA51" i="62"/>
  <c r="CF51" i="62"/>
  <c r="CG51" i="62" s="1"/>
  <c r="CQ51" i="62"/>
  <c r="CR51" i="62" s="1"/>
  <c r="CV51" i="62"/>
  <c r="CW51" i="62"/>
  <c r="DJ51" i="62"/>
  <c r="DK51" i="62" s="1"/>
  <c r="DO51" i="62"/>
  <c r="DP51" i="62" s="1"/>
  <c r="DQ51" i="62" s="1"/>
  <c r="DR51" i="62" s="1"/>
  <c r="DS51" i="62" s="1"/>
  <c r="C11" i="23"/>
  <c r="B26" i="25"/>
  <c r="B28" i="25"/>
  <c r="C28" i="25"/>
  <c r="B29" i="25"/>
  <c r="B30" i="25"/>
  <c r="B36" i="25"/>
  <c r="B37" i="25"/>
  <c r="B43" i="25"/>
  <c r="B44" i="25"/>
  <c r="C44" i="25"/>
  <c r="B45" i="25"/>
  <c r="B23" i="58"/>
  <c r="L23" i="58"/>
  <c r="M23" i="58" s="1"/>
  <c r="Q23" i="58"/>
  <c r="R23" i="58" s="1"/>
  <c r="AB23" i="58"/>
  <c r="AC23" i="58" s="1"/>
  <c r="AG23" i="58"/>
  <c r="AH23" i="58" s="1"/>
  <c r="AR23" i="58"/>
  <c r="AS23" i="58" s="1"/>
  <c r="AW23" i="58"/>
  <c r="AX23" i="58" s="1"/>
  <c r="BH23" i="58"/>
  <c r="BI23" i="58" s="1"/>
  <c r="BM23" i="58"/>
  <c r="BN23" i="58" s="1"/>
  <c r="BX23" i="58"/>
  <c r="BY23" i="58" s="1"/>
  <c r="CC23" i="58"/>
  <c r="CD23" i="58" s="1"/>
  <c r="CN23" i="58"/>
  <c r="CO23" i="58" s="1"/>
  <c r="CS23" i="58"/>
  <c r="CT23" i="58" s="1"/>
  <c r="DG23" i="58"/>
  <c r="DK23" i="58"/>
  <c r="DL23" i="58" s="1"/>
  <c r="B24" i="58"/>
  <c r="L24" i="58"/>
  <c r="M24" i="58" s="1"/>
  <c r="Q24" i="58"/>
  <c r="R24" i="58" s="1"/>
  <c r="AB24" i="58"/>
  <c r="AC24" i="58" s="1"/>
  <c r="AG24" i="58"/>
  <c r="AH24" i="58" s="1"/>
  <c r="AR24" i="58"/>
  <c r="AS24" i="58" s="1"/>
  <c r="AW24" i="58"/>
  <c r="AX24" i="58" s="1"/>
  <c r="BH24" i="58"/>
  <c r="BI24" i="58" s="1"/>
  <c r="BM24" i="58"/>
  <c r="BN24" i="58" s="1"/>
  <c r="BX24" i="58"/>
  <c r="BY24" i="58" s="1"/>
  <c r="CC24" i="58"/>
  <c r="CD24" i="58" s="1"/>
  <c r="CN24" i="58"/>
  <c r="CO24" i="58" s="1"/>
  <c r="CS24" i="58"/>
  <c r="CT24" i="58" s="1"/>
  <c r="DG24" i="58"/>
  <c r="DK24" i="58"/>
  <c r="DL24" i="58" s="1"/>
  <c r="B25" i="58"/>
  <c r="L25" i="58"/>
  <c r="M25" i="58" s="1"/>
  <c r="Q25" i="58"/>
  <c r="R25" i="58" s="1"/>
  <c r="AB25" i="58"/>
  <c r="AC25" i="58" s="1"/>
  <c r="AG25" i="58"/>
  <c r="AH25" i="58" s="1"/>
  <c r="AR25" i="58"/>
  <c r="AS25" i="58" s="1"/>
  <c r="AW25" i="58"/>
  <c r="AX25" i="58" s="1"/>
  <c r="BH25" i="58"/>
  <c r="BI25" i="58" s="1"/>
  <c r="BM25" i="58"/>
  <c r="BN25" i="58" s="1"/>
  <c r="BX25" i="58"/>
  <c r="BY25" i="58" s="1"/>
  <c r="CC25" i="58"/>
  <c r="CD25" i="58" s="1"/>
  <c r="CN25" i="58"/>
  <c r="CO25" i="58" s="1"/>
  <c r="CS25" i="58"/>
  <c r="CT25" i="58" s="1"/>
  <c r="DG25" i="58"/>
  <c r="DK25" i="58"/>
  <c r="DL25" i="58" s="1"/>
  <c r="B26" i="58"/>
  <c r="L26" i="58"/>
  <c r="M26" i="58" s="1"/>
  <c r="Q26" i="58"/>
  <c r="R26" i="58" s="1"/>
  <c r="AB26" i="58"/>
  <c r="AG26" i="58"/>
  <c r="AR26" i="58"/>
  <c r="AS26" i="58" s="1"/>
  <c r="AW26" i="58"/>
  <c r="AX26" i="58" s="1"/>
  <c r="BH26" i="58"/>
  <c r="BI26" i="58" s="1"/>
  <c r="BM26" i="58"/>
  <c r="BN26" i="58" s="1"/>
  <c r="BX26" i="58"/>
  <c r="BY26" i="58" s="1"/>
  <c r="CC26" i="58"/>
  <c r="CD26" i="58" s="1"/>
  <c r="CN26" i="58"/>
  <c r="CO26" i="58" s="1"/>
  <c r="CS26" i="58"/>
  <c r="CT26" i="58" s="1"/>
  <c r="DG26" i="58"/>
  <c r="DK26" i="58"/>
  <c r="DL26" i="58" s="1"/>
  <c r="B27" i="58"/>
  <c r="L27" i="58"/>
  <c r="M27" i="58" s="1"/>
  <c r="Q27" i="58"/>
  <c r="R27" i="58" s="1"/>
  <c r="AB27" i="58"/>
  <c r="AC27" i="58" s="1"/>
  <c r="AG27" i="58"/>
  <c r="AR27" i="58"/>
  <c r="AS27" i="58" s="1"/>
  <c r="AW27" i="58"/>
  <c r="AX27" i="58" s="1"/>
  <c r="BH27" i="58"/>
  <c r="BI27" i="58" s="1"/>
  <c r="BM27" i="58"/>
  <c r="BN27" i="58" s="1"/>
  <c r="BX27" i="58"/>
  <c r="BY27" i="58" s="1"/>
  <c r="CC27" i="58"/>
  <c r="CD27" i="58" s="1"/>
  <c r="CN27" i="58"/>
  <c r="CO27" i="58" s="1"/>
  <c r="CS27" i="58"/>
  <c r="CT27" i="58" s="1"/>
  <c r="DG27" i="58"/>
  <c r="DK27" i="58"/>
  <c r="DL27" i="58" s="1"/>
  <c r="B28" i="58"/>
  <c r="L28" i="58"/>
  <c r="M28" i="58" s="1"/>
  <c r="Q28" i="58"/>
  <c r="R28" i="58" s="1"/>
  <c r="AB28" i="58"/>
  <c r="AC28" i="58" s="1"/>
  <c r="AG28" i="58"/>
  <c r="AH28" i="58" s="1"/>
  <c r="AR28" i="58"/>
  <c r="AS28" i="58" s="1"/>
  <c r="AW28" i="58"/>
  <c r="AX28" i="58" s="1"/>
  <c r="BH28" i="58"/>
  <c r="BI28" i="58" s="1"/>
  <c r="BM28" i="58"/>
  <c r="BN28" i="58" s="1"/>
  <c r="BX28" i="58"/>
  <c r="BY28" i="58" s="1"/>
  <c r="CC28" i="58"/>
  <c r="CD28" i="58" s="1"/>
  <c r="CN28" i="58"/>
  <c r="CO28" i="58" s="1"/>
  <c r="CS28" i="58"/>
  <c r="CT28" i="58" s="1"/>
  <c r="DG28" i="58"/>
  <c r="DK28" i="58"/>
  <c r="DL28" i="58" s="1"/>
  <c r="B29" i="58"/>
  <c r="L29" i="58"/>
  <c r="M29" i="58" s="1"/>
  <c r="Q29" i="58"/>
  <c r="R29" i="58" s="1"/>
  <c r="AB29" i="58"/>
  <c r="AC29" i="58" s="1"/>
  <c r="AG29" i="58"/>
  <c r="AH29" i="58" s="1"/>
  <c r="AR29" i="58"/>
  <c r="AS29" i="58" s="1"/>
  <c r="AW29" i="58"/>
  <c r="AX29" i="58" s="1"/>
  <c r="BH29" i="58"/>
  <c r="BI29" i="58" s="1"/>
  <c r="BM29" i="58"/>
  <c r="BN29" i="58" s="1"/>
  <c r="BX29" i="58"/>
  <c r="BY29" i="58" s="1"/>
  <c r="CC29" i="58"/>
  <c r="CD29" i="58" s="1"/>
  <c r="CN29" i="58"/>
  <c r="CO29" i="58" s="1"/>
  <c r="CS29" i="58"/>
  <c r="CT29" i="58" s="1"/>
  <c r="DG29" i="58"/>
  <c r="DK29" i="58"/>
  <c r="DL29" i="58" s="1"/>
  <c r="B30" i="58"/>
  <c r="L30" i="58"/>
  <c r="M30" i="58" s="1"/>
  <c r="Q30" i="58"/>
  <c r="R30" i="58" s="1"/>
  <c r="AB30" i="58"/>
  <c r="AC30" i="58" s="1"/>
  <c r="AG30" i="58"/>
  <c r="AH30" i="58" s="1"/>
  <c r="AR30" i="58"/>
  <c r="AS30" i="58" s="1"/>
  <c r="AW30" i="58"/>
  <c r="AX30" i="58" s="1"/>
  <c r="BH30" i="58"/>
  <c r="BI30" i="58" s="1"/>
  <c r="BM30" i="58"/>
  <c r="BN30" i="58" s="1"/>
  <c r="BX30" i="58"/>
  <c r="BY30" i="58" s="1"/>
  <c r="CC30" i="58"/>
  <c r="CD30" i="58" s="1"/>
  <c r="CN30" i="58"/>
  <c r="CO30" i="58" s="1"/>
  <c r="CS30" i="58"/>
  <c r="CT30" i="58" s="1"/>
  <c r="DG30" i="58"/>
  <c r="DK30" i="58"/>
  <c r="DL30" i="58" s="1"/>
  <c r="B31" i="58"/>
  <c r="L31" i="58"/>
  <c r="M31" i="58" s="1"/>
  <c r="Q31" i="58"/>
  <c r="R31" i="58" s="1"/>
  <c r="AB31" i="58"/>
  <c r="AC31" i="58" s="1"/>
  <c r="AG31" i="58"/>
  <c r="AH31" i="58" s="1"/>
  <c r="AR31" i="58"/>
  <c r="AS31" i="58" s="1"/>
  <c r="AW31" i="58"/>
  <c r="AX31" i="58" s="1"/>
  <c r="BH31" i="58"/>
  <c r="BI31" i="58" s="1"/>
  <c r="BM31" i="58"/>
  <c r="BN31" i="58" s="1"/>
  <c r="BX31" i="58"/>
  <c r="BY31" i="58" s="1"/>
  <c r="CC31" i="58"/>
  <c r="CD31" i="58" s="1"/>
  <c r="CN31" i="58"/>
  <c r="CO31" i="58" s="1"/>
  <c r="CS31" i="58"/>
  <c r="CT31" i="58" s="1"/>
  <c r="DG31" i="58"/>
  <c r="DK31" i="58"/>
  <c r="DL31" i="58" s="1"/>
  <c r="B32" i="58"/>
  <c r="L32" i="58"/>
  <c r="M32" i="58" s="1"/>
  <c r="Q32" i="58"/>
  <c r="R32" i="58" s="1"/>
  <c r="AB32" i="58"/>
  <c r="AC32" i="58" s="1"/>
  <c r="AG32" i="58"/>
  <c r="AH32" i="58" s="1"/>
  <c r="AR32" i="58"/>
  <c r="AS32" i="58" s="1"/>
  <c r="AW32" i="58"/>
  <c r="AX32" i="58" s="1"/>
  <c r="BH32" i="58"/>
  <c r="BI32" i="58" s="1"/>
  <c r="BM32" i="58"/>
  <c r="BN32" i="58" s="1"/>
  <c r="BX32" i="58"/>
  <c r="BY32" i="58" s="1"/>
  <c r="CC32" i="58"/>
  <c r="CD32" i="58" s="1"/>
  <c r="CN32" i="58"/>
  <c r="CO32" i="58" s="1"/>
  <c r="CS32" i="58"/>
  <c r="CT32" i="58" s="1"/>
  <c r="DG32" i="58"/>
  <c r="DK32" i="58"/>
  <c r="DL32" i="58" s="1"/>
  <c r="B33" i="58"/>
  <c r="L33" i="58"/>
  <c r="M33" i="58" s="1"/>
  <c r="Q33" i="58"/>
  <c r="AB33" i="58"/>
  <c r="AC33" i="58" s="1"/>
  <c r="AG33" i="58"/>
  <c r="AH33" i="58" s="1"/>
  <c r="AR33" i="58"/>
  <c r="AS33" i="58" s="1"/>
  <c r="AW33" i="58"/>
  <c r="AX33" i="58" s="1"/>
  <c r="BH33" i="58"/>
  <c r="BI33" i="58" s="1"/>
  <c r="BM33" i="58"/>
  <c r="BN33" i="58" s="1"/>
  <c r="BX33" i="58"/>
  <c r="BY33" i="58" s="1"/>
  <c r="CC33" i="58"/>
  <c r="CD33" i="58" s="1"/>
  <c r="CN33" i="58"/>
  <c r="CO33" i="58" s="1"/>
  <c r="CS33" i="58"/>
  <c r="CT33" i="58" s="1"/>
  <c r="DG33" i="58"/>
  <c r="DK33" i="58"/>
  <c r="DL33" i="58" s="1"/>
  <c r="B34" i="58"/>
  <c r="L34" i="58"/>
  <c r="M34" i="58" s="1"/>
  <c r="Q34" i="58"/>
  <c r="R34" i="58" s="1"/>
  <c r="AB34" i="58"/>
  <c r="I33" i="22" s="1"/>
  <c r="J33" i="22" s="1"/>
  <c r="AG34" i="58"/>
  <c r="AH34" i="58" s="1"/>
  <c r="AR34" i="58"/>
  <c r="AS34" i="58" s="1"/>
  <c r="AW34" i="58"/>
  <c r="AX34" i="58" s="1"/>
  <c r="BH34" i="58"/>
  <c r="BI34" i="58" s="1"/>
  <c r="BM34" i="58"/>
  <c r="BN34" i="58" s="1"/>
  <c r="BX34" i="58"/>
  <c r="BY34" i="58" s="1"/>
  <c r="CC34" i="58"/>
  <c r="CD34" i="58" s="1"/>
  <c r="CN34" i="58"/>
  <c r="CO34" i="58" s="1"/>
  <c r="CS34" i="58"/>
  <c r="CT34" i="58" s="1"/>
  <c r="DG34" i="58"/>
  <c r="DK34" i="58"/>
  <c r="DL34" i="58" s="1"/>
  <c r="B35" i="58"/>
  <c r="L35" i="58"/>
  <c r="M35" i="58" s="1"/>
  <c r="Q35" i="58"/>
  <c r="R35" i="58" s="1"/>
  <c r="AB35" i="58"/>
  <c r="AC35" i="58" s="1"/>
  <c r="AG35" i="58"/>
  <c r="AH35" i="58" s="1"/>
  <c r="AR35" i="58"/>
  <c r="AS35" i="58" s="1"/>
  <c r="AW35" i="58"/>
  <c r="AX35" i="58" s="1"/>
  <c r="BH35" i="58"/>
  <c r="BI35" i="58" s="1"/>
  <c r="BM35" i="58"/>
  <c r="BN35" i="58" s="1"/>
  <c r="BX35" i="58"/>
  <c r="BY35" i="58" s="1"/>
  <c r="CC35" i="58"/>
  <c r="CD35" i="58" s="1"/>
  <c r="CN35" i="58"/>
  <c r="CO35" i="58" s="1"/>
  <c r="CS35" i="58"/>
  <c r="CT35" i="58" s="1"/>
  <c r="DG35" i="58"/>
  <c r="DK35" i="58"/>
  <c r="DL35" i="58" s="1"/>
  <c r="B36" i="58"/>
  <c r="L36" i="58"/>
  <c r="D35" i="22" s="1"/>
  <c r="E35" i="22" s="1"/>
  <c r="Q36" i="58"/>
  <c r="R36" i="58" s="1"/>
  <c r="AB36" i="58"/>
  <c r="AC36" i="58" s="1"/>
  <c r="AG36" i="58"/>
  <c r="AH36" i="58" s="1"/>
  <c r="AR36" i="58"/>
  <c r="AS36" i="58" s="1"/>
  <c r="AW36" i="58"/>
  <c r="AX36" i="58" s="1"/>
  <c r="BH36" i="58"/>
  <c r="BI36" i="58" s="1"/>
  <c r="BM36" i="58"/>
  <c r="BX36" i="58"/>
  <c r="BY36" i="58" s="1"/>
  <c r="CC36" i="58"/>
  <c r="CD36" i="58" s="1"/>
  <c r="CN36" i="58"/>
  <c r="CO36" i="58" s="1"/>
  <c r="CS36" i="58"/>
  <c r="CT36" i="58" s="1"/>
  <c r="DG36" i="58"/>
  <c r="DK36" i="58"/>
  <c r="DL36" i="58" s="1"/>
  <c r="B37" i="58"/>
  <c r="L37" i="58"/>
  <c r="M37" i="58" s="1"/>
  <c r="Q37" i="58"/>
  <c r="R37" i="58" s="1"/>
  <c r="AB37" i="58"/>
  <c r="AC37" i="58" s="1"/>
  <c r="AG37" i="58"/>
  <c r="AH37" i="58" s="1"/>
  <c r="AR37" i="58"/>
  <c r="AS37" i="58" s="1"/>
  <c r="AW37" i="58"/>
  <c r="AX37" i="58" s="1"/>
  <c r="BH37" i="58"/>
  <c r="BI37" i="58" s="1"/>
  <c r="BM37" i="58"/>
  <c r="BN37" i="58" s="1"/>
  <c r="BX37" i="58"/>
  <c r="BY37" i="58" s="1"/>
  <c r="CC37" i="58"/>
  <c r="CD37" i="58" s="1"/>
  <c r="CN37" i="58"/>
  <c r="CO37" i="58" s="1"/>
  <c r="CS37" i="58"/>
  <c r="CT37" i="58" s="1"/>
  <c r="DG37" i="58"/>
  <c r="DK37" i="58"/>
  <c r="DL37" i="58" s="1"/>
  <c r="B38" i="58"/>
  <c r="L38" i="58"/>
  <c r="M38" i="58" s="1"/>
  <c r="Q38" i="58"/>
  <c r="R38" i="58" s="1"/>
  <c r="AB38" i="58"/>
  <c r="I37" i="22" s="1"/>
  <c r="J37" i="22" s="1"/>
  <c r="AG38" i="58"/>
  <c r="AH38" i="58" s="1"/>
  <c r="AR38" i="58"/>
  <c r="AS38" i="58" s="1"/>
  <c r="AW38" i="58"/>
  <c r="AX38" i="58" s="1"/>
  <c r="BH38" i="58"/>
  <c r="BI38" i="58" s="1"/>
  <c r="BM38" i="58"/>
  <c r="BN38" i="58" s="1"/>
  <c r="BX38" i="58"/>
  <c r="BY38" i="58" s="1"/>
  <c r="CC38" i="58"/>
  <c r="CD38" i="58" s="1"/>
  <c r="CN38" i="58"/>
  <c r="CO38" i="58" s="1"/>
  <c r="CS38" i="58"/>
  <c r="CT38" i="58" s="1"/>
  <c r="DG38" i="58"/>
  <c r="DK38" i="58"/>
  <c r="DL38" i="58" s="1"/>
  <c r="B39" i="58"/>
  <c r="L39" i="58"/>
  <c r="M39" i="58" s="1"/>
  <c r="Q39" i="58"/>
  <c r="R39" i="58" s="1"/>
  <c r="AB39" i="58"/>
  <c r="AG39" i="58"/>
  <c r="AH39" i="58" s="1"/>
  <c r="AR39" i="58"/>
  <c r="AS39" i="58" s="1"/>
  <c r="AW39" i="58"/>
  <c r="AX39" i="58" s="1"/>
  <c r="BH39" i="58"/>
  <c r="BI39" i="58" s="1"/>
  <c r="BM39" i="58"/>
  <c r="BN39" i="58" s="1"/>
  <c r="BX39" i="58"/>
  <c r="BY39" i="58" s="1"/>
  <c r="CC39" i="58"/>
  <c r="CD39" i="58" s="1"/>
  <c r="CN39" i="58"/>
  <c r="CO39" i="58" s="1"/>
  <c r="CS39" i="58"/>
  <c r="CT39" i="58" s="1"/>
  <c r="DG39" i="58"/>
  <c r="DK39" i="58"/>
  <c r="DL39" i="58" s="1"/>
  <c r="B40" i="58"/>
  <c r="L40" i="58"/>
  <c r="M40" i="58" s="1"/>
  <c r="Q40" i="58"/>
  <c r="R40" i="58" s="1"/>
  <c r="AB40" i="58"/>
  <c r="AC40" i="58" s="1"/>
  <c r="AG40" i="58"/>
  <c r="AH40" i="58" s="1"/>
  <c r="AR40" i="58"/>
  <c r="AS40" i="58" s="1"/>
  <c r="AW40" i="58"/>
  <c r="AX40" i="58" s="1"/>
  <c r="BH40" i="58"/>
  <c r="BI40" i="58" s="1"/>
  <c r="BM40" i="58"/>
  <c r="BN40" i="58" s="1"/>
  <c r="BX40" i="58"/>
  <c r="BY40" i="58" s="1"/>
  <c r="CC40" i="58"/>
  <c r="CD40" i="58" s="1"/>
  <c r="CN40" i="58"/>
  <c r="CO40" i="58" s="1"/>
  <c r="CS40" i="58"/>
  <c r="CT40" i="58" s="1"/>
  <c r="DG40" i="58"/>
  <c r="DK40" i="58"/>
  <c r="DL40" i="58" s="1"/>
  <c r="B41" i="58"/>
  <c r="L41" i="58"/>
  <c r="M41" i="58" s="1"/>
  <c r="Q41" i="58"/>
  <c r="R41" i="58" s="1"/>
  <c r="AB41" i="58"/>
  <c r="AC41" i="58" s="1"/>
  <c r="AG41" i="58"/>
  <c r="AH41" i="58" s="1"/>
  <c r="AR41" i="58"/>
  <c r="AS41" i="58" s="1"/>
  <c r="AW41" i="58"/>
  <c r="AX41" i="58" s="1"/>
  <c r="BH41" i="58"/>
  <c r="BI41" i="58" s="1"/>
  <c r="BM41" i="58"/>
  <c r="BN41" i="58" s="1"/>
  <c r="BX41" i="58"/>
  <c r="BY41" i="58" s="1"/>
  <c r="CC41" i="58"/>
  <c r="CD41" i="58" s="1"/>
  <c r="CN41" i="58"/>
  <c r="CO41" i="58" s="1"/>
  <c r="CS41" i="58"/>
  <c r="CT41" i="58" s="1"/>
  <c r="DG41" i="58"/>
  <c r="DK41" i="58"/>
  <c r="DL41" i="58" s="1"/>
  <c r="B42" i="58"/>
  <c r="L42" i="58"/>
  <c r="M42" i="58" s="1"/>
  <c r="Q42" i="58"/>
  <c r="R42" i="58" s="1"/>
  <c r="AB42" i="58"/>
  <c r="AC42" i="58" s="1"/>
  <c r="AG42" i="58"/>
  <c r="AH42" i="58" s="1"/>
  <c r="AR42" i="58"/>
  <c r="AS42" i="58" s="1"/>
  <c r="AW42" i="58"/>
  <c r="AX42" i="58" s="1"/>
  <c r="BH42" i="58"/>
  <c r="BI42" i="58" s="1"/>
  <c r="BM42" i="58"/>
  <c r="BN42" i="58" s="1"/>
  <c r="BX42" i="58"/>
  <c r="BY42" i="58" s="1"/>
  <c r="CC42" i="58"/>
  <c r="CD42" i="58" s="1"/>
  <c r="CN42" i="58"/>
  <c r="CO42" i="58" s="1"/>
  <c r="CS42" i="58"/>
  <c r="CT42" i="58" s="1"/>
  <c r="DG42" i="58"/>
  <c r="DK42" i="58"/>
  <c r="DL42" i="58" s="1"/>
  <c r="B43" i="58"/>
  <c r="L43" i="58"/>
  <c r="M43" i="58" s="1"/>
  <c r="Q43" i="58"/>
  <c r="R43" i="58" s="1"/>
  <c r="AB43" i="58"/>
  <c r="AC43" i="58" s="1"/>
  <c r="AG43" i="58"/>
  <c r="AH43" i="58" s="1"/>
  <c r="AR43" i="58"/>
  <c r="AS43" i="58" s="1"/>
  <c r="AW43" i="58"/>
  <c r="AX43" i="58" s="1"/>
  <c r="BH43" i="58"/>
  <c r="BI43" i="58" s="1"/>
  <c r="BM43" i="58"/>
  <c r="BN43" i="58" s="1"/>
  <c r="BX43" i="58"/>
  <c r="BY43" i="58" s="1"/>
  <c r="CC43" i="58"/>
  <c r="CD43" i="58" s="1"/>
  <c r="CN43" i="58"/>
  <c r="CO43" i="58" s="1"/>
  <c r="CS43" i="58"/>
  <c r="CT43" i="58" s="1"/>
  <c r="DG43" i="58"/>
  <c r="DK43" i="58"/>
  <c r="DL43" i="58" s="1"/>
  <c r="B44" i="58"/>
  <c r="L44" i="58"/>
  <c r="M44" i="58" s="1"/>
  <c r="Q44" i="58"/>
  <c r="R44" i="58" s="1"/>
  <c r="AB44" i="58"/>
  <c r="AC44" i="58" s="1"/>
  <c r="AG44" i="58"/>
  <c r="AH44" i="58" s="1"/>
  <c r="AR44" i="58"/>
  <c r="AS44" i="58" s="1"/>
  <c r="AW44" i="58"/>
  <c r="AX44" i="58" s="1"/>
  <c r="BH44" i="58"/>
  <c r="BI44" i="58" s="1"/>
  <c r="BM44" i="58"/>
  <c r="BN44" i="58" s="1"/>
  <c r="BX44" i="58"/>
  <c r="BY44" i="58" s="1"/>
  <c r="CC44" i="58"/>
  <c r="CD44" i="58" s="1"/>
  <c r="CN44" i="58"/>
  <c r="CO44" i="58" s="1"/>
  <c r="CS44" i="58"/>
  <c r="CT44" i="58" s="1"/>
  <c r="DG44" i="58"/>
  <c r="DK44" i="58"/>
  <c r="DL44" i="58" s="1"/>
  <c r="B45" i="58"/>
  <c r="L45" i="58"/>
  <c r="M45" i="58" s="1"/>
  <c r="Q45" i="58"/>
  <c r="F44" i="22" s="1"/>
  <c r="G44" i="22" s="1"/>
  <c r="AB45" i="58"/>
  <c r="AC45" i="58" s="1"/>
  <c r="AG45" i="58"/>
  <c r="AH45" i="58" s="1"/>
  <c r="AR45" i="58"/>
  <c r="AS45" i="58" s="1"/>
  <c r="AW45" i="58"/>
  <c r="AX45" i="58" s="1"/>
  <c r="BH45" i="58"/>
  <c r="BI45" i="58" s="1"/>
  <c r="BM45" i="58"/>
  <c r="BN45" i="58" s="1"/>
  <c r="BX45" i="58"/>
  <c r="BY45" i="58" s="1"/>
  <c r="CC45" i="58"/>
  <c r="CD45" i="58" s="1"/>
  <c r="CN45" i="58"/>
  <c r="CO45" i="58" s="1"/>
  <c r="CS45" i="58"/>
  <c r="CT45" i="58" s="1"/>
  <c r="DG45" i="58"/>
  <c r="DK45" i="58"/>
  <c r="DL45" i="58" s="1"/>
  <c r="B46" i="58"/>
  <c r="L46" i="58"/>
  <c r="M46" i="58" s="1"/>
  <c r="Q46" i="58"/>
  <c r="R46" i="58" s="1"/>
  <c r="AB46" i="58"/>
  <c r="AC46" i="58" s="1"/>
  <c r="AG46" i="58"/>
  <c r="AH46" i="58" s="1"/>
  <c r="AR46" i="58"/>
  <c r="AS46" i="58" s="1"/>
  <c r="AW46" i="58"/>
  <c r="AX46" i="58" s="1"/>
  <c r="BH46" i="58"/>
  <c r="BI46" i="58" s="1"/>
  <c r="BM46" i="58"/>
  <c r="BN46" i="58" s="1"/>
  <c r="BX46" i="58"/>
  <c r="BY46" i="58" s="1"/>
  <c r="CC46" i="58"/>
  <c r="CD46" i="58" s="1"/>
  <c r="CN46" i="58"/>
  <c r="CO46" i="58" s="1"/>
  <c r="CS46" i="58"/>
  <c r="CT46" i="58" s="1"/>
  <c r="DG46" i="58"/>
  <c r="DK46" i="58"/>
  <c r="DL46" i="58" s="1"/>
  <c r="B47" i="58"/>
  <c r="L47" i="58"/>
  <c r="M47" i="58" s="1"/>
  <c r="Q47" i="58"/>
  <c r="R47" i="58" s="1"/>
  <c r="AB47" i="58"/>
  <c r="AC47" i="58" s="1"/>
  <c r="AG47" i="58"/>
  <c r="AH47" i="58" s="1"/>
  <c r="AR47" i="58"/>
  <c r="AS47" i="58" s="1"/>
  <c r="AW47" i="58"/>
  <c r="AX47" i="58" s="1"/>
  <c r="BH47" i="58"/>
  <c r="BI47" i="58" s="1"/>
  <c r="BM47" i="58"/>
  <c r="BN47" i="58" s="1"/>
  <c r="BX47" i="58"/>
  <c r="BY47" i="58" s="1"/>
  <c r="CC47" i="58"/>
  <c r="CD47" i="58" s="1"/>
  <c r="CN47" i="58"/>
  <c r="CO47" i="58" s="1"/>
  <c r="CS47" i="58"/>
  <c r="CT47" i="58" s="1"/>
  <c r="DG47" i="58"/>
  <c r="DK47" i="58"/>
  <c r="DL47" i="58" s="1"/>
  <c r="B48" i="58"/>
  <c r="L48" i="58"/>
  <c r="M48" i="58" s="1"/>
  <c r="Q48" i="58"/>
  <c r="R48" i="58" s="1"/>
  <c r="AB48" i="58"/>
  <c r="AC48" i="58" s="1"/>
  <c r="AG48" i="58"/>
  <c r="AH48" i="58" s="1"/>
  <c r="AR48" i="58"/>
  <c r="AW48" i="58"/>
  <c r="AX48" i="58" s="1"/>
  <c r="BH48" i="58"/>
  <c r="BI48" i="58" s="1"/>
  <c r="BM48" i="58"/>
  <c r="BN48" i="58" s="1"/>
  <c r="BX48" i="58"/>
  <c r="BY48" i="58" s="1"/>
  <c r="CC48" i="58"/>
  <c r="CD48" i="58" s="1"/>
  <c r="CN48" i="58"/>
  <c r="CO48" i="58" s="1"/>
  <c r="CS48" i="58"/>
  <c r="CT48" i="58" s="1"/>
  <c r="DG48" i="58"/>
  <c r="DK48" i="58"/>
  <c r="DL48" i="58" s="1"/>
  <c r="B49" i="58"/>
  <c r="L49" i="58"/>
  <c r="M49" i="58" s="1"/>
  <c r="Q49" i="58"/>
  <c r="R49" i="58" s="1"/>
  <c r="AB49" i="58"/>
  <c r="AC49" i="58" s="1"/>
  <c r="AG49" i="58"/>
  <c r="AH49" i="58" s="1"/>
  <c r="AR49" i="58"/>
  <c r="AS49" i="58" s="1"/>
  <c r="AW49" i="58"/>
  <c r="AX49" i="58" s="1"/>
  <c r="BH49" i="58"/>
  <c r="BI49" i="58" s="1"/>
  <c r="BM49" i="58"/>
  <c r="BN49" i="58" s="1"/>
  <c r="BX49" i="58"/>
  <c r="BY49" i="58" s="1"/>
  <c r="CC49" i="58"/>
  <c r="CD49" i="58" s="1"/>
  <c r="CN49" i="58"/>
  <c r="CO49" i="58" s="1"/>
  <c r="CS49" i="58"/>
  <c r="CT49" i="58" s="1"/>
  <c r="DG49" i="58"/>
  <c r="DK49" i="58"/>
  <c r="DL49" i="58" s="1"/>
  <c r="B50" i="58"/>
  <c r="L50" i="58"/>
  <c r="M50" i="58" s="1"/>
  <c r="Q50" i="58"/>
  <c r="R50" i="58" s="1"/>
  <c r="AB50" i="58"/>
  <c r="AG50" i="58"/>
  <c r="AH50" i="58" s="1"/>
  <c r="AR50" i="58"/>
  <c r="AS50" i="58" s="1"/>
  <c r="AW50" i="58"/>
  <c r="AX50" i="58" s="1"/>
  <c r="BH50" i="58"/>
  <c r="BI50" i="58" s="1"/>
  <c r="BM50" i="58"/>
  <c r="BN50" i="58" s="1"/>
  <c r="BX50" i="58"/>
  <c r="BY50" i="58" s="1"/>
  <c r="CC50" i="58"/>
  <c r="CD50" i="58" s="1"/>
  <c r="CN50" i="58"/>
  <c r="CO50" i="58" s="1"/>
  <c r="CS50" i="58"/>
  <c r="CT50" i="58" s="1"/>
  <c r="DG50" i="58"/>
  <c r="DK50" i="58"/>
  <c r="DL50" i="58" s="1"/>
  <c r="B51" i="58"/>
  <c r="C51" i="58"/>
  <c r="L51" i="58"/>
  <c r="M51" i="58" s="1"/>
  <c r="Q51" i="58"/>
  <c r="R51" i="58" s="1"/>
  <c r="AB51" i="58"/>
  <c r="AC51" i="58" s="1"/>
  <c r="AG51" i="58"/>
  <c r="AH51" i="58" s="1"/>
  <c r="AR51" i="58"/>
  <c r="AS51" i="58" s="1"/>
  <c r="AW51" i="58"/>
  <c r="AX51" i="58" s="1"/>
  <c r="BH51" i="58"/>
  <c r="BI51" i="58" s="1"/>
  <c r="BM51" i="58"/>
  <c r="BN51" i="58" s="1"/>
  <c r="BX51" i="58"/>
  <c r="X50" i="22" s="1"/>
  <c r="Y50" i="22" s="1"/>
  <c r="CC51" i="58"/>
  <c r="CD51" i="58" s="1"/>
  <c r="CN51" i="58"/>
  <c r="CO51" i="58" s="1"/>
  <c r="CS51" i="58"/>
  <c r="CT51" i="58" s="1"/>
  <c r="DG51" i="58"/>
  <c r="DK51" i="58"/>
  <c r="DL51" i="58" s="1"/>
  <c r="B50" i="22"/>
  <c r="C50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23" i="13"/>
  <c r="C23" i="5"/>
  <c r="B24" i="13"/>
  <c r="C24" i="5"/>
  <c r="B25" i="13"/>
  <c r="B24" i="10" s="1"/>
  <c r="C24" i="10"/>
  <c r="B26" i="13"/>
  <c r="C25" i="10"/>
  <c r="B27" i="13"/>
  <c r="B26" i="50" s="1"/>
  <c r="C27" i="5"/>
  <c r="B28" i="13"/>
  <c r="B27" i="25" s="1"/>
  <c r="C28" i="5"/>
  <c r="B29" i="13"/>
  <c r="B29" i="5" s="1"/>
  <c r="C28" i="10"/>
  <c r="B30" i="13"/>
  <c r="B30" i="5" s="1"/>
  <c r="C29" i="50"/>
  <c r="B31" i="13"/>
  <c r="B30" i="10" s="1"/>
  <c r="C31" i="5"/>
  <c r="B32" i="13"/>
  <c r="C32" i="5"/>
  <c r="B33" i="13"/>
  <c r="B32" i="25" s="1"/>
  <c r="C32" i="10"/>
  <c r="B34" i="13"/>
  <c r="C33" i="50"/>
  <c r="B35" i="13"/>
  <c r="B36" i="13"/>
  <c r="C35" i="38"/>
  <c r="B37" i="13"/>
  <c r="B36" i="38" s="1"/>
  <c r="B38" i="13"/>
  <c r="B37" i="38" s="1"/>
  <c r="B39" i="13"/>
  <c r="B39" i="5" s="1"/>
  <c r="C38" i="38"/>
  <c r="B40" i="13"/>
  <c r="B39" i="25" s="1"/>
  <c r="C39" i="38"/>
  <c r="B41" i="13"/>
  <c r="B42" i="13"/>
  <c r="C41" i="50"/>
  <c r="B43" i="13"/>
  <c r="B42" i="25" s="1"/>
  <c r="C42" i="38"/>
  <c r="B44" i="13"/>
  <c r="C44" i="5"/>
  <c r="B45" i="13"/>
  <c r="C44" i="50"/>
  <c r="B46" i="13"/>
  <c r="C45" i="25"/>
  <c r="B47" i="13"/>
  <c r="B46" i="38" s="1"/>
  <c r="B48" i="13"/>
  <c r="C48" i="13"/>
  <c r="C47" i="50" s="1"/>
  <c r="B23" i="22"/>
  <c r="B44" i="33"/>
  <c r="B45" i="33"/>
  <c r="B46" i="33"/>
  <c r="B47" i="33"/>
  <c r="S31" i="22" l="1"/>
  <c r="T31" i="22" s="1"/>
  <c r="S28" i="22"/>
  <c r="T28" i="22" s="1"/>
  <c r="S24" i="22"/>
  <c r="T24" i="22" s="1"/>
  <c r="I23" i="22"/>
  <c r="J23" i="22" s="1"/>
  <c r="DC47" i="63"/>
  <c r="AC46" i="53"/>
  <c r="CZ38" i="62"/>
  <c r="AC37" i="48"/>
  <c r="T40" i="5"/>
  <c r="W37" i="53"/>
  <c r="G35" i="54" s="1"/>
  <c r="AB35" i="53"/>
  <c r="H33" i="54" s="1"/>
  <c r="Z33" i="5" s="1"/>
  <c r="CZ32" i="62"/>
  <c r="AC31" i="48"/>
  <c r="BQ46" i="62"/>
  <c r="U45" i="48"/>
  <c r="V45" i="48" s="1"/>
  <c r="W45" i="48" s="1"/>
  <c r="G43" i="49" s="1"/>
  <c r="T43" i="5" s="1"/>
  <c r="P32" i="48"/>
  <c r="Q32" i="48" s="1"/>
  <c r="R32" i="48" s="1"/>
  <c r="F30" i="49" s="1"/>
  <c r="O30" i="5" s="1"/>
  <c r="AZ33" i="62"/>
  <c r="M30" i="48"/>
  <c r="E28" i="49" s="1"/>
  <c r="J28" i="5" s="1"/>
  <c r="X24" i="53"/>
  <c r="Y24" i="53" s="1"/>
  <c r="CD25" i="63"/>
  <c r="DS31" i="62"/>
  <c r="AE30" i="48"/>
  <c r="AJ28" i="63"/>
  <c r="AK28" i="63" s="1"/>
  <c r="K27" i="53"/>
  <c r="L27" i="53" s="1"/>
  <c r="M27" i="53" s="1"/>
  <c r="E25" i="54" s="1"/>
  <c r="K25" i="5" s="1"/>
  <c r="H32" i="48"/>
  <c r="D30" i="49" s="1"/>
  <c r="T29" i="63"/>
  <c r="AV27" i="63"/>
  <c r="BB27" i="63" s="1"/>
  <c r="N26" i="53"/>
  <c r="O26" i="53" s="1"/>
  <c r="R26" i="53" s="1"/>
  <c r="F24" i="54" s="1"/>
  <c r="P24" i="5" s="1"/>
  <c r="AF40" i="53"/>
  <c r="J38" i="54"/>
  <c r="AK38" i="5" s="1"/>
  <c r="B31" i="10"/>
  <c r="B32" i="5"/>
  <c r="B31" i="50"/>
  <c r="CD42" i="63"/>
  <c r="CJ42" i="63" s="1"/>
  <c r="X41" i="53"/>
  <c r="Y41" i="53" s="1"/>
  <c r="C46" i="38"/>
  <c r="C47" i="5"/>
  <c r="C46" i="25"/>
  <c r="C46" i="10"/>
  <c r="C46" i="50"/>
  <c r="H50" i="48"/>
  <c r="D48" i="49" s="1"/>
  <c r="E48" i="5" s="1"/>
  <c r="W27" i="48"/>
  <c r="N27" i="48"/>
  <c r="O27" i="48" s="1"/>
  <c r="R27" i="48" s="1"/>
  <c r="S40" i="63"/>
  <c r="T40" i="63" s="1"/>
  <c r="F39" i="53"/>
  <c r="G39" i="53" s="1"/>
  <c r="H39" i="53" s="1"/>
  <c r="D37" i="54" s="1"/>
  <c r="AE37" i="63"/>
  <c r="AK37" i="63" s="1"/>
  <c r="I36" i="53"/>
  <c r="J36" i="53" s="1"/>
  <c r="M36" i="53" s="1"/>
  <c r="E34" i="54" s="1"/>
  <c r="AJ36" i="63"/>
  <c r="K35" i="53"/>
  <c r="L35" i="53" s="1"/>
  <c r="BA35" i="63"/>
  <c r="P34" i="53"/>
  <c r="Q34" i="53" s="1"/>
  <c r="AJ46" i="63"/>
  <c r="K45" i="53"/>
  <c r="L45" i="53" s="1"/>
  <c r="M45" i="53" s="1"/>
  <c r="E43" i="54" s="1"/>
  <c r="K43" i="5" s="1"/>
  <c r="S43" i="63"/>
  <c r="F42" i="53"/>
  <c r="G42" i="53" s="1"/>
  <c r="H42" i="53" s="1"/>
  <c r="D40" i="54" s="1"/>
  <c r="F40" i="5" s="1"/>
  <c r="M35" i="53"/>
  <c r="E33" i="54" s="1"/>
  <c r="K33" i="5" s="1"/>
  <c r="K42" i="53"/>
  <c r="L42" i="53" s="1"/>
  <c r="M42" i="53" s="1"/>
  <c r="E40" i="54" s="1"/>
  <c r="AS48" i="58"/>
  <c r="N47" i="22"/>
  <c r="O47" i="22" s="1"/>
  <c r="B31" i="25"/>
  <c r="BR51" i="62"/>
  <c r="CZ50" i="62"/>
  <c r="AC49" i="48"/>
  <c r="AU49" i="62"/>
  <c r="N48" i="48"/>
  <c r="O48" i="48" s="1"/>
  <c r="R48" i="48" s="1"/>
  <c r="F46" i="49" s="1"/>
  <c r="O46" i="5" s="1"/>
  <c r="N36" i="62"/>
  <c r="D35" i="48"/>
  <c r="E35" i="48" s="1"/>
  <c r="DA50" i="63"/>
  <c r="DB50" i="63" s="1"/>
  <c r="AE49" i="63"/>
  <c r="AK49" i="63" s="1"/>
  <c r="I48" i="53"/>
  <c r="J48" i="53" s="1"/>
  <c r="M48" i="53" s="1"/>
  <c r="E46" i="54" s="1"/>
  <c r="BR45" i="63"/>
  <c r="U44" i="53"/>
  <c r="V44" i="53" s="1"/>
  <c r="N43" i="63"/>
  <c r="BB42" i="63"/>
  <c r="U40" i="53"/>
  <c r="V40" i="53" s="1"/>
  <c r="BR41" i="63"/>
  <c r="BS41" i="63" s="1"/>
  <c r="H44" i="53"/>
  <c r="D42" i="54" s="1"/>
  <c r="F42" i="5" s="1"/>
  <c r="Z45" i="48"/>
  <c r="AA45" i="48" s="1"/>
  <c r="CG46" i="62"/>
  <c r="B34" i="5"/>
  <c r="B33" i="50"/>
  <c r="B33" i="38"/>
  <c r="B33" i="10"/>
  <c r="AZ30" i="62"/>
  <c r="P29" i="48"/>
  <c r="Q29" i="48" s="1"/>
  <c r="AB48" i="48"/>
  <c r="H46" i="49" s="1"/>
  <c r="Y46" i="5" s="1"/>
  <c r="D43" i="48"/>
  <c r="E43" i="48" s="1"/>
  <c r="H43" i="48" s="1"/>
  <c r="D41" i="49" s="1"/>
  <c r="N44" i="62"/>
  <c r="T44" i="62" s="1"/>
  <c r="BL30" i="62"/>
  <c r="BR30" i="62" s="1"/>
  <c r="S29" i="48"/>
  <c r="T29" i="48" s="1"/>
  <c r="W29" i="48" s="1"/>
  <c r="G27" i="49" s="1"/>
  <c r="T27" i="5" s="1"/>
  <c r="DS44" i="62"/>
  <c r="AE43" i="48"/>
  <c r="CG38" i="62"/>
  <c r="Z37" i="48"/>
  <c r="AA37" i="48" s="1"/>
  <c r="CG41" i="62"/>
  <c r="Z40" i="48"/>
  <c r="AA40" i="48" s="1"/>
  <c r="BQ27" i="62"/>
  <c r="U26" i="48"/>
  <c r="V26" i="48" s="1"/>
  <c r="H47" i="53"/>
  <c r="D45" i="54" s="1"/>
  <c r="B24" i="38"/>
  <c r="B24" i="50"/>
  <c r="B25" i="5"/>
  <c r="H38" i="48"/>
  <c r="D36" i="49" s="1"/>
  <c r="E36" i="5" s="1"/>
  <c r="F30" i="48"/>
  <c r="G30" i="48" s="1"/>
  <c r="M28" i="53"/>
  <c r="E26" i="54" s="1"/>
  <c r="C48" i="5"/>
  <c r="C47" i="10"/>
  <c r="C47" i="25"/>
  <c r="C47" i="38"/>
  <c r="AK33" i="63"/>
  <c r="B24" i="5"/>
  <c r="B23" i="10"/>
  <c r="R43" i="48"/>
  <c r="F41" i="49" s="1"/>
  <c r="O41" i="5" s="1"/>
  <c r="F43" i="53"/>
  <c r="G43" i="53" s="1"/>
  <c r="S44" i="63"/>
  <c r="AJ40" i="63"/>
  <c r="K39" i="53"/>
  <c r="L39" i="53" s="1"/>
  <c r="AJ27" i="63"/>
  <c r="K26" i="53"/>
  <c r="L26" i="53" s="1"/>
  <c r="M29" i="48"/>
  <c r="E27" i="49" s="1"/>
  <c r="J27" i="5" s="1"/>
  <c r="BR42" i="63"/>
  <c r="U41" i="53"/>
  <c r="V41" i="53" s="1"/>
  <c r="S38" i="53"/>
  <c r="T38" i="53" s="1"/>
  <c r="W38" i="53" s="1"/>
  <c r="G36" i="54" s="1"/>
  <c r="U36" i="5" s="1"/>
  <c r="BM39" i="63"/>
  <c r="BS39" i="63" s="1"/>
  <c r="AV36" i="63"/>
  <c r="N35" i="53"/>
  <c r="O35" i="53" s="1"/>
  <c r="BA39" i="63"/>
  <c r="P38" i="53"/>
  <c r="Q38" i="53" s="1"/>
  <c r="BM35" i="63"/>
  <c r="S34" i="53"/>
  <c r="T34" i="53" s="1"/>
  <c r="AD50" i="62"/>
  <c r="AJ50" i="62" s="1"/>
  <c r="I49" i="48"/>
  <c r="J49" i="48" s="1"/>
  <c r="M49" i="48" s="1"/>
  <c r="E47" i="49" s="1"/>
  <c r="J47" i="5" s="1"/>
  <c r="DV40" i="63"/>
  <c r="AE39" i="53"/>
  <c r="Z47" i="48"/>
  <c r="AA47" i="48" s="1"/>
  <c r="AB47" i="48" s="1"/>
  <c r="H45" i="49" s="1"/>
  <c r="Y45" i="5" s="1"/>
  <c r="AB42" i="48"/>
  <c r="H40" i="49" s="1"/>
  <c r="Y40" i="5" s="1"/>
  <c r="F33" i="48"/>
  <c r="G33" i="48" s="1"/>
  <c r="DT49" i="63"/>
  <c r="DU49" i="63" s="1"/>
  <c r="AB43" i="53"/>
  <c r="H41" i="54" s="1"/>
  <c r="Z41" i="5" s="1"/>
  <c r="AB45" i="53"/>
  <c r="H43" i="54" s="1"/>
  <c r="Z43" i="5" s="1"/>
  <c r="M25" i="53"/>
  <c r="B41" i="10"/>
  <c r="B42" i="5"/>
  <c r="B41" i="38"/>
  <c r="B41" i="25"/>
  <c r="B41" i="50"/>
  <c r="CB46" i="62"/>
  <c r="CH46" i="62" s="1"/>
  <c r="X45" i="48"/>
  <c r="Y45" i="48" s="1"/>
  <c r="M38" i="48"/>
  <c r="E36" i="49" s="1"/>
  <c r="J36" i="5" s="1"/>
  <c r="C40" i="10"/>
  <c r="C40" i="38"/>
  <c r="C40" i="25"/>
  <c r="W34" i="48"/>
  <c r="G32" i="49" s="1"/>
  <c r="AB49" i="53"/>
  <c r="H47" i="54" s="1"/>
  <c r="Z47" i="5" s="1"/>
  <c r="AJ28" i="62"/>
  <c r="AI47" i="62"/>
  <c r="K46" i="48"/>
  <c r="L46" i="48" s="1"/>
  <c r="M46" i="48" s="1"/>
  <c r="E44" i="49" s="1"/>
  <c r="J44" i="5" s="1"/>
  <c r="Z34" i="53"/>
  <c r="AA34" i="53" s="1"/>
  <c r="CI35" i="63"/>
  <c r="BM32" i="63"/>
  <c r="BS32" i="63" s="1"/>
  <c r="S31" i="53"/>
  <c r="T31" i="53" s="1"/>
  <c r="B47" i="50"/>
  <c r="B47" i="10"/>
  <c r="B48" i="5"/>
  <c r="B47" i="25"/>
  <c r="B47" i="38"/>
  <c r="AD32" i="53"/>
  <c r="I30" i="54"/>
  <c r="AE30" i="5" s="1"/>
  <c r="B31" i="38"/>
  <c r="AV49" i="63"/>
  <c r="BB49" i="63" s="1"/>
  <c r="N48" i="53"/>
  <c r="O48" i="53" s="1"/>
  <c r="W42" i="53"/>
  <c r="G40" i="54" s="1"/>
  <c r="U40" i="5" s="1"/>
  <c r="M37" i="48"/>
  <c r="E35" i="49" s="1"/>
  <c r="J35" i="5" s="1"/>
  <c r="N50" i="63"/>
  <c r="D49" i="53"/>
  <c r="E49" i="53" s="1"/>
  <c r="BR38" i="63"/>
  <c r="U37" i="53"/>
  <c r="V37" i="53" s="1"/>
  <c r="X33" i="53"/>
  <c r="Y33" i="53" s="1"/>
  <c r="CD34" i="63"/>
  <c r="CJ34" i="63" s="1"/>
  <c r="S26" i="63"/>
  <c r="T26" i="63" s="1"/>
  <c r="F25" i="53"/>
  <c r="G25" i="53" s="1"/>
  <c r="H25" i="53" s="1"/>
  <c r="CD51" i="63"/>
  <c r="X50" i="53"/>
  <c r="Y50" i="53" s="1"/>
  <c r="AB50" i="53" s="1"/>
  <c r="H48" i="54" s="1"/>
  <c r="Z48" i="5" s="1"/>
  <c r="AJ39" i="63"/>
  <c r="AK39" i="63" s="1"/>
  <c r="K38" i="53"/>
  <c r="L38" i="53" s="1"/>
  <c r="M38" i="53" s="1"/>
  <c r="E36" i="54" s="1"/>
  <c r="AH27" i="58"/>
  <c r="AI27" i="58" s="1"/>
  <c r="K26" i="22"/>
  <c r="L26" i="22" s="1"/>
  <c r="BA35" i="62"/>
  <c r="BM45" i="63"/>
  <c r="S44" i="53"/>
  <c r="T44" i="53" s="1"/>
  <c r="AC50" i="58"/>
  <c r="AI50" i="58" s="1"/>
  <c r="I49" i="22"/>
  <c r="J49" i="22" s="1"/>
  <c r="AC26" i="58"/>
  <c r="I25" i="22"/>
  <c r="J25" i="22" s="1"/>
  <c r="R33" i="58"/>
  <c r="S33" i="58" s="1"/>
  <c r="F32" i="22"/>
  <c r="G32" i="22" s="1"/>
  <c r="AI43" i="62"/>
  <c r="AJ43" i="62" s="1"/>
  <c r="K42" i="48"/>
  <c r="L42" i="48" s="1"/>
  <c r="M42" i="48" s="1"/>
  <c r="E40" i="49" s="1"/>
  <c r="J40" i="5" s="1"/>
  <c r="AI37" i="62"/>
  <c r="K36" i="48"/>
  <c r="L36" i="48" s="1"/>
  <c r="M36" i="48" s="1"/>
  <c r="E34" i="49" s="1"/>
  <c r="J34" i="5" s="1"/>
  <c r="N40" i="62"/>
  <c r="D39" i="48"/>
  <c r="E39" i="48" s="1"/>
  <c r="H39" i="48" s="1"/>
  <c r="D37" i="49" s="1"/>
  <c r="AD37" i="62"/>
  <c r="I36" i="48"/>
  <c r="J36" i="48" s="1"/>
  <c r="W43" i="48"/>
  <c r="G41" i="49" s="1"/>
  <c r="T41" i="5" s="1"/>
  <c r="B40" i="10"/>
  <c r="B41" i="5"/>
  <c r="B40" i="38"/>
  <c r="B40" i="50"/>
  <c r="B40" i="25"/>
  <c r="B32" i="38"/>
  <c r="B33" i="5"/>
  <c r="B32" i="10"/>
  <c r="B32" i="50"/>
  <c r="AU47" i="62"/>
  <c r="BA47" i="62" s="1"/>
  <c r="N46" i="48"/>
  <c r="O46" i="48" s="1"/>
  <c r="R46" i="48" s="1"/>
  <c r="F44" i="49" s="1"/>
  <c r="O44" i="5" s="1"/>
  <c r="AU42" i="62"/>
  <c r="BA42" i="62" s="1"/>
  <c r="N41" i="48"/>
  <c r="O41" i="48" s="1"/>
  <c r="R41" i="48" s="1"/>
  <c r="F39" i="49" s="1"/>
  <c r="O39" i="5" s="1"/>
  <c r="CH29" i="62"/>
  <c r="BL27" i="62"/>
  <c r="BR27" i="62" s="1"/>
  <c r="S26" i="48"/>
  <c r="T26" i="48" s="1"/>
  <c r="AB40" i="48"/>
  <c r="H38" i="49" s="1"/>
  <c r="Y38" i="5" s="1"/>
  <c r="DQ28" i="62"/>
  <c r="DR28" i="62" s="1"/>
  <c r="B40" i="5"/>
  <c r="B39" i="38"/>
  <c r="B39" i="50"/>
  <c r="B39" i="10"/>
  <c r="CX31" i="62"/>
  <c r="CY31" i="62" s="1"/>
  <c r="CJ35" i="63"/>
  <c r="S28" i="63"/>
  <c r="T28" i="63" s="1"/>
  <c r="F27" i="53"/>
  <c r="G27" i="53" s="1"/>
  <c r="DV44" i="63"/>
  <c r="AE43" i="53"/>
  <c r="CI38" i="63"/>
  <c r="CJ38" i="63" s="1"/>
  <c r="Z37" i="53"/>
  <c r="AA37" i="53" s="1"/>
  <c r="BR35" i="63"/>
  <c r="U34" i="53"/>
  <c r="V34" i="53" s="1"/>
  <c r="M44" i="53"/>
  <c r="E42" i="54" s="1"/>
  <c r="BR49" i="62"/>
  <c r="DQ50" i="62"/>
  <c r="DR50" i="62" s="1"/>
  <c r="H29" i="48"/>
  <c r="D27" i="49" s="1"/>
  <c r="S37" i="63"/>
  <c r="T37" i="63" s="1"/>
  <c r="F36" i="53"/>
  <c r="G36" i="53" s="1"/>
  <c r="H36" i="53" s="1"/>
  <c r="D34" i="54" s="1"/>
  <c r="F34" i="5" s="1"/>
  <c r="BS38" i="63"/>
  <c r="BL37" i="62"/>
  <c r="BR37" i="62" s="1"/>
  <c r="S36" i="48"/>
  <c r="T36" i="48" s="1"/>
  <c r="W36" i="48" s="1"/>
  <c r="G34" i="49" s="1"/>
  <c r="CG34" i="62"/>
  <c r="CH34" i="62" s="1"/>
  <c r="Z33" i="48"/>
  <c r="AA33" i="48" s="1"/>
  <c r="BM51" i="63"/>
  <c r="S50" i="53"/>
  <c r="T50" i="53" s="1"/>
  <c r="BL39" i="62"/>
  <c r="BR39" i="62" s="1"/>
  <c r="S38" i="48"/>
  <c r="T38" i="48" s="1"/>
  <c r="W38" i="48" s="1"/>
  <c r="G36" i="49" s="1"/>
  <c r="N38" i="62"/>
  <c r="T38" i="62" s="1"/>
  <c r="D37" i="48"/>
  <c r="E37" i="48" s="1"/>
  <c r="H37" i="48" s="1"/>
  <c r="D35" i="49" s="1"/>
  <c r="BA37" i="62"/>
  <c r="AD35" i="62"/>
  <c r="AJ35" i="62" s="1"/>
  <c r="I34" i="48"/>
  <c r="J34" i="48" s="1"/>
  <c r="N49" i="48"/>
  <c r="O49" i="48" s="1"/>
  <c r="R49" i="48" s="1"/>
  <c r="F47" i="49" s="1"/>
  <c r="O47" i="5" s="1"/>
  <c r="U38" i="48"/>
  <c r="V38" i="48" s="1"/>
  <c r="M26" i="48"/>
  <c r="CZ45" i="62"/>
  <c r="AC44" i="48"/>
  <c r="S40" i="62"/>
  <c r="F39" i="48"/>
  <c r="G39" i="48" s="1"/>
  <c r="B25" i="10"/>
  <c r="B26" i="5"/>
  <c r="B25" i="50"/>
  <c r="B25" i="38"/>
  <c r="AZ47" i="62"/>
  <c r="P46" i="48"/>
  <c r="Q46" i="48" s="1"/>
  <c r="AU30" i="62"/>
  <c r="BA30" i="62" s="1"/>
  <c r="N29" i="48"/>
  <c r="O29" i="48" s="1"/>
  <c r="CH41" i="62"/>
  <c r="AJ33" i="63"/>
  <c r="K32" i="53"/>
  <c r="L32" i="53" s="1"/>
  <c r="M32" i="53" s="1"/>
  <c r="E30" i="54" s="1"/>
  <c r="N43" i="62"/>
  <c r="T43" i="62" s="1"/>
  <c r="D42" i="48"/>
  <c r="E42" i="48" s="1"/>
  <c r="H42" i="48" s="1"/>
  <c r="D40" i="49" s="1"/>
  <c r="E40" i="5" s="1"/>
  <c r="DA34" i="63"/>
  <c r="DB34" i="63" s="1"/>
  <c r="CX48" i="62"/>
  <c r="CY48" i="62" s="1"/>
  <c r="BA36" i="63"/>
  <c r="P35" i="53"/>
  <c r="Q35" i="53" s="1"/>
  <c r="DA30" i="63"/>
  <c r="DB30" i="63" s="1"/>
  <c r="CB51" i="62"/>
  <c r="CH51" i="62" s="1"/>
  <c r="X50" i="48"/>
  <c r="Y50" i="48" s="1"/>
  <c r="AB50" i="48" s="1"/>
  <c r="H48" i="49" s="1"/>
  <c r="Y48" i="5" s="1"/>
  <c r="AK43" i="63"/>
  <c r="B33" i="25"/>
  <c r="N27" i="63"/>
  <c r="T27" i="63" s="1"/>
  <c r="D26" i="53"/>
  <c r="E26" i="53" s="1"/>
  <c r="H26" i="53" s="1"/>
  <c r="D24" i="54" s="1"/>
  <c r="F24" i="5" s="1"/>
  <c r="X34" i="53"/>
  <c r="Y34" i="53" s="1"/>
  <c r="AB34" i="53" s="1"/>
  <c r="H32" i="54" s="1"/>
  <c r="Z32" i="5" s="1"/>
  <c r="AH26" i="58"/>
  <c r="K25" i="22"/>
  <c r="L25" i="22" s="1"/>
  <c r="U44" i="48"/>
  <c r="V44" i="48" s="1"/>
  <c r="W44" i="48" s="1"/>
  <c r="G42" i="49" s="1"/>
  <c r="K36" i="53"/>
  <c r="L36" i="53" s="1"/>
  <c r="AC39" i="58"/>
  <c r="I38" i="22"/>
  <c r="J38" i="22" s="1"/>
  <c r="BQ42" i="62"/>
  <c r="U41" i="48"/>
  <c r="V41" i="48" s="1"/>
  <c r="W41" i="48" s="1"/>
  <c r="G39" i="49" s="1"/>
  <c r="T39" i="5" s="1"/>
  <c r="AD40" i="62"/>
  <c r="I39" i="48"/>
  <c r="J39" i="48" s="1"/>
  <c r="M39" i="48" s="1"/>
  <c r="E37" i="49" s="1"/>
  <c r="J37" i="5" s="1"/>
  <c r="AZ39" i="62"/>
  <c r="R36" i="48"/>
  <c r="F34" i="49" s="1"/>
  <c r="O34" i="5" s="1"/>
  <c r="CG27" i="62"/>
  <c r="CH27" i="62" s="1"/>
  <c r="Z26" i="48"/>
  <c r="AA26" i="48" s="1"/>
  <c r="AB26" i="48" s="1"/>
  <c r="AF50" i="48"/>
  <c r="J48" i="49"/>
  <c r="AJ48" i="5" s="1"/>
  <c r="CH44" i="62"/>
  <c r="BQ41" i="62"/>
  <c r="BR41" i="62" s="1"/>
  <c r="U40" i="48"/>
  <c r="V40" i="48" s="1"/>
  <c r="AV45" i="63"/>
  <c r="N44" i="53"/>
  <c r="O44" i="53" s="1"/>
  <c r="AI39" i="62"/>
  <c r="AJ39" i="62" s="1"/>
  <c r="K38" i="48"/>
  <c r="L38" i="48" s="1"/>
  <c r="H47" i="48"/>
  <c r="D45" i="49" s="1"/>
  <c r="W26" i="53"/>
  <c r="G24" i="54" s="1"/>
  <c r="U24" i="5" s="1"/>
  <c r="BA51" i="62"/>
  <c r="AJ45" i="62"/>
  <c r="CB40" i="62"/>
  <c r="CH40" i="62" s="1"/>
  <c r="X39" i="48"/>
  <c r="Y39" i="48" s="1"/>
  <c r="AB39" i="48" s="1"/>
  <c r="H37" i="49" s="1"/>
  <c r="Y37" i="5" s="1"/>
  <c r="CX33" i="62"/>
  <c r="CY33" i="62" s="1"/>
  <c r="AZ32" i="62"/>
  <c r="BA32" i="62" s="1"/>
  <c r="P31" i="48"/>
  <c r="Q31" i="48" s="1"/>
  <c r="R31" i="48" s="1"/>
  <c r="F29" i="49" s="1"/>
  <c r="O29" i="5" s="1"/>
  <c r="CH31" i="62"/>
  <c r="DQ30" i="62"/>
  <c r="DR30" i="62" s="1"/>
  <c r="R26" i="48"/>
  <c r="P50" i="48"/>
  <c r="Q50" i="48" s="1"/>
  <c r="N44" i="48"/>
  <c r="O44" i="48" s="1"/>
  <c r="R44" i="48" s="1"/>
  <c r="F42" i="49" s="1"/>
  <c r="O42" i="5" s="1"/>
  <c r="W35" i="48"/>
  <c r="G33" i="49" s="1"/>
  <c r="T33" i="5" s="1"/>
  <c r="AJ51" i="63"/>
  <c r="K50" i="53"/>
  <c r="L50" i="53" s="1"/>
  <c r="DC46" i="63"/>
  <c r="AC45" i="53"/>
  <c r="B42" i="10"/>
  <c r="R50" i="48"/>
  <c r="F48" i="49" s="1"/>
  <c r="O48" i="5" s="1"/>
  <c r="S49" i="62"/>
  <c r="T49" i="62" s="1"/>
  <c r="F48" i="48"/>
  <c r="G48" i="48" s="1"/>
  <c r="DQ46" i="62"/>
  <c r="DR46" i="62" s="1"/>
  <c r="T46" i="62"/>
  <c r="DQ42" i="62"/>
  <c r="DR42" i="62" s="1"/>
  <c r="AZ41" i="62"/>
  <c r="P40" i="48"/>
  <c r="Q40" i="48" s="1"/>
  <c r="BQ40" i="62"/>
  <c r="DQ39" i="62"/>
  <c r="DR39" i="62" s="1"/>
  <c r="AZ34" i="62"/>
  <c r="P33" i="48"/>
  <c r="Q33" i="48" s="1"/>
  <c r="CG33" i="62"/>
  <c r="Z38" i="53"/>
  <c r="AA38" i="53" s="1"/>
  <c r="C37" i="50"/>
  <c r="C37" i="10"/>
  <c r="C38" i="5"/>
  <c r="CX40" i="62"/>
  <c r="CY40" i="62" s="1"/>
  <c r="DT46" i="63"/>
  <c r="DU46" i="63" s="1"/>
  <c r="BR44" i="63"/>
  <c r="BS44" i="63" s="1"/>
  <c r="U43" i="53"/>
  <c r="V43" i="53" s="1"/>
  <c r="W43" i="53" s="1"/>
  <c r="G41" i="54" s="1"/>
  <c r="U41" i="5" s="1"/>
  <c r="T28" i="62"/>
  <c r="AU41" i="62"/>
  <c r="N40" i="48"/>
  <c r="O40" i="48" s="1"/>
  <c r="R40" i="48" s="1"/>
  <c r="F38" i="49" s="1"/>
  <c r="O38" i="5" s="1"/>
  <c r="AV30" i="63"/>
  <c r="N29" i="53"/>
  <c r="O29" i="53" s="1"/>
  <c r="H45" i="53"/>
  <c r="D43" i="54" s="1"/>
  <c r="F43" i="5" s="1"/>
  <c r="B44" i="5"/>
  <c r="B43" i="10"/>
  <c r="B43" i="38"/>
  <c r="B43" i="50"/>
  <c r="B35" i="38"/>
  <c r="B35" i="25"/>
  <c r="B35" i="50"/>
  <c r="B35" i="10"/>
  <c r="B27" i="10"/>
  <c r="B27" i="38"/>
  <c r="B27" i="50"/>
  <c r="B28" i="5"/>
  <c r="BQ50" i="62"/>
  <c r="U49" i="48"/>
  <c r="V49" i="48" s="1"/>
  <c r="M47" i="48"/>
  <c r="E45" i="49" s="1"/>
  <c r="J45" i="5" s="1"/>
  <c r="K35" i="48"/>
  <c r="L35" i="48" s="1"/>
  <c r="AI36" i="62"/>
  <c r="CB35" i="62"/>
  <c r="DS34" i="62"/>
  <c r="AI34" i="62"/>
  <c r="CB33" i="62"/>
  <c r="BL31" i="62"/>
  <c r="S30" i="48"/>
  <c r="T30" i="48" s="1"/>
  <c r="D49" i="48"/>
  <c r="E49" i="48" s="1"/>
  <c r="H49" i="48" s="1"/>
  <c r="D47" i="49" s="1"/>
  <c r="AD46" i="48"/>
  <c r="P37" i="48"/>
  <c r="Q37" i="48" s="1"/>
  <c r="R37" i="48" s="1"/>
  <c r="F35" i="49" s="1"/>
  <c r="O35" i="5" s="1"/>
  <c r="CJ46" i="63"/>
  <c r="BA29" i="63"/>
  <c r="C46" i="5"/>
  <c r="C45" i="38"/>
  <c r="C45" i="10"/>
  <c r="C45" i="50"/>
  <c r="W50" i="48"/>
  <c r="G48" i="49" s="1"/>
  <c r="AD42" i="62"/>
  <c r="I41" i="48"/>
  <c r="J41" i="48" s="1"/>
  <c r="M41" i="48" s="1"/>
  <c r="E39" i="49" s="1"/>
  <c r="J39" i="5" s="1"/>
  <c r="DQ37" i="62"/>
  <c r="DR37" i="62" s="1"/>
  <c r="H34" i="48"/>
  <c r="D32" i="49" s="1"/>
  <c r="E32" i="5" s="1"/>
  <c r="I41" i="53"/>
  <c r="J41" i="53" s="1"/>
  <c r="M41" i="53" s="1"/>
  <c r="E39" i="54" s="1"/>
  <c r="K39" i="5" s="1"/>
  <c r="AE42" i="63"/>
  <c r="AK42" i="63" s="1"/>
  <c r="AU34" i="62"/>
  <c r="BA34" i="62" s="1"/>
  <c r="N33" i="48"/>
  <c r="O33" i="48" s="1"/>
  <c r="R33" i="48" s="1"/>
  <c r="F31" i="49" s="1"/>
  <c r="O31" i="5" s="1"/>
  <c r="W40" i="48"/>
  <c r="G38" i="49" s="1"/>
  <c r="T38" i="5" s="1"/>
  <c r="M40" i="53"/>
  <c r="E38" i="54" s="1"/>
  <c r="CD28" i="63"/>
  <c r="CJ28" i="63" s="1"/>
  <c r="X27" i="53"/>
  <c r="Y27" i="53" s="1"/>
  <c r="AB27" i="53" s="1"/>
  <c r="H25" i="54" s="1"/>
  <c r="Z25" i="5" s="1"/>
  <c r="BN36" i="58"/>
  <c r="U35" i="22"/>
  <c r="V35" i="22" s="1"/>
  <c r="BA44" i="62"/>
  <c r="BR43" i="62"/>
  <c r="AJ36" i="62"/>
  <c r="AB34" i="48"/>
  <c r="H32" i="49" s="1"/>
  <c r="Y32" i="5" s="1"/>
  <c r="AB32" i="48"/>
  <c r="H30" i="49" s="1"/>
  <c r="Y30" i="5" s="1"/>
  <c r="DS32" i="62"/>
  <c r="AE31" i="48"/>
  <c r="I44" i="48"/>
  <c r="J44" i="48" s="1"/>
  <c r="M44" i="48" s="1"/>
  <c r="E42" i="49" s="1"/>
  <c r="J42" i="5" s="1"/>
  <c r="N49" i="53"/>
  <c r="O49" i="53" s="1"/>
  <c r="R49" i="53" s="1"/>
  <c r="F47" i="54" s="1"/>
  <c r="P47" i="5" s="1"/>
  <c r="AV50" i="63"/>
  <c r="BB50" i="63" s="1"/>
  <c r="BR49" i="63"/>
  <c r="BS49" i="63" s="1"/>
  <c r="U48" i="53"/>
  <c r="V48" i="53" s="1"/>
  <c r="BM37" i="63"/>
  <c r="BS37" i="63" s="1"/>
  <c r="S36" i="53"/>
  <c r="T36" i="53" s="1"/>
  <c r="W36" i="53" s="1"/>
  <c r="G34" i="54" s="1"/>
  <c r="U34" i="5" s="1"/>
  <c r="S34" i="63"/>
  <c r="F33" i="53"/>
  <c r="G33" i="53" s="1"/>
  <c r="H33" i="53" s="1"/>
  <c r="D31" i="54" s="1"/>
  <c r="CI32" i="63"/>
  <c r="Z31" i="53"/>
  <c r="AA31" i="53" s="1"/>
  <c r="N31" i="63"/>
  <c r="T31" i="63" s="1"/>
  <c r="D30" i="53"/>
  <c r="E30" i="53" s="1"/>
  <c r="AE30" i="63"/>
  <c r="AK30" i="63" s="1"/>
  <c r="I29" i="53"/>
  <c r="J29" i="53" s="1"/>
  <c r="X46" i="53"/>
  <c r="Y46" i="53" s="1"/>
  <c r="AB39" i="53"/>
  <c r="H37" i="54" s="1"/>
  <c r="Z37" i="5" s="1"/>
  <c r="R38" i="53"/>
  <c r="F36" i="54" s="1"/>
  <c r="P36" i="5" s="1"/>
  <c r="K29" i="53"/>
  <c r="L29" i="53" s="1"/>
  <c r="T50" i="62"/>
  <c r="T33" i="62"/>
  <c r="S28" i="48"/>
  <c r="T28" i="48" s="1"/>
  <c r="W28" i="48" s="1"/>
  <c r="B42" i="38"/>
  <c r="B42" i="50"/>
  <c r="B34" i="50"/>
  <c r="B34" i="38"/>
  <c r="B34" i="25"/>
  <c r="B34" i="10"/>
  <c r="B26" i="10"/>
  <c r="B26" i="38"/>
  <c r="CZ49" i="62"/>
  <c r="AC48" i="48"/>
  <c r="T48" i="62"/>
  <c r="DQ45" i="62"/>
  <c r="DR45" i="62" s="1"/>
  <c r="AZ43" i="62"/>
  <c r="P42" i="48"/>
  <c r="Q42" i="48" s="1"/>
  <c r="AZ40" i="62"/>
  <c r="P39" i="48"/>
  <c r="Q39" i="48" s="1"/>
  <c r="X36" i="48"/>
  <c r="Y36" i="48" s="1"/>
  <c r="AB36" i="48" s="1"/>
  <c r="H34" i="49" s="1"/>
  <c r="Y34" i="5" s="1"/>
  <c r="CB37" i="62"/>
  <c r="CH37" i="62" s="1"/>
  <c r="DQ36" i="62"/>
  <c r="DR36" i="62" s="1"/>
  <c r="AJ34" i="62"/>
  <c r="CG30" i="62"/>
  <c r="Z29" i="48"/>
  <c r="AA29" i="48" s="1"/>
  <c r="M45" i="48"/>
  <c r="E43" i="49" s="1"/>
  <c r="J43" i="5" s="1"/>
  <c r="F44" i="48"/>
  <c r="G44" i="48" s="1"/>
  <c r="H44" i="48" s="1"/>
  <c r="D42" i="49" s="1"/>
  <c r="E42" i="5" s="1"/>
  <c r="AB41" i="48"/>
  <c r="H39" i="49" s="1"/>
  <c r="Y39" i="5" s="1"/>
  <c r="F40" i="48"/>
  <c r="G40" i="48" s="1"/>
  <c r="N41" i="63"/>
  <c r="T41" i="63" s="1"/>
  <c r="D40" i="53"/>
  <c r="E40" i="53" s="1"/>
  <c r="H40" i="53" s="1"/>
  <c r="D38" i="54" s="1"/>
  <c r="F38" i="5" s="1"/>
  <c r="CD39" i="63"/>
  <c r="CJ39" i="63" s="1"/>
  <c r="X38" i="53"/>
  <c r="Y38" i="53" s="1"/>
  <c r="DV34" i="63"/>
  <c r="AE33" i="53"/>
  <c r="T34" i="63"/>
  <c r="CD32" i="63"/>
  <c r="X31" i="53"/>
  <c r="Y31" i="53" s="1"/>
  <c r="AB31" i="53" s="1"/>
  <c r="H29" i="54" s="1"/>
  <c r="Z29" i="5" s="1"/>
  <c r="DC25" i="63"/>
  <c r="AC24" i="53"/>
  <c r="AD24" i="53" s="1"/>
  <c r="H48" i="53"/>
  <c r="D46" i="54" s="1"/>
  <c r="F46" i="5" s="1"/>
  <c r="CB38" i="62"/>
  <c r="CH38" i="62" s="1"/>
  <c r="X37" i="48"/>
  <c r="Y37" i="48" s="1"/>
  <c r="AB37" i="48" s="1"/>
  <c r="H35" i="49" s="1"/>
  <c r="Y35" i="5" s="1"/>
  <c r="U28" i="48"/>
  <c r="V28" i="48" s="1"/>
  <c r="BL34" i="62"/>
  <c r="S33" i="48"/>
  <c r="T33" i="48" s="1"/>
  <c r="BR29" i="62"/>
  <c r="AV41" i="63"/>
  <c r="BB41" i="63" s="1"/>
  <c r="N40" i="53"/>
  <c r="O40" i="53" s="1"/>
  <c r="R40" i="53" s="1"/>
  <c r="F38" i="54" s="1"/>
  <c r="P38" i="5" s="1"/>
  <c r="N42" i="62"/>
  <c r="T42" i="62" s="1"/>
  <c r="D41" i="48"/>
  <c r="E41" i="48" s="1"/>
  <c r="H41" i="48" s="1"/>
  <c r="D39" i="49" s="1"/>
  <c r="CZ37" i="62"/>
  <c r="AC36" i="48"/>
  <c r="BQ31" i="62"/>
  <c r="U30" i="48"/>
  <c r="V30" i="48" s="1"/>
  <c r="W30" i="48" s="1"/>
  <c r="G28" i="49" s="1"/>
  <c r="T28" i="5" s="1"/>
  <c r="H24" i="53"/>
  <c r="C34" i="38"/>
  <c r="C34" i="50"/>
  <c r="C34" i="25"/>
  <c r="CG49" i="62"/>
  <c r="CH49" i="62" s="1"/>
  <c r="Z48" i="48"/>
  <c r="AA48" i="48" s="1"/>
  <c r="BL47" i="62"/>
  <c r="BR47" i="62" s="1"/>
  <c r="S46" i="48"/>
  <c r="T46" i="48" s="1"/>
  <c r="W46" i="48" s="1"/>
  <c r="G44" i="49" s="1"/>
  <c r="T44" i="5" s="1"/>
  <c r="AD44" i="62"/>
  <c r="AJ44" i="62" s="1"/>
  <c r="I43" i="48"/>
  <c r="J43" i="48" s="1"/>
  <c r="M43" i="48" s="1"/>
  <c r="E41" i="49" s="1"/>
  <c r="J41" i="5" s="1"/>
  <c r="BA40" i="62"/>
  <c r="S36" i="62"/>
  <c r="F35" i="48"/>
  <c r="G35" i="48" s="1"/>
  <c r="H35" i="48" s="1"/>
  <c r="D33" i="49" s="1"/>
  <c r="BQ35" i="62"/>
  <c r="BR35" i="62" s="1"/>
  <c r="U34" i="48"/>
  <c r="V34" i="48" s="1"/>
  <c r="M33" i="48"/>
  <c r="E31" i="49" s="1"/>
  <c r="J31" i="5" s="1"/>
  <c r="BQ33" i="62"/>
  <c r="BR33" i="62" s="1"/>
  <c r="U32" i="48"/>
  <c r="V32" i="48" s="1"/>
  <c r="AE48" i="48"/>
  <c r="H40" i="48"/>
  <c r="D38" i="49" s="1"/>
  <c r="F29" i="48"/>
  <c r="G29" i="48" s="1"/>
  <c r="BA43" i="63"/>
  <c r="P42" i="53"/>
  <c r="Q42" i="53" s="1"/>
  <c r="AV33" i="63"/>
  <c r="BB33" i="63" s="1"/>
  <c r="N32" i="53"/>
  <c r="O32" i="53" s="1"/>
  <c r="R32" i="53" s="1"/>
  <c r="F30" i="54" s="1"/>
  <c r="P30" i="5" s="1"/>
  <c r="CI25" i="63"/>
  <c r="Z24" i="53"/>
  <c r="AA24" i="53" s="1"/>
  <c r="AB24" i="53" s="1"/>
  <c r="M46" i="53"/>
  <c r="E44" i="54" s="1"/>
  <c r="BL48" i="62"/>
  <c r="S47" i="48"/>
  <c r="T47" i="48" s="1"/>
  <c r="W47" i="48" s="1"/>
  <c r="G45" i="49" s="1"/>
  <c r="T45" i="5" s="1"/>
  <c r="S47" i="62"/>
  <c r="F46" i="48"/>
  <c r="G46" i="48" s="1"/>
  <c r="BR46" i="62"/>
  <c r="CG45" i="62"/>
  <c r="CH45" i="62" s="1"/>
  <c r="Z44" i="48"/>
  <c r="AA44" i="48" s="1"/>
  <c r="BA43" i="62"/>
  <c r="BR38" i="62"/>
  <c r="N34" i="62"/>
  <c r="T34" i="62" s="1"/>
  <c r="D33" i="48"/>
  <c r="E33" i="48" s="1"/>
  <c r="T32" i="62"/>
  <c r="CX30" i="62"/>
  <c r="CY30" i="62" s="1"/>
  <c r="BA29" i="62"/>
  <c r="AB38" i="48"/>
  <c r="H36" i="49" s="1"/>
  <c r="Y36" i="5" s="1"/>
  <c r="X33" i="48"/>
  <c r="Y33" i="48" s="1"/>
  <c r="AB33" i="48" s="1"/>
  <c r="H31" i="49" s="1"/>
  <c r="Y31" i="5" s="1"/>
  <c r="AE26" i="48"/>
  <c r="AF26" i="48" s="1"/>
  <c r="S51" i="63"/>
  <c r="T51" i="63" s="1"/>
  <c r="F50" i="53"/>
  <c r="G50" i="53" s="1"/>
  <c r="H50" i="53" s="1"/>
  <c r="D48" i="54" s="1"/>
  <c r="F48" i="5" s="1"/>
  <c r="BM50" i="63"/>
  <c r="BS50" i="63" s="1"/>
  <c r="S49" i="53"/>
  <c r="T49" i="53" s="1"/>
  <c r="W49" i="53" s="1"/>
  <c r="G47" i="54" s="1"/>
  <c r="BM47" i="63"/>
  <c r="BS47" i="63" s="1"/>
  <c r="S46" i="53"/>
  <c r="T46" i="53" s="1"/>
  <c r="W46" i="53" s="1"/>
  <c r="G44" i="54" s="1"/>
  <c r="U44" i="5" s="1"/>
  <c r="AK45" i="63"/>
  <c r="DA43" i="63"/>
  <c r="DB43" i="63" s="1"/>
  <c r="DA37" i="63"/>
  <c r="DB37" i="63" s="1"/>
  <c r="W39" i="53"/>
  <c r="G37" i="54" s="1"/>
  <c r="U37" i="5" s="1"/>
  <c r="B23" i="5"/>
  <c r="B22" i="10"/>
  <c r="B38" i="25"/>
  <c r="AI51" i="62"/>
  <c r="AJ51" i="62" s="1"/>
  <c r="K50" i="48"/>
  <c r="L50" i="48" s="1"/>
  <c r="M50" i="48" s="1"/>
  <c r="E48" i="49" s="1"/>
  <c r="J48" i="5" s="1"/>
  <c r="CH50" i="62"/>
  <c r="AD49" i="62"/>
  <c r="AJ49" i="62" s="1"/>
  <c r="I48" i="48"/>
  <c r="J48" i="48" s="1"/>
  <c r="M48" i="48" s="1"/>
  <c r="E46" i="49" s="1"/>
  <c r="J46" i="5" s="1"/>
  <c r="N47" i="62"/>
  <c r="T47" i="62" s="1"/>
  <c r="D46" i="48"/>
  <c r="E46" i="48" s="1"/>
  <c r="CH42" i="62"/>
  <c r="AJ41" i="62"/>
  <c r="N32" i="62"/>
  <c r="D31" i="48"/>
  <c r="E31" i="48" s="1"/>
  <c r="AI27" i="62"/>
  <c r="AJ27" i="62" s="1"/>
  <c r="K26" i="48"/>
  <c r="L26" i="48" s="1"/>
  <c r="N47" i="48"/>
  <c r="O47" i="48" s="1"/>
  <c r="Z31" i="48"/>
  <c r="AA31" i="48" s="1"/>
  <c r="AB31" i="48" s="1"/>
  <c r="H29" i="49" s="1"/>
  <c r="Y29" i="5" s="1"/>
  <c r="BA50" i="63"/>
  <c r="P49" i="53"/>
  <c r="Q49" i="53" s="1"/>
  <c r="Z45" i="53"/>
  <c r="AA45" i="53" s="1"/>
  <c r="CI46" i="63"/>
  <c r="T36" i="63"/>
  <c r="AK26" i="63"/>
  <c r="K46" i="53"/>
  <c r="L46" i="53" s="1"/>
  <c r="N43" i="53"/>
  <c r="O43" i="53" s="1"/>
  <c r="BR50" i="62"/>
  <c r="BR42" i="62"/>
  <c r="F34" i="53"/>
  <c r="G34" i="53" s="1"/>
  <c r="S35" i="63"/>
  <c r="T35" i="63" s="1"/>
  <c r="X32" i="53"/>
  <c r="Y32" i="53" s="1"/>
  <c r="AB32" i="53" s="1"/>
  <c r="H30" i="54" s="1"/>
  <c r="Z30" i="5" s="1"/>
  <c r="CD33" i="63"/>
  <c r="CJ33" i="63" s="1"/>
  <c r="DV32" i="63"/>
  <c r="AE31" i="53"/>
  <c r="BR30" i="63"/>
  <c r="BS30" i="63" s="1"/>
  <c r="U29" i="53"/>
  <c r="V29" i="53" s="1"/>
  <c r="W29" i="53" s="1"/>
  <c r="G27" i="54" s="1"/>
  <c r="U27" i="5" s="1"/>
  <c r="S40" i="53"/>
  <c r="T40" i="53" s="1"/>
  <c r="W40" i="53" s="1"/>
  <c r="G38" i="54" s="1"/>
  <c r="U38" i="5" s="1"/>
  <c r="AB36" i="53"/>
  <c r="H34" i="54" s="1"/>
  <c r="Z34" i="5" s="1"/>
  <c r="AB30" i="53"/>
  <c r="H28" i="54" s="1"/>
  <c r="Z28" i="5" s="1"/>
  <c r="B38" i="38"/>
  <c r="B29" i="10"/>
  <c r="D48" i="48"/>
  <c r="E48" i="48" s="1"/>
  <c r="AV47" i="63"/>
  <c r="BB47" i="63" s="1"/>
  <c r="N46" i="53"/>
  <c r="O46" i="53" s="1"/>
  <c r="R46" i="53" s="1"/>
  <c r="F44" i="54" s="1"/>
  <c r="P44" i="5" s="1"/>
  <c r="DT36" i="63"/>
  <c r="DU36" i="63" s="1"/>
  <c r="C36" i="10"/>
  <c r="C37" i="5"/>
  <c r="AI46" i="62"/>
  <c r="AJ46" i="62" s="1"/>
  <c r="K45" i="48"/>
  <c r="L45" i="48" s="1"/>
  <c r="CX44" i="62"/>
  <c r="CY44" i="62" s="1"/>
  <c r="DQ29" i="62"/>
  <c r="DR29" i="62" s="1"/>
  <c r="T27" i="62"/>
  <c r="F42" i="48"/>
  <c r="G42" i="48" s="1"/>
  <c r="K34" i="48"/>
  <c r="L34" i="48" s="1"/>
  <c r="U31" i="48"/>
  <c r="V31" i="48" s="1"/>
  <c r="W31" i="48" s="1"/>
  <c r="G29" i="49" s="1"/>
  <c r="T29" i="5" s="1"/>
  <c r="AK50" i="63"/>
  <c r="DA48" i="63"/>
  <c r="DB48" i="63" s="1"/>
  <c r="BR40" i="63"/>
  <c r="U39" i="53"/>
  <c r="V39" i="53" s="1"/>
  <c r="CJ37" i="63"/>
  <c r="S32" i="63"/>
  <c r="F31" i="53"/>
  <c r="G31" i="53" s="1"/>
  <c r="AE25" i="63"/>
  <c r="AK25" i="63" s="1"/>
  <c r="I24" i="53"/>
  <c r="J24" i="53" s="1"/>
  <c r="M24" i="53" s="1"/>
  <c r="AB47" i="53"/>
  <c r="H45" i="54" s="1"/>
  <c r="Z45" i="5" s="1"/>
  <c r="I43" i="53"/>
  <c r="J43" i="53" s="1"/>
  <c r="M43" i="53" s="1"/>
  <c r="E41" i="54" s="1"/>
  <c r="K41" i="5" s="1"/>
  <c r="B28" i="10"/>
  <c r="B45" i="38"/>
  <c r="B45" i="10"/>
  <c r="BA38" i="62"/>
  <c r="K40" i="53"/>
  <c r="L40" i="53" s="1"/>
  <c r="AJ41" i="63"/>
  <c r="C44" i="10"/>
  <c r="C45" i="5"/>
  <c r="C44" i="38"/>
  <c r="B44" i="10"/>
  <c r="B45" i="5"/>
  <c r="B44" i="50"/>
  <c r="T51" i="62"/>
  <c r="AD48" i="62"/>
  <c r="AJ48" i="62" s="1"/>
  <c r="AZ42" i="62"/>
  <c r="P41" i="48"/>
  <c r="Q41" i="48" s="1"/>
  <c r="AU36" i="62"/>
  <c r="BA36" i="62" s="1"/>
  <c r="N35" i="48"/>
  <c r="O35" i="48" s="1"/>
  <c r="R35" i="48" s="1"/>
  <c r="F33" i="49" s="1"/>
  <c r="O33" i="5" s="1"/>
  <c r="AI33" i="62"/>
  <c r="AJ33" i="62" s="1"/>
  <c r="K32" i="48"/>
  <c r="L32" i="48" s="1"/>
  <c r="M32" i="48" s="1"/>
  <c r="E30" i="49" s="1"/>
  <c r="J30" i="5" s="1"/>
  <c r="CH32" i="62"/>
  <c r="AJ31" i="62"/>
  <c r="CX27" i="62"/>
  <c r="CY27" i="62" s="1"/>
  <c r="S49" i="48"/>
  <c r="T49" i="48" s="1"/>
  <c r="W49" i="48" s="1"/>
  <c r="G47" i="49" s="1"/>
  <c r="T47" i="5" s="1"/>
  <c r="X44" i="48"/>
  <c r="Y44" i="48" s="1"/>
  <c r="AB44" i="48" s="1"/>
  <c r="H42" i="49" s="1"/>
  <c r="Y42" i="5" s="1"/>
  <c r="S32" i="48"/>
  <c r="T32" i="48" s="1"/>
  <c r="Z27" i="48"/>
  <c r="AA27" i="48" s="1"/>
  <c r="M49" i="53"/>
  <c r="E47" i="54" s="1"/>
  <c r="K47" i="5" s="1"/>
  <c r="BA49" i="63"/>
  <c r="P48" i="53"/>
  <c r="Q48" i="53" s="1"/>
  <c r="AK47" i="63"/>
  <c r="AJ34" i="63"/>
  <c r="K33" i="53"/>
  <c r="L33" i="53" s="1"/>
  <c r="DA28" i="63"/>
  <c r="DB28" i="63" s="1"/>
  <c r="DT27" i="63"/>
  <c r="DU27" i="63" s="1"/>
  <c r="S25" i="63"/>
  <c r="F24" i="53"/>
  <c r="G24" i="53" s="1"/>
  <c r="T41" i="62"/>
  <c r="AD29" i="62"/>
  <c r="I28" i="48"/>
  <c r="J28" i="48" s="1"/>
  <c r="DT45" i="63"/>
  <c r="DU45" i="63" s="1"/>
  <c r="B46" i="25"/>
  <c r="CG44" i="62"/>
  <c r="Z43" i="48"/>
  <c r="AA43" i="48" s="1"/>
  <c r="AB43" i="48" s="1"/>
  <c r="H41" i="49" s="1"/>
  <c r="Y41" i="5" s="1"/>
  <c r="CX29" i="62"/>
  <c r="CY29" i="62" s="1"/>
  <c r="N39" i="48"/>
  <c r="O39" i="48" s="1"/>
  <c r="R39" i="48" s="1"/>
  <c r="F37" i="49" s="1"/>
  <c r="O37" i="5" s="1"/>
  <c r="F49" i="53"/>
  <c r="G49" i="53" s="1"/>
  <c r="S50" i="63"/>
  <c r="DC42" i="63"/>
  <c r="AC41" i="53"/>
  <c r="Z35" i="53"/>
  <c r="AA35" i="53" s="1"/>
  <c r="CI36" i="63"/>
  <c r="CJ36" i="63" s="1"/>
  <c r="I33" i="53"/>
  <c r="J33" i="53" s="1"/>
  <c r="AE34" i="63"/>
  <c r="BM33" i="63"/>
  <c r="BS33" i="63" s="1"/>
  <c r="S32" i="53"/>
  <c r="T32" i="53" s="1"/>
  <c r="W32" i="53" s="1"/>
  <c r="G30" i="54" s="1"/>
  <c r="U30" i="5" s="1"/>
  <c r="BA30" i="63"/>
  <c r="P29" i="53"/>
  <c r="Q29" i="53" s="1"/>
  <c r="BR29" i="63"/>
  <c r="U28" i="53"/>
  <c r="V28" i="53" s="1"/>
  <c r="W28" i="53" s="1"/>
  <c r="G26" i="54" s="1"/>
  <c r="U26" i="5" s="1"/>
  <c r="N30" i="53"/>
  <c r="O30" i="53" s="1"/>
  <c r="B46" i="5"/>
  <c r="B31" i="5"/>
  <c r="CD49" i="63"/>
  <c r="CJ49" i="63" s="1"/>
  <c r="X48" i="53"/>
  <c r="Y48" i="53" s="1"/>
  <c r="AB48" i="53" s="1"/>
  <c r="H46" i="54" s="1"/>
  <c r="Z46" i="5" s="1"/>
  <c r="AE48" i="63"/>
  <c r="AK48" i="63" s="1"/>
  <c r="I47" i="53"/>
  <c r="J47" i="53" s="1"/>
  <c r="T46" i="63"/>
  <c r="BA45" i="63"/>
  <c r="P44" i="53"/>
  <c r="Q44" i="53" s="1"/>
  <c r="CJ44" i="63"/>
  <c r="R39" i="53"/>
  <c r="F37" i="54" s="1"/>
  <c r="P37" i="5" s="1"/>
  <c r="DA32" i="63"/>
  <c r="DB32" i="63" s="1"/>
  <c r="N32" i="63"/>
  <c r="T32" i="63" s="1"/>
  <c r="D31" i="53"/>
  <c r="E31" i="53" s="1"/>
  <c r="H31" i="53" s="1"/>
  <c r="D29" i="54" s="1"/>
  <c r="AJ31" i="63"/>
  <c r="AK31" i="63" s="1"/>
  <c r="K30" i="53"/>
  <c r="L30" i="53" s="1"/>
  <c r="N42" i="53"/>
  <c r="O42" i="53" s="1"/>
  <c r="R42" i="53" s="1"/>
  <c r="F40" i="54" s="1"/>
  <c r="P40" i="5" s="1"/>
  <c r="S39" i="63"/>
  <c r="T39" i="63" s="1"/>
  <c r="F38" i="53"/>
  <c r="G38" i="53" s="1"/>
  <c r="AV38" i="63"/>
  <c r="N37" i="53"/>
  <c r="O37" i="53" s="1"/>
  <c r="R37" i="53" s="1"/>
  <c r="F35" i="54" s="1"/>
  <c r="P35" i="5" s="1"/>
  <c r="R34" i="53"/>
  <c r="F32" i="54" s="1"/>
  <c r="P32" i="5" s="1"/>
  <c r="DT33" i="63"/>
  <c r="DU33" i="63" s="1"/>
  <c r="DA31" i="63"/>
  <c r="DB31" i="63" s="1"/>
  <c r="S29" i="63"/>
  <c r="F28" i="53"/>
  <c r="G28" i="53" s="1"/>
  <c r="AK51" i="63"/>
  <c r="T49" i="63"/>
  <c r="CI47" i="63"/>
  <c r="CJ47" i="63" s="1"/>
  <c r="Z46" i="53"/>
  <c r="AA46" i="53" s="1"/>
  <c r="AK46" i="63"/>
  <c r="CD45" i="63"/>
  <c r="CJ45" i="63" s="1"/>
  <c r="X44" i="53"/>
  <c r="Y44" i="53" s="1"/>
  <c r="AB44" i="53" s="1"/>
  <c r="H42" i="54" s="1"/>
  <c r="Z42" i="5" s="1"/>
  <c r="N44" i="63"/>
  <c r="T44" i="63" s="1"/>
  <c r="D43" i="53"/>
  <c r="E43" i="53" s="1"/>
  <c r="H43" i="53" s="1"/>
  <c r="D41" i="54" s="1"/>
  <c r="BS40" i="63"/>
  <c r="N28" i="63"/>
  <c r="D27" i="53"/>
  <c r="E27" i="53" s="1"/>
  <c r="BR25" i="63"/>
  <c r="BS25" i="63" s="1"/>
  <c r="U24" i="53"/>
  <c r="V24" i="53" s="1"/>
  <c r="M39" i="53"/>
  <c r="E37" i="54" s="1"/>
  <c r="K37" i="5" s="1"/>
  <c r="CB30" i="62"/>
  <c r="X29" i="48"/>
  <c r="Y29" i="48" s="1"/>
  <c r="AI29" i="62"/>
  <c r="AJ29" i="62" s="1"/>
  <c r="K28" i="48"/>
  <c r="L28" i="48" s="1"/>
  <c r="M50" i="53"/>
  <c r="E48" i="54" s="1"/>
  <c r="DA49" i="63"/>
  <c r="DB49" i="63" s="1"/>
  <c r="AV48" i="63"/>
  <c r="BB48" i="63" s="1"/>
  <c r="N47" i="53"/>
  <c r="O47" i="53" s="1"/>
  <c r="R47" i="53" s="1"/>
  <c r="F45" i="54" s="1"/>
  <c r="P45" i="5" s="1"/>
  <c r="BM31" i="63"/>
  <c r="BS31" i="63" s="1"/>
  <c r="S30" i="53"/>
  <c r="T30" i="53" s="1"/>
  <c r="W30" i="53" s="1"/>
  <c r="G28" i="54" s="1"/>
  <c r="U28" i="5" s="1"/>
  <c r="DA29" i="63"/>
  <c r="DB29" i="63" s="1"/>
  <c r="W48" i="53"/>
  <c r="G46" i="54" s="1"/>
  <c r="U46" i="5" s="1"/>
  <c r="N24" i="53"/>
  <c r="O24" i="53" s="1"/>
  <c r="DT50" i="63"/>
  <c r="DU50" i="63" s="1"/>
  <c r="DT43" i="63"/>
  <c r="DU43" i="63" s="1"/>
  <c r="BM42" i="63"/>
  <c r="BS42" i="63" s="1"/>
  <c r="S41" i="53"/>
  <c r="T41" i="53" s="1"/>
  <c r="DA39" i="63"/>
  <c r="DB39" i="63" s="1"/>
  <c r="BS29" i="63"/>
  <c r="DT26" i="63"/>
  <c r="DU26" i="63" s="1"/>
  <c r="BA34" i="63"/>
  <c r="BB34" i="63" s="1"/>
  <c r="P33" i="53"/>
  <c r="Q33" i="53" s="1"/>
  <c r="R33" i="53" s="1"/>
  <c r="F31" i="54" s="1"/>
  <c r="P31" i="5" s="1"/>
  <c r="DA26" i="63"/>
  <c r="DB26" i="63" s="1"/>
  <c r="T25" i="63"/>
  <c r="F29" i="53"/>
  <c r="G29" i="53" s="1"/>
  <c r="P27" i="48"/>
  <c r="Q27" i="48" s="1"/>
  <c r="R41" i="53"/>
  <c r="F39" i="54" s="1"/>
  <c r="P39" i="5" s="1"/>
  <c r="DT25" i="63"/>
  <c r="DU25" i="63" s="1"/>
  <c r="S45" i="53"/>
  <c r="T45" i="53" s="1"/>
  <c r="W45" i="53" s="1"/>
  <c r="G43" i="54" s="1"/>
  <c r="AV51" i="63"/>
  <c r="BB51" i="63" s="1"/>
  <c r="N50" i="53"/>
  <c r="O50" i="53" s="1"/>
  <c r="R50" i="53" s="1"/>
  <c r="F48" i="54" s="1"/>
  <c r="P48" i="5" s="1"/>
  <c r="BS46" i="63"/>
  <c r="DA38" i="63"/>
  <c r="DB38" i="63" s="1"/>
  <c r="BB37" i="63"/>
  <c r="BM36" i="63"/>
  <c r="BS36" i="63" s="1"/>
  <c r="S35" i="53"/>
  <c r="T35" i="53" s="1"/>
  <c r="W35" i="53" s="1"/>
  <c r="G33" i="54" s="1"/>
  <c r="DA35" i="63"/>
  <c r="DB35" i="63" s="1"/>
  <c r="BB28" i="63"/>
  <c r="D29" i="53"/>
  <c r="E29" i="53" s="1"/>
  <c r="AK29" i="63"/>
  <c r="P30" i="53"/>
  <c r="Q30" i="53" s="1"/>
  <c r="X29" i="53"/>
  <c r="Y29" i="53" s="1"/>
  <c r="AB29" i="53" s="1"/>
  <c r="H27" i="54" s="1"/>
  <c r="Z27" i="5" s="1"/>
  <c r="P26" i="53"/>
  <c r="Q26" i="53" s="1"/>
  <c r="X25" i="53"/>
  <c r="Y25" i="53" s="1"/>
  <c r="AB25" i="53" s="1"/>
  <c r="CJ26" i="63"/>
  <c r="K34" i="53"/>
  <c r="L34" i="53" s="1"/>
  <c r="M34" i="53" s="1"/>
  <c r="E32" i="54" s="1"/>
  <c r="I30" i="53"/>
  <c r="J30" i="53" s="1"/>
  <c r="I26" i="53"/>
  <c r="J26" i="53" s="1"/>
  <c r="M26" i="53" s="1"/>
  <c r="E24" i="54" s="1"/>
  <c r="P25" i="53"/>
  <c r="Q25" i="53" s="1"/>
  <c r="R25" i="53" s="1"/>
  <c r="Z46" i="22"/>
  <c r="AA46" i="22" s="1"/>
  <c r="X40" i="22"/>
  <c r="Y40" i="22" s="1"/>
  <c r="U43" i="22"/>
  <c r="V43" i="22" s="1"/>
  <c r="U40" i="22"/>
  <c r="V40" i="22" s="1"/>
  <c r="U36" i="22"/>
  <c r="V36" i="22" s="1"/>
  <c r="U23" i="22"/>
  <c r="V23" i="22" s="1"/>
  <c r="U38" i="22"/>
  <c r="V38" i="22" s="1"/>
  <c r="U37" i="22"/>
  <c r="V37" i="22" s="1"/>
  <c r="S29" i="22"/>
  <c r="T29" i="22" s="1"/>
  <c r="S25" i="22"/>
  <c r="T25" i="22" s="1"/>
  <c r="S27" i="22"/>
  <c r="T27" i="22" s="1"/>
  <c r="P31" i="22"/>
  <c r="Q31" i="22" s="1"/>
  <c r="K34" i="22"/>
  <c r="L34" i="22" s="1"/>
  <c r="K24" i="22"/>
  <c r="L24" i="22" s="1"/>
  <c r="K39" i="22"/>
  <c r="L39" i="22" s="1"/>
  <c r="D46" i="22"/>
  <c r="E46" i="22" s="1"/>
  <c r="D31" i="22"/>
  <c r="E31" i="22" s="1"/>
  <c r="C30" i="25"/>
  <c r="C30" i="50"/>
  <c r="C36" i="38"/>
  <c r="C41" i="5"/>
  <c r="C40" i="5"/>
  <c r="C33" i="10"/>
  <c r="C36" i="25"/>
  <c r="C28" i="38"/>
  <c r="C43" i="5"/>
  <c r="C29" i="10"/>
  <c r="C42" i="50"/>
  <c r="C24" i="38"/>
  <c r="C35" i="5"/>
  <c r="C22" i="10"/>
  <c r="P25" i="22"/>
  <c r="Q25" i="22" s="1"/>
  <c r="P27" i="22"/>
  <c r="Q27" i="22" s="1"/>
  <c r="K49" i="22"/>
  <c r="L49" i="22" s="1"/>
  <c r="P29" i="22"/>
  <c r="Q29" i="22" s="1"/>
  <c r="F27" i="22"/>
  <c r="G27" i="22" s="1"/>
  <c r="Z24" i="22"/>
  <c r="AA24" i="22" s="1"/>
  <c r="DM30" i="58"/>
  <c r="DN30" i="58" s="1"/>
  <c r="DO30" i="58" s="1"/>
  <c r="CE30" i="58"/>
  <c r="DM28" i="58"/>
  <c r="DN28" i="58" s="1"/>
  <c r="DO28" i="58" s="1"/>
  <c r="CE28" i="58"/>
  <c r="DM26" i="58"/>
  <c r="DN26" i="58" s="1"/>
  <c r="DO26" i="58" s="1"/>
  <c r="AY26" i="58"/>
  <c r="DM25" i="58"/>
  <c r="DN25" i="58" s="1"/>
  <c r="DO25" i="58" s="1"/>
  <c r="Z23" i="22"/>
  <c r="AA23" i="22" s="1"/>
  <c r="P44" i="22"/>
  <c r="Q44" i="22" s="1"/>
  <c r="P43" i="22"/>
  <c r="Q43" i="22" s="1"/>
  <c r="Z29" i="22"/>
  <c r="AA29" i="22" s="1"/>
  <c r="Z27" i="22"/>
  <c r="AA27" i="22" s="1"/>
  <c r="Z42" i="22"/>
  <c r="AA42" i="22" s="1"/>
  <c r="Z32" i="22"/>
  <c r="AA32" i="22" s="1"/>
  <c r="CE26" i="58"/>
  <c r="Z25" i="22"/>
  <c r="AA25" i="22" s="1"/>
  <c r="X46" i="22"/>
  <c r="Y46" i="22" s="1"/>
  <c r="Z33" i="22"/>
  <c r="AA33" i="22" s="1"/>
  <c r="X31" i="22"/>
  <c r="Y31" i="22" s="1"/>
  <c r="P46" i="22"/>
  <c r="Q46" i="22" s="1"/>
  <c r="I35" i="22"/>
  <c r="J35" i="22" s="1"/>
  <c r="D34" i="22"/>
  <c r="E34" i="22" s="1"/>
  <c r="X33" i="22"/>
  <c r="Y33" i="22" s="1"/>
  <c r="S50" i="22"/>
  <c r="T50" i="22" s="1"/>
  <c r="DM43" i="58"/>
  <c r="DN43" i="58" s="1"/>
  <c r="DO43" i="58" s="1"/>
  <c r="CE43" i="58"/>
  <c r="AY42" i="58"/>
  <c r="M36" i="58"/>
  <c r="S40" i="22"/>
  <c r="T40" i="22" s="1"/>
  <c r="S42" i="22"/>
  <c r="T42" i="22" s="1"/>
  <c r="S46" i="22"/>
  <c r="T46" i="22" s="1"/>
  <c r="U46" i="22"/>
  <c r="V46" i="22" s="1"/>
  <c r="U33" i="22"/>
  <c r="V33" i="22" s="1"/>
  <c r="U28" i="22"/>
  <c r="V28" i="22" s="1"/>
  <c r="U26" i="22"/>
  <c r="V26" i="22" s="1"/>
  <c r="U25" i="22"/>
  <c r="V25" i="22" s="1"/>
  <c r="U24" i="22"/>
  <c r="V24" i="22" s="1"/>
  <c r="W24" i="22" s="1"/>
  <c r="U34" i="22"/>
  <c r="V34" i="22" s="1"/>
  <c r="U27" i="22"/>
  <c r="V27" i="22" s="1"/>
  <c r="X47" i="22"/>
  <c r="Y47" i="22" s="1"/>
  <c r="X44" i="22"/>
  <c r="Y44" i="22" s="1"/>
  <c r="X43" i="22"/>
  <c r="Y43" i="22" s="1"/>
  <c r="U49" i="22"/>
  <c r="V49" i="22" s="1"/>
  <c r="D49" i="22"/>
  <c r="E49" i="22" s="1"/>
  <c r="N48" i="22"/>
  <c r="O48" i="22" s="1"/>
  <c r="U47" i="22"/>
  <c r="V47" i="22" s="1"/>
  <c r="K31" i="22"/>
  <c r="L31" i="22" s="1"/>
  <c r="D30" i="22"/>
  <c r="E30" i="22" s="1"/>
  <c r="X29" i="22"/>
  <c r="Y29" i="22" s="1"/>
  <c r="D28" i="22"/>
  <c r="E28" i="22" s="1"/>
  <c r="CU49" i="58"/>
  <c r="CV49" i="58" s="1"/>
  <c r="CW49" i="58" s="1"/>
  <c r="AI47" i="58"/>
  <c r="AI46" i="58"/>
  <c r="AI45" i="58"/>
  <c r="AI44" i="58"/>
  <c r="AI43" i="58"/>
  <c r="S32" i="58"/>
  <c r="X48" i="22"/>
  <c r="Y48" i="22" s="1"/>
  <c r="X39" i="22"/>
  <c r="Y39" i="22" s="1"/>
  <c r="D29" i="22"/>
  <c r="E29" i="22" s="1"/>
  <c r="N49" i="22"/>
  <c r="O49" i="22" s="1"/>
  <c r="S32" i="22"/>
  <c r="T32" i="22" s="1"/>
  <c r="BY51" i="58"/>
  <c r="CE51" i="58" s="1"/>
  <c r="AY50" i="58"/>
  <c r="N44" i="22"/>
  <c r="O44" i="22" s="1"/>
  <c r="N40" i="22"/>
  <c r="O40" i="22" s="1"/>
  <c r="N38" i="22"/>
  <c r="O38" i="22" s="1"/>
  <c r="N46" i="22"/>
  <c r="O46" i="22" s="1"/>
  <c r="R46" i="22" s="1"/>
  <c r="F44" i="13" s="1"/>
  <c r="N44" i="5" s="1"/>
  <c r="N45" i="22"/>
  <c r="O45" i="22" s="1"/>
  <c r="AY39" i="58"/>
  <c r="P26" i="22"/>
  <c r="Q26" i="22" s="1"/>
  <c r="P23" i="22"/>
  <c r="Q23" i="22" s="1"/>
  <c r="P42" i="22"/>
  <c r="Q42" i="22" s="1"/>
  <c r="P41" i="22"/>
  <c r="Q41" i="22" s="1"/>
  <c r="I41" i="22"/>
  <c r="J41" i="22" s="1"/>
  <c r="I40" i="22"/>
  <c r="J40" i="22" s="1"/>
  <c r="I30" i="22"/>
  <c r="J30" i="22" s="1"/>
  <c r="I29" i="22"/>
  <c r="J29" i="22" s="1"/>
  <c r="I32" i="22"/>
  <c r="J32" i="22" s="1"/>
  <c r="I28" i="22"/>
  <c r="J28" i="22" s="1"/>
  <c r="I44" i="22"/>
  <c r="J44" i="22" s="1"/>
  <c r="N23" i="22"/>
  <c r="O23" i="22" s="1"/>
  <c r="X24" i="22"/>
  <c r="Y24" i="22" s="1"/>
  <c r="BO44" i="58"/>
  <c r="DM36" i="58"/>
  <c r="DN36" i="58" s="1"/>
  <c r="DO36" i="58" s="1"/>
  <c r="CE36" i="58"/>
  <c r="CU31" i="58"/>
  <c r="CV31" i="58" s="1"/>
  <c r="CW31" i="58" s="1"/>
  <c r="BO31" i="58"/>
  <c r="S48" i="22"/>
  <c r="T48" i="22" s="1"/>
  <c r="Z35" i="22"/>
  <c r="AA35" i="22" s="1"/>
  <c r="P48" i="22"/>
  <c r="Q48" i="22" s="1"/>
  <c r="F47" i="22"/>
  <c r="G47" i="22" s="1"/>
  <c r="Z45" i="22"/>
  <c r="AA45" i="22" s="1"/>
  <c r="X41" i="22"/>
  <c r="Y41" i="22" s="1"/>
  <c r="N41" i="22"/>
  <c r="O41" i="22" s="1"/>
  <c r="U30" i="22"/>
  <c r="V30" i="22" s="1"/>
  <c r="CE46" i="58"/>
  <c r="AY45" i="58"/>
  <c r="CU42" i="58"/>
  <c r="CV42" i="58" s="1"/>
  <c r="CW42" i="58" s="1"/>
  <c r="BO27" i="58"/>
  <c r="CU26" i="58"/>
  <c r="CV26" i="58" s="1"/>
  <c r="X23" i="22"/>
  <c r="Y23" i="22" s="1"/>
  <c r="N34" i="22"/>
  <c r="O34" i="22" s="1"/>
  <c r="N33" i="22"/>
  <c r="O33" i="22" s="1"/>
  <c r="N28" i="22"/>
  <c r="O28" i="22" s="1"/>
  <c r="P45" i="22"/>
  <c r="Q45" i="22" s="1"/>
  <c r="Z44" i="22"/>
  <c r="AA44" i="22" s="1"/>
  <c r="K42" i="22"/>
  <c r="L42" i="22" s="1"/>
  <c r="U41" i="22"/>
  <c r="V41" i="22" s="1"/>
  <c r="P37" i="22"/>
  <c r="Q37" i="22" s="1"/>
  <c r="P35" i="22"/>
  <c r="Q35" i="22" s="1"/>
  <c r="X34" i="22"/>
  <c r="Y34" i="22" s="1"/>
  <c r="X28" i="22"/>
  <c r="Y28" i="22" s="1"/>
  <c r="BO40" i="58"/>
  <c r="CU38" i="58"/>
  <c r="CV38" i="58" s="1"/>
  <c r="AC37" i="22" s="1"/>
  <c r="I31" i="22"/>
  <c r="J31" i="22" s="1"/>
  <c r="AC38" i="58"/>
  <c r="AI38" i="58" s="1"/>
  <c r="AC34" i="58"/>
  <c r="AI34" i="58" s="1"/>
  <c r="I42" i="22"/>
  <c r="J42" i="22" s="1"/>
  <c r="I46" i="22"/>
  <c r="J46" i="22" s="1"/>
  <c r="I43" i="22"/>
  <c r="J43" i="22" s="1"/>
  <c r="K37" i="22"/>
  <c r="L37" i="22" s="1"/>
  <c r="M37" i="22" s="1"/>
  <c r="E35" i="13" s="1"/>
  <c r="I35" i="5" s="1"/>
  <c r="L35" i="5" s="1"/>
  <c r="K30" i="22"/>
  <c r="L30" i="22" s="1"/>
  <c r="K45" i="22"/>
  <c r="L45" i="22" s="1"/>
  <c r="K44" i="22"/>
  <c r="L44" i="22" s="1"/>
  <c r="K36" i="22"/>
  <c r="L36" i="22" s="1"/>
  <c r="K27" i="22"/>
  <c r="L27" i="22" s="1"/>
  <c r="AI31" i="58"/>
  <c r="K35" i="22"/>
  <c r="L35" i="22" s="1"/>
  <c r="AI25" i="58"/>
  <c r="K43" i="22"/>
  <c r="L43" i="22" s="1"/>
  <c r="K41" i="22"/>
  <c r="L41" i="22" s="1"/>
  <c r="P38" i="22"/>
  <c r="Q38" i="22" s="1"/>
  <c r="X36" i="22"/>
  <c r="Y36" i="22" s="1"/>
  <c r="X35" i="22"/>
  <c r="Y35" i="22" s="1"/>
  <c r="N35" i="22"/>
  <c r="O35" i="22" s="1"/>
  <c r="I34" i="22"/>
  <c r="J34" i="22" s="1"/>
  <c r="K33" i="22"/>
  <c r="L33" i="22" s="1"/>
  <c r="M33" i="22" s="1"/>
  <c r="E31" i="13" s="1"/>
  <c r="I31" i="5" s="1"/>
  <c r="N32" i="22"/>
  <c r="O32" i="22" s="1"/>
  <c r="Z30" i="22"/>
  <c r="AA30" i="22" s="1"/>
  <c r="X27" i="22"/>
  <c r="Y27" i="22" s="1"/>
  <c r="X26" i="22"/>
  <c r="Y26" i="22" s="1"/>
  <c r="D24" i="22"/>
  <c r="E24" i="22" s="1"/>
  <c r="S50" i="58"/>
  <c r="CE44" i="58"/>
  <c r="BO42" i="58"/>
  <c r="AI42" i="58"/>
  <c r="AY41" i="58"/>
  <c r="BO32" i="58"/>
  <c r="CE31" i="58"/>
  <c r="AY31" i="58"/>
  <c r="CU29" i="58"/>
  <c r="CV29" i="58" s="1"/>
  <c r="CW29" i="58" s="1"/>
  <c r="CU23" i="58"/>
  <c r="CV23" i="58" s="1"/>
  <c r="CW23" i="58" s="1"/>
  <c r="Z49" i="22"/>
  <c r="AA49" i="22" s="1"/>
  <c r="U45" i="22"/>
  <c r="V45" i="22" s="1"/>
  <c r="N42" i="22"/>
  <c r="O42" i="22" s="1"/>
  <c r="K23" i="22"/>
  <c r="L23" i="22" s="1"/>
  <c r="M23" i="22" s="1"/>
  <c r="F48" i="22"/>
  <c r="G48" i="22" s="1"/>
  <c r="S43" i="22"/>
  <c r="T43" i="22" s="1"/>
  <c r="X42" i="22"/>
  <c r="Y42" i="22" s="1"/>
  <c r="P39" i="22"/>
  <c r="Q39" i="22" s="1"/>
  <c r="Z38" i="22"/>
  <c r="AA38" i="22" s="1"/>
  <c r="Z37" i="22"/>
  <c r="AA37" i="22" s="1"/>
  <c r="Z34" i="22"/>
  <c r="AA34" i="22" s="1"/>
  <c r="S34" i="22"/>
  <c r="T34" i="22" s="1"/>
  <c r="N31" i="22"/>
  <c r="O31" i="22" s="1"/>
  <c r="K29" i="22"/>
  <c r="L29" i="22" s="1"/>
  <c r="X25" i="22"/>
  <c r="Y25" i="22" s="1"/>
  <c r="N25" i="22"/>
  <c r="O25" i="22" s="1"/>
  <c r="P50" i="22"/>
  <c r="Q50" i="22" s="1"/>
  <c r="S23" i="22"/>
  <c r="T23" i="22" s="1"/>
  <c r="S47" i="22"/>
  <c r="T47" i="22" s="1"/>
  <c r="K46" i="22"/>
  <c r="L46" i="22" s="1"/>
  <c r="F41" i="22"/>
  <c r="G41" i="22" s="1"/>
  <c r="N36" i="22"/>
  <c r="O36" i="22" s="1"/>
  <c r="D33" i="22"/>
  <c r="E33" i="22" s="1"/>
  <c r="X32" i="22"/>
  <c r="Y32" i="22" s="1"/>
  <c r="U31" i="22"/>
  <c r="V31" i="22" s="1"/>
  <c r="W31" i="22" s="1"/>
  <c r="G29" i="13" s="1"/>
  <c r="S29" i="5" s="1"/>
  <c r="P30" i="22"/>
  <c r="Q30" i="22" s="1"/>
  <c r="K28" i="22"/>
  <c r="L28" i="22" s="1"/>
  <c r="N24" i="22"/>
  <c r="O24" i="22" s="1"/>
  <c r="R45" i="58"/>
  <c r="S45" i="58" s="1"/>
  <c r="AY43" i="58"/>
  <c r="AY36" i="58"/>
  <c r="AI35" i="58"/>
  <c r="D36" i="22"/>
  <c r="E36" i="22" s="1"/>
  <c r="D32" i="22"/>
  <c r="E32" i="22" s="1"/>
  <c r="D27" i="22"/>
  <c r="E27" i="22" s="1"/>
  <c r="D39" i="22"/>
  <c r="E39" i="22" s="1"/>
  <c r="BO30" i="58"/>
  <c r="P49" i="22"/>
  <c r="Q49" i="22" s="1"/>
  <c r="S45" i="22"/>
  <c r="T45" i="22" s="1"/>
  <c r="I45" i="22"/>
  <c r="J45" i="22" s="1"/>
  <c r="K40" i="22"/>
  <c r="L40" i="22" s="1"/>
  <c r="Z39" i="22"/>
  <c r="AA39" i="22" s="1"/>
  <c r="I36" i="22"/>
  <c r="J36" i="22" s="1"/>
  <c r="P33" i="22"/>
  <c r="Q33" i="22" s="1"/>
  <c r="K32" i="22"/>
  <c r="L32" i="22" s="1"/>
  <c r="N30" i="22"/>
  <c r="O30" i="22" s="1"/>
  <c r="Z28" i="22"/>
  <c r="AA28" i="22" s="1"/>
  <c r="P28" i="22"/>
  <c r="Q28" i="22" s="1"/>
  <c r="F28" i="22"/>
  <c r="G28" i="22" s="1"/>
  <c r="I27" i="22"/>
  <c r="J27" i="22" s="1"/>
  <c r="I26" i="22"/>
  <c r="J26" i="22" s="1"/>
  <c r="M26" i="22" s="1"/>
  <c r="E24" i="13" s="1"/>
  <c r="I24" i="5" s="1"/>
  <c r="BO51" i="58"/>
  <c r="CU50" i="58"/>
  <c r="CV50" i="58" s="1"/>
  <c r="AC49" i="22" s="1"/>
  <c r="AD49" i="22" s="1"/>
  <c r="CE48" i="58"/>
  <c r="DM46" i="58"/>
  <c r="DN46" i="58" s="1"/>
  <c r="DO46" i="58" s="1"/>
  <c r="CE37" i="58"/>
  <c r="CE34" i="58"/>
  <c r="AY34" i="58"/>
  <c r="BO33" i="58"/>
  <c r="BO24" i="58"/>
  <c r="I47" i="22"/>
  <c r="J47" i="22" s="1"/>
  <c r="S36" i="22"/>
  <c r="T36" i="22" s="1"/>
  <c r="U32" i="22"/>
  <c r="V32" i="22" s="1"/>
  <c r="X30" i="22"/>
  <c r="Y30" i="22" s="1"/>
  <c r="N29" i="22"/>
  <c r="O29" i="22" s="1"/>
  <c r="Z26" i="22"/>
  <c r="AA26" i="22" s="1"/>
  <c r="S26" i="22"/>
  <c r="T26" i="22" s="1"/>
  <c r="I24" i="22"/>
  <c r="J24" i="22" s="1"/>
  <c r="CU51" i="58"/>
  <c r="CV51" i="58" s="1"/>
  <c r="CW51" i="58" s="1"/>
  <c r="BO38" i="58"/>
  <c r="DM37" i="58"/>
  <c r="DN37" i="58" s="1"/>
  <c r="DO37" i="58" s="1"/>
  <c r="AY23" i="58"/>
  <c r="CE23" i="58"/>
  <c r="X49" i="22"/>
  <c r="Y49" i="22" s="1"/>
  <c r="F49" i="22"/>
  <c r="G49" i="22" s="1"/>
  <c r="H49" i="22" s="1"/>
  <c r="D47" i="13" s="1"/>
  <c r="D47" i="5" s="1"/>
  <c r="I48" i="22"/>
  <c r="J48" i="22" s="1"/>
  <c r="Z47" i="22"/>
  <c r="AA47" i="22" s="1"/>
  <c r="P47" i="22"/>
  <c r="Q47" i="22" s="1"/>
  <c r="S44" i="22"/>
  <c r="T44" i="22" s="1"/>
  <c r="U42" i="22"/>
  <c r="V42" i="22" s="1"/>
  <c r="Z40" i="22"/>
  <c r="AA40" i="22" s="1"/>
  <c r="P40" i="22"/>
  <c r="Q40" i="22" s="1"/>
  <c r="S39" i="22"/>
  <c r="T39" i="22" s="1"/>
  <c r="I39" i="22"/>
  <c r="J39" i="22" s="1"/>
  <c r="S38" i="22"/>
  <c r="T38" i="22" s="1"/>
  <c r="K38" i="22"/>
  <c r="L38" i="22" s="1"/>
  <c r="N37" i="22"/>
  <c r="O37" i="22" s="1"/>
  <c r="Z31" i="22"/>
  <c r="AA31" i="22" s="1"/>
  <c r="F31" i="22"/>
  <c r="G31" i="22" s="1"/>
  <c r="H31" i="22" s="1"/>
  <c r="D29" i="13" s="1"/>
  <c r="D29" i="5" s="1"/>
  <c r="U29" i="22"/>
  <c r="V29" i="22" s="1"/>
  <c r="W29" i="22" s="1"/>
  <c r="G27" i="13" s="1"/>
  <c r="S27" i="5" s="1"/>
  <c r="N27" i="22"/>
  <c r="O27" i="22" s="1"/>
  <c r="D25" i="22"/>
  <c r="E25" i="22" s="1"/>
  <c r="P24" i="22"/>
  <c r="Q24" i="22" s="1"/>
  <c r="BO49" i="58"/>
  <c r="DM48" i="58"/>
  <c r="DN48" i="58" s="1"/>
  <c r="DO48" i="58" s="1"/>
  <c r="BO48" i="58"/>
  <c r="S48" i="58"/>
  <c r="DM47" i="58"/>
  <c r="DN47" i="58" s="1"/>
  <c r="DO47" i="58" s="1"/>
  <c r="BO41" i="58"/>
  <c r="CU39" i="58"/>
  <c r="CV39" i="58" s="1"/>
  <c r="CW39" i="58" s="1"/>
  <c r="BO35" i="58"/>
  <c r="CU34" i="58"/>
  <c r="CV34" i="58" s="1"/>
  <c r="CW34" i="58" s="1"/>
  <c r="AI29" i="58"/>
  <c r="AY28" i="58"/>
  <c r="S26" i="58"/>
  <c r="U48" i="22"/>
  <c r="V48" i="22" s="1"/>
  <c r="K47" i="22"/>
  <c r="L47" i="22" s="1"/>
  <c r="D47" i="22"/>
  <c r="E47" i="22" s="1"/>
  <c r="F45" i="22"/>
  <c r="G45" i="22" s="1"/>
  <c r="S37" i="22"/>
  <c r="T37" i="22" s="1"/>
  <c r="P36" i="22"/>
  <c r="Q36" i="22" s="1"/>
  <c r="P34" i="22"/>
  <c r="Q34" i="22" s="1"/>
  <c r="P32" i="22"/>
  <c r="Q32" i="22" s="1"/>
  <c r="S30" i="22"/>
  <c r="T30" i="22" s="1"/>
  <c r="DM51" i="58"/>
  <c r="DN51" i="58" s="1"/>
  <c r="DO51" i="58" s="1"/>
  <c r="AI51" i="58"/>
  <c r="CE49" i="58"/>
  <c r="CE47" i="58"/>
  <c r="AY46" i="58"/>
  <c r="BO45" i="58"/>
  <c r="DM41" i="58"/>
  <c r="DN41" i="58" s="1"/>
  <c r="AI36" i="58"/>
  <c r="DM33" i="58"/>
  <c r="DN33" i="58" s="1"/>
  <c r="CE33" i="58"/>
  <c r="D48" i="22"/>
  <c r="E48" i="22" s="1"/>
  <c r="S35" i="22"/>
  <c r="T35" i="22" s="1"/>
  <c r="W35" i="22" s="1"/>
  <c r="G33" i="13" s="1"/>
  <c r="S33" i="5" s="1"/>
  <c r="D26" i="22"/>
  <c r="E26" i="22" s="1"/>
  <c r="K50" i="22"/>
  <c r="L50" i="22" s="1"/>
  <c r="CU48" i="58"/>
  <c r="CV48" i="58" s="1"/>
  <c r="CU44" i="58"/>
  <c r="CV44" i="58" s="1"/>
  <c r="CW44" i="58" s="1"/>
  <c r="AY44" i="58"/>
  <c r="CE41" i="58"/>
  <c r="CU40" i="58"/>
  <c r="CV40" i="58" s="1"/>
  <c r="Z48" i="22"/>
  <c r="AA48" i="22" s="1"/>
  <c r="X37" i="22"/>
  <c r="Y37" i="22" s="1"/>
  <c r="Z36" i="22"/>
  <c r="AA36" i="22" s="1"/>
  <c r="S33" i="22"/>
  <c r="T33" i="22" s="1"/>
  <c r="S49" i="22"/>
  <c r="T49" i="22" s="1"/>
  <c r="K48" i="22"/>
  <c r="L48" i="22" s="1"/>
  <c r="X45" i="22"/>
  <c r="Y45" i="22" s="1"/>
  <c r="U44" i="22"/>
  <c r="V44" i="22" s="1"/>
  <c r="Z43" i="22"/>
  <c r="AA43" i="22" s="1"/>
  <c r="N43" i="22"/>
  <c r="O43" i="22" s="1"/>
  <c r="Z41" i="22"/>
  <c r="AA41" i="22" s="1"/>
  <c r="S41" i="22"/>
  <c r="T41" i="22" s="1"/>
  <c r="D41" i="22"/>
  <c r="E41" i="22" s="1"/>
  <c r="D40" i="22"/>
  <c r="E40" i="22" s="1"/>
  <c r="U39" i="22"/>
  <c r="V39" i="22" s="1"/>
  <c r="N39" i="22"/>
  <c r="O39" i="22" s="1"/>
  <c r="X38" i="22"/>
  <c r="Y38" i="22" s="1"/>
  <c r="F34" i="22"/>
  <c r="G34" i="22" s="1"/>
  <c r="N26" i="22"/>
  <c r="O26" i="22" s="1"/>
  <c r="S51" i="58"/>
  <c r="DM49" i="58"/>
  <c r="DN49" i="58" s="1"/>
  <c r="AY49" i="58"/>
  <c r="CU47" i="58"/>
  <c r="CV47" i="58" s="1"/>
  <c r="CW47" i="58" s="1"/>
  <c r="S47" i="58"/>
  <c r="CU46" i="58"/>
  <c r="CV46" i="58" s="1"/>
  <c r="AC45" i="22" s="1"/>
  <c r="DM44" i="58"/>
  <c r="DN44" i="58" s="1"/>
  <c r="DO44" i="58" s="1"/>
  <c r="BO43" i="58"/>
  <c r="AI40" i="58"/>
  <c r="AI33" i="58"/>
  <c r="AY29" i="58"/>
  <c r="CU36" i="58"/>
  <c r="CV36" i="58" s="1"/>
  <c r="CU35" i="58"/>
  <c r="CV35" i="58" s="1"/>
  <c r="CE32" i="58"/>
  <c r="CU27" i="58"/>
  <c r="CV27" i="58" s="1"/>
  <c r="BO25" i="58"/>
  <c r="CE24" i="58"/>
  <c r="AI23" i="58"/>
  <c r="CU32" i="58"/>
  <c r="CV32" i="58" s="1"/>
  <c r="DM31" i="58"/>
  <c r="DN31" i="58" s="1"/>
  <c r="AI30" i="58"/>
  <c r="AI28" i="58"/>
  <c r="CE25" i="58"/>
  <c r="CU24" i="58"/>
  <c r="CV24" i="58" s="1"/>
  <c r="DM23" i="58"/>
  <c r="DN23" i="58" s="1"/>
  <c r="DO23" i="58" s="1"/>
  <c r="AY38" i="58"/>
  <c r="BO37" i="58"/>
  <c r="DM34" i="58"/>
  <c r="DN34" i="58" s="1"/>
  <c r="AY32" i="58"/>
  <c r="AY30" i="58"/>
  <c r="BO29" i="58"/>
  <c r="CU25" i="58"/>
  <c r="CV25" i="58" s="1"/>
  <c r="DM24" i="58"/>
  <c r="DN24" i="58" s="1"/>
  <c r="AY24" i="58"/>
  <c r="BO23" i="58"/>
  <c r="D44" i="22"/>
  <c r="E44" i="22" s="1"/>
  <c r="H44" i="22" s="1"/>
  <c r="D42" i="13" s="1"/>
  <c r="D42" i="5" s="1"/>
  <c r="D37" i="22"/>
  <c r="E37" i="22" s="1"/>
  <c r="D23" i="22"/>
  <c r="E23" i="22" s="1"/>
  <c r="D45" i="22"/>
  <c r="E45" i="22" s="1"/>
  <c r="D43" i="22"/>
  <c r="E43" i="22" s="1"/>
  <c r="D38" i="22"/>
  <c r="E38" i="22" s="1"/>
  <c r="S34" i="58"/>
  <c r="D42" i="22"/>
  <c r="E42" i="22" s="1"/>
  <c r="S41" i="58"/>
  <c r="S24" i="58"/>
  <c r="F36" i="22"/>
  <c r="G36" i="22" s="1"/>
  <c r="S37" i="58"/>
  <c r="S35" i="58"/>
  <c r="S39" i="58"/>
  <c r="F43" i="22"/>
  <c r="G43" i="22" s="1"/>
  <c r="F29" i="22"/>
  <c r="G29" i="22" s="1"/>
  <c r="H29" i="22" s="1"/>
  <c r="D27" i="13" s="1"/>
  <c r="D27" i="5" s="1"/>
  <c r="F24" i="22"/>
  <c r="G24" i="22" s="1"/>
  <c r="H24" i="22" s="1"/>
  <c r="S30" i="58"/>
  <c r="S29" i="58"/>
  <c r="F38" i="22"/>
  <c r="G38" i="22" s="1"/>
  <c r="F42" i="22"/>
  <c r="G42" i="22" s="1"/>
  <c r="F30" i="22"/>
  <c r="G30" i="22" s="1"/>
  <c r="F26" i="22"/>
  <c r="G26" i="22" s="1"/>
  <c r="F33" i="22"/>
  <c r="G33" i="22" s="1"/>
  <c r="F46" i="22"/>
  <c r="G46" i="22" s="1"/>
  <c r="F25" i="22"/>
  <c r="G25" i="22" s="1"/>
  <c r="S40" i="58"/>
  <c r="S36" i="58"/>
  <c r="F40" i="22"/>
  <c r="G40" i="22" s="1"/>
  <c r="F23" i="22"/>
  <c r="G23" i="22" s="1"/>
  <c r="F39" i="22"/>
  <c r="G39" i="22" s="1"/>
  <c r="F37" i="22"/>
  <c r="G37" i="22" s="1"/>
  <c r="H37" i="22" s="1"/>
  <c r="D35" i="13" s="1"/>
  <c r="D35" i="5" s="1"/>
  <c r="F35" i="22"/>
  <c r="G35" i="22" s="1"/>
  <c r="H35" i="22" s="1"/>
  <c r="D33" i="13" s="1"/>
  <c r="D33" i="5" s="1"/>
  <c r="S44" i="58"/>
  <c r="S28" i="58"/>
  <c r="S27" i="58"/>
  <c r="C42" i="5"/>
  <c r="C39" i="5"/>
  <c r="C36" i="5"/>
  <c r="C26" i="10"/>
  <c r="C41" i="10"/>
  <c r="C41" i="25"/>
  <c r="C37" i="25"/>
  <c r="C33" i="25"/>
  <c r="C29" i="25"/>
  <c r="C43" i="50"/>
  <c r="C39" i="50"/>
  <c r="C35" i="50"/>
  <c r="C31" i="50"/>
  <c r="C27" i="50"/>
  <c r="C41" i="38"/>
  <c r="C37" i="38"/>
  <c r="C33" i="38"/>
  <c r="C29" i="38"/>
  <c r="C25" i="38"/>
  <c r="C34" i="5"/>
  <c r="C33" i="5"/>
  <c r="C30" i="5"/>
  <c r="C29" i="5"/>
  <c r="C26" i="5"/>
  <c r="C25" i="5"/>
  <c r="C23" i="10"/>
  <c r="C42" i="10"/>
  <c r="C38" i="10"/>
  <c r="C34" i="10"/>
  <c r="C30" i="10"/>
  <c r="C32" i="25"/>
  <c r="C38" i="50"/>
  <c r="C26" i="50"/>
  <c r="C42" i="25"/>
  <c r="C38" i="25"/>
  <c r="C26" i="25"/>
  <c r="C40" i="50"/>
  <c r="C36" i="50"/>
  <c r="C32" i="50"/>
  <c r="C28" i="50"/>
  <c r="C24" i="50"/>
  <c r="C30" i="38"/>
  <c r="C26" i="38"/>
  <c r="C43" i="10"/>
  <c r="C39" i="10"/>
  <c r="C35" i="10"/>
  <c r="C31" i="10"/>
  <c r="C27" i="10"/>
  <c r="C32" i="38"/>
  <c r="C43" i="25"/>
  <c r="C39" i="25"/>
  <c r="C35" i="25"/>
  <c r="C31" i="25"/>
  <c r="C27" i="25"/>
  <c r="C25" i="50"/>
  <c r="C43" i="38"/>
  <c r="C31" i="38"/>
  <c r="C27" i="38"/>
  <c r="W50" i="53"/>
  <c r="G48" i="54" s="1"/>
  <c r="U48" i="5" s="1"/>
  <c r="M47" i="53"/>
  <c r="E45" i="54" s="1"/>
  <c r="K45" i="5" s="1"/>
  <c r="AB46" i="53"/>
  <c r="H44" i="54" s="1"/>
  <c r="Z44" i="5" s="1"/>
  <c r="H38" i="53"/>
  <c r="D36" i="54" s="1"/>
  <c r="F36" i="5" s="1"/>
  <c r="AB37" i="53"/>
  <c r="H35" i="54" s="1"/>
  <c r="Z35" i="5" s="1"/>
  <c r="R31" i="53"/>
  <c r="F29" i="54" s="1"/>
  <c r="P29" i="5" s="1"/>
  <c r="R43" i="53"/>
  <c r="F41" i="54" s="1"/>
  <c r="P41" i="5" s="1"/>
  <c r="AB41" i="53"/>
  <c r="H39" i="54" s="1"/>
  <c r="Z39" i="5" s="1"/>
  <c r="H37" i="53"/>
  <c r="D35" i="54" s="1"/>
  <c r="F35" i="5" s="1"/>
  <c r="AB33" i="53"/>
  <c r="H31" i="54" s="1"/>
  <c r="Z31" i="5" s="1"/>
  <c r="W33" i="53"/>
  <c r="G31" i="54" s="1"/>
  <c r="U31" i="5" s="1"/>
  <c r="H32" i="53"/>
  <c r="D30" i="54" s="1"/>
  <c r="F30" i="5" s="1"/>
  <c r="W31" i="53"/>
  <c r="G29" i="54" s="1"/>
  <c r="U29" i="5" s="1"/>
  <c r="M30" i="53"/>
  <c r="E28" i="54" s="1"/>
  <c r="H30" i="53"/>
  <c r="D28" i="54" s="1"/>
  <c r="F28" i="5" s="1"/>
  <c r="H29" i="53"/>
  <c r="D27" i="54" s="1"/>
  <c r="AB28" i="53"/>
  <c r="H26" i="54" s="1"/>
  <c r="Z26" i="5" s="1"/>
  <c r="R27" i="53"/>
  <c r="F25" i="54" s="1"/>
  <c r="P25" i="5" s="1"/>
  <c r="AB26" i="53"/>
  <c r="H24" i="54" s="1"/>
  <c r="Z24" i="5" s="1"/>
  <c r="W25" i="53"/>
  <c r="W24" i="53"/>
  <c r="R24" i="53"/>
  <c r="H41" i="53"/>
  <c r="D39" i="54" s="1"/>
  <c r="F39" i="5" s="1"/>
  <c r="R35" i="53"/>
  <c r="F33" i="54" s="1"/>
  <c r="P33" i="5" s="1"/>
  <c r="H34" i="53"/>
  <c r="D32" i="54" s="1"/>
  <c r="F32" i="5" s="1"/>
  <c r="R30" i="53"/>
  <c r="F28" i="54" s="1"/>
  <c r="P28" i="5" s="1"/>
  <c r="M29" i="53"/>
  <c r="E27" i="54" s="1"/>
  <c r="K27" i="5" s="1"/>
  <c r="H28" i="53"/>
  <c r="D26" i="54" s="1"/>
  <c r="F26" i="5" s="1"/>
  <c r="W27" i="53"/>
  <c r="G25" i="54" s="1"/>
  <c r="DT47" i="63"/>
  <c r="DU47" i="63" s="1"/>
  <c r="DA44" i="63"/>
  <c r="DB44" i="63" s="1"/>
  <c r="BB43" i="63"/>
  <c r="DA40" i="63"/>
  <c r="DB40" i="63" s="1"/>
  <c r="AK40" i="63"/>
  <c r="BB39" i="63"/>
  <c r="CJ51" i="63"/>
  <c r="BS51" i="63"/>
  <c r="DT51" i="63"/>
  <c r="DU51" i="63" s="1"/>
  <c r="DA51" i="63"/>
  <c r="DB51" i="63" s="1"/>
  <c r="DT48" i="63"/>
  <c r="DU48" i="63" s="1"/>
  <c r="T45" i="63"/>
  <c r="BS43" i="63"/>
  <c r="DA36" i="63"/>
  <c r="DB36" i="63" s="1"/>
  <c r="BB35" i="63"/>
  <c r="AK35" i="63"/>
  <c r="BS34" i="63"/>
  <c r="DT31" i="63"/>
  <c r="DU31" i="63" s="1"/>
  <c r="BB40" i="63"/>
  <c r="DT38" i="63"/>
  <c r="DU38" i="63" s="1"/>
  <c r="BB38" i="63"/>
  <c r="CJ32" i="63"/>
  <c r="BB44" i="63"/>
  <c r="DT42" i="63"/>
  <c r="DU42" i="63" s="1"/>
  <c r="DA41" i="63"/>
  <c r="DB41" i="63" s="1"/>
  <c r="AK41" i="63"/>
  <c r="DT37" i="63"/>
  <c r="DU37" i="63" s="1"/>
  <c r="DT30" i="63"/>
  <c r="DU30" i="63" s="1"/>
  <c r="T42" i="63"/>
  <c r="AK38" i="63"/>
  <c r="AK32" i="63"/>
  <c r="BB31" i="63"/>
  <c r="DT28" i="63"/>
  <c r="DU28" i="63" s="1"/>
  <c r="CJ27" i="63"/>
  <c r="AK27" i="63"/>
  <c r="BS26" i="63"/>
  <c r="CJ25" i="63"/>
  <c r="AK36" i="63"/>
  <c r="DT29" i="63"/>
  <c r="DU29" i="63" s="1"/>
  <c r="BB29" i="63"/>
  <c r="BS28" i="63"/>
  <c r="DA27" i="63"/>
  <c r="DB27" i="63" s="1"/>
  <c r="BB25" i="63"/>
  <c r="R47" i="48"/>
  <c r="F45" i="49" s="1"/>
  <c r="O45" i="5" s="1"/>
  <c r="W48" i="48"/>
  <c r="G46" i="49" s="1"/>
  <c r="T46" i="5" s="1"/>
  <c r="H45" i="48"/>
  <c r="D43" i="49" s="1"/>
  <c r="R42" i="48"/>
  <c r="F40" i="49" s="1"/>
  <c r="O40" i="5" s="1"/>
  <c r="W39" i="48"/>
  <c r="G37" i="49" s="1"/>
  <c r="T37" i="5" s="1"/>
  <c r="W33" i="48"/>
  <c r="G31" i="49" s="1"/>
  <c r="T31" i="5" s="1"/>
  <c r="M31" i="48"/>
  <c r="E29" i="49" s="1"/>
  <c r="J29" i="5" s="1"/>
  <c r="H31" i="48"/>
  <c r="D29" i="49" s="1"/>
  <c r="AB30" i="48"/>
  <c r="H28" i="49" s="1"/>
  <c r="Y28" i="5" s="1"/>
  <c r="H30" i="48"/>
  <c r="D28" i="49" s="1"/>
  <c r="R28" i="48"/>
  <c r="M28" i="48"/>
  <c r="AB27" i="48"/>
  <c r="W26" i="48"/>
  <c r="M40" i="48"/>
  <c r="E38" i="49" s="1"/>
  <c r="J38" i="5" s="1"/>
  <c r="AB35" i="48"/>
  <c r="H33" i="49" s="1"/>
  <c r="Y33" i="5" s="1"/>
  <c r="M35" i="48"/>
  <c r="E33" i="49" s="1"/>
  <c r="J33" i="5" s="1"/>
  <c r="R29" i="48"/>
  <c r="F27" i="49" s="1"/>
  <c r="O27" i="5" s="1"/>
  <c r="M27" i="48"/>
  <c r="H27" i="48"/>
  <c r="H26" i="48"/>
  <c r="BA46" i="62"/>
  <c r="BA49" i="62"/>
  <c r="BR44" i="62"/>
  <c r="AJ47" i="62"/>
  <c r="CX43" i="62"/>
  <c r="CY43" i="62" s="1"/>
  <c r="CH43" i="62"/>
  <c r="CX42" i="62"/>
  <c r="CY42" i="62" s="1"/>
  <c r="CX39" i="62"/>
  <c r="CY39" i="62" s="1"/>
  <c r="BA50" i="62"/>
  <c r="DQ48" i="62"/>
  <c r="DR48" i="62" s="1"/>
  <c r="CH48" i="62"/>
  <c r="BR48" i="62"/>
  <c r="BR45" i="62"/>
  <c r="BA45" i="62"/>
  <c r="DQ40" i="62"/>
  <c r="DR40" i="62" s="1"/>
  <c r="DQ38" i="62"/>
  <c r="DR38" i="62" s="1"/>
  <c r="BA41" i="62"/>
  <c r="DQ43" i="62"/>
  <c r="DR43" i="62" s="1"/>
  <c r="CX51" i="62"/>
  <c r="CY51" i="62" s="1"/>
  <c r="DQ47" i="62"/>
  <c r="DR47" i="62" s="1"/>
  <c r="CH47" i="62"/>
  <c r="CX46" i="62"/>
  <c r="CY46" i="62" s="1"/>
  <c r="AJ42" i="62"/>
  <c r="AJ40" i="62"/>
  <c r="T39" i="62"/>
  <c r="CX36" i="62"/>
  <c r="CY36" i="62" s="1"/>
  <c r="DQ35" i="62"/>
  <c r="DR35" i="62" s="1"/>
  <c r="CH35" i="62"/>
  <c r="BR34" i="62"/>
  <c r="BA33" i="62"/>
  <c r="AJ32" i="62"/>
  <c r="T31" i="62"/>
  <c r="T29" i="62"/>
  <c r="BR40" i="62"/>
  <c r="BA39" i="62"/>
  <c r="AJ38" i="62"/>
  <c r="T37" i="62"/>
  <c r="CX34" i="62"/>
  <c r="CY34" i="62" s="1"/>
  <c r="DQ33" i="62"/>
  <c r="DR33" i="62" s="1"/>
  <c r="CH33" i="62"/>
  <c r="BR32" i="62"/>
  <c r="BA31" i="62"/>
  <c r="AJ30" i="62"/>
  <c r="CX28" i="62"/>
  <c r="CY28" i="62" s="1"/>
  <c r="BA27" i="62"/>
  <c r="AE50" i="22"/>
  <c r="BO46" i="58"/>
  <c r="M49" i="22"/>
  <c r="E47" i="13" s="1"/>
  <c r="I47" i="5" s="1"/>
  <c r="U50" i="22"/>
  <c r="V50" i="22" s="1"/>
  <c r="AI49" i="58"/>
  <c r="S49" i="58"/>
  <c r="AY48" i="58"/>
  <c r="AI48" i="58"/>
  <c r="DM45" i="58"/>
  <c r="DN45" i="58" s="1"/>
  <c r="CU45" i="58"/>
  <c r="CV45" i="58" s="1"/>
  <c r="CE45" i="58"/>
  <c r="CU43" i="58"/>
  <c r="CV43" i="58" s="1"/>
  <c r="DM42" i="58"/>
  <c r="DN42" i="58" s="1"/>
  <c r="CU41" i="58"/>
  <c r="CV41" i="58" s="1"/>
  <c r="DM40" i="58"/>
  <c r="DN40" i="58" s="1"/>
  <c r="AY40" i="58"/>
  <c r="AI39" i="58"/>
  <c r="AY51" i="58"/>
  <c r="I50" i="22"/>
  <c r="J50" i="22" s="1"/>
  <c r="DM50" i="58"/>
  <c r="DN50" i="58" s="1"/>
  <c r="CE50" i="58"/>
  <c r="BO50" i="58"/>
  <c r="BO47" i="58"/>
  <c r="AY47" i="58"/>
  <c r="S46" i="58"/>
  <c r="CE42" i="58"/>
  <c r="D50" i="22"/>
  <c r="E50" i="22" s="1"/>
  <c r="CE40" i="58"/>
  <c r="S38" i="58"/>
  <c r="AY37" i="58"/>
  <c r="AI37" i="58"/>
  <c r="CU33" i="58"/>
  <c r="CV33" i="58" s="1"/>
  <c r="Z50" i="22"/>
  <c r="AA50" i="22" s="1"/>
  <c r="AB50" i="22" s="1"/>
  <c r="H48" i="13" s="1"/>
  <c r="X48" i="5" s="1"/>
  <c r="N50" i="22"/>
  <c r="O50" i="22" s="1"/>
  <c r="F50" i="22"/>
  <c r="G50" i="22" s="1"/>
  <c r="S43" i="58"/>
  <c r="DM39" i="58"/>
  <c r="DN39" i="58" s="1"/>
  <c r="CE39" i="58"/>
  <c r="BO39" i="58"/>
  <c r="DM32" i="58"/>
  <c r="DN32" i="58" s="1"/>
  <c r="S42" i="58"/>
  <c r="AI41" i="58"/>
  <c r="DM38" i="58"/>
  <c r="DN38" i="58" s="1"/>
  <c r="CE38" i="58"/>
  <c r="CU37" i="58"/>
  <c r="CV37" i="58" s="1"/>
  <c r="AY35" i="58"/>
  <c r="CU30" i="58"/>
  <c r="CV30" i="58" s="1"/>
  <c r="DM29" i="58"/>
  <c r="DN29" i="58" s="1"/>
  <c r="CE29" i="58"/>
  <c r="BO28" i="58"/>
  <c r="AY27" i="58"/>
  <c r="S25" i="58"/>
  <c r="S23" i="58"/>
  <c r="BO36" i="58"/>
  <c r="DM35" i="58"/>
  <c r="DN35" i="58" s="1"/>
  <c r="CE35" i="58"/>
  <c r="BO34" i="58"/>
  <c r="AY33" i="58"/>
  <c r="AI32" i="58"/>
  <c r="S31" i="58"/>
  <c r="CU28" i="58"/>
  <c r="CV28" i="58" s="1"/>
  <c r="DM27" i="58"/>
  <c r="DN27" i="58" s="1"/>
  <c r="CE27" i="58"/>
  <c r="BO26" i="58"/>
  <c r="AY25" i="58"/>
  <c r="AI24" i="58"/>
  <c r="CW50" i="58" l="1"/>
  <c r="AB46" i="22"/>
  <c r="H44" i="13" s="1"/>
  <c r="X44" i="5" s="1"/>
  <c r="AB27" i="22"/>
  <c r="H25" i="13" s="1"/>
  <c r="X25" i="5" s="1"/>
  <c r="AB42" i="22"/>
  <c r="H40" i="13" s="1"/>
  <c r="X40" i="5" s="1"/>
  <c r="AA40" i="5" s="1"/>
  <c r="H41" i="45" s="1"/>
  <c r="AB40" i="22"/>
  <c r="H38" i="13" s="1"/>
  <c r="X38" i="5" s="1"/>
  <c r="AA38" i="5" s="1"/>
  <c r="AB38" i="5" s="1"/>
  <c r="AB29" i="22"/>
  <c r="H27" i="13" s="1"/>
  <c r="X27" i="5" s="1"/>
  <c r="AA27" i="5" s="1"/>
  <c r="AB27" i="5" s="1"/>
  <c r="AB25" i="22"/>
  <c r="H23" i="13" s="1"/>
  <c r="X23" i="5" s="1"/>
  <c r="AB24" i="22"/>
  <c r="W33" i="22"/>
  <c r="G31" i="13" s="1"/>
  <c r="S31" i="5" s="1"/>
  <c r="W43" i="22"/>
  <c r="G41" i="13" s="1"/>
  <c r="S41" i="5" s="1"/>
  <c r="V41" i="5" s="1"/>
  <c r="W41" i="5" s="1"/>
  <c r="W30" i="22"/>
  <c r="G28" i="13" s="1"/>
  <c r="S28" i="5" s="1"/>
  <c r="V28" i="5" s="1"/>
  <c r="W28" i="5" s="1"/>
  <c r="W41" i="22"/>
  <c r="G39" i="13" s="1"/>
  <c r="S39" i="5" s="1"/>
  <c r="W37" i="22"/>
  <c r="G35" i="13" s="1"/>
  <c r="S35" i="5" s="1"/>
  <c r="W28" i="22"/>
  <c r="G26" i="13" s="1"/>
  <c r="S26" i="5" s="1"/>
  <c r="R27" i="22"/>
  <c r="F25" i="13" s="1"/>
  <c r="N25" i="5" s="1"/>
  <c r="R31" i="22"/>
  <c r="F29" i="13" s="1"/>
  <c r="N29" i="5" s="1"/>
  <c r="Q29" i="5" s="1"/>
  <c r="R29" i="5" s="1"/>
  <c r="R44" i="22"/>
  <c r="F42" i="13" s="1"/>
  <c r="N42" i="5" s="1"/>
  <c r="R48" i="22"/>
  <c r="F46" i="13" s="1"/>
  <c r="N46" i="5" s="1"/>
  <c r="R47" i="22"/>
  <c r="F45" i="13" s="1"/>
  <c r="N45" i="5" s="1"/>
  <c r="Q45" i="5" s="1"/>
  <c r="M40" i="22"/>
  <c r="E38" i="13" s="1"/>
  <c r="I38" i="5" s="1"/>
  <c r="M38" i="22"/>
  <c r="E36" i="13" s="1"/>
  <c r="I36" i="5" s="1"/>
  <c r="M30" i="22"/>
  <c r="E28" i="13" s="1"/>
  <c r="I28" i="5" s="1"/>
  <c r="AI26" i="58"/>
  <c r="M34" i="22"/>
  <c r="E32" i="13" s="1"/>
  <c r="I32" i="5" s="1"/>
  <c r="L32" i="5" s="1"/>
  <c r="M32" i="5" s="1"/>
  <c r="M25" i="22"/>
  <c r="E23" i="13" s="1"/>
  <c r="I23" i="5" s="1"/>
  <c r="H30" i="22"/>
  <c r="D28" i="13" s="1"/>
  <c r="D28" i="5" s="1"/>
  <c r="E33" i="5"/>
  <c r="K30" i="5"/>
  <c r="F37" i="5"/>
  <c r="K36" i="5"/>
  <c r="L36" i="5" s="1"/>
  <c r="K40" i="5"/>
  <c r="K32" i="5"/>
  <c r="T42" i="5"/>
  <c r="T36" i="5"/>
  <c r="E41" i="5"/>
  <c r="E47" i="5"/>
  <c r="K24" i="5"/>
  <c r="F31" i="5"/>
  <c r="E37" i="5"/>
  <c r="G33" i="5"/>
  <c r="D34" i="45" s="1"/>
  <c r="AD48" i="48"/>
  <c r="I46" i="49"/>
  <c r="AD46" i="5" s="1"/>
  <c r="DS42" i="62"/>
  <c r="AE41" i="48"/>
  <c r="T34" i="5"/>
  <c r="AA44" i="5"/>
  <c r="H45" i="45" s="1"/>
  <c r="AF31" i="48"/>
  <c r="J29" i="49"/>
  <c r="AJ29" i="5" s="1"/>
  <c r="BR31" i="62"/>
  <c r="CZ42" i="62"/>
  <c r="AC41" i="48"/>
  <c r="U43" i="5"/>
  <c r="Q44" i="5"/>
  <c r="F45" i="45" s="1"/>
  <c r="DC32" i="63"/>
  <c r="AC31" i="53"/>
  <c r="J37" i="54"/>
  <c r="AK37" i="5" s="1"/>
  <c r="AF39" i="53"/>
  <c r="AA48" i="5"/>
  <c r="AF33" i="53"/>
  <c r="J31" i="54"/>
  <c r="AK31" i="5" s="1"/>
  <c r="AD45" i="53"/>
  <c r="I43" i="54"/>
  <c r="AE43" i="5" s="1"/>
  <c r="E35" i="5"/>
  <c r="G35" i="5" s="1"/>
  <c r="AC48" i="22"/>
  <c r="AD48" i="22" s="1"/>
  <c r="DS43" i="62"/>
  <c r="AE42" i="48"/>
  <c r="DC36" i="63"/>
  <c r="AC35" i="53"/>
  <c r="DC44" i="63"/>
  <c r="AC43" i="53"/>
  <c r="M35" i="22"/>
  <c r="E33" i="13" s="1"/>
  <c r="I33" i="5" s="1"/>
  <c r="L33" i="5" s="1"/>
  <c r="M33" i="5" s="1"/>
  <c r="R23" i="22"/>
  <c r="CZ30" i="62"/>
  <c r="AC29" i="48"/>
  <c r="DS50" i="62"/>
  <c r="AE49" i="48"/>
  <c r="K46" i="5"/>
  <c r="T43" i="63"/>
  <c r="J28" i="49"/>
  <c r="AJ28" i="5" s="1"/>
  <c r="AF30" i="48"/>
  <c r="AD37" i="48"/>
  <c r="I35" i="49"/>
  <c r="AD35" i="5" s="1"/>
  <c r="K38" i="5"/>
  <c r="I47" i="49"/>
  <c r="AD47" i="5" s="1"/>
  <c r="AD49" i="48"/>
  <c r="E43" i="5"/>
  <c r="T32" i="5"/>
  <c r="AF43" i="48"/>
  <c r="J41" i="49"/>
  <c r="AJ41" i="5" s="1"/>
  <c r="DV46" i="63"/>
  <c r="AE45" i="53"/>
  <c r="CZ34" i="62"/>
  <c r="AC33" i="48"/>
  <c r="R33" i="22"/>
  <c r="F31" i="13" s="1"/>
  <c r="N31" i="5" s="1"/>
  <c r="Q31" i="5" s="1"/>
  <c r="R31" i="5" s="1"/>
  <c r="AC32" i="48"/>
  <c r="CZ33" i="62"/>
  <c r="W41" i="53"/>
  <c r="G39" i="54" s="1"/>
  <c r="M34" i="48"/>
  <c r="E32" i="49" s="1"/>
  <c r="J32" i="5" s="1"/>
  <c r="K26" i="5"/>
  <c r="CH30" i="62"/>
  <c r="E27" i="5"/>
  <c r="G27" i="5" s="1"/>
  <c r="DC27" i="63"/>
  <c r="AC26" i="53"/>
  <c r="H46" i="22"/>
  <c r="D44" i="13" s="1"/>
  <c r="D44" i="5" s="1"/>
  <c r="DV50" i="63"/>
  <c r="AE49" i="53"/>
  <c r="DC31" i="63"/>
  <c r="AC30" i="53"/>
  <c r="AK34" i="63"/>
  <c r="CZ27" i="62"/>
  <c r="AC26" i="48"/>
  <c r="AD26" i="48" s="1"/>
  <c r="DC37" i="63"/>
  <c r="AC36" i="53"/>
  <c r="T48" i="5"/>
  <c r="E45" i="5"/>
  <c r="G28" i="5"/>
  <c r="H28" i="5" s="1"/>
  <c r="H27" i="53"/>
  <c r="D25" i="54" s="1"/>
  <c r="F25" i="5" s="1"/>
  <c r="DV33" i="63"/>
  <c r="AE32" i="53"/>
  <c r="M33" i="53"/>
  <c r="E31" i="54" s="1"/>
  <c r="K31" i="5" s="1"/>
  <c r="L31" i="5" s="1"/>
  <c r="H33" i="48"/>
  <c r="D31" i="49" s="1"/>
  <c r="DC30" i="63"/>
  <c r="AC29" i="53"/>
  <c r="DS28" i="62"/>
  <c r="AE27" i="48"/>
  <c r="AF27" i="48" s="1"/>
  <c r="H49" i="53"/>
  <c r="D47" i="54" s="1"/>
  <c r="F47" i="5" s="1"/>
  <c r="G47" i="5" s="1"/>
  <c r="W34" i="53"/>
  <c r="G32" i="54" s="1"/>
  <c r="U32" i="5" s="1"/>
  <c r="F45" i="5"/>
  <c r="DC50" i="63"/>
  <c r="AC49" i="53"/>
  <c r="CZ36" i="62"/>
  <c r="AC35" i="48"/>
  <c r="G42" i="5"/>
  <c r="D43" i="45" s="1"/>
  <c r="DV26" i="63"/>
  <c r="AE25" i="53"/>
  <c r="AF25" i="53" s="1"/>
  <c r="DV38" i="63"/>
  <c r="AE37" i="53"/>
  <c r="CZ29" i="62"/>
  <c r="AC28" i="48"/>
  <c r="AD28" i="48" s="1"/>
  <c r="AD31" i="48"/>
  <c r="I29" i="49"/>
  <c r="AD29" i="5" s="1"/>
  <c r="CZ40" i="62"/>
  <c r="AC39" i="48"/>
  <c r="CZ39" i="62"/>
  <c r="AC38" i="48"/>
  <c r="AB23" i="22"/>
  <c r="F29" i="5"/>
  <c r="DC40" i="63"/>
  <c r="AC39" i="53"/>
  <c r="J29" i="54"/>
  <c r="AK29" i="5" s="1"/>
  <c r="AF31" i="53"/>
  <c r="E30" i="5"/>
  <c r="DS47" i="62"/>
  <c r="AE46" i="48"/>
  <c r="W32" i="48"/>
  <c r="G30" i="49" s="1"/>
  <c r="T30" i="5" s="1"/>
  <c r="E39" i="5"/>
  <c r="DS37" i="62"/>
  <c r="AE36" i="48"/>
  <c r="AB45" i="48"/>
  <c r="H43" i="49" s="1"/>
  <c r="Y43" i="5" s="1"/>
  <c r="CZ51" i="62"/>
  <c r="AC50" i="48"/>
  <c r="V29" i="5"/>
  <c r="G30" i="45" s="1"/>
  <c r="DV30" i="63"/>
  <c r="AE29" i="53"/>
  <c r="DV36" i="63"/>
  <c r="AE35" i="53"/>
  <c r="AB38" i="53"/>
  <c r="H36" i="54" s="1"/>
  <c r="Z36" i="5" s="1"/>
  <c r="DS38" i="62"/>
  <c r="AE37" i="48"/>
  <c r="DV29" i="63"/>
  <c r="AE28" i="53"/>
  <c r="DV37" i="63"/>
  <c r="AE36" i="53"/>
  <c r="W26" i="22"/>
  <c r="G24" i="13" s="1"/>
  <c r="S24" i="5" s="1"/>
  <c r="M31" i="22"/>
  <c r="E29" i="13" s="1"/>
  <c r="I29" i="5" s="1"/>
  <c r="L29" i="5" s="1"/>
  <c r="M29" i="5" s="1"/>
  <c r="W40" i="22"/>
  <c r="G38" i="13" s="1"/>
  <c r="S38" i="5" s="1"/>
  <c r="V38" i="5" s="1"/>
  <c r="W38" i="5" s="1"/>
  <c r="R29" i="53"/>
  <c r="F27" i="54" s="1"/>
  <c r="P27" i="5" s="1"/>
  <c r="DS39" i="62"/>
  <c r="AE38" i="48"/>
  <c r="K42" i="5"/>
  <c r="W44" i="53"/>
  <c r="G42" i="54" s="1"/>
  <c r="U42" i="5" s="1"/>
  <c r="T50" i="63"/>
  <c r="BS35" i="63"/>
  <c r="DV51" i="63"/>
  <c r="AE50" i="53"/>
  <c r="K28" i="5"/>
  <c r="U47" i="5"/>
  <c r="DC38" i="63"/>
  <c r="AC37" i="53"/>
  <c r="DC29" i="63"/>
  <c r="AC28" i="53"/>
  <c r="DC48" i="63"/>
  <c r="AC47" i="53"/>
  <c r="H48" i="48"/>
  <c r="D46" i="49" s="1"/>
  <c r="DC43" i="63"/>
  <c r="AC42" i="53"/>
  <c r="BB30" i="63"/>
  <c r="R44" i="53"/>
  <c r="F42" i="54" s="1"/>
  <c r="P42" i="5" s="1"/>
  <c r="Q42" i="5" s="1"/>
  <c r="BB36" i="63"/>
  <c r="BS45" i="63"/>
  <c r="T36" i="62"/>
  <c r="DS30" i="62"/>
  <c r="AE29" i="48"/>
  <c r="AF43" i="53"/>
  <c r="J41" i="54"/>
  <c r="AK41" i="5" s="1"/>
  <c r="DC49" i="63"/>
  <c r="AC48" i="53"/>
  <c r="DV49" i="63"/>
  <c r="AE48" i="53"/>
  <c r="DS48" i="62"/>
  <c r="AE47" i="48"/>
  <c r="K48" i="5"/>
  <c r="DS29" i="62"/>
  <c r="AE28" i="48"/>
  <c r="AF28" i="48" s="1"/>
  <c r="DV28" i="63"/>
  <c r="AE27" i="53"/>
  <c r="DC39" i="63"/>
  <c r="AC38" i="53"/>
  <c r="CZ44" i="62"/>
  <c r="AC43" i="48"/>
  <c r="V27" i="5"/>
  <c r="W27" i="5" s="1"/>
  <c r="W50" i="22"/>
  <c r="G48" i="13" s="1"/>
  <c r="S48" i="5" s="1"/>
  <c r="DS36" i="62"/>
  <c r="AE35" i="48"/>
  <c r="CZ31" i="62"/>
  <c r="AC30" i="48"/>
  <c r="U35" i="5"/>
  <c r="L38" i="5"/>
  <c r="E39" i="45" s="1"/>
  <c r="DV43" i="63"/>
  <c r="AE42" i="53"/>
  <c r="DV45" i="63"/>
  <c r="AE44" i="53"/>
  <c r="CZ43" i="62"/>
  <c r="AC42" i="48"/>
  <c r="DV47" i="63"/>
  <c r="AE46" i="53"/>
  <c r="H45" i="22"/>
  <c r="D43" i="13" s="1"/>
  <c r="D43" i="5" s="1"/>
  <c r="M44" i="22"/>
  <c r="E42" i="13" s="1"/>
  <c r="I42" i="5" s="1"/>
  <c r="L42" i="5" s="1"/>
  <c r="M42" i="5" s="1"/>
  <c r="DC41" i="63"/>
  <c r="AC40" i="53"/>
  <c r="R42" i="22"/>
  <c r="F40" i="13" s="1"/>
  <c r="N40" i="5" s="1"/>
  <c r="Q40" i="5" s="1"/>
  <c r="R40" i="5" s="1"/>
  <c r="DC35" i="63"/>
  <c r="AC34" i="53"/>
  <c r="AD41" i="53"/>
  <c r="I39" i="54"/>
  <c r="AE39" i="5" s="1"/>
  <c r="DV27" i="63"/>
  <c r="AE26" i="53"/>
  <c r="K38" i="49"/>
  <c r="D37" i="50" s="1"/>
  <c r="E38" i="5"/>
  <c r="DS45" i="62"/>
  <c r="AE44" i="48"/>
  <c r="BB45" i="63"/>
  <c r="CZ48" i="62"/>
  <c r="AC47" i="48"/>
  <c r="I44" i="54"/>
  <c r="AE44" i="5" s="1"/>
  <c r="AD46" i="53"/>
  <c r="V35" i="5"/>
  <c r="W35" i="5" s="1"/>
  <c r="AD44" i="48"/>
  <c r="I42" i="49"/>
  <c r="AD42" i="5" s="1"/>
  <c r="K34" i="5"/>
  <c r="DS46" i="62"/>
  <c r="AE45" i="48"/>
  <c r="DS33" i="62"/>
  <c r="AE32" i="48"/>
  <c r="E28" i="5"/>
  <c r="V31" i="5"/>
  <c r="W31" i="5" s="1"/>
  <c r="CZ46" i="62"/>
  <c r="AC45" i="48"/>
  <c r="DV31" i="63"/>
  <c r="AE30" i="53"/>
  <c r="I34" i="49"/>
  <c r="AD34" i="5" s="1"/>
  <c r="AD36" i="48"/>
  <c r="AB29" i="48"/>
  <c r="H27" i="49" s="1"/>
  <c r="Y27" i="5" s="1"/>
  <c r="K44" i="5"/>
  <c r="L47" i="5"/>
  <c r="E48" i="45" s="1"/>
  <c r="DV25" i="63"/>
  <c r="AE24" i="53"/>
  <c r="AF24" i="53" s="1"/>
  <c r="K29" i="49"/>
  <c r="D28" i="50" s="1"/>
  <c r="E29" i="5"/>
  <c r="G29" i="5" s="1"/>
  <c r="CZ28" i="62"/>
  <c r="AC27" i="48"/>
  <c r="AD27" i="48" s="1"/>
  <c r="DS40" i="62"/>
  <c r="AE39" i="48"/>
  <c r="DV48" i="63"/>
  <c r="AE47" i="53"/>
  <c r="DS35" i="62"/>
  <c r="AE34" i="48"/>
  <c r="DV42" i="63"/>
  <c r="AE41" i="53"/>
  <c r="DC51" i="63"/>
  <c r="AC50" i="53"/>
  <c r="U25" i="5"/>
  <c r="F27" i="5"/>
  <c r="H32" i="22"/>
  <c r="D30" i="13" s="1"/>
  <c r="D30" i="5" s="1"/>
  <c r="G30" i="5" s="1"/>
  <c r="D31" i="45" s="1"/>
  <c r="U33" i="5"/>
  <c r="V33" i="5" s="1"/>
  <c r="DC26" i="63"/>
  <c r="AC25" i="53"/>
  <c r="AD25" i="53" s="1"/>
  <c r="F41" i="5"/>
  <c r="DC28" i="63"/>
  <c r="AC27" i="53"/>
  <c r="H46" i="48"/>
  <c r="D44" i="49" s="1"/>
  <c r="AF48" i="48"/>
  <c r="J46" i="49"/>
  <c r="AJ46" i="5" s="1"/>
  <c r="DC34" i="63"/>
  <c r="AC33" i="53"/>
  <c r="T40" i="62"/>
  <c r="AJ37" i="62"/>
  <c r="R48" i="53"/>
  <c r="F46" i="54" s="1"/>
  <c r="P46" i="5" s="1"/>
  <c r="H47" i="22"/>
  <c r="D45" i="13" s="1"/>
  <c r="D45" i="5" s="1"/>
  <c r="G45" i="5" s="1"/>
  <c r="D46" i="45" s="1"/>
  <c r="M28" i="22"/>
  <c r="E26" i="13" s="1"/>
  <c r="I26" i="5" s="1"/>
  <c r="W25" i="22"/>
  <c r="G23" i="13" s="1"/>
  <c r="S23" i="5" s="1"/>
  <c r="M24" i="22"/>
  <c r="R49" i="22"/>
  <c r="F47" i="13" s="1"/>
  <c r="N47" i="5" s="1"/>
  <c r="Q47" i="5" s="1"/>
  <c r="R47" i="5" s="1"/>
  <c r="W23" i="22"/>
  <c r="W38" i="22"/>
  <c r="G36" i="13" s="1"/>
  <c r="S36" i="5" s="1"/>
  <c r="V36" i="5" s="1"/>
  <c r="G37" i="45" s="1"/>
  <c r="M39" i="22"/>
  <c r="E37" i="13" s="1"/>
  <c r="I37" i="5" s="1"/>
  <c r="L37" i="5" s="1"/>
  <c r="M37" i="5" s="1"/>
  <c r="R37" i="22"/>
  <c r="F35" i="13" s="1"/>
  <c r="N35" i="5" s="1"/>
  <c r="Q35" i="5" s="1"/>
  <c r="R35" i="5" s="1"/>
  <c r="W27" i="22"/>
  <c r="G25" i="13" s="1"/>
  <c r="S25" i="5" s="1"/>
  <c r="R25" i="22"/>
  <c r="F23" i="13" s="1"/>
  <c r="N23" i="5" s="1"/>
  <c r="H27" i="22"/>
  <c r="D25" i="13" s="1"/>
  <c r="D25" i="5" s="1"/>
  <c r="M41" i="22"/>
  <c r="E39" i="13" s="1"/>
  <c r="I39" i="5" s="1"/>
  <c r="L39" i="5" s="1"/>
  <c r="M39" i="5" s="1"/>
  <c r="H41" i="22"/>
  <c r="D39" i="13" s="1"/>
  <c r="D39" i="5" s="1"/>
  <c r="AB31" i="22"/>
  <c r="H29" i="13" s="1"/>
  <c r="X29" i="5" s="1"/>
  <c r="AA29" i="5" s="1"/>
  <c r="H30" i="45" s="1"/>
  <c r="M32" i="22"/>
  <c r="E30" i="13" s="1"/>
  <c r="I30" i="5" s="1"/>
  <c r="L30" i="5" s="1"/>
  <c r="E31" i="45" s="1"/>
  <c r="AE25" i="22"/>
  <c r="J23" i="13" s="1"/>
  <c r="AI23" i="5" s="1"/>
  <c r="CW38" i="58"/>
  <c r="AB34" i="22"/>
  <c r="H32" i="13" s="1"/>
  <c r="X32" i="5" s="1"/>
  <c r="AA32" i="5" s="1"/>
  <c r="AB32" i="5" s="1"/>
  <c r="AB33" i="22"/>
  <c r="H31" i="13" s="1"/>
  <c r="X31" i="5" s="1"/>
  <c r="AA31" i="5" s="1"/>
  <c r="AB31" i="5" s="1"/>
  <c r="AB47" i="22"/>
  <c r="H45" i="13" s="1"/>
  <c r="X45" i="5" s="1"/>
  <c r="AA45" i="5" s="1"/>
  <c r="H46" i="45" s="1"/>
  <c r="W36" i="22"/>
  <c r="G34" i="13" s="1"/>
  <c r="S34" i="5" s="1"/>
  <c r="V34" i="5" s="1"/>
  <c r="G35" i="45" s="1"/>
  <c r="W39" i="22"/>
  <c r="G37" i="13" s="1"/>
  <c r="S37" i="5" s="1"/>
  <c r="V37" i="5" s="1"/>
  <c r="W37" i="5" s="1"/>
  <c r="R24" i="22"/>
  <c r="AE24" i="22"/>
  <c r="AF24" i="22" s="1"/>
  <c r="AC38" i="22"/>
  <c r="AD38" i="22" s="1"/>
  <c r="H25" i="22"/>
  <c r="D23" i="13" s="1"/>
  <c r="D23" i="5" s="1"/>
  <c r="R29" i="22"/>
  <c r="F27" i="13" s="1"/>
  <c r="N27" i="5" s="1"/>
  <c r="Q27" i="5" s="1"/>
  <c r="R27" i="5" s="1"/>
  <c r="AE42" i="22"/>
  <c r="AF42" i="22" s="1"/>
  <c r="AE29" i="22"/>
  <c r="J27" i="13" s="1"/>
  <c r="AI27" i="5" s="1"/>
  <c r="AE27" i="22"/>
  <c r="AF27" i="22" s="1"/>
  <c r="AB32" i="22"/>
  <c r="H30" i="13" s="1"/>
  <c r="X30" i="5" s="1"/>
  <c r="AA30" i="5" s="1"/>
  <c r="H31" i="45" s="1"/>
  <c r="AB44" i="22"/>
  <c r="H42" i="13" s="1"/>
  <c r="X42" i="5" s="1"/>
  <c r="AA42" i="5" s="1"/>
  <c r="AB42" i="5" s="1"/>
  <c r="AE45" i="22"/>
  <c r="AF45" i="22" s="1"/>
  <c r="H36" i="22"/>
  <c r="D34" i="13" s="1"/>
  <c r="D34" i="5" s="1"/>
  <c r="G34" i="5" s="1"/>
  <c r="D35" i="45" s="1"/>
  <c r="R50" i="22"/>
  <c r="F48" i="13" s="1"/>
  <c r="N48" i="5" s="1"/>
  <c r="Q48" i="5" s="1"/>
  <c r="R48" i="5" s="1"/>
  <c r="R43" i="22"/>
  <c r="F41" i="13" s="1"/>
  <c r="N41" i="5" s="1"/>
  <c r="Q41" i="5" s="1"/>
  <c r="R41" i="5" s="1"/>
  <c r="AB36" i="22"/>
  <c r="H34" i="13" s="1"/>
  <c r="X34" i="5" s="1"/>
  <c r="AA34" i="5" s="1"/>
  <c r="H35" i="45" s="1"/>
  <c r="M42" i="22"/>
  <c r="E40" i="13" s="1"/>
  <c r="I40" i="5" s="1"/>
  <c r="W46" i="22"/>
  <c r="G44" i="13" s="1"/>
  <c r="S44" i="5" s="1"/>
  <c r="V44" i="5" s="1"/>
  <c r="W44" i="5" s="1"/>
  <c r="W32" i="22"/>
  <c r="G30" i="13" s="1"/>
  <c r="S30" i="5" s="1"/>
  <c r="H34" i="22"/>
  <c r="D32" i="13" s="1"/>
  <c r="D32" i="5" s="1"/>
  <c r="G32" i="5" s="1"/>
  <c r="H32" i="5" s="1"/>
  <c r="M27" i="22"/>
  <c r="E25" i="13" s="1"/>
  <c r="I25" i="5" s="1"/>
  <c r="M46" i="22"/>
  <c r="E44" i="13" s="1"/>
  <c r="I44" i="5" s="1"/>
  <c r="L44" i="5" s="1"/>
  <c r="E45" i="45" s="1"/>
  <c r="AB37" i="22"/>
  <c r="H35" i="13" s="1"/>
  <c r="X35" i="5" s="1"/>
  <c r="AA35" i="5" s="1"/>
  <c r="H36" i="45" s="1"/>
  <c r="AB35" i="22"/>
  <c r="H33" i="13" s="1"/>
  <c r="X33" i="5" s="1"/>
  <c r="AA33" i="5" s="1"/>
  <c r="H34" i="45" s="1"/>
  <c r="W44" i="22"/>
  <c r="G42" i="13" s="1"/>
  <c r="S42" i="5" s="1"/>
  <c r="AC50" i="22"/>
  <c r="AD50" i="22" s="1"/>
  <c r="AB43" i="22"/>
  <c r="H41" i="13" s="1"/>
  <c r="X41" i="5" s="1"/>
  <c r="AA41" i="5" s="1"/>
  <c r="AB41" i="5" s="1"/>
  <c r="W42" i="22"/>
  <c r="G40" i="13" s="1"/>
  <c r="S40" i="5" s="1"/>
  <c r="V40" i="5" s="1"/>
  <c r="W40" i="5" s="1"/>
  <c r="M48" i="22"/>
  <c r="E46" i="13" s="1"/>
  <c r="I46" i="5" s="1"/>
  <c r="L46" i="5" s="1"/>
  <c r="E47" i="45" s="1"/>
  <c r="W47" i="22"/>
  <c r="G45" i="13" s="1"/>
  <c r="S45" i="5" s="1"/>
  <c r="V45" i="5" s="1"/>
  <c r="W45" i="5" s="1"/>
  <c r="W34" i="22"/>
  <c r="G32" i="13" s="1"/>
  <c r="S32" i="5" s="1"/>
  <c r="V32" i="5" s="1"/>
  <c r="W32" i="5" s="1"/>
  <c r="AB48" i="22"/>
  <c r="H46" i="13" s="1"/>
  <c r="X46" i="5" s="1"/>
  <c r="AA46" i="5" s="1"/>
  <c r="AB46" i="5" s="1"/>
  <c r="H28" i="22"/>
  <c r="D26" i="13" s="1"/>
  <c r="D26" i="5" s="1"/>
  <c r="R36" i="22"/>
  <c r="F34" i="13" s="1"/>
  <c r="N34" i="5" s="1"/>
  <c r="Q34" i="5" s="1"/>
  <c r="R34" i="5" s="1"/>
  <c r="AB30" i="22"/>
  <c r="H28" i="13" s="1"/>
  <c r="X28" i="5" s="1"/>
  <c r="AA28" i="5" s="1"/>
  <c r="H29" i="45" s="1"/>
  <c r="R35" i="22"/>
  <c r="F33" i="13" s="1"/>
  <c r="N33" i="5" s="1"/>
  <c r="Q33" i="5" s="1"/>
  <c r="R33" i="5" s="1"/>
  <c r="AC41" i="22"/>
  <c r="AD41" i="22" s="1"/>
  <c r="H40" i="22"/>
  <c r="D38" i="13" s="1"/>
  <c r="D38" i="5" s="1"/>
  <c r="G38" i="5" s="1"/>
  <c r="D39" i="45" s="1"/>
  <c r="AB41" i="22"/>
  <c r="H39" i="13" s="1"/>
  <c r="X39" i="5" s="1"/>
  <c r="AA39" i="5" s="1"/>
  <c r="H40" i="45" s="1"/>
  <c r="H48" i="22"/>
  <c r="D46" i="13" s="1"/>
  <c r="D46" i="5" s="1"/>
  <c r="R40" i="22"/>
  <c r="F38" i="13" s="1"/>
  <c r="N38" i="5" s="1"/>
  <c r="Q38" i="5" s="1"/>
  <c r="R38" i="5" s="1"/>
  <c r="AB49" i="22"/>
  <c r="H47" i="13" s="1"/>
  <c r="X47" i="5" s="1"/>
  <c r="AA47" i="5" s="1"/>
  <c r="AB47" i="5" s="1"/>
  <c r="AB26" i="22"/>
  <c r="H24" i="13" s="1"/>
  <c r="X24" i="5" s="1"/>
  <c r="M29" i="22"/>
  <c r="E27" i="13" s="1"/>
  <c r="I27" i="5" s="1"/>
  <c r="L27" i="5" s="1"/>
  <c r="M27" i="5" s="1"/>
  <c r="CW46" i="58"/>
  <c r="R34" i="22"/>
  <c r="F32" i="13" s="1"/>
  <c r="N32" i="5" s="1"/>
  <c r="Q32" i="5" s="1"/>
  <c r="R32" i="5" s="1"/>
  <c r="AC28" i="22"/>
  <c r="W45" i="22"/>
  <c r="G43" i="13" s="1"/>
  <c r="S43" i="5" s="1"/>
  <c r="AC30" i="22"/>
  <c r="AB28" i="22"/>
  <c r="H26" i="13" s="1"/>
  <c r="X26" i="5" s="1"/>
  <c r="AB45" i="22"/>
  <c r="H43" i="13" s="1"/>
  <c r="X43" i="5" s="1"/>
  <c r="H23" i="22"/>
  <c r="W49" i="22"/>
  <c r="G47" i="13" s="1"/>
  <c r="S47" i="5" s="1"/>
  <c r="AE36" i="22"/>
  <c r="AF36" i="22" s="1"/>
  <c r="M47" i="22"/>
  <c r="E45" i="13" s="1"/>
  <c r="I45" i="5" s="1"/>
  <c r="L45" i="5" s="1"/>
  <c r="E46" i="45" s="1"/>
  <c r="AB39" i="22"/>
  <c r="H37" i="13" s="1"/>
  <c r="X37" i="5" s="1"/>
  <c r="AA37" i="5" s="1"/>
  <c r="AB37" i="5" s="1"/>
  <c r="R38" i="22"/>
  <c r="F36" i="13" s="1"/>
  <c r="N36" i="5" s="1"/>
  <c r="Q36" i="5" s="1"/>
  <c r="F37" i="45" s="1"/>
  <c r="R45" i="22"/>
  <c r="F43" i="13" s="1"/>
  <c r="N43" i="5" s="1"/>
  <c r="Q43" i="5" s="1"/>
  <c r="F44" i="45" s="1"/>
  <c r="R41" i="22"/>
  <c r="F39" i="13" s="1"/>
  <c r="N39" i="5" s="1"/>
  <c r="Q39" i="5" s="1"/>
  <c r="R39" i="5" s="1"/>
  <c r="R32" i="22"/>
  <c r="F30" i="13" s="1"/>
  <c r="N30" i="5" s="1"/>
  <c r="Q30" i="5" s="1"/>
  <c r="R30" i="5" s="1"/>
  <c r="R30" i="22"/>
  <c r="F28" i="13" s="1"/>
  <c r="N28" i="5" s="1"/>
  <c r="Q28" i="5" s="1"/>
  <c r="F29" i="45" s="1"/>
  <c r="R39" i="22"/>
  <c r="F37" i="13" s="1"/>
  <c r="N37" i="5" s="1"/>
  <c r="Q37" i="5" s="1"/>
  <c r="F38" i="45" s="1"/>
  <c r="R26" i="22"/>
  <c r="F24" i="13" s="1"/>
  <c r="N24" i="5" s="1"/>
  <c r="M43" i="22"/>
  <c r="E41" i="13" s="1"/>
  <c r="I41" i="5" s="1"/>
  <c r="L41" i="5" s="1"/>
  <c r="E42" i="45" s="1"/>
  <c r="M36" i="22"/>
  <c r="E34" i="13" s="1"/>
  <c r="I34" i="5" s="1"/>
  <c r="L34" i="5" s="1"/>
  <c r="E35" i="45" s="1"/>
  <c r="CW26" i="58"/>
  <c r="AC25" i="22"/>
  <c r="AE46" i="22"/>
  <c r="J44" i="13" s="1"/>
  <c r="AI44" i="5" s="1"/>
  <c r="R28" i="22"/>
  <c r="F26" i="13" s="1"/>
  <c r="N26" i="5" s="1"/>
  <c r="AE35" i="22"/>
  <c r="H50" i="22"/>
  <c r="D48" i="13" s="1"/>
  <c r="D48" i="5" s="1"/>
  <c r="G48" i="5" s="1"/>
  <c r="D49" i="45" s="1"/>
  <c r="M50" i="22"/>
  <c r="E48" i="13" s="1"/>
  <c r="I48" i="5" s="1"/>
  <c r="L48" i="5" s="1"/>
  <c r="M48" i="5" s="1"/>
  <c r="AE47" i="22"/>
  <c r="H33" i="22"/>
  <c r="D31" i="13" s="1"/>
  <c r="D31" i="5" s="1"/>
  <c r="W48" i="22"/>
  <c r="G46" i="13" s="1"/>
  <c r="S46" i="5" s="1"/>
  <c r="V46" i="5" s="1"/>
  <c r="W46" i="5" s="1"/>
  <c r="M45" i="22"/>
  <c r="E43" i="13" s="1"/>
  <c r="I43" i="5" s="1"/>
  <c r="L43" i="5" s="1"/>
  <c r="E44" i="45" s="1"/>
  <c r="AE43" i="22"/>
  <c r="J41" i="13" s="1"/>
  <c r="AI41" i="5" s="1"/>
  <c r="AL41" i="5" s="1"/>
  <c r="AC46" i="22"/>
  <c r="I44" i="13" s="1"/>
  <c r="H26" i="22"/>
  <c r="D24" i="13" s="1"/>
  <c r="D24" i="5" s="1"/>
  <c r="AB38" i="22"/>
  <c r="H36" i="13" s="1"/>
  <c r="X36" i="5" s="1"/>
  <c r="H39" i="22"/>
  <c r="D37" i="13" s="1"/>
  <c r="D37" i="5" s="1"/>
  <c r="H43" i="22"/>
  <c r="D41" i="13" s="1"/>
  <c r="D41" i="5" s="1"/>
  <c r="AC33" i="22"/>
  <c r="AD33" i="22" s="1"/>
  <c r="H45" i="5"/>
  <c r="I47" i="13"/>
  <c r="AC47" i="5" s="1"/>
  <c r="AB48" i="5"/>
  <c r="H49" i="45"/>
  <c r="AC43" i="22"/>
  <c r="AD43" i="22" s="1"/>
  <c r="CW25" i="58"/>
  <c r="AC24" i="22"/>
  <c r="AD24" i="22" s="1"/>
  <c r="DO34" i="58"/>
  <c r="AE33" i="22"/>
  <c r="CW35" i="58"/>
  <c r="AC34" i="22"/>
  <c r="CW40" i="58"/>
  <c r="AC39" i="22"/>
  <c r="CW48" i="58"/>
  <c r="AC47" i="22"/>
  <c r="DO41" i="58"/>
  <c r="AE40" i="22"/>
  <c r="DO24" i="58"/>
  <c r="AE23" i="22"/>
  <c r="AF23" i="22" s="1"/>
  <c r="CW32" i="58"/>
  <c r="AC31" i="22"/>
  <c r="CW36" i="58"/>
  <c r="AC35" i="22"/>
  <c r="AD37" i="22"/>
  <c r="I35" i="13"/>
  <c r="AC35" i="5" s="1"/>
  <c r="M35" i="5"/>
  <c r="E36" i="45"/>
  <c r="CW24" i="58"/>
  <c r="AC23" i="22"/>
  <c r="AD23" i="22" s="1"/>
  <c r="DO31" i="58"/>
  <c r="AE30" i="22"/>
  <c r="CW27" i="58"/>
  <c r="AC26" i="22"/>
  <c r="DO49" i="58"/>
  <c r="AE48" i="22"/>
  <c r="DO33" i="58"/>
  <c r="AE32" i="22"/>
  <c r="H42" i="22"/>
  <c r="D40" i="13" s="1"/>
  <c r="D40" i="5" s="1"/>
  <c r="G40" i="5" s="1"/>
  <c r="D41" i="45" s="1"/>
  <c r="H38" i="22"/>
  <c r="D36" i="13" s="1"/>
  <c r="D36" i="5" s="1"/>
  <c r="G36" i="5" s="1"/>
  <c r="D37" i="45" s="1"/>
  <c r="DO40" i="58"/>
  <c r="AE39" i="22"/>
  <c r="AF50" i="22"/>
  <c r="J48" i="13"/>
  <c r="AI48" i="5" s="1"/>
  <c r="AD45" i="22"/>
  <c r="I43" i="13"/>
  <c r="AC43" i="5" s="1"/>
  <c r="DO27" i="58"/>
  <c r="AE26" i="22"/>
  <c r="CW28" i="58"/>
  <c r="AC27" i="22"/>
  <c r="DO39" i="58"/>
  <c r="AE38" i="22"/>
  <c r="AE37" i="22"/>
  <c r="DO38" i="58"/>
  <c r="DO32" i="58"/>
  <c r="AE31" i="22"/>
  <c r="CW41" i="58"/>
  <c r="AC40" i="22"/>
  <c r="CW45" i="58"/>
  <c r="AC44" i="22"/>
  <c r="CW30" i="58"/>
  <c r="AC29" i="22"/>
  <c r="DO35" i="58"/>
  <c r="AE34" i="22"/>
  <c r="DO29" i="58"/>
  <c r="AE28" i="22"/>
  <c r="CW33" i="58"/>
  <c r="AC32" i="22"/>
  <c r="DO42" i="58"/>
  <c r="AE41" i="22"/>
  <c r="DO45" i="58"/>
  <c r="AE44" i="22"/>
  <c r="CW37" i="58"/>
  <c r="AC36" i="22"/>
  <c r="DO50" i="58"/>
  <c r="AE49" i="22"/>
  <c r="CW43" i="58"/>
  <c r="AC42" i="22"/>
  <c r="B4" i="23"/>
  <c r="H39" i="45" l="1"/>
  <c r="AB44" i="5"/>
  <c r="AB40" i="5"/>
  <c r="AB29" i="5"/>
  <c r="G42" i="45"/>
  <c r="G39" i="45"/>
  <c r="G38" i="45"/>
  <c r="W36" i="5"/>
  <c r="G32" i="45"/>
  <c r="G28" i="45"/>
  <c r="Q46" i="5"/>
  <c r="R45" i="5"/>
  <c r="F46" i="45"/>
  <c r="F41" i="45"/>
  <c r="F36" i="45"/>
  <c r="F32" i="45"/>
  <c r="M47" i="5"/>
  <c r="L28" i="5"/>
  <c r="M28" i="5" s="1"/>
  <c r="E34" i="45"/>
  <c r="E32" i="45"/>
  <c r="M31" i="5"/>
  <c r="D28" i="45"/>
  <c r="H27" i="5"/>
  <c r="W33" i="5"/>
  <c r="G34" i="45"/>
  <c r="E29" i="45"/>
  <c r="F43" i="45"/>
  <c r="R42" i="5"/>
  <c r="D36" i="45"/>
  <c r="H35" i="5"/>
  <c r="D30" i="45"/>
  <c r="H29" i="5"/>
  <c r="H47" i="5"/>
  <c r="D48" i="45"/>
  <c r="E37" i="45"/>
  <c r="M36" i="5"/>
  <c r="R46" i="5"/>
  <c r="F47" i="45"/>
  <c r="AF30" i="53"/>
  <c r="J28" i="54"/>
  <c r="AK28" i="5" s="1"/>
  <c r="AF27" i="53"/>
  <c r="J25" i="54"/>
  <c r="AK25" i="5" s="1"/>
  <c r="E33" i="45"/>
  <c r="J34" i="54"/>
  <c r="AK34" i="5" s="1"/>
  <c r="AF36" i="53"/>
  <c r="AD38" i="48"/>
  <c r="I36" i="49"/>
  <c r="V42" i="5"/>
  <c r="G43" i="45" s="1"/>
  <c r="W29" i="5"/>
  <c r="G39" i="5"/>
  <c r="D40" i="45" s="1"/>
  <c r="J45" i="49"/>
  <c r="AJ45" i="5" s="1"/>
  <c r="AF47" i="48"/>
  <c r="H42" i="5"/>
  <c r="G36" i="45"/>
  <c r="J30" i="49"/>
  <c r="AJ30" i="5" s="1"/>
  <c r="AF32" i="48"/>
  <c r="I40" i="54"/>
  <c r="AD42" i="53"/>
  <c r="AL44" i="5"/>
  <c r="AN44" i="5" s="1"/>
  <c r="G43" i="5"/>
  <c r="J46" i="54"/>
  <c r="AK46" i="5" s="1"/>
  <c r="AF48" i="53"/>
  <c r="AD29" i="48"/>
  <c r="I27" i="49"/>
  <c r="J44" i="54"/>
  <c r="AK44" i="5" s="1"/>
  <c r="AF46" i="53"/>
  <c r="M38" i="5"/>
  <c r="G41" i="5"/>
  <c r="D42" i="45" s="1"/>
  <c r="AD50" i="53"/>
  <c r="I48" i="54"/>
  <c r="AD48" i="53"/>
  <c r="I46" i="54"/>
  <c r="AE46" i="5" s="1"/>
  <c r="I45" i="54"/>
  <c r="AD47" i="53"/>
  <c r="K42" i="54"/>
  <c r="D41" i="38" s="1"/>
  <c r="J33" i="54"/>
  <c r="AK33" i="5" s="1"/>
  <c r="AF35" i="53"/>
  <c r="K30" i="49"/>
  <c r="D29" i="50" s="1"/>
  <c r="U39" i="5"/>
  <c r="V39" i="5" s="1"/>
  <c r="J27" i="49"/>
  <c r="AJ27" i="5" s="1"/>
  <c r="AF29" i="48"/>
  <c r="AF49" i="53"/>
  <c r="J47" i="54"/>
  <c r="AK47" i="5" s="1"/>
  <c r="AD31" i="53"/>
  <c r="I29" i="54"/>
  <c r="AD34" i="53"/>
  <c r="I32" i="54"/>
  <c r="I45" i="49"/>
  <c r="AD47" i="48"/>
  <c r="AF35" i="48"/>
  <c r="J33" i="49"/>
  <c r="AJ33" i="5" s="1"/>
  <c r="J35" i="49"/>
  <c r="AJ35" i="5" s="1"/>
  <c r="AF37" i="48"/>
  <c r="D29" i="45"/>
  <c r="AF25" i="22"/>
  <c r="AF46" i="48"/>
  <c r="J44" i="49"/>
  <c r="AJ44" i="5" s="1"/>
  <c r="V47" i="5"/>
  <c r="W47" i="5" s="1"/>
  <c r="E46" i="5"/>
  <c r="G46" i="5" s="1"/>
  <c r="K46" i="49"/>
  <c r="D45" i="50" s="1"/>
  <c r="G37" i="5"/>
  <c r="D38" i="45" s="1"/>
  <c r="AA43" i="5"/>
  <c r="H44" i="45" s="1"/>
  <c r="V30" i="5"/>
  <c r="W30" i="5" s="1"/>
  <c r="E44" i="5"/>
  <c r="I41" i="49"/>
  <c r="AD43" i="48"/>
  <c r="AF38" i="48"/>
  <c r="J36" i="49"/>
  <c r="AJ36" i="5" s="1"/>
  <c r="AD39" i="53"/>
  <c r="I37" i="54"/>
  <c r="AF47" i="53"/>
  <c r="J45" i="54"/>
  <c r="AK45" i="5" s="1"/>
  <c r="J40" i="54"/>
  <c r="AK40" i="5" s="1"/>
  <c r="AF42" i="53"/>
  <c r="I48" i="49"/>
  <c r="AD50" i="48"/>
  <c r="J30" i="54"/>
  <c r="AF32" i="53"/>
  <c r="AD35" i="53"/>
  <c r="I33" i="54"/>
  <c r="AF39" i="48"/>
  <c r="J37" i="49"/>
  <c r="AJ37" i="5" s="1"/>
  <c r="I33" i="49"/>
  <c r="AD35" i="48"/>
  <c r="AD26" i="53"/>
  <c r="I24" i="54"/>
  <c r="AF42" i="48"/>
  <c r="J40" i="49"/>
  <c r="AJ40" i="5" s="1"/>
  <c r="I38" i="54"/>
  <c r="AD40" i="53"/>
  <c r="AF28" i="53"/>
  <c r="J26" i="54"/>
  <c r="AK26" i="5" s="1"/>
  <c r="AD39" i="48"/>
  <c r="I37" i="49"/>
  <c r="J47" i="49"/>
  <c r="AJ47" i="5" s="1"/>
  <c r="AF49" i="48"/>
  <c r="I46" i="13"/>
  <c r="AC46" i="5" s="1"/>
  <c r="AF46" i="5" s="1"/>
  <c r="AB45" i="5"/>
  <c r="AD27" i="53"/>
  <c r="I25" i="54"/>
  <c r="AE25" i="5" s="1"/>
  <c r="AF41" i="53"/>
  <c r="J39" i="54"/>
  <c r="AK39" i="5" s="1"/>
  <c r="K44" i="54"/>
  <c r="D43" i="38" s="1"/>
  <c r="AF26" i="53"/>
  <c r="J24" i="54"/>
  <c r="AK24" i="5" s="1"/>
  <c r="I40" i="49"/>
  <c r="AD42" i="48"/>
  <c r="AD28" i="53"/>
  <c r="I26" i="54"/>
  <c r="AF37" i="53"/>
  <c r="J35" i="54"/>
  <c r="AK35" i="5" s="1"/>
  <c r="I27" i="54"/>
  <c r="AD29" i="53"/>
  <c r="I30" i="49"/>
  <c r="AD30" i="5" s="1"/>
  <c r="AD32" i="48"/>
  <c r="AD33" i="48"/>
  <c r="I31" i="49"/>
  <c r="AD31" i="5" s="1"/>
  <c r="F48" i="45"/>
  <c r="J43" i="54"/>
  <c r="AF45" i="53"/>
  <c r="J48" i="54"/>
  <c r="AK48" i="5" s="1"/>
  <c r="AL48" i="5" s="1"/>
  <c r="AF50" i="53"/>
  <c r="AD41" i="48"/>
  <c r="I39" i="49"/>
  <c r="H33" i="45"/>
  <c r="E30" i="45"/>
  <c r="E43" i="45"/>
  <c r="J42" i="49"/>
  <c r="AJ42" i="5" s="1"/>
  <c r="AF44" i="48"/>
  <c r="R44" i="5"/>
  <c r="J43" i="49"/>
  <c r="AJ43" i="5" s="1"/>
  <c r="AF45" i="48"/>
  <c r="H28" i="45"/>
  <c r="H30" i="5"/>
  <c r="L40" i="5"/>
  <c r="M40" i="5" s="1"/>
  <c r="AD38" i="53"/>
  <c r="I36" i="54"/>
  <c r="AF29" i="53"/>
  <c r="J27" i="54"/>
  <c r="AK27" i="5" s="1"/>
  <c r="I28" i="54"/>
  <c r="AD30" i="53"/>
  <c r="K34" i="49"/>
  <c r="D33" i="50" s="1"/>
  <c r="G44" i="5"/>
  <c r="I43" i="49"/>
  <c r="AD43" i="5" s="1"/>
  <c r="AF43" i="5" s="1"/>
  <c r="AD45" i="48"/>
  <c r="AF36" i="48"/>
  <c r="J34" i="49"/>
  <c r="AJ34" i="5" s="1"/>
  <c r="AD49" i="53"/>
  <c r="I47" i="54"/>
  <c r="AD30" i="48"/>
  <c r="I28" i="49"/>
  <c r="H33" i="5"/>
  <c r="F30" i="45"/>
  <c r="AL27" i="5"/>
  <c r="AM27" i="5" s="1"/>
  <c r="J28" i="45" s="1"/>
  <c r="AD33" i="53"/>
  <c r="I31" i="54"/>
  <c r="AE31" i="5" s="1"/>
  <c r="K35" i="49"/>
  <c r="D34" i="50" s="1"/>
  <c r="AD36" i="53"/>
  <c r="I34" i="54"/>
  <c r="V48" i="5"/>
  <c r="AA36" i="5"/>
  <c r="AB36" i="5" s="1"/>
  <c r="E40" i="45"/>
  <c r="G29" i="45"/>
  <c r="V43" i="5"/>
  <c r="W43" i="5" s="1"/>
  <c r="AF34" i="48"/>
  <c r="J32" i="49"/>
  <c r="AF44" i="53"/>
  <c r="J42" i="54"/>
  <c r="AK42" i="5" s="1"/>
  <c r="AD37" i="53"/>
  <c r="I35" i="54"/>
  <c r="K31" i="49"/>
  <c r="D30" i="50" s="1"/>
  <c r="E31" i="5"/>
  <c r="G31" i="5" s="1"/>
  <c r="AD43" i="53"/>
  <c r="I41" i="54"/>
  <c r="J39" i="49"/>
  <c r="AJ39" i="5" s="1"/>
  <c r="AF41" i="48"/>
  <c r="F33" i="45"/>
  <c r="E38" i="45"/>
  <c r="M46" i="5"/>
  <c r="AB30" i="5"/>
  <c r="H48" i="45"/>
  <c r="AB33" i="5"/>
  <c r="D33" i="45"/>
  <c r="I36" i="13"/>
  <c r="AC36" i="5" s="1"/>
  <c r="W34" i="5"/>
  <c r="AB34" i="5"/>
  <c r="AF29" i="22"/>
  <c r="I48" i="13"/>
  <c r="AC48" i="5" s="1"/>
  <c r="F35" i="45"/>
  <c r="F28" i="45"/>
  <c r="M30" i="5"/>
  <c r="F49" i="45"/>
  <c r="E49" i="45"/>
  <c r="H32" i="45"/>
  <c r="H48" i="5"/>
  <c r="R43" i="5"/>
  <c r="R37" i="5"/>
  <c r="G45" i="45"/>
  <c r="G46" i="45"/>
  <c r="R36" i="5"/>
  <c r="F39" i="45"/>
  <c r="M44" i="5"/>
  <c r="M41" i="5"/>
  <c r="H38" i="5"/>
  <c r="J25" i="13"/>
  <c r="AI25" i="5" s="1"/>
  <c r="F42" i="45"/>
  <c r="M34" i="5"/>
  <c r="H43" i="45"/>
  <c r="J40" i="13"/>
  <c r="AI40" i="5" s="1"/>
  <c r="AL40" i="5" s="1"/>
  <c r="AN40" i="5" s="1"/>
  <c r="J34" i="13"/>
  <c r="AI34" i="5" s="1"/>
  <c r="AL34" i="5" s="1"/>
  <c r="AM34" i="5" s="1"/>
  <c r="J35" i="45" s="1"/>
  <c r="AF46" i="22"/>
  <c r="AF43" i="22"/>
  <c r="J43" i="13"/>
  <c r="AI43" i="5" s="1"/>
  <c r="H34" i="5"/>
  <c r="E28" i="45"/>
  <c r="F31" i="45"/>
  <c r="H47" i="45"/>
  <c r="I39" i="13"/>
  <c r="AC39" i="5" s="1"/>
  <c r="AD46" i="22"/>
  <c r="AB35" i="5"/>
  <c r="AB28" i="5"/>
  <c r="AB39" i="5"/>
  <c r="H42" i="45"/>
  <c r="H36" i="5"/>
  <c r="G33" i="45"/>
  <c r="F34" i="45"/>
  <c r="G41" i="45"/>
  <c r="M45" i="5"/>
  <c r="AD28" i="22"/>
  <c r="I26" i="13"/>
  <c r="AC26" i="5" s="1"/>
  <c r="H38" i="45"/>
  <c r="AD30" i="22"/>
  <c r="I28" i="13"/>
  <c r="AC28" i="5" s="1"/>
  <c r="F40" i="45"/>
  <c r="R28" i="5"/>
  <c r="M43" i="5"/>
  <c r="AD25" i="22"/>
  <c r="I23" i="13"/>
  <c r="AC23" i="5" s="1"/>
  <c r="G47" i="45"/>
  <c r="AF47" i="22"/>
  <c r="J45" i="13"/>
  <c r="AI45" i="5" s="1"/>
  <c r="AF35" i="22"/>
  <c r="J33" i="13"/>
  <c r="AI33" i="5" s="1"/>
  <c r="I41" i="13"/>
  <c r="K41" i="13" s="1"/>
  <c r="D40" i="25" s="1"/>
  <c r="H41" i="5"/>
  <c r="I31" i="13"/>
  <c r="AC31" i="5" s="1"/>
  <c r="AF31" i="5" s="1"/>
  <c r="AG31" i="5" s="1"/>
  <c r="I32" i="45" s="1"/>
  <c r="H40" i="5"/>
  <c r="AM41" i="5"/>
  <c r="J42" i="45" s="1"/>
  <c r="AN41" i="5"/>
  <c r="I24" i="13"/>
  <c r="AC24" i="5" s="1"/>
  <c r="AD26" i="22"/>
  <c r="AD39" i="22"/>
  <c r="I37" i="13"/>
  <c r="AC37" i="5" s="1"/>
  <c r="K44" i="13"/>
  <c r="D43" i="25" s="1"/>
  <c r="AC44" i="5"/>
  <c r="AF44" i="5" s="1"/>
  <c r="AF32" i="22"/>
  <c r="J30" i="13"/>
  <c r="AI30" i="5" s="1"/>
  <c r="J46" i="13"/>
  <c r="AI46" i="5" s="1"/>
  <c r="AL46" i="5" s="1"/>
  <c r="AF48" i="22"/>
  <c r="J28" i="13"/>
  <c r="AF30" i="22"/>
  <c r="AD35" i="22"/>
  <c r="I33" i="13"/>
  <c r="AD31" i="22"/>
  <c r="I29" i="13"/>
  <c r="AC29" i="5" s="1"/>
  <c r="AF40" i="22"/>
  <c r="J38" i="13"/>
  <c r="AI38" i="5" s="1"/>
  <c r="AL38" i="5" s="1"/>
  <c r="AD47" i="22"/>
  <c r="I45" i="13"/>
  <c r="AD34" i="22"/>
  <c r="I32" i="13"/>
  <c r="AC32" i="5" s="1"/>
  <c r="AF33" i="22"/>
  <c r="J31" i="13"/>
  <c r="AI31" i="5" s="1"/>
  <c r="AL31" i="5" s="1"/>
  <c r="AD40" i="22"/>
  <c r="I38" i="13"/>
  <c r="AF38" i="22"/>
  <c r="J36" i="13"/>
  <c r="AF41" i="22"/>
  <c r="J39" i="13"/>
  <c r="AF28" i="22"/>
  <c r="J26" i="13"/>
  <c r="J42" i="13"/>
  <c r="AI42" i="5" s="1"/>
  <c r="AL42" i="5" s="1"/>
  <c r="AF44" i="22"/>
  <c r="AD32" i="22"/>
  <c r="I30" i="13"/>
  <c r="AF34" i="22"/>
  <c r="J32" i="13"/>
  <c r="AD29" i="22"/>
  <c r="I27" i="13"/>
  <c r="AF37" i="22"/>
  <c r="J35" i="13"/>
  <c r="AF26" i="22"/>
  <c r="J24" i="13"/>
  <c r="AF39" i="22"/>
  <c r="J37" i="13"/>
  <c r="AF49" i="22"/>
  <c r="J47" i="13"/>
  <c r="I40" i="13"/>
  <c r="AD42" i="22"/>
  <c r="I34" i="13"/>
  <c r="AD36" i="22"/>
  <c r="I42" i="13"/>
  <c r="AD44" i="22"/>
  <c r="AF31" i="22"/>
  <c r="J29" i="13"/>
  <c r="AD27" i="22"/>
  <c r="I25" i="13"/>
  <c r="C2" i="25"/>
  <c r="DK12" i="58"/>
  <c r="DL12" i="58" s="1"/>
  <c r="DK13" i="58"/>
  <c r="DL13" i="58" s="1"/>
  <c r="DK14" i="58"/>
  <c r="DL14" i="58" s="1"/>
  <c r="DK15" i="58"/>
  <c r="DL15" i="58" s="1"/>
  <c r="DK16" i="58"/>
  <c r="DL16" i="58" s="1"/>
  <c r="DK17" i="58"/>
  <c r="DL17" i="58" s="1"/>
  <c r="DK18" i="58"/>
  <c r="DL18" i="58" s="1"/>
  <c r="DK19" i="58"/>
  <c r="DL19" i="58" s="1"/>
  <c r="DK20" i="58"/>
  <c r="DL20" i="58" s="1"/>
  <c r="DK21" i="58"/>
  <c r="DL21" i="58" s="1"/>
  <c r="DK22" i="58"/>
  <c r="DL22" i="58" s="1"/>
  <c r="DF12" i="58"/>
  <c r="DG12" i="58" s="1"/>
  <c r="DG13" i="58"/>
  <c r="DG14" i="58"/>
  <c r="DG15" i="58"/>
  <c r="DG16" i="58"/>
  <c r="DG17" i="58"/>
  <c r="DG18" i="58"/>
  <c r="DG19" i="58"/>
  <c r="DG20" i="58"/>
  <c r="DG21" i="58"/>
  <c r="DG22" i="58"/>
  <c r="CS12" i="58"/>
  <c r="CT12" i="58" s="1"/>
  <c r="CS13" i="58"/>
  <c r="CT13" i="58" s="1"/>
  <c r="CS14" i="58"/>
  <c r="CT14" i="58" s="1"/>
  <c r="CS15" i="58"/>
  <c r="CT15" i="58" s="1"/>
  <c r="CS16" i="58"/>
  <c r="CT16" i="58" s="1"/>
  <c r="CS17" i="58"/>
  <c r="CT17" i="58" s="1"/>
  <c r="CS18" i="58"/>
  <c r="CT18" i="58" s="1"/>
  <c r="CS19" i="58"/>
  <c r="CT19" i="58" s="1"/>
  <c r="CS20" i="58"/>
  <c r="CT20" i="58" s="1"/>
  <c r="CS21" i="58"/>
  <c r="CT21" i="58" s="1"/>
  <c r="CS22" i="58"/>
  <c r="CT22" i="58" s="1"/>
  <c r="CN12" i="58"/>
  <c r="CO12" i="58" s="1"/>
  <c r="CN13" i="58"/>
  <c r="CO13" i="58" s="1"/>
  <c r="CN14" i="58"/>
  <c r="CO14" i="58" s="1"/>
  <c r="CN15" i="58"/>
  <c r="CO15" i="58" s="1"/>
  <c r="CN16" i="58"/>
  <c r="CO16" i="58" s="1"/>
  <c r="CN17" i="58"/>
  <c r="CO17" i="58" s="1"/>
  <c r="CN18" i="58"/>
  <c r="CO18" i="58" s="1"/>
  <c r="CN19" i="58"/>
  <c r="CO19" i="58" s="1"/>
  <c r="CN20" i="58"/>
  <c r="CO20" i="58" s="1"/>
  <c r="CN21" i="58"/>
  <c r="CO21" i="58" s="1"/>
  <c r="CN22" i="58"/>
  <c r="CO22" i="58" s="1"/>
  <c r="CC12" i="58"/>
  <c r="CD12" i="58" s="1"/>
  <c r="CC13" i="58"/>
  <c r="CD13" i="58" s="1"/>
  <c r="CC14" i="58"/>
  <c r="CD14" i="58" s="1"/>
  <c r="CC15" i="58"/>
  <c r="CD15" i="58" s="1"/>
  <c r="CC16" i="58"/>
  <c r="CD16" i="58" s="1"/>
  <c r="CC17" i="58"/>
  <c r="CD17" i="58" s="1"/>
  <c r="CC18" i="58"/>
  <c r="CD18" i="58" s="1"/>
  <c r="CC19" i="58"/>
  <c r="CD19" i="58" s="1"/>
  <c r="CC20" i="58"/>
  <c r="CD20" i="58" s="1"/>
  <c r="CC21" i="58"/>
  <c r="CD21" i="58" s="1"/>
  <c r="CC22" i="58"/>
  <c r="CD22" i="58" s="1"/>
  <c r="BX18" i="58"/>
  <c r="BY18" i="58" s="1"/>
  <c r="BX22" i="58"/>
  <c r="BY22" i="58" s="1"/>
  <c r="BX21" i="58"/>
  <c r="BY21" i="58" s="1"/>
  <c r="BX20" i="58"/>
  <c r="BY20" i="58" s="1"/>
  <c r="BX19" i="58"/>
  <c r="BY19" i="58" s="1"/>
  <c r="BX17" i="58"/>
  <c r="BY17" i="58" s="1"/>
  <c r="BX16" i="58"/>
  <c r="BY16" i="58" s="1"/>
  <c r="BX15" i="58"/>
  <c r="BY15" i="58" s="1"/>
  <c r="BX14" i="58"/>
  <c r="BY14" i="58" s="1"/>
  <c r="BX13" i="58"/>
  <c r="BY13" i="58" s="1"/>
  <c r="BX12" i="58"/>
  <c r="BY12" i="58" s="1"/>
  <c r="BH12" i="58"/>
  <c r="BI12" i="58" s="1"/>
  <c r="BH13" i="58"/>
  <c r="BI13" i="58" s="1"/>
  <c r="BH14" i="58"/>
  <c r="BI14" i="58" s="1"/>
  <c r="BH15" i="58"/>
  <c r="BI15" i="58" s="1"/>
  <c r="BH16" i="58"/>
  <c r="BI16" i="58" s="1"/>
  <c r="BH17" i="58"/>
  <c r="BI17" i="58" s="1"/>
  <c r="BH18" i="58"/>
  <c r="BI18" i="58" s="1"/>
  <c r="BH19" i="58"/>
  <c r="BI19" i="58" s="1"/>
  <c r="BH20" i="58"/>
  <c r="BI20" i="58" s="1"/>
  <c r="BH21" i="58"/>
  <c r="BI21" i="58" s="1"/>
  <c r="BH22" i="58"/>
  <c r="BI22" i="58" s="1"/>
  <c r="AW12" i="58"/>
  <c r="AX12" i="58" s="1"/>
  <c r="AW13" i="58"/>
  <c r="AX13" i="58" s="1"/>
  <c r="AW14" i="58"/>
  <c r="AX14" i="58" s="1"/>
  <c r="AW15" i="58"/>
  <c r="AX15" i="58" s="1"/>
  <c r="AW16" i="58"/>
  <c r="AX16" i="58" s="1"/>
  <c r="AW17" i="58"/>
  <c r="AX17" i="58" s="1"/>
  <c r="AW18" i="58"/>
  <c r="AX18" i="58" s="1"/>
  <c r="AW19" i="58"/>
  <c r="AX19" i="58" s="1"/>
  <c r="AW20" i="58"/>
  <c r="AX20" i="58" s="1"/>
  <c r="AW21" i="58"/>
  <c r="AX21" i="58" s="1"/>
  <c r="AW22" i="58"/>
  <c r="AX22" i="58" s="1"/>
  <c r="AG12" i="58"/>
  <c r="AH12" i="58" s="1"/>
  <c r="AG13" i="58"/>
  <c r="AH13" i="58" s="1"/>
  <c r="AG14" i="58"/>
  <c r="AH14" i="58" s="1"/>
  <c r="AG15" i="58"/>
  <c r="AH15" i="58" s="1"/>
  <c r="AG16" i="58"/>
  <c r="AH16" i="58" s="1"/>
  <c r="AG17" i="58"/>
  <c r="AH17" i="58" s="1"/>
  <c r="AG18" i="58"/>
  <c r="AH18" i="58" s="1"/>
  <c r="AG19" i="58"/>
  <c r="AH19" i="58" s="1"/>
  <c r="AG20" i="58"/>
  <c r="AH20" i="58" s="1"/>
  <c r="AG21" i="58"/>
  <c r="AH21" i="58" s="1"/>
  <c r="AG22" i="58"/>
  <c r="AH22" i="58" s="1"/>
  <c r="AB12" i="58"/>
  <c r="AC12" i="58" s="1"/>
  <c r="AB13" i="58"/>
  <c r="AC13" i="58" s="1"/>
  <c r="AB14" i="58"/>
  <c r="AC14" i="58" s="1"/>
  <c r="AB15" i="58"/>
  <c r="AC15" i="58" s="1"/>
  <c r="AB16" i="58"/>
  <c r="AC16" i="58" s="1"/>
  <c r="AB17" i="58"/>
  <c r="AC17" i="58" s="1"/>
  <c r="AB18" i="58"/>
  <c r="AC18" i="58" s="1"/>
  <c r="AB19" i="58"/>
  <c r="AC19" i="58" s="1"/>
  <c r="AB20" i="58"/>
  <c r="AC20" i="58" s="1"/>
  <c r="AB21" i="58"/>
  <c r="AC21" i="58" s="1"/>
  <c r="AB22" i="58"/>
  <c r="AC22" i="58" s="1"/>
  <c r="Q12" i="58"/>
  <c r="R12" i="58" s="1"/>
  <c r="Q13" i="58"/>
  <c r="R13" i="58" s="1"/>
  <c r="Q14" i="58"/>
  <c r="R14" i="58" s="1"/>
  <c r="Q15" i="58"/>
  <c r="R15" i="58" s="1"/>
  <c r="Q16" i="58"/>
  <c r="R16" i="58" s="1"/>
  <c r="Q17" i="58"/>
  <c r="R17" i="58" s="1"/>
  <c r="Q18" i="58"/>
  <c r="R18" i="58" s="1"/>
  <c r="Q19" i="58"/>
  <c r="R19" i="58" s="1"/>
  <c r="Q20" i="58"/>
  <c r="R20" i="58" s="1"/>
  <c r="Q21" i="58"/>
  <c r="R21" i="58" s="1"/>
  <c r="Q22" i="58"/>
  <c r="R22" i="58" s="1"/>
  <c r="AN27" i="5" l="1"/>
  <c r="AM44" i="5"/>
  <c r="J45" i="45" s="1"/>
  <c r="AB43" i="5"/>
  <c r="H37" i="45"/>
  <c r="G48" i="45"/>
  <c r="G44" i="45"/>
  <c r="H39" i="5"/>
  <c r="AG43" i="5"/>
  <c r="I44" i="45" s="1"/>
  <c r="AH43" i="5"/>
  <c r="D32" i="45"/>
  <c r="H31" i="5"/>
  <c r="AN48" i="5"/>
  <c r="AM48" i="5"/>
  <c r="J49" i="45" s="1"/>
  <c r="H46" i="5"/>
  <c r="D47" i="45"/>
  <c r="AE32" i="5"/>
  <c r="AF32" i="5" s="1"/>
  <c r="K32" i="54"/>
  <c r="D31" i="38" s="1"/>
  <c r="K31" i="54"/>
  <c r="D30" i="38" s="1"/>
  <c r="AE24" i="5"/>
  <c r="K24" i="54"/>
  <c r="K42" i="49"/>
  <c r="D41" i="50" s="1"/>
  <c r="AE37" i="5"/>
  <c r="K37" i="54"/>
  <c r="D36" i="38" s="1"/>
  <c r="AD33" i="5"/>
  <c r="K33" i="49"/>
  <c r="D32" i="50" s="1"/>
  <c r="H37" i="5"/>
  <c r="AE47" i="5"/>
  <c r="AF47" i="5" s="1"/>
  <c r="K47" i="54"/>
  <c r="D46" i="38" s="1"/>
  <c r="AE26" i="5"/>
  <c r="K26" i="54"/>
  <c r="D25" i="38" s="1"/>
  <c r="AE45" i="5"/>
  <c r="K45" i="54"/>
  <c r="D44" i="38" s="1"/>
  <c r="AF29" i="5"/>
  <c r="AH29" i="5" s="1"/>
  <c r="G31" i="45"/>
  <c r="AF39" i="5"/>
  <c r="AG39" i="5" s="1"/>
  <c r="I40" i="45" s="1"/>
  <c r="AD28" i="5"/>
  <c r="AF28" i="5" s="1"/>
  <c r="K28" i="49"/>
  <c r="D27" i="50" s="1"/>
  <c r="W42" i="5"/>
  <c r="AD45" i="5"/>
  <c r="K45" i="49"/>
  <c r="D44" i="50" s="1"/>
  <c r="AD36" i="5"/>
  <c r="K36" i="49"/>
  <c r="D35" i="50" s="1"/>
  <c r="K43" i="49"/>
  <c r="D42" i="50" s="1"/>
  <c r="AE38" i="5"/>
  <c r="K38" i="54"/>
  <c r="D37" i="38" s="1"/>
  <c r="AL33" i="5"/>
  <c r="AN33" i="5" s="1"/>
  <c r="AE28" i="5"/>
  <c r="K28" i="54"/>
  <c r="D27" i="38" s="1"/>
  <c r="K25" i="54"/>
  <c r="D24" i="38" s="1"/>
  <c r="AE48" i="5"/>
  <c r="AF48" i="5" s="1"/>
  <c r="K48" i="54"/>
  <c r="D47" i="38" s="1"/>
  <c r="AF37" i="5"/>
  <c r="AG37" i="5" s="1"/>
  <c r="AD39" i="5"/>
  <c r="K39" i="49"/>
  <c r="D38" i="50" s="1"/>
  <c r="AE29" i="5"/>
  <c r="K29" i="54"/>
  <c r="D28" i="38" s="1"/>
  <c r="AD40" i="5"/>
  <c r="K40" i="49"/>
  <c r="D39" i="50" s="1"/>
  <c r="AD37" i="5"/>
  <c r="K37" i="49"/>
  <c r="D36" i="50" s="1"/>
  <c r="AE33" i="5"/>
  <c r="K33" i="54"/>
  <c r="D32" i="38" s="1"/>
  <c r="AD41" i="5"/>
  <c r="K41" i="49"/>
  <c r="D40" i="50" s="1"/>
  <c r="K47" i="49"/>
  <c r="D46" i="50" s="1"/>
  <c r="AK30" i="5"/>
  <c r="K30" i="54"/>
  <c r="D29" i="38" s="1"/>
  <c r="AD27" i="5"/>
  <c r="K27" i="49"/>
  <c r="D26" i="50" s="1"/>
  <c r="AD48" i="5"/>
  <c r="K48" i="49"/>
  <c r="D47" i="50" s="1"/>
  <c r="AE35" i="5"/>
  <c r="AF35" i="5" s="1"/>
  <c r="K35" i="54"/>
  <c r="D34" i="38" s="1"/>
  <c r="AL45" i="5"/>
  <c r="AM45" i="5" s="1"/>
  <c r="J46" i="45" s="1"/>
  <c r="AJ32" i="5"/>
  <c r="K32" i="49"/>
  <c r="D31" i="50" s="1"/>
  <c r="AE27" i="5"/>
  <c r="K27" i="54"/>
  <c r="D26" i="38" s="1"/>
  <c r="E41" i="45"/>
  <c r="G49" i="45"/>
  <c r="W48" i="5"/>
  <c r="K44" i="49"/>
  <c r="D43" i="50" s="1"/>
  <c r="W39" i="5"/>
  <c r="G40" i="45"/>
  <c r="D45" i="45"/>
  <c r="H44" i="5"/>
  <c r="AL30" i="5"/>
  <c r="D44" i="45"/>
  <c r="H43" i="5"/>
  <c r="AE40" i="5"/>
  <c r="K40" i="54"/>
  <c r="D39" i="38" s="1"/>
  <c r="AE36" i="5"/>
  <c r="AF36" i="5" s="1"/>
  <c r="K36" i="54"/>
  <c r="D35" i="38" s="1"/>
  <c r="AL43" i="5"/>
  <c r="AM43" i="5" s="1"/>
  <c r="AE41" i="5"/>
  <c r="K41" i="54"/>
  <c r="D40" i="38" s="1"/>
  <c r="AE34" i="5"/>
  <c r="K34" i="54"/>
  <c r="D33" i="38" s="1"/>
  <c r="AK43" i="5"/>
  <c r="K43" i="54"/>
  <c r="D42" i="38" s="1"/>
  <c r="K46" i="54"/>
  <c r="D45" i="38" s="1"/>
  <c r="K39" i="54"/>
  <c r="D38" i="38" s="1"/>
  <c r="K48" i="13"/>
  <c r="D47" i="25" s="1"/>
  <c r="K43" i="13"/>
  <c r="D42" i="25" s="1"/>
  <c r="AN34" i="5"/>
  <c r="AM40" i="5"/>
  <c r="J41" i="45" s="1"/>
  <c r="AC41" i="5"/>
  <c r="AH31" i="5"/>
  <c r="K46" i="13"/>
  <c r="D45" i="25" s="1"/>
  <c r="K23" i="13"/>
  <c r="DM14" i="58"/>
  <c r="DN14" i="58" s="1"/>
  <c r="DO14" i="58" s="1"/>
  <c r="K25" i="13"/>
  <c r="AC25" i="5"/>
  <c r="K37" i="13"/>
  <c r="D36" i="25" s="1"/>
  <c r="AI37" i="5"/>
  <c r="AL37" i="5" s="1"/>
  <c r="K35" i="13"/>
  <c r="D34" i="25" s="1"/>
  <c r="AI35" i="5"/>
  <c r="AL35" i="5" s="1"/>
  <c r="K32" i="13"/>
  <c r="D31" i="25" s="1"/>
  <c r="AI32" i="5"/>
  <c r="K39" i="13"/>
  <c r="D38" i="25" s="1"/>
  <c r="AI39" i="5"/>
  <c r="AL39" i="5" s="1"/>
  <c r="K38" i="13"/>
  <c r="D37" i="25" s="1"/>
  <c r="AC38" i="5"/>
  <c r="AF38" i="5" s="1"/>
  <c r="AM31" i="5"/>
  <c r="AN31" i="5"/>
  <c r="AC45" i="5"/>
  <c r="AF45" i="5" s="1"/>
  <c r="K45" i="13"/>
  <c r="D44" i="25" s="1"/>
  <c r="K31" i="13"/>
  <c r="D30" i="25" s="1"/>
  <c r="AG44" i="5"/>
  <c r="AH44" i="5"/>
  <c r="K42" i="13"/>
  <c r="D41" i="25" s="1"/>
  <c r="AC42" i="5"/>
  <c r="AF42" i="5" s="1"/>
  <c r="K40" i="13"/>
  <c r="D39" i="25" s="1"/>
  <c r="AC40" i="5"/>
  <c r="AF40" i="5" s="1"/>
  <c r="AN42" i="5"/>
  <c r="AM42" i="5"/>
  <c r="J43" i="45" s="1"/>
  <c r="AM46" i="5"/>
  <c r="J47" i="45" s="1"/>
  <c r="AN46" i="5"/>
  <c r="K34" i="13"/>
  <c r="D33" i="25" s="1"/>
  <c r="AC34" i="5"/>
  <c r="AI28" i="5"/>
  <c r="AL28" i="5" s="1"/>
  <c r="K28" i="13"/>
  <c r="D27" i="25" s="1"/>
  <c r="DM20" i="58"/>
  <c r="DN20" i="58" s="1"/>
  <c r="DO20" i="58" s="1"/>
  <c r="K29" i="13"/>
  <c r="D28" i="25" s="1"/>
  <c r="AI29" i="5"/>
  <c r="AL29" i="5" s="1"/>
  <c r="K47" i="13"/>
  <c r="D46" i="25" s="1"/>
  <c r="AI47" i="5"/>
  <c r="AL47" i="5" s="1"/>
  <c r="K24" i="13"/>
  <c r="AI24" i="5"/>
  <c r="K27" i="13"/>
  <c r="D26" i="25" s="1"/>
  <c r="AC27" i="5"/>
  <c r="AF27" i="5" s="1"/>
  <c r="K30" i="13"/>
  <c r="D29" i="25" s="1"/>
  <c r="AC30" i="5"/>
  <c r="AF30" i="5" s="1"/>
  <c r="K26" i="13"/>
  <c r="AI26" i="5"/>
  <c r="K36" i="13"/>
  <c r="D35" i="25" s="1"/>
  <c r="AI36" i="5"/>
  <c r="AL36" i="5" s="1"/>
  <c r="AM38" i="5"/>
  <c r="J39" i="45" s="1"/>
  <c r="AN38" i="5"/>
  <c r="AH46" i="5"/>
  <c r="AG46" i="5"/>
  <c r="AC33" i="5"/>
  <c r="AF33" i="5" s="1"/>
  <c r="K33" i="13"/>
  <c r="D32" i="25" s="1"/>
  <c r="AM30" i="5"/>
  <c r="J31" i="45" s="1"/>
  <c r="AN30" i="5"/>
  <c r="DM17" i="58"/>
  <c r="DN17" i="58" s="1"/>
  <c r="DO17" i="58" s="1"/>
  <c r="DM22" i="58"/>
  <c r="DN22" i="58" s="1"/>
  <c r="DO22" i="58" s="1"/>
  <c r="DM19" i="58"/>
  <c r="DN19" i="58" s="1"/>
  <c r="DO19" i="58" s="1"/>
  <c r="DM16" i="58"/>
  <c r="DN16" i="58" s="1"/>
  <c r="DO16" i="58" s="1"/>
  <c r="DM13" i="58"/>
  <c r="DN13" i="58" s="1"/>
  <c r="DO13" i="58" s="1"/>
  <c r="DM18" i="58"/>
  <c r="DN18" i="58" s="1"/>
  <c r="DO18" i="58" s="1"/>
  <c r="DM15" i="58"/>
  <c r="DN15" i="58" s="1"/>
  <c r="DO15" i="58" s="1"/>
  <c r="DM12" i="58"/>
  <c r="DN12" i="58" s="1"/>
  <c r="DO12" i="58" s="1"/>
  <c r="DM21" i="58"/>
  <c r="DN21" i="58" s="1"/>
  <c r="DO21" i="58" s="1"/>
  <c r="CU21" i="58"/>
  <c r="CV21" i="58" s="1"/>
  <c r="CU17" i="58"/>
  <c r="CV17" i="58" s="1"/>
  <c r="CW17" i="58" s="1"/>
  <c r="CU13" i="58"/>
  <c r="CV13" i="58" s="1"/>
  <c r="CW13" i="58" s="1"/>
  <c r="CU20" i="58"/>
  <c r="CV20" i="58" s="1"/>
  <c r="CU16" i="58"/>
  <c r="CV16" i="58" s="1"/>
  <c r="CW16" i="58" s="1"/>
  <c r="CU12" i="58"/>
  <c r="CV12" i="58" s="1"/>
  <c r="CW12" i="58" s="1"/>
  <c r="AI15" i="58"/>
  <c r="CU19" i="58"/>
  <c r="CV19" i="58" s="1"/>
  <c r="CU15" i="58"/>
  <c r="CV15" i="58" s="1"/>
  <c r="CW15" i="58" s="1"/>
  <c r="CE19" i="58"/>
  <c r="CE18" i="58"/>
  <c r="CU22" i="58"/>
  <c r="CV22" i="58" s="1"/>
  <c r="CU18" i="58"/>
  <c r="CV18" i="58" s="1"/>
  <c r="CU14" i="58"/>
  <c r="CV14" i="58" s="1"/>
  <c r="CW14" i="58" s="1"/>
  <c r="CE15" i="58"/>
  <c r="CE14" i="58"/>
  <c r="CE22" i="58"/>
  <c r="CE21" i="58"/>
  <c r="CE16" i="58"/>
  <c r="CE20" i="58"/>
  <c r="CE13" i="58"/>
  <c r="CE17" i="58"/>
  <c r="CE12" i="58"/>
  <c r="AI19" i="58"/>
  <c r="AI22" i="58"/>
  <c r="AI18" i="58"/>
  <c r="AI14" i="58"/>
  <c r="AI21" i="58"/>
  <c r="AI16" i="58"/>
  <c r="AI20" i="58"/>
  <c r="AI13" i="58"/>
  <c r="AI17" i="58"/>
  <c r="AI12" i="58"/>
  <c r="E8" i="13"/>
  <c r="C2" i="10"/>
  <c r="C2" i="38"/>
  <c r="C3" i="54"/>
  <c r="G4" i="53"/>
  <c r="C2" i="53"/>
  <c r="C2" i="50"/>
  <c r="C3" i="49"/>
  <c r="C3" i="13"/>
  <c r="L9" i="51"/>
  <c r="L9" i="23"/>
  <c r="L14" i="58"/>
  <c r="M14" i="58" s="1"/>
  <c r="S14" i="58" s="1"/>
  <c r="M14" i="62"/>
  <c r="N14" i="62" s="1"/>
  <c r="R14" i="62"/>
  <c r="S14" i="62" s="1"/>
  <c r="AC14" i="62"/>
  <c r="AD14" i="62" s="1"/>
  <c r="AH14" i="62"/>
  <c r="AI14" i="62" s="1"/>
  <c r="AT14" i="62"/>
  <c r="AU14" i="62" s="1"/>
  <c r="AY14" i="62"/>
  <c r="AZ14" i="62" s="1"/>
  <c r="BK14" i="62"/>
  <c r="BL14" i="62" s="1"/>
  <c r="BP14" i="62"/>
  <c r="BQ14" i="62" s="1"/>
  <c r="CA14" i="62"/>
  <c r="CB14" i="62" s="1"/>
  <c r="CF14" i="62"/>
  <c r="CG14" i="62" s="1"/>
  <c r="CQ14" i="62"/>
  <c r="CR14" i="62" s="1"/>
  <c r="CV14" i="62"/>
  <c r="CW14" i="62" s="1"/>
  <c r="DJ14" i="62"/>
  <c r="DK14" i="62" s="1"/>
  <c r="DO14" i="62"/>
  <c r="DP14" i="62" s="1"/>
  <c r="M15" i="62"/>
  <c r="N15" i="62" s="1"/>
  <c r="R15" i="62"/>
  <c r="S15" i="62" s="1"/>
  <c r="AC15" i="62"/>
  <c r="AD15" i="62" s="1"/>
  <c r="AH15" i="62"/>
  <c r="AI15" i="62" s="1"/>
  <c r="AT15" i="62"/>
  <c r="AU15" i="62" s="1"/>
  <c r="AY15" i="62"/>
  <c r="AZ15" i="62" s="1"/>
  <c r="BK15" i="62"/>
  <c r="BL15" i="62" s="1"/>
  <c r="BP15" i="62"/>
  <c r="BQ15" i="62" s="1"/>
  <c r="CA15" i="62"/>
  <c r="CB15" i="62" s="1"/>
  <c r="CF15" i="62"/>
  <c r="CG15" i="62" s="1"/>
  <c r="CQ15" i="62"/>
  <c r="CR15" i="62" s="1"/>
  <c r="CV15" i="62"/>
  <c r="CW15" i="62" s="1"/>
  <c r="DJ15" i="62"/>
  <c r="DK15" i="62" s="1"/>
  <c r="DO15" i="62"/>
  <c r="DP15" i="62" s="1"/>
  <c r="M16" i="62"/>
  <c r="N16" i="62" s="1"/>
  <c r="R16" i="62"/>
  <c r="S16" i="62" s="1"/>
  <c r="AC16" i="62"/>
  <c r="AD16" i="62" s="1"/>
  <c r="AH16" i="62"/>
  <c r="AI16" i="62" s="1"/>
  <c r="AT16" i="62"/>
  <c r="AU16" i="62" s="1"/>
  <c r="AY16" i="62"/>
  <c r="AZ16" i="62" s="1"/>
  <c r="BK16" i="62"/>
  <c r="BL16" i="62" s="1"/>
  <c r="BP16" i="62"/>
  <c r="BQ16" i="62" s="1"/>
  <c r="CA16" i="62"/>
  <c r="CB16" i="62" s="1"/>
  <c r="CF16" i="62"/>
  <c r="CG16" i="62" s="1"/>
  <c r="CQ16" i="62"/>
  <c r="CR16" i="62" s="1"/>
  <c r="CV16" i="62"/>
  <c r="CW16" i="62" s="1"/>
  <c r="DJ16" i="62"/>
  <c r="DK16" i="62" s="1"/>
  <c r="DO16" i="62"/>
  <c r="DP16" i="62" s="1"/>
  <c r="M17" i="62"/>
  <c r="N17" i="62" s="1"/>
  <c r="R17" i="62"/>
  <c r="S17" i="62" s="1"/>
  <c r="AC17" i="62"/>
  <c r="AD17" i="62" s="1"/>
  <c r="AH17" i="62"/>
  <c r="AI17" i="62" s="1"/>
  <c r="AT17" i="62"/>
  <c r="AU17" i="62" s="1"/>
  <c r="AY17" i="62"/>
  <c r="AZ17" i="62" s="1"/>
  <c r="BK17" i="62"/>
  <c r="BL17" i="62" s="1"/>
  <c r="BP17" i="62"/>
  <c r="BQ17" i="62" s="1"/>
  <c r="CA17" i="62"/>
  <c r="CB17" i="62" s="1"/>
  <c r="CF17" i="62"/>
  <c r="CG17" i="62" s="1"/>
  <c r="CQ17" i="62"/>
  <c r="CR17" i="62" s="1"/>
  <c r="CV17" i="62"/>
  <c r="CW17" i="62" s="1"/>
  <c r="DJ17" i="62"/>
  <c r="DK17" i="62" s="1"/>
  <c r="DO17" i="62"/>
  <c r="DP17" i="62" s="1"/>
  <c r="M18" i="62"/>
  <c r="N18" i="62" s="1"/>
  <c r="R18" i="62"/>
  <c r="S18" i="62" s="1"/>
  <c r="AC18" i="62"/>
  <c r="AD18" i="62" s="1"/>
  <c r="AH18" i="62"/>
  <c r="AI18" i="62" s="1"/>
  <c r="AT18" i="62"/>
  <c r="AU18" i="62" s="1"/>
  <c r="AY18" i="62"/>
  <c r="AZ18" i="62" s="1"/>
  <c r="BK18" i="62"/>
  <c r="BL18" i="62" s="1"/>
  <c r="BP18" i="62"/>
  <c r="BQ18" i="62" s="1"/>
  <c r="CA18" i="62"/>
  <c r="CB18" i="62" s="1"/>
  <c r="CF18" i="62"/>
  <c r="CG18" i="62" s="1"/>
  <c r="CQ18" i="62"/>
  <c r="CR18" i="62" s="1"/>
  <c r="CV18" i="62"/>
  <c r="CW18" i="62" s="1"/>
  <c r="DJ18" i="62"/>
  <c r="DK18" i="62" s="1"/>
  <c r="DO18" i="62"/>
  <c r="DP18" i="62" s="1"/>
  <c r="M19" i="62"/>
  <c r="N19" i="62" s="1"/>
  <c r="R19" i="62"/>
  <c r="S19" i="62" s="1"/>
  <c r="AC19" i="62"/>
  <c r="AD19" i="62" s="1"/>
  <c r="AH19" i="62"/>
  <c r="AI19" i="62" s="1"/>
  <c r="AT19" i="62"/>
  <c r="AU19" i="62" s="1"/>
  <c r="AY19" i="62"/>
  <c r="AZ19" i="62" s="1"/>
  <c r="BK19" i="62"/>
  <c r="BL19" i="62" s="1"/>
  <c r="BP19" i="62"/>
  <c r="BQ19" i="62" s="1"/>
  <c r="CA19" i="62"/>
  <c r="CB19" i="62" s="1"/>
  <c r="CF19" i="62"/>
  <c r="CG19" i="62" s="1"/>
  <c r="CQ19" i="62"/>
  <c r="CR19" i="62" s="1"/>
  <c r="CV19" i="62"/>
  <c r="CW19" i="62" s="1"/>
  <c r="DJ19" i="62"/>
  <c r="DK19" i="62" s="1"/>
  <c r="DO19" i="62"/>
  <c r="DP19" i="62" s="1"/>
  <c r="M20" i="62"/>
  <c r="N20" i="62" s="1"/>
  <c r="R20" i="62"/>
  <c r="S20" i="62" s="1"/>
  <c r="AC20" i="62"/>
  <c r="AD20" i="62" s="1"/>
  <c r="AH20" i="62"/>
  <c r="AI20" i="62" s="1"/>
  <c r="AT20" i="62"/>
  <c r="AU20" i="62" s="1"/>
  <c r="AY20" i="62"/>
  <c r="AZ20" i="62" s="1"/>
  <c r="BK20" i="62"/>
  <c r="BL20" i="62" s="1"/>
  <c r="BP20" i="62"/>
  <c r="BQ20" i="62" s="1"/>
  <c r="CA20" i="62"/>
  <c r="CB20" i="62" s="1"/>
  <c r="CF20" i="62"/>
  <c r="CG20" i="62" s="1"/>
  <c r="CQ20" i="62"/>
  <c r="CR20" i="62" s="1"/>
  <c r="CV20" i="62"/>
  <c r="CW20" i="62" s="1"/>
  <c r="DJ20" i="62"/>
  <c r="DK20" i="62" s="1"/>
  <c r="DO20" i="62"/>
  <c r="DP20" i="62" s="1"/>
  <c r="M21" i="62"/>
  <c r="N21" i="62" s="1"/>
  <c r="R21" i="62"/>
  <c r="S21" i="62" s="1"/>
  <c r="AC21" i="62"/>
  <c r="AD21" i="62" s="1"/>
  <c r="AH21" i="62"/>
  <c r="AI21" i="62" s="1"/>
  <c r="AT21" i="62"/>
  <c r="AU21" i="62" s="1"/>
  <c r="AY21" i="62"/>
  <c r="AZ21" i="62" s="1"/>
  <c r="BK21" i="62"/>
  <c r="BL21" i="62" s="1"/>
  <c r="BP21" i="62"/>
  <c r="BQ21" i="62" s="1"/>
  <c r="CA21" i="62"/>
  <c r="CB21" i="62" s="1"/>
  <c r="CF21" i="62"/>
  <c r="CG21" i="62" s="1"/>
  <c r="CQ21" i="62"/>
  <c r="CR21" i="62" s="1"/>
  <c r="CV21" i="62"/>
  <c r="CW21" i="62" s="1"/>
  <c r="DJ21" i="62"/>
  <c r="DK21" i="62" s="1"/>
  <c r="DO21" i="62"/>
  <c r="DP21" i="62" s="1"/>
  <c r="M22" i="62"/>
  <c r="N22" i="62" s="1"/>
  <c r="R22" i="62"/>
  <c r="S22" i="62" s="1"/>
  <c r="AC22" i="62"/>
  <c r="AD22" i="62" s="1"/>
  <c r="AH22" i="62"/>
  <c r="AI22" i="62" s="1"/>
  <c r="AT22" i="62"/>
  <c r="AU22" i="62" s="1"/>
  <c r="AY22" i="62"/>
  <c r="AZ22" i="62" s="1"/>
  <c r="BK22" i="62"/>
  <c r="BL22" i="62" s="1"/>
  <c r="BP22" i="62"/>
  <c r="BQ22" i="62" s="1"/>
  <c r="CA22" i="62"/>
  <c r="CB22" i="62" s="1"/>
  <c r="CF22" i="62"/>
  <c r="CG22" i="62" s="1"/>
  <c r="CQ22" i="62"/>
  <c r="CR22" i="62" s="1"/>
  <c r="CV22" i="62"/>
  <c r="CW22" i="62" s="1"/>
  <c r="DJ22" i="62"/>
  <c r="DK22" i="62" s="1"/>
  <c r="DO22" i="62"/>
  <c r="DP22" i="62" s="1"/>
  <c r="M23" i="62"/>
  <c r="N23" i="62" s="1"/>
  <c r="R23" i="62"/>
  <c r="S23" i="62" s="1"/>
  <c r="AC23" i="62"/>
  <c r="AD23" i="62" s="1"/>
  <c r="AH23" i="62"/>
  <c r="AI23" i="62" s="1"/>
  <c r="AT23" i="62"/>
  <c r="AU23" i="62" s="1"/>
  <c r="AY23" i="62"/>
  <c r="AZ23" i="62" s="1"/>
  <c r="BK23" i="62"/>
  <c r="BL23" i="62" s="1"/>
  <c r="BP23" i="62"/>
  <c r="BQ23" i="62" s="1"/>
  <c r="CA23" i="62"/>
  <c r="CB23" i="62" s="1"/>
  <c r="CF23" i="62"/>
  <c r="CG23" i="62" s="1"/>
  <c r="CQ23" i="62"/>
  <c r="CR23" i="62" s="1"/>
  <c r="CV23" i="62"/>
  <c r="CW23" i="62" s="1"/>
  <c r="DJ23" i="62"/>
  <c r="DK23" i="62" s="1"/>
  <c r="DO23" i="62"/>
  <c r="DP23" i="62" s="1"/>
  <c r="M24" i="62"/>
  <c r="N24" i="62" s="1"/>
  <c r="R24" i="62"/>
  <c r="S24" i="62" s="1"/>
  <c r="AC24" i="62"/>
  <c r="AD24" i="62" s="1"/>
  <c r="AH24" i="62"/>
  <c r="AI24" i="62" s="1"/>
  <c r="AT24" i="62"/>
  <c r="AU24" i="62" s="1"/>
  <c r="AY24" i="62"/>
  <c r="AZ24" i="62" s="1"/>
  <c r="BK24" i="62"/>
  <c r="BL24" i="62" s="1"/>
  <c r="BP24" i="62"/>
  <c r="BQ24" i="62" s="1"/>
  <c r="CA24" i="62"/>
  <c r="CB24" i="62" s="1"/>
  <c r="CF24" i="62"/>
  <c r="CG24" i="62" s="1"/>
  <c r="CQ24" i="62"/>
  <c r="CR24" i="62" s="1"/>
  <c r="CV24" i="62"/>
  <c r="CW24" i="62" s="1"/>
  <c r="DJ24" i="62"/>
  <c r="DK24" i="62" s="1"/>
  <c r="DO24" i="62"/>
  <c r="DP24" i="62" s="1"/>
  <c r="M25" i="62"/>
  <c r="N25" i="62" s="1"/>
  <c r="R25" i="62"/>
  <c r="S25" i="62" s="1"/>
  <c r="AC25" i="62"/>
  <c r="AD25" i="62" s="1"/>
  <c r="AH25" i="62"/>
  <c r="AI25" i="62" s="1"/>
  <c r="AT25" i="62"/>
  <c r="AU25" i="62" s="1"/>
  <c r="AY25" i="62"/>
  <c r="AZ25" i="62" s="1"/>
  <c r="BK25" i="62"/>
  <c r="BL25" i="62" s="1"/>
  <c r="BP25" i="62"/>
  <c r="BQ25" i="62" s="1"/>
  <c r="CA25" i="62"/>
  <c r="CB25" i="62" s="1"/>
  <c r="CF25" i="62"/>
  <c r="CG25" i="62" s="1"/>
  <c r="CQ25" i="62"/>
  <c r="CR25" i="62" s="1"/>
  <c r="CV25" i="62"/>
  <c r="CW25" i="62" s="1"/>
  <c r="DJ25" i="62"/>
  <c r="DK25" i="62" s="1"/>
  <c r="DO25" i="62"/>
  <c r="DP25" i="62" s="1"/>
  <c r="M26" i="62"/>
  <c r="R26" i="62"/>
  <c r="AC26" i="62"/>
  <c r="AH26" i="62"/>
  <c r="AT26" i="62"/>
  <c r="AY26" i="62"/>
  <c r="BK26" i="62"/>
  <c r="BP26" i="62"/>
  <c r="CA26" i="62"/>
  <c r="CF26" i="62"/>
  <c r="CQ26" i="62"/>
  <c r="CR26" i="62" s="1"/>
  <c r="CV26" i="62"/>
  <c r="CW26" i="62" s="1"/>
  <c r="DJ26" i="62"/>
  <c r="DK26" i="62" s="1"/>
  <c r="DO26" i="62"/>
  <c r="DP26" i="62" s="1"/>
  <c r="CY14" i="63"/>
  <c r="CZ14" i="63" s="1"/>
  <c r="CY12" i="63"/>
  <c r="CZ12" i="63" s="1"/>
  <c r="M14" i="63"/>
  <c r="N14" i="63" s="1"/>
  <c r="R14" i="63"/>
  <c r="S14" i="63" s="1"/>
  <c r="AD14" i="63"/>
  <c r="AE14" i="63" s="1"/>
  <c r="AI14" i="63"/>
  <c r="AJ14" i="63" s="1"/>
  <c r="AU14" i="63"/>
  <c r="AV14" i="63" s="1"/>
  <c r="AZ14" i="63"/>
  <c r="BA14" i="63" s="1"/>
  <c r="BL14" i="63"/>
  <c r="BM14" i="63" s="1"/>
  <c r="BQ14" i="63"/>
  <c r="BR14" i="63" s="1"/>
  <c r="CC14" i="63"/>
  <c r="CD14" i="63" s="1"/>
  <c r="CH14" i="63"/>
  <c r="CI14" i="63" s="1"/>
  <c r="CT14" i="63"/>
  <c r="CU14" i="63" s="1"/>
  <c r="DM14" i="63"/>
  <c r="DN14" i="63" s="1"/>
  <c r="DR14" i="63"/>
  <c r="DS14" i="63" s="1"/>
  <c r="M15" i="63"/>
  <c r="N15" i="63" s="1"/>
  <c r="R15" i="63"/>
  <c r="S15" i="63" s="1"/>
  <c r="AD15" i="63"/>
  <c r="AE15" i="63" s="1"/>
  <c r="AI15" i="63"/>
  <c r="AJ15" i="63" s="1"/>
  <c r="AU15" i="63"/>
  <c r="AV15" i="63" s="1"/>
  <c r="AZ15" i="63"/>
  <c r="BA15" i="63" s="1"/>
  <c r="BL15" i="63"/>
  <c r="BM15" i="63" s="1"/>
  <c r="BQ15" i="63"/>
  <c r="BR15" i="63" s="1"/>
  <c r="CC15" i="63"/>
  <c r="CD15" i="63" s="1"/>
  <c r="CH15" i="63"/>
  <c r="CI15" i="63" s="1"/>
  <c r="CT15" i="63"/>
  <c r="CU15" i="63" s="1"/>
  <c r="CY15" i="63"/>
  <c r="CZ15" i="63" s="1"/>
  <c r="DM15" i="63"/>
  <c r="DN15" i="63" s="1"/>
  <c r="DR15" i="63"/>
  <c r="DS15" i="63" s="1"/>
  <c r="M16" i="63"/>
  <c r="N16" i="63" s="1"/>
  <c r="R16" i="63"/>
  <c r="S16" i="63" s="1"/>
  <c r="AD16" i="63"/>
  <c r="AE16" i="63" s="1"/>
  <c r="AI16" i="63"/>
  <c r="AJ16" i="63" s="1"/>
  <c r="AU16" i="63"/>
  <c r="AV16" i="63" s="1"/>
  <c r="AZ16" i="63"/>
  <c r="BA16" i="63" s="1"/>
  <c r="BL16" i="63"/>
  <c r="BM16" i="63" s="1"/>
  <c r="BQ16" i="63"/>
  <c r="BR16" i="63" s="1"/>
  <c r="CC16" i="63"/>
  <c r="CD16" i="63" s="1"/>
  <c r="CH16" i="63"/>
  <c r="CI16" i="63" s="1"/>
  <c r="CT16" i="63"/>
  <c r="CU16" i="63" s="1"/>
  <c r="CY16" i="63"/>
  <c r="CZ16" i="63" s="1"/>
  <c r="DM16" i="63"/>
  <c r="DN16" i="63" s="1"/>
  <c r="DR16" i="63"/>
  <c r="DS16" i="63" s="1"/>
  <c r="M17" i="63"/>
  <c r="N17" i="63" s="1"/>
  <c r="R17" i="63"/>
  <c r="S17" i="63" s="1"/>
  <c r="AD17" i="63"/>
  <c r="AE17" i="63" s="1"/>
  <c r="AI17" i="63"/>
  <c r="AJ17" i="63" s="1"/>
  <c r="AU17" i="63"/>
  <c r="AV17" i="63" s="1"/>
  <c r="AZ17" i="63"/>
  <c r="BA17" i="63" s="1"/>
  <c r="BL17" i="63"/>
  <c r="BM17" i="63" s="1"/>
  <c r="BQ17" i="63"/>
  <c r="BR17" i="63" s="1"/>
  <c r="CC17" i="63"/>
  <c r="CD17" i="63" s="1"/>
  <c r="CH17" i="63"/>
  <c r="CI17" i="63" s="1"/>
  <c r="CT17" i="63"/>
  <c r="CU17" i="63" s="1"/>
  <c r="CY17" i="63"/>
  <c r="CZ17" i="63" s="1"/>
  <c r="DM17" i="63"/>
  <c r="DN17" i="63" s="1"/>
  <c r="DR17" i="63"/>
  <c r="DS17" i="63" s="1"/>
  <c r="M18" i="63"/>
  <c r="N18" i="63" s="1"/>
  <c r="R18" i="63"/>
  <c r="S18" i="63" s="1"/>
  <c r="AD18" i="63"/>
  <c r="AE18" i="63" s="1"/>
  <c r="AI18" i="63"/>
  <c r="AJ18" i="63" s="1"/>
  <c r="AU18" i="63"/>
  <c r="AV18" i="63" s="1"/>
  <c r="AZ18" i="63"/>
  <c r="BA18" i="63" s="1"/>
  <c r="BL18" i="63"/>
  <c r="BM18" i="63" s="1"/>
  <c r="BQ18" i="63"/>
  <c r="BR18" i="63" s="1"/>
  <c r="CC18" i="63"/>
  <c r="CD18" i="63" s="1"/>
  <c r="CH18" i="63"/>
  <c r="CI18" i="63" s="1"/>
  <c r="CT18" i="63"/>
  <c r="CU18" i="63" s="1"/>
  <c r="CY18" i="63"/>
  <c r="CZ18" i="63" s="1"/>
  <c r="DM18" i="63"/>
  <c r="DN18" i="63" s="1"/>
  <c r="DR18" i="63"/>
  <c r="DS18" i="63" s="1"/>
  <c r="M19" i="63"/>
  <c r="N19" i="63" s="1"/>
  <c r="R19" i="63"/>
  <c r="S19" i="63" s="1"/>
  <c r="AD19" i="63"/>
  <c r="AE19" i="63" s="1"/>
  <c r="AI19" i="63"/>
  <c r="AJ19" i="63" s="1"/>
  <c r="AU19" i="63"/>
  <c r="AV19" i="63" s="1"/>
  <c r="AZ19" i="63"/>
  <c r="BA19" i="63" s="1"/>
  <c r="BL19" i="63"/>
  <c r="BM19" i="63" s="1"/>
  <c r="BQ19" i="63"/>
  <c r="BR19" i="63" s="1"/>
  <c r="CC19" i="63"/>
  <c r="CD19" i="63" s="1"/>
  <c r="CH19" i="63"/>
  <c r="CI19" i="63" s="1"/>
  <c r="CT19" i="63"/>
  <c r="CU19" i="63" s="1"/>
  <c r="CY19" i="63"/>
  <c r="CZ19" i="63" s="1"/>
  <c r="DM19" i="63"/>
  <c r="DN19" i="63" s="1"/>
  <c r="DR19" i="63"/>
  <c r="DS19" i="63" s="1"/>
  <c r="M20" i="63"/>
  <c r="N20" i="63" s="1"/>
  <c r="R20" i="63"/>
  <c r="S20" i="63" s="1"/>
  <c r="AD20" i="63"/>
  <c r="AE20" i="63" s="1"/>
  <c r="AI20" i="63"/>
  <c r="AJ20" i="63" s="1"/>
  <c r="AU20" i="63"/>
  <c r="AV20" i="63" s="1"/>
  <c r="AZ20" i="63"/>
  <c r="BA20" i="63" s="1"/>
  <c r="BL20" i="63"/>
  <c r="BM20" i="63" s="1"/>
  <c r="BQ20" i="63"/>
  <c r="BR20" i="63" s="1"/>
  <c r="CC20" i="63"/>
  <c r="CD20" i="63" s="1"/>
  <c r="CH20" i="63"/>
  <c r="CI20" i="63" s="1"/>
  <c r="CT20" i="63"/>
  <c r="CU20" i="63" s="1"/>
  <c r="CY20" i="63"/>
  <c r="CZ20" i="63" s="1"/>
  <c r="DM20" i="63"/>
  <c r="DN20" i="63" s="1"/>
  <c r="DR20" i="63"/>
  <c r="DS20" i="63" s="1"/>
  <c r="M21" i="63"/>
  <c r="N21" i="63" s="1"/>
  <c r="R21" i="63"/>
  <c r="S21" i="63" s="1"/>
  <c r="AD21" i="63"/>
  <c r="AE21" i="63" s="1"/>
  <c r="AI21" i="63"/>
  <c r="AJ21" i="63" s="1"/>
  <c r="AU21" i="63"/>
  <c r="AV21" i="63" s="1"/>
  <c r="AZ21" i="63"/>
  <c r="BA21" i="63" s="1"/>
  <c r="BL21" i="63"/>
  <c r="BM21" i="63" s="1"/>
  <c r="BQ21" i="63"/>
  <c r="BR21" i="63" s="1"/>
  <c r="CC21" i="63"/>
  <c r="CD21" i="63" s="1"/>
  <c r="CH21" i="63"/>
  <c r="CI21" i="63" s="1"/>
  <c r="CT21" i="63"/>
  <c r="CU21" i="63" s="1"/>
  <c r="CY21" i="63"/>
  <c r="CZ21" i="63"/>
  <c r="DM21" i="63"/>
  <c r="DN21" i="63" s="1"/>
  <c r="DR21" i="63"/>
  <c r="DS21" i="63" s="1"/>
  <c r="M22" i="63"/>
  <c r="N22" i="63" s="1"/>
  <c r="R22" i="63"/>
  <c r="S22" i="63" s="1"/>
  <c r="AD22" i="63"/>
  <c r="AE22" i="63" s="1"/>
  <c r="AI22" i="63"/>
  <c r="AJ22" i="63" s="1"/>
  <c r="AU22" i="63"/>
  <c r="AV22" i="63" s="1"/>
  <c r="AZ22" i="63"/>
  <c r="BA22" i="63" s="1"/>
  <c r="BL22" i="63"/>
  <c r="BM22" i="63" s="1"/>
  <c r="BQ22" i="63"/>
  <c r="BR22" i="63" s="1"/>
  <c r="CC22" i="63"/>
  <c r="CD22" i="63" s="1"/>
  <c r="CH22" i="63"/>
  <c r="CI22" i="63" s="1"/>
  <c r="CT22" i="63"/>
  <c r="CU22" i="63" s="1"/>
  <c r="CY22" i="63"/>
  <c r="CZ22" i="63" s="1"/>
  <c r="DM22" i="63"/>
  <c r="DN22" i="63" s="1"/>
  <c r="DR22" i="63"/>
  <c r="DS22" i="63" s="1"/>
  <c r="M23" i="63"/>
  <c r="N23" i="63" s="1"/>
  <c r="R23" i="63"/>
  <c r="S23" i="63" s="1"/>
  <c r="AD23" i="63"/>
  <c r="AE23" i="63" s="1"/>
  <c r="AI23" i="63"/>
  <c r="AJ23" i="63" s="1"/>
  <c r="AU23" i="63"/>
  <c r="AV23" i="63" s="1"/>
  <c r="AZ23" i="63"/>
  <c r="BA23" i="63" s="1"/>
  <c r="BL23" i="63"/>
  <c r="BM23" i="63" s="1"/>
  <c r="BQ23" i="63"/>
  <c r="BR23" i="63" s="1"/>
  <c r="CC23" i="63"/>
  <c r="CD23" i="63" s="1"/>
  <c r="CH23" i="63"/>
  <c r="CI23" i="63" s="1"/>
  <c r="CT23" i="63"/>
  <c r="CU23" i="63" s="1"/>
  <c r="CY23" i="63"/>
  <c r="CZ23" i="63" s="1"/>
  <c r="DM23" i="63"/>
  <c r="DN23" i="63" s="1"/>
  <c r="DR23" i="63"/>
  <c r="DS23" i="63" s="1"/>
  <c r="M24" i="63"/>
  <c r="N24" i="63" s="1"/>
  <c r="R24" i="63"/>
  <c r="S24" i="63" s="1"/>
  <c r="AD24" i="63"/>
  <c r="AE24" i="63" s="1"/>
  <c r="AI24" i="63"/>
  <c r="AJ24" i="63" s="1"/>
  <c r="AU24" i="63"/>
  <c r="AV24" i="63" s="1"/>
  <c r="AZ24" i="63"/>
  <c r="BA24" i="63" s="1"/>
  <c r="BL24" i="63"/>
  <c r="BM24" i="63" s="1"/>
  <c r="BQ24" i="63"/>
  <c r="BR24" i="63" s="1"/>
  <c r="CC24" i="63"/>
  <c r="CD24" i="63" s="1"/>
  <c r="CH24" i="63"/>
  <c r="CI24" i="63" s="1"/>
  <c r="CT24" i="63"/>
  <c r="CU24" i="63" s="1"/>
  <c r="CY24" i="63"/>
  <c r="CZ24" i="63" s="1"/>
  <c r="DM24" i="63"/>
  <c r="DN24" i="63" s="1"/>
  <c r="DR24" i="63"/>
  <c r="DS24" i="63" s="1"/>
  <c r="DR13" i="63"/>
  <c r="DS13" i="63" s="1"/>
  <c r="DM13" i="63"/>
  <c r="DN13" i="63" s="1"/>
  <c r="CY13" i="63"/>
  <c r="CZ13" i="63" s="1"/>
  <c r="CT13" i="63"/>
  <c r="CU13" i="63" s="1"/>
  <c r="CH13" i="63"/>
  <c r="CI13" i="63" s="1"/>
  <c r="CC13" i="63"/>
  <c r="CD13" i="63" s="1"/>
  <c r="BQ13" i="63"/>
  <c r="BR13" i="63" s="1"/>
  <c r="BL13" i="63"/>
  <c r="BM13" i="63" s="1"/>
  <c r="AZ13" i="63"/>
  <c r="BA13" i="63" s="1"/>
  <c r="AU13" i="63"/>
  <c r="AV13" i="63" s="1"/>
  <c r="AI13" i="63"/>
  <c r="AJ13" i="63" s="1"/>
  <c r="AD13" i="63"/>
  <c r="AE13" i="63" s="1"/>
  <c r="R13" i="63"/>
  <c r="S13" i="63" s="1"/>
  <c r="M13" i="63"/>
  <c r="N13" i="63" s="1"/>
  <c r="DR12" i="63"/>
  <c r="DS12" i="63" s="1"/>
  <c r="DM12" i="63"/>
  <c r="DN12" i="63" s="1"/>
  <c r="CT12" i="63"/>
  <c r="CU12" i="63" s="1"/>
  <c r="CH12" i="63"/>
  <c r="CI12" i="63" s="1"/>
  <c r="CC12" i="63"/>
  <c r="CD12" i="63" s="1"/>
  <c r="BQ12" i="63"/>
  <c r="BR12" i="63" s="1"/>
  <c r="BL12" i="63"/>
  <c r="BM12" i="63" s="1"/>
  <c r="AZ12" i="63"/>
  <c r="BA12" i="63" s="1"/>
  <c r="AU12" i="63"/>
  <c r="AV12" i="63" s="1"/>
  <c r="AI12" i="63"/>
  <c r="AJ12" i="63" s="1"/>
  <c r="AD12" i="63"/>
  <c r="AE12" i="63" s="1"/>
  <c r="R12" i="63"/>
  <c r="S12" i="63" s="1"/>
  <c r="M12" i="63"/>
  <c r="N12" i="63" s="1"/>
  <c r="DO13" i="62"/>
  <c r="DP13" i="62" s="1"/>
  <c r="DJ13" i="62"/>
  <c r="DK13" i="62" s="1"/>
  <c r="CV13" i="62"/>
  <c r="CW13" i="62" s="1"/>
  <c r="CQ13" i="62"/>
  <c r="CR13" i="62" s="1"/>
  <c r="CF13" i="62"/>
  <c r="CG13" i="62" s="1"/>
  <c r="CA13" i="62"/>
  <c r="CB13" i="62" s="1"/>
  <c r="BP13" i="62"/>
  <c r="BQ13" i="62" s="1"/>
  <c r="BK13" i="62"/>
  <c r="BL13" i="62" s="1"/>
  <c r="AY13" i="62"/>
  <c r="AZ13" i="62" s="1"/>
  <c r="AT13" i="62"/>
  <c r="AU13" i="62" s="1"/>
  <c r="AH13" i="62"/>
  <c r="AI13" i="62" s="1"/>
  <c r="AC13" i="62"/>
  <c r="AD13" i="62" s="1"/>
  <c r="R13" i="62"/>
  <c r="S13" i="62" s="1"/>
  <c r="M13" i="62"/>
  <c r="N13" i="62" s="1"/>
  <c r="DO12" i="62"/>
  <c r="DP12" i="62" s="1"/>
  <c r="DJ12" i="62"/>
  <c r="DK12" i="62" s="1"/>
  <c r="CV12" i="62"/>
  <c r="CW12" i="62" s="1"/>
  <c r="CQ12" i="62"/>
  <c r="CR12" i="62" s="1"/>
  <c r="CF12" i="62"/>
  <c r="CG12" i="62" s="1"/>
  <c r="CA12" i="62"/>
  <c r="CB12" i="62" s="1"/>
  <c r="BP12" i="62"/>
  <c r="BQ12" i="62" s="1"/>
  <c r="BK12" i="62"/>
  <c r="BL12" i="62" s="1"/>
  <c r="AY12" i="62"/>
  <c r="AZ12" i="62" s="1"/>
  <c r="AT12" i="62"/>
  <c r="AU12" i="62" s="1"/>
  <c r="AH12" i="62"/>
  <c r="AI12" i="62" s="1"/>
  <c r="AC12" i="62"/>
  <c r="AD12" i="62" s="1"/>
  <c r="R12" i="62"/>
  <c r="S12" i="62" s="1"/>
  <c r="M12" i="62"/>
  <c r="N12" i="62" s="1"/>
  <c r="BM14" i="58"/>
  <c r="BM12" i="58"/>
  <c r="BM15" i="58"/>
  <c r="BM16" i="58"/>
  <c r="BM17" i="58"/>
  <c r="BM18" i="58"/>
  <c r="BM19" i="58"/>
  <c r="BM20" i="58"/>
  <c r="BM21" i="58"/>
  <c r="BM22" i="58"/>
  <c r="BM13" i="58"/>
  <c r="AN45" i="5" l="1"/>
  <c r="AN43" i="5"/>
  <c r="AH32" i="5"/>
  <c r="AG32" i="5"/>
  <c r="AH36" i="5"/>
  <c r="AG36" i="5"/>
  <c r="I37" i="45" s="1"/>
  <c r="AH28" i="5"/>
  <c r="AG28" i="5"/>
  <c r="I29" i="45" s="1"/>
  <c r="AG48" i="5"/>
  <c r="AH48" i="5"/>
  <c r="AM33" i="5"/>
  <c r="J34" i="45" s="1"/>
  <c r="AH39" i="5"/>
  <c r="AG47" i="5"/>
  <c r="I48" i="45" s="1"/>
  <c r="AH47" i="5"/>
  <c r="BL26" i="62"/>
  <c r="BR26" i="62" s="1"/>
  <c r="S25" i="48"/>
  <c r="T25" i="48" s="1"/>
  <c r="AL32" i="5"/>
  <c r="AM32" i="5" s="1"/>
  <c r="J33" i="45" s="1"/>
  <c r="AZ26" i="62"/>
  <c r="BA26" i="62" s="1"/>
  <c r="P25" i="48"/>
  <c r="Q25" i="48" s="1"/>
  <c r="AH37" i="5"/>
  <c r="AU26" i="62"/>
  <c r="N25" i="48"/>
  <c r="O25" i="48" s="1"/>
  <c r="R25" i="48" s="1"/>
  <c r="AF34" i="5"/>
  <c r="AG34" i="5" s="1"/>
  <c r="AI26" i="62"/>
  <c r="K25" i="48"/>
  <c r="L25" i="48" s="1"/>
  <c r="N26" i="62"/>
  <c r="D25" i="48"/>
  <c r="E25" i="48" s="1"/>
  <c r="H25" i="48" s="1"/>
  <c r="CB26" i="62"/>
  <c r="X25" i="48"/>
  <c r="Y25" i="48" s="1"/>
  <c r="AB25" i="48" s="1"/>
  <c r="BQ26" i="62"/>
  <c r="U25" i="48"/>
  <c r="V25" i="48" s="1"/>
  <c r="AG29" i="5"/>
  <c r="I30" i="45" s="1"/>
  <c r="AF41" i="5"/>
  <c r="AH41" i="5" s="1"/>
  <c r="CG26" i="62"/>
  <c r="Z25" i="48"/>
  <c r="AA25" i="48" s="1"/>
  <c r="AG35" i="5"/>
  <c r="I36" i="45" s="1"/>
  <c r="AH35" i="5"/>
  <c r="AD26" i="62"/>
  <c r="I25" i="48"/>
  <c r="J25" i="48" s="1"/>
  <c r="S26" i="62"/>
  <c r="F25" i="48"/>
  <c r="G25" i="48" s="1"/>
  <c r="J44" i="45"/>
  <c r="AO43" i="5"/>
  <c r="AG42" i="5"/>
  <c r="AH42" i="5"/>
  <c r="AH45" i="5"/>
  <c r="AG45" i="5"/>
  <c r="AG33" i="5"/>
  <c r="AH33" i="5"/>
  <c r="AO46" i="5"/>
  <c r="I47" i="45"/>
  <c r="I33" i="45"/>
  <c r="AH27" i="5"/>
  <c r="AG27" i="5"/>
  <c r="AN47" i="5"/>
  <c r="AM47" i="5"/>
  <c r="AN28" i="5"/>
  <c r="AM28" i="5"/>
  <c r="AM39" i="5"/>
  <c r="AN39" i="5"/>
  <c r="AM35" i="5"/>
  <c r="AN35" i="5"/>
  <c r="AH34" i="5"/>
  <c r="AH40" i="5"/>
  <c r="AG40" i="5"/>
  <c r="AO31" i="5"/>
  <c r="J32" i="45"/>
  <c r="AM36" i="5"/>
  <c r="AN36" i="5"/>
  <c r="AH30" i="5"/>
  <c r="AG30" i="5"/>
  <c r="AN29" i="5"/>
  <c r="AM29" i="5"/>
  <c r="J30" i="45" s="1"/>
  <c r="AO44" i="5"/>
  <c r="I45" i="45"/>
  <c r="I38" i="45"/>
  <c r="AH38" i="5"/>
  <c r="AG38" i="5"/>
  <c r="AM37" i="5"/>
  <c r="J38" i="45" s="1"/>
  <c r="AN37" i="5"/>
  <c r="BB12" i="63"/>
  <c r="AK24" i="63"/>
  <c r="T20" i="63"/>
  <c r="AK12" i="63"/>
  <c r="BB21" i="63"/>
  <c r="T21" i="63"/>
  <c r="DA14" i="63"/>
  <c r="DB14" i="63" s="1"/>
  <c r="DC14" i="63" s="1"/>
  <c r="CX12" i="62"/>
  <c r="CY12" i="62" s="1"/>
  <c r="CZ12" i="62" s="1"/>
  <c r="BA13" i="62"/>
  <c r="CX16" i="62"/>
  <c r="CY16" i="62" s="1"/>
  <c r="CZ16" i="62" s="1"/>
  <c r="DQ15" i="62"/>
  <c r="DR15" i="62" s="1"/>
  <c r="DS15" i="62" s="1"/>
  <c r="T13" i="62"/>
  <c r="AJ19" i="62"/>
  <c r="CH15" i="62"/>
  <c r="CH26" i="62"/>
  <c r="DQ14" i="62"/>
  <c r="DR14" i="62" s="1"/>
  <c r="DS14" i="62" s="1"/>
  <c r="AJ18" i="62"/>
  <c r="BS19" i="63"/>
  <c r="AJ25" i="62"/>
  <c r="CH24" i="62"/>
  <c r="T23" i="62"/>
  <c r="BA23" i="62"/>
  <c r="DT14" i="63"/>
  <c r="DU14" i="63" s="1"/>
  <c r="DV14" i="63" s="1"/>
  <c r="CJ17" i="63"/>
  <c r="DT15" i="63"/>
  <c r="DU15" i="63" s="1"/>
  <c r="DV15" i="63" s="1"/>
  <c r="BS13" i="63"/>
  <c r="T14" i="63"/>
  <c r="CX17" i="62"/>
  <c r="CY17" i="62" s="1"/>
  <c r="CZ17" i="62" s="1"/>
  <c r="DQ22" i="62"/>
  <c r="DR22" i="62" s="1"/>
  <c r="DS22" i="62" s="1"/>
  <c r="BR19" i="62"/>
  <c r="CH18" i="62"/>
  <c r="BR16" i="62"/>
  <c r="BA15" i="62"/>
  <c r="DQ23" i="62"/>
  <c r="DR23" i="62" s="1"/>
  <c r="DS23" i="62" s="1"/>
  <c r="DQ19" i="62"/>
  <c r="DR19" i="62" s="1"/>
  <c r="DS19" i="62" s="1"/>
  <c r="T15" i="62"/>
  <c r="CX13" i="62"/>
  <c r="CY13" i="62" s="1"/>
  <c r="CZ13" i="62" s="1"/>
  <c r="DQ24" i="62"/>
  <c r="DR24" i="62" s="1"/>
  <c r="DS24" i="62" s="1"/>
  <c r="BB22" i="63"/>
  <c r="BB15" i="63"/>
  <c r="CJ23" i="63"/>
  <c r="AK17" i="63"/>
  <c r="DT20" i="63"/>
  <c r="DU20" i="63" s="1"/>
  <c r="DV20" i="63" s="1"/>
  <c r="T19" i="63"/>
  <c r="CJ16" i="63"/>
  <c r="CJ12" i="63"/>
  <c r="DA13" i="63"/>
  <c r="DB13" i="63" s="1"/>
  <c r="DC13" i="63" s="1"/>
  <c r="BS24" i="63"/>
  <c r="T24" i="63"/>
  <c r="BS20" i="63"/>
  <c r="DA24" i="63"/>
  <c r="DB24" i="63" s="1"/>
  <c r="DC24" i="63" s="1"/>
  <c r="DA22" i="63"/>
  <c r="DB22" i="63" s="1"/>
  <c r="DC22" i="63" s="1"/>
  <c r="DA23" i="63"/>
  <c r="DB23" i="63" s="1"/>
  <c r="DC23" i="63" s="1"/>
  <c r="DT13" i="63"/>
  <c r="DU13" i="63" s="1"/>
  <c r="DV13" i="63" s="1"/>
  <c r="DT23" i="63"/>
  <c r="DU23" i="63" s="1"/>
  <c r="DV23" i="63" s="1"/>
  <c r="CJ21" i="63"/>
  <c r="AK21" i="63"/>
  <c r="DA20" i="63"/>
  <c r="DB20" i="63" s="1"/>
  <c r="DC20" i="63" s="1"/>
  <c r="BB20" i="63"/>
  <c r="BS18" i="63"/>
  <c r="DT17" i="63"/>
  <c r="DU17" i="63" s="1"/>
  <c r="DV17" i="63" s="1"/>
  <c r="BR22" i="62"/>
  <c r="T25" i="62"/>
  <c r="BA18" i="62"/>
  <c r="DQ17" i="62"/>
  <c r="DR17" i="62" s="1"/>
  <c r="DS17" i="62" s="1"/>
  <c r="T17" i="62"/>
  <c r="CH16" i="62"/>
  <c r="BR15" i="62"/>
  <c r="CX14" i="62"/>
  <c r="CY14" i="62" s="1"/>
  <c r="CZ14" i="62" s="1"/>
  <c r="BA14" i="62"/>
  <c r="CX24" i="62"/>
  <c r="CY24" i="62" s="1"/>
  <c r="CZ24" i="62" s="1"/>
  <c r="BR21" i="62"/>
  <c r="BA16" i="62"/>
  <c r="CX23" i="62"/>
  <c r="CY23" i="62" s="1"/>
  <c r="CZ23" i="62" s="1"/>
  <c r="DQ20" i="62"/>
  <c r="DR20" i="62" s="1"/>
  <c r="DS20" i="62" s="1"/>
  <c r="CX20" i="62"/>
  <c r="CY20" i="62" s="1"/>
  <c r="CZ20" i="62" s="1"/>
  <c r="BA25" i="62"/>
  <c r="CH20" i="62"/>
  <c r="CH17" i="62"/>
  <c r="T21" i="62"/>
  <c r="BR18" i="62"/>
  <c r="AJ12" i="62"/>
  <c r="DQ25" i="62"/>
  <c r="DR25" i="62" s="1"/>
  <c r="DS25" i="62" s="1"/>
  <c r="BA17" i="62"/>
  <c r="CX15" i="62"/>
  <c r="CY15" i="62" s="1"/>
  <c r="CZ15" i="62" s="1"/>
  <c r="BB13" i="63"/>
  <c r="DA18" i="63"/>
  <c r="DB18" i="63" s="1"/>
  <c r="DC18" i="63" s="1"/>
  <c r="DA15" i="63"/>
  <c r="DB15" i="63" s="1"/>
  <c r="DC15" i="63" s="1"/>
  <c r="BS14" i="63"/>
  <c r="DT21" i="63"/>
  <c r="DU21" i="63" s="1"/>
  <c r="DV21" i="63" s="1"/>
  <c r="CH13" i="62"/>
  <c r="DT19" i="63"/>
  <c r="DU19" i="63" s="1"/>
  <c r="DV19" i="63" s="1"/>
  <c r="CJ18" i="63"/>
  <c r="BB18" i="63"/>
  <c r="BA12" i="62"/>
  <c r="DT22" i="63"/>
  <c r="DU22" i="63" s="1"/>
  <c r="DV22" i="63" s="1"/>
  <c r="CJ20" i="63"/>
  <c r="DA17" i="63"/>
  <c r="DB17" i="63" s="1"/>
  <c r="DC17" i="63" s="1"/>
  <c r="T16" i="63"/>
  <c r="CH12" i="62"/>
  <c r="CJ24" i="63"/>
  <c r="BB23" i="63"/>
  <c r="DA21" i="63"/>
  <c r="DB21" i="63" s="1"/>
  <c r="DC21" i="63" s="1"/>
  <c r="AK18" i="63"/>
  <c r="DT16" i="63"/>
  <c r="DU16" i="63" s="1"/>
  <c r="DV16" i="63" s="1"/>
  <c r="BS12" i="63"/>
  <c r="CJ13" i="63"/>
  <c r="DT24" i="63"/>
  <c r="DU24" i="63" s="1"/>
  <c r="DV24" i="63" s="1"/>
  <c r="AK16" i="63"/>
  <c r="BS15" i="63"/>
  <c r="T23" i="63"/>
  <c r="BB19" i="63"/>
  <c r="CJ15" i="63"/>
  <c r="T15" i="63"/>
  <c r="CH21" i="62"/>
  <c r="AJ21" i="62"/>
  <c r="CX22" i="62"/>
  <c r="CY22" i="62" s="1"/>
  <c r="CZ22" i="62" s="1"/>
  <c r="DQ21" i="62"/>
  <c r="DR21" i="62" s="1"/>
  <c r="DS21" i="62" s="1"/>
  <c r="T24" i="62"/>
  <c r="BR14" i="62"/>
  <c r="AJ26" i="62"/>
  <c r="BA24" i="62"/>
  <c r="CH23" i="62"/>
  <c r="CH25" i="62"/>
  <c r="CX21" i="62"/>
  <c r="CY21" i="62" s="1"/>
  <c r="CZ21" i="62" s="1"/>
  <c r="DQ18" i="62"/>
  <c r="DR18" i="62" s="1"/>
  <c r="DS18" i="62" s="1"/>
  <c r="BR20" i="62"/>
  <c r="AJ20" i="62"/>
  <c r="CX25" i="62"/>
  <c r="CY25" i="62" s="1"/>
  <c r="CZ25" i="62" s="1"/>
  <c r="T22" i="62"/>
  <c r="T20" i="62"/>
  <c r="AJ16" i="62"/>
  <c r="T14" i="62"/>
  <c r="CX19" i="62"/>
  <c r="CY19" i="62" s="1"/>
  <c r="CZ19" i="62" s="1"/>
  <c r="AJ24" i="62"/>
  <c r="BR23" i="62"/>
  <c r="CH19" i="62"/>
  <c r="AJ23" i="62"/>
  <c r="BA22" i="62"/>
  <c r="BR17" i="62"/>
  <c r="AJ17" i="62"/>
  <c r="CX18" i="62"/>
  <c r="CY18" i="62" s="1"/>
  <c r="CZ18" i="62" s="1"/>
  <c r="BA21" i="62"/>
  <c r="DQ16" i="62"/>
  <c r="DR16" i="62" s="1"/>
  <c r="DS16" i="62" s="1"/>
  <c r="CX26" i="62"/>
  <c r="CY26" i="62" s="1"/>
  <c r="AJ14" i="62"/>
  <c r="CH22" i="62"/>
  <c r="T18" i="62"/>
  <c r="BA19" i="62"/>
  <c r="AJ15" i="62"/>
  <c r="T26" i="62"/>
  <c r="T19" i="62"/>
  <c r="AJ22" i="62"/>
  <c r="BA20" i="62"/>
  <c r="DQ26" i="62"/>
  <c r="DR26" i="62" s="1"/>
  <c r="BR25" i="62"/>
  <c r="BR24" i="62"/>
  <c r="T16" i="62"/>
  <c r="CH14" i="62"/>
  <c r="AJ13" i="62"/>
  <c r="DA12" i="63"/>
  <c r="DB12" i="63" s="1"/>
  <c r="DC12" i="63" s="1"/>
  <c r="AK15" i="63"/>
  <c r="AK20" i="63"/>
  <c r="DA16" i="63"/>
  <c r="DB16" i="63" s="1"/>
  <c r="DC16" i="63" s="1"/>
  <c r="BB14" i="63"/>
  <c r="CJ14" i="63"/>
  <c r="BB24" i="63"/>
  <c r="BS23" i="63"/>
  <c r="BS22" i="63"/>
  <c r="BS17" i="63"/>
  <c r="T17" i="63"/>
  <c r="AK23" i="63"/>
  <c r="CJ19" i="63"/>
  <c r="BS16" i="63"/>
  <c r="AK22" i="63"/>
  <c r="AK19" i="63"/>
  <c r="T18" i="63"/>
  <c r="T22" i="63"/>
  <c r="DT18" i="63"/>
  <c r="DU18" i="63" s="1"/>
  <c r="DV18" i="63" s="1"/>
  <c r="BB16" i="63"/>
  <c r="AK14" i="63"/>
  <c r="BS21" i="63"/>
  <c r="BB17" i="63"/>
  <c r="CJ22" i="63"/>
  <c r="DA19" i="63"/>
  <c r="DB19" i="63" s="1"/>
  <c r="DC19" i="63" s="1"/>
  <c r="AK13" i="63"/>
  <c r="DT12" i="63"/>
  <c r="DU12" i="63" s="1"/>
  <c r="DV12" i="63" s="1"/>
  <c r="T12" i="63"/>
  <c r="T13" i="63"/>
  <c r="DQ12" i="62"/>
  <c r="DR12" i="62" s="1"/>
  <c r="DS12" i="62" s="1"/>
  <c r="DQ13" i="62"/>
  <c r="DR13" i="62" s="1"/>
  <c r="DS13" i="62" s="1"/>
  <c r="T12" i="62"/>
  <c r="BR12" i="62"/>
  <c r="BR13" i="62"/>
  <c r="AN32" i="5" l="1"/>
  <c r="AG41" i="5"/>
  <c r="DS26" i="62"/>
  <c r="AE25" i="48"/>
  <c r="AF25" i="48" s="1"/>
  <c r="I49" i="45"/>
  <c r="AO48" i="5"/>
  <c r="M25" i="48"/>
  <c r="W25" i="48"/>
  <c r="CZ26" i="62"/>
  <c r="AC25" i="48"/>
  <c r="AD25" i="48" s="1"/>
  <c r="K44" i="45"/>
  <c r="D42" i="10"/>
  <c r="AO32" i="5"/>
  <c r="K33" i="45" s="1"/>
  <c r="I39" i="45"/>
  <c r="AO38" i="5"/>
  <c r="D43" i="10"/>
  <c r="K45" i="45"/>
  <c r="J37" i="45"/>
  <c r="AO36" i="5"/>
  <c r="K32" i="45"/>
  <c r="D30" i="10"/>
  <c r="J40" i="45"/>
  <c r="AO39" i="5"/>
  <c r="I34" i="45"/>
  <c r="AO33" i="5"/>
  <c r="I28" i="45"/>
  <c r="AO27" i="5"/>
  <c r="AO37" i="5"/>
  <c r="I31" i="45"/>
  <c r="AO30" i="5"/>
  <c r="I41" i="45"/>
  <c r="AO40" i="5"/>
  <c r="AO29" i="5"/>
  <c r="J48" i="45"/>
  <c r="AO47" i="5"/>
  <c r="I46" i="45"/>
  <c r="AO45" i="5"/>
  <c r="I35" i="45"/>
  <c r="AO34" i="5"/>
  <c r="J29" i="45"/>
  <c r="AO28" i="5"/>
  <c r="J36" i="45"/>
  <c r="AO35" i="5"/>
  <c r="K47" i="45"/>
  <c r="D45" i="10"/>
  <c r="AO42" i="5"/>
  <c r="I43" i="45"/>
  <c r="N23" i="53"/>
  <c r="O23" i="53" s="1"/>
  <c r="C24" i="63"/>
  <c r="B24" i="63"/>
  <c r="C23" i="63"/>
  <c r="B23" i="63"/>
  <c r="C22" i="63"/>
  <c r="B22" i="63"/>
  <c r="D20" i="53"/>
  <c r="E20" i="53" s="1"/>
  <c r="C21" i="63"/>
  <c r="B21" i="63"/>
  <c r="I19" i="53"/>
  <c r="J19" i="53" s="1"/>
  <c r="C20" i="63"/>
  <c r="B20" i="63"/>
  <c r="C19" i="63"/>
  <c r="B19" i="63"/>
  <c r="C18" i="63"/>
  <c r="B18" i="63"/>
  <c r="C17" i="63"/>
  <c r="B17" i="63"/>
  <c r="I15" i="53"/>
  <c r="J15" i="53" s="1"/>
  <c r="F15" i="53"/>
  <c r="G15" i="53" s="1"/>
  <c r="C16" i="63"/>
  <c r="B16" i="63"/>
  <c r="C15" i="63"/>
  <c r="B15" i="63"/>
  <c r="C14" i="63"/>
  <c r="B14" i="63"/>
  <c r="C13" i="63"/>
  <c r="B13" i="63"/>
  <c r="C12" i="63"/>
  <c r="B12" i="63"/>
  <c r="C4" i="63"/>
  <c r="C3" i="63"/>
  <c r="C2" i="63"/>
  <c r="C26" i="62"/>
  <c r="B26" i="62"/>
  <c r="S24" i="48"/>
  <c r="T24" i="48" s="1"/>
  <c r="N24" i="48"/>
  <c r="O24" i="48" s="1"/>
  <c r="D24" i="48"/>
  <c r="E24" i="48" s="1"/>
  <c r="C25" i="62"/>
  <c r="B25" i="62"/>
  <c r="C24" i="62"/>
  <c r="B24" i="62"/>
  <c r="X22" i="48"/>
  <c r="Y22" i="48" s="1"/>
  <c r="I22" i="48"/>
  <c r="J22" i="48" s="1"/>
  <c r="C23" i="62"/>
  <c r="B23" i="62"/>
  <c r="I21" i="48"/>
  <c r="J21" i="48" s="1"/>
  <c r="C22" i="62"/>
  <c r="B22" i="62"/>
  <c r="S20" i="48"/>
  <c r="T20" i="48" s="1"/>
  <c r="P20" i="48"/>
  <c r="Q20" i="48" s="1"/>
  <c r="C21" i="62"/>
  <c r="B21" i="62"/>
  <c r="I19" i="48"/>
  <c r="J19" i="48" s="1"/>
  <c r="C20" i="62"/>
  <c r="B20" i="62"/>
  <c r="S18" i="48"/>
  <c r="T18" i="48" s="1"/>
  <c r="P18" i="48"/>
  <c r="Q18" i="48" s="1"/>
  <c r="C19" i="62"/>
  <c r="B19" i="62"/>
  <c r="C18" i="62"/>
  <c r="B18" i="62"/>
  <c r="Z16" i="48"/>
  <c r="AA16" i="48" s="1"/>
  <c r="C17" i="62"/>
  <c r="B17" i="62"/>
  <c r="K15" i="48"/>
  <c r="L15" i="48" s="1"/>
  <c r="C16" i="62"/>
  <c r="B16" i="62"/>
  <c r="N14" i="48"/>
  <c r="O14" i="48" s="1"/>
  <c r="C15" i="62"/>
  <c r="B15" i="62"/>
  <c r="X13" i="48"/>
  <c r="Y13" i="48" s="1"/>
  <c r="U13" i="48"/>
  <c r="V13" i="48" s="1"/>
  <c r="C14" i="62"/>
  <c r="B14" i="62"/>
  <c r="X12" i="48"/>
  <c r="Y12" i="48" s="1"/>
  <c r="I12" i="48"/>
  <c r="J12" i="48" s="1"/>
  <c r="F12" i="48"/>
  <c r="G12" i="48" s="1"/>
  <c r="C13" i="62"/>
  <c r="B13" i="62"/>
  <c r="S11" i="48"/>
  <c r="T11" i="48" s="1"/>
  <c r="C12" i="62"/>
  <c r="B12" i="62"/>
  <c r="H4" i="62"/>
  <c r="C4" i="62"/>
  <c r="C3" i="62"/>
  <c r="C2" i="62"/>
  <c r="F11" i="22"/>
  <c r="G11" i="22" s="1"/>
  <c r="BN13" i="58"/>
  <c r="BN17" i="58"/>
  <c r="BN18" i="58"/>
  <c r="BN19" i="58"/>
  <c r="BN22" i="58"/>
  <c r="X12" i="22"/>
  <c r="Y12" i="22" s="1"/>
  <c r="X20" i="22"/>
  <c r="Y20" i="22" s="1"/>
  <c r="AR14" i="58"/>
  <c r="L15" i="58"/>
  <c r="M15" i="58" s="1"/>
  <c r="S15" i="58" s="1"/>
  <c r="AR15" i="58"/>
  <c r="AS15" i="58" s="1"/>
  <c r="AY15" i="58" s="1"/>
  <c r="L16" i="58"/>
  <c r="AR16" i="58"/>
  <c r="L17" i="58"/>
  <c r="M17" i="58" s="1"/>
  <c r="S17" i="58" s="1"/>
  <c r="AR17" i="58"/>
  <c r="L18" i="58"/>
  <c r="M18" i="58" s="1"/>
  <c r="S18" i="58" s="1"/>
  <c r="AR18" i="58"/>
  <c r="AS18" i="58" s="1"/>
  <c r="AY18" i="58" s="1"/>
  <c r="L19" i="58"/>
  <c r="M19" i="58" s="1"/>
  <c r="S19" i="58" s="1"/>
  <c r="AR19" i="58"/>
  <c r="AS19" i="58" s="1"/>
  <c r="AY19" i="58" s="1"/>
  <c r="L20" i="58"/>
  <c r="AR20" i="58"/>
  <c r="AS20" i="58" s="1"/>
  <c r="AY20" i="58" s="1"/>
  <c r="L21" i="58"/>
  <c r="AR21" i="58"/>
  <c r="AS21" i="58" s="1"/>
  <c r="AY21" i="58" s="1"/>
  <c r="L22" i="58"/>
  <c r="M22" i="58" s="1"/>
  <c r="S22" i="58" s="1"/>
  <c r="AR22" i="58"/>
  <c r="AS22" i="58" s="1"/>
  <c r="AY22" i="58" s="1"/>
  <c r="L13" i="58"/>
  <c r="AR13" i="58"/>
  <c r="AS13" i="58" s="1"/>
  <c r="AY13" i="58" s="1"/>
  <c r="AR12" i="58"/>
  <c r="AS12" i="58" s="1"/>
  <c r="AY12" i="58" s="1"/>
  <c r="BN12" i="58"/>
  <c r="L12" i="58"/>
  <c r="M12" i="58" s="1"/>
  <c r="S12" i="58" s="1"/>
  <c r="I42" i="45" l="1"/>
  <c r="AO41" i="5"/>
  <c r="D47" i="10"/>
  <c r="K49" i="45"/>
  <c r="L44" i="45"/>
  <c r="M44" i="45"/>
  <c r="D31" i="10"/>
  <c r="K35" i="45"/>
  <c r="D33" i="10"/>
  <c r="D34" i="10"/>
  <c r="K36" i="45"/>
  <c r="K38" i="45"/>
  <c r="D36" i="10"/>
  <c r="L32" i="45"/>
  <c r="M32" i="45"/>
  <c r="D46" i="10"/>
  <c r="K48" i="45"/>
  <c r="L45" i="45"/>
  <c r="M45" i="45"/>
  <c r="L47" i="45"/>
  <c r="M47" i="45"/>
  <c r="D27" i="10"/>
  <c r="K29" i="45"/>
  <c r="K46" i="45"/>
  <c r="D44" i="10"/>
  <c r="D28" i="10"/>
  <c r="K30" i="45"/>
  <c r="D26" i="10"/>
  <c r="K28" i="45"/>
  <c r="K40" i="45"/>
  <c r="D38" i="10"/>
  <c r="K37" i="45"/>
  <c r="D35" i="10"/>
  <c r="K39" i="45"/>
  <c r="D37" i="10"/>
  <c r="D41" i="10"/>
  <c r="K43" i="45"/>
  <c r="K34" i="45"/>
  <c r="D32" i="10"/>
  <c r="D39" i="10"/>
  <c r="K41" i="45"/>
  <c r="K31" i="45"/>
  <c r="D29" i="10"/>
  <c r="L33" i="45"/>
  <c r="M33" i="45"/>
  <c r="I11" i="53"/>
  <c r="J11" i="53" s="1"/>
  <c r="K11" i="53"/>
  <c r="L11" i="53" s="1"/>
  <c r="P22" i="53"/>
  <c r="Q22" i="53" s="1"/>
  <c r="S16" i="53"/>
  <c r="T16" i="53" s="1"/>
  <c r="D15" i="53"/>
  <c r="E15" i="53" s="1"/>
  <c r="H15" i="53" s="1"/>
  <c r="F21" i="53"/>
  <c r="G21" i="53" s="1"/>
  <c r="F23" i="53"/>
  <c r="G23" i="53" s="1"/>
  <c r="D16" i="53"/>
  <c r="E16" i="53" s="1"/>
  <c r="Z19" i="53"/>
  <c r="AA19" i="53" s="1"/>
  <c r="Z17" i="53"/>
  <c r="AA17" i="53" s="1"/>
  <c r="S19" i="53"/>
  <c r="T19" i="53" s="1"/>
  <c r="P23" i="53"/>
  <c r="Q23" i="53" s="1"/>
  <c r="R23" i="53" s="1"/>
  <c r="D19" i="53"/>
  <c r="E19" i="53" s="1"/>
  <c r="U22" i="53"/>
  <c r="V22" i="53" s="1"/>
  <c r="I18" i="53"/>
  <c r="J18" i="53" s="1"/>
  <c r="N15" i="53"/>
  <c r="O15" i="53" s="1"/>
  <c r="I12" i="53"/>
  <c r="J12" i="53" s="1"/>
  <c r="P21" i="53"/>
  <c r="Q21" i="53" s="1"/>
  <c r="Z22" i="53"/>
  <c r="AA22" i="53" s="1"/>
  <c r="X19" i="53"/>
  <c r="Y19" i="53" s="1"/>
  <c r="N11" i="53"/>
  <c r="O11" i="53" s="1"/>
  <c r="K12" i="53"/>
  <c r="L12" i="53" s="1"/>
  <c r="Z13" i="53"/>
  <c r="AA13" i="53" s="1"/>
  <c r="F14" i="53"/>
  <c r="G14" i="53" s="1"/>
  <c r="X14" i="53"/>
  <c r="Y14" i="53" s="1"/>
  <c r="P16" i="53"/>
  <c r="Q16" i="53" s="1"/>
  <c r="P17" i="53"/>
  <c r="Q17" i="53" s="1"/>
  <c r="N18" i="53"/>
  <c r="O18" i="53" s="1"/>
  <c r="K19" i="53"/>
  <c r="L19" i="53" s="1"/>
  <c r="M19" i="53" s="1"/>
  <c r="F20" i="53"/>
  <c r="G20" i="53" s="1"/>
  <c r="H20" i="53" s="1"/>
  <c r="U20" i="53"/>
  <c r="V20" i="53" s="1"/>
  <c r="S21" i="53"/>
  <c r="T21" i="53" s="1"/>
  <c r="I23" i="53"/>
  <c r="J23" i="53" s="1"/>
  <c r="D22" i="53"/>
  <c r="E22" i="53" s="1"/>
  <c r="F13" i="53"/>
  <c r="G13" i="53" s="1"/>
  <c r="K15" i="53"/>
  <c r="L15" i="53" s="1"/>
  <c r="M15" i="53" s="1"/>
  <c r="P19" i="53"/>
  <c r="Q19" i="53" s="1"/>
  <c r="S20" i="53"/>
  <c r="T20" i="53" s="1"/>
  <c r="X11" i="53"/>
  <c r="Y11" i="53" s="1"/>
  <c r="U12" i="53"/>
  <c r="V12" i="53" s="1"/>
  <c r="P14" i="53"/>
  <c r="Q14" i="53" s="1"/>
  <c r="X18" i="53"/>
  <c r="Y18" i="53" s="1"/>
  <c r="N20" i="53"/>
  <c r="O20" i="53" s="1"/>
  <c r="K21" i="53"/>
  <c r="L21" i="53" s="1"/>
  <c r="S22" i="53"/>
  <c r="T22" i="53" s="1"/>
  <c r="F22" i="53"/>
  <c r="G22" i="53" s="1"/>
  <c r="F12" i="53"/>
  <c r="G12" i="53" s="1"/>
  <c r="I22" i="53"/>
  <c r="J22" i="53" s="1"/>
  <c r="X13" i="53"/>
  <c r="Y13" i="53" s="1"/>
  <c r="N17" i="53"/>
  <c r="O17" i="53" s="1"/>
  <c r="K18" i="53"/>
  <c r="L18" i="53" s="1"/>
  <c r="U15" i="53"/>
  <c r="V15" i="53" s="1"/>
  <c r="P11" i="53"/>
  <c r="Q11" i="53" s="1"/>
  <c r="N12" i="53"/>
  <c r="O12" i="53" s="1"/>
  <c r="K13" i="53"/>
  <c r="L13" i="53" s="1"/>
  <c r="I14" i="53"/>
  <c r="J14" i="53" s="1"/>
  <c r="Z14" i="53"/>
  <c r="AA14" i="53" s="1"/>
  <c r="S17" i="53"/>
  <c r="T17" i="53" s="1"/>
  <c r="P18" i="53"/>
  <c r="Q18" i="53" s="1"/>
  <c r="I20" i="53"/>
  <c r="J20" i="53" s="1"/>
  <c r="X20" i="53"/>
  <c r="Y20" i="53" s="1"/>
  <c r="U21" i="53"/>
  <c r="V21" i="53" s="1"/>
  <c r="N22" i="53"/>
  <c r="O22" i="53" s="1"/>
  <c r="K23" i="53"/>
  <c r="L23" i="53" s="1"/>
  <c r="D18" i="53"/>
  <c r="E18" i="53" s="1"/>
  <c r="Z11" i="53"/>
  <c r="AA11" i="53" s="1"/>
  <c r="Z15" i="53"/>
  <c r="AA15" i="53" s="1"/>
  <c r="Z16" i="53"/>
  <c r="AA16" i="53" s="1"/>
  <c r="X12" i="53"/>
  <c r="Y12" i="53" s="1"/>
  <c r="Z18" i="53"/>
  <c r="AA18" i="53" s="1"/>
  <c r="P20" i="53"/>
  <c r="Q20" i="53" s="1"/>
  <c r="U13" i="53"/>
  <c r="V13" i="53" s="1"/>
  <c r="S15" i="53"/>
  <c r="T15" i="53" s="1"/>
  <c r="K17" i="53"/>
  <c r="L17" i="53" s="1"/>
  <c r="X22" i="53"/>
  <c r="Y22" i="53" s="1"/>
  <c r="U23" i="53"/>
  <c r="V23" i="53" s="1"/>
  <c r="I13" i="53"/>
  <c r="J13" i="53" s="1"/>
  <c r="D14" i="53"/>
  <c r="E14" i="53" s="1"/>
  <c r="D11" i="53"/>
  <c r="E11" i="53" s="1"/>
  <c r="S11" i="53"/>
  <c r="T11" i="53" s="1"/>
  <c r="P12" i="53"/>
  <c r="Q12" i="53" s="1"/>
  <c r="N13" i="53"/>
  <c r="O13" i="53" s="1"/>
  <c r="K14" i="53"/>
  <c r="L14" i="53" s="1"/>
  <c r="U16" i="53"/>
  <c r="V16" i="53" s="1"/>
  <c r="U17" i="53"/>
  <c r="V17" i="53" s="1"/>
  <c r="S18" i="53"/>
  <c r="T18" i="53" s="1"/>
  <c r="Z20" i="53"/>
  <c r="AA20" i="53" s="1"/>
  <c r="X21" i="53"/>
  <c r="Y21" i="53" s="1"/>
  <c r="D13" i="53"/>
  <c r="E13" i="53" s="1"/>
  <c r="K22" i="53"/>
  <c r="L22" i="53" s="1"/>
  <c r="N19" i="53"/>
  <c r="O19" i="53" s="1"/>
  <c r="Z23" i="53"/>
  <c r="AA23" i="53" s="1"/>
  <c r="X15" i="53"/>
  <c r="Y15" i="53" s="1"/>
  <c r="F18" i="53"/>
  <c r="G18" i="53" s="1"/>
  <c r="F11" i="53"/>
  <c r="G11" i="53" s="1"/>
  <c r="D12" i="53"/>
  <c r="E12" i="53" s="1"/>
  <c r="S13" i="53"/>
  <c r="T13" i="53" s="1"/>
  <c r="I16" i="53"/>
  <c r="J16" i="53" s="1"/>
  <c r="I17" i="53"/>
  <c r="J17" i="53" s="1"/>
  <c r="S23" i="53"/>
  <c r="T23" i="53" s="1"/>
  <c r="P15" i="53"/>
  <c r="Q15" i="53" s="1"/>
  <c r="Z12" i="53"/>
  <c r="AA12" i="53" s="1"/>
  <c r="S14" i="53"/>
  <c r="T14" i="53" s="1"/>
  <c r="K16" i="53"/>
  <c r="L16" i="53" s="1"/>
  <c r="N21" i="53"/>
  <c r="O21" i="53" s="1"/>
  <c r="AC12" i="53"/>
  <c r="U14" i="53"/>
  <c r="V14" i="53" s="1"/>
  <c r="N16" i="53"/>
  <c r="O16" i="53" s="1"/>
  <c r="D23" i="53"/>
  <c r="E23" i="53" s="1"/>
  <c r="F19" i="53"/>
  <c r="G19" i="53" s="1"/>
  <c r="U11" i="53"/>
  <c r="V11" i="53" s="1"/>
  <c r="S12" i="53"/>
  <c r="T12" i="53" s="1"/>
  <c r="P13" i="53"/>
  <c r="Q13" i="53" s="1"/>
  <c r="N14" i="53"/>
  <c r="O14" i="53" s="1"/>
  <c r="F16" i="53"/>
  <c r="G16" i="53" s="1"/>
  <c r="X16" i="53"/>
  <c r="Y16" i="53" s="1"/>
  <c r="D17" i="53"/>
  <c r="E17" i="53" s="1"/>
  <c r="X17" i="53"/>
  <c r="Y17" i="53" s="1"/>
  <c r="U18" i="53"/>
  <c r="V18" i="53" s="1"/>
  <c r="K20" i="53"/>
  <c r="L20" i="53" s="1"/>
  <c r="I21" i="53"/>
  <c r="J21" i="53" s="1"/>
  <c r="Z21" i="53"/>
  <c r="AA21" i="53" s="1"/>
  <c r="D21" i="53"/>
  <c r="E21" i="53" s="1"/>
  <c r="F17" i="53"/>
  <c r="G17" i="53" s="1"/>
  <c r="U19" i="53"/>
  <c r="V19" i="53" s="1"/>
  <c r="X23" i="53"/>
  <c r="Y23" i="53" s="1"/>
  <c r="N20" i="48"/>
  <c r="Z18" i="48"/>
  <c r="AA18" i="48" s="1"/>
  <c r="P14" i="48"/>
  <c r="F15" i="48"/>
  <c r="G15" i="48" s="1"/>
  <c r="P11" i="48"/>
  <c r="Q11" i="48" s="1"/>
  <c r="Z12" i="48"/>
  <c r="D23" i="48"/>
  <c r="E23" i="48" s="1"/>
  <c r="D22" i="48"/>
  <c r="E22" i="48" s="1"/>
  <c r="I17" i="48"/>
  <c r="J17" i="48" s="1"/>
  <c r="Z24" i="48"/>
  <c r="AA24" i="48" s="1"/>
  <c r="F17" i="48"/>
  <c r="G17" i="48" s="1"/>
  <c r="K14" i="48"/>
  <c r="L14" i="48" s="1"/>
  <c r="Z20" i="48"/>
  <c r="AA20" i="48" s="1"/>
  <c r="F13" i="48"/>
  <c r="G13" i="48" s="1"/>
  <c r="X18" i="48"/>
  <c r="Y18" i="48" s="1"/>
  <c r="F21" i="48"/>
  <c r="G21" i="48" s="1"/>
  <c r="P12" i="48"/>
  <c r="Q12" i="48" s="1"/>
  <c r="U24" i="48"/>
  <c r="Z22" i="48"/>
  <c r="D11" i="48"/>
  <c r="E11" i="48" s="1"/>
  <c r="D19" i="48"/>
  <c r="E19" i="48" s="1"/>
  <c r="D13" i="48"/>
  <c r="E13" i="48" s="1"/>
  <c r="I23" i="48"/>
  <c r="J23" i="48" s="1"/>
  <c r="I14" i="48"/>
  <c r="J14" i="48" s="1"/>
  <c r="N12" i="48"/>
  <c r="O12" i="48" s="1"/>
  <c r="U22" i="48"/>
  <c r="V22" i="48" s="1"/>
  <c r="S17" i="48"/>
  <c r="T17" i="48" s="1"/>
  <c r="S16" i="48"/>
  <c r="T16" i="48" s="1"/>
  <c r="D15" i="48"/>
  <c r="E15" i="48" s="1"/>
  <c r="F11" i="48"/>
  <c r="G11" i="48" s="1"/>
  <c r="F18" i="48"/>
  <c r="G18" i="48" s="1"/>
  <c r="U20" i="48"/>
  <c r="U18" i="48"/>
  <c r="X11" i="48"/>
  <c r="Y11" i="48" s="1"/>
  <c r="P24" i="48"/>
  <c r="K21" i="48"/>
  <c r="K12" i="48"/>
  <c r="U16" i="48"/>
  <c r="V16" i="48" s="1"/>
  <c r="X16" i="48"/>
  <c r="N11" i="48"/>
  <c r="O11" i="48" s="1"/>
  <c r="K16" i="48"/>
  <c r="L16" i="48" s="1"/>
  <c r="Z17" i="48"/>
  <c r="AA17" i="48" s="1"/>
  <c r="K17" i="48"/>
  <c r="L17" i="48" s="1"/>
  <c r="I24" i="48"/>
  <c r="J24" i="48" s="1"/>
  <c r="P15" i="48"/>
  <c r="Q15" i="48" s="1"/>
  <c r="K23" i="48"/>
  <c r="L23" i="48" s="1"/>
  <c r="S14" i="48"/>
  <c r="T14" i="48" s="1"/>
  <c r="S21" i="48"/>
  <c r="T21" i="48" s="1"/>
  <c r="P22" i="48"/>
  <c r="Q22" i="48" s="1"/>
  <c r="X19" i="48"/>
  <c r="Y19" i="48" s="1"/>
  <c r="D20" i="48"/>
  <c r="E20" i="48" s="1"/>
  <c r="X20" i="48"/>
  <c r="Y20" i="48" s="1"/>
  <c r="Z13" i="48"/>
  <c r="F20" i="48"/>
  <c r="G20" i="48" s="1"/>
  <c r="F14" i="48"/>
  <c r="G14" i="48" s="1"/>
  <c r="I20" i="48"/>
  <c r="J20" i="48" s="1"/>
  <c r="X21" i="48"/>
  <c r="Y21" i="48" s="1"/>
  <c r="S22" i="48"/>
  <c r="T22" i="48" s="1"/>
  <c r="K20" i="48"/>
  <c r="L20" i="48" s="1"/>
  <c r="N16" i="48"/>
  <c r="O16" i="48" s="1"/>
  <c r="U11" i="48"/>
  <c r="Z11" i="48"/>
  <c r="AA11" i="48" s="1"/>
  <c r="P19" i="48"/>
  <c r="Q19" i="48" s="1"/>
  <c r="F23" i="48"/>
  <c r="G23" i="48" s="1"/>
  <c r="D17" i="48"/>
  <c r="E17" i="48" s="1"/>
  <c r="Z14" i="48"/>
  <c r="AA14" i="48" s="1"/>
  <c r="K13" i="48"/>
  <c r="L13" i="48" s="1"/>
  <c r="U15" i="48"/>
  <c r="V15" i="48" s="1"/>
  <c r="N13" i="48"/>
  <c r="O13" i="48" s="1"/>
  <c r="D21" i="48"/>
  <c r="E21" i="48" s="1"/>
  <c r="U14" i="48"/>
  <c r="V14" i="48" s="1"/>
  <c r="N19" i="48"/>
  <c r="O19" i="48" s="1"/>
  <c r="D12" i="48"/>
  <c r="U17" i="48"/>
  <c r="V17" i="48" s="1"/>
  <c r="U23" i="48"/>
  <c r="V23" i="48" s="1"/>
  <c r="I11" i="48"/>
  <c r="J11" i="48" s="1"/>
  <c r="I16" i="48"/>
  <c r="J16" i="48" s="1"/>
  <c r="X17" i="48"/>
  <c r="Y17" i="48" s="1"/>
  <c r="N21" i="48"/>
  <c r="O21" i="48" s="1"/>
  <c r="K22" i="48"/>
  <c r="X23" i="48"/>
  <c r="Y23" i="48" s="1"/>
  <c r="X24" i="48"/>
  <c r="Y24" i="48" s="1"/>
  <c r="F19" i="48"/>
  <c r="G19" i="48" s="1"/>
  <c r="U12" i="48"/>
  <c r="V12" i="48" s="1"/>
  <c r="I13" i="48"/>
  <c r="J13" i="48" s="1"/>
  <c r="D14" i="48"/>
  <c r="E14" i="48" s="1"/>
  <c r="S15" i="48"/>
  <c r="T15" i="48" s="1"/>
  <c r="Z19" i="48"/>
  <c r="AA19" i="48" s="1"/>
  <c r="P16" i="48"/>
  <c r="Q16" i="48" s="1"/>
  <c r="U21" i="48"/>
  <c r="V21" i="48" s="1"/>
  <c r="P13" i="48"/>
  <c r="Q13" i="48" s="1"/>
  <c r="S23" i="48"/>
  <c r="T23" i="48" s="1"/>
  <c r="K19" i="48"/>
  <c r="K11" i="48"/>
  <c r="L11" i="48" s="1"/>
  <c r="N15" i="48"/>
  <c r="O15" i="48" s="1"/>
  <c r="D18" i="48"/>
  <c r="E18" i="48" s="1"/>
  <c r="P21" i="48"/>
  <c r="Q21" i="48" s="1"/>
  <c r="N22" i="48"/>
  <c r="O22" i="48" s="1"/>
  <c r="Z23" i="48"/>
  <c r="AA23" i="48" s="1"/>
  <c r="F24" i="48"/>
  <c r="K18" i="48"/>
  <c r="L18" i="48" s="1"/>
  <c r="N18" i="48"/>
  <c r="S12" i="48"/>
  <c r="T12" i="48" s="1"/>
  <c r="X14" i="48"/>
  <c r="Y14" i="48" s="1"/>
  <c r="F16" i="48"/>
  <c r="G16" i="48" s="1"/>
  <c r="P17" i="48"/>
  <c r="Q17" i="48" s="1"/>
  <c r="U19" i="48"/>
  <c r="V19" i="48" s="1"/>
  <c r="Z21" i="48"/>
  <c r="AA21" i="48" s="1"/>
  <c r="Z15" i="48"/>
  <c r="AA15" i="48" s="1"/>
  <c r="F22" i="48"/>
  <c r="G22" i="48" s="1"/>
  <c r="I18" i="48"/>
  <c r="J18" i="48" s="1"/>
  <c r="P23" i="48"/>
  <c r="Q23" i="48" s="1"/>
  <c r="X15" i="48"/>
  <c r="Y15" i="48" s="1"/>
  <c r="D16" i="48"/>
  <c r="E16" i="48" s="1"/>
  <c r="K24" i="48"/>
  <c r="L24" i="48" s="1"/>
  <c r="I15" i="48"/>
  <c r="N23" i="48"/>
  <c r="O23" i="48" s="1"/>
  <c r="N17" i="48"/>
  <c r="O17" i="48" s="1"/>
  <c r="S19" i="48"/>
  <c r="T19" i="48" s="1"/>
  <c r="S13" i="48"/>
  <c r="K15" i="22"/>
  <c r="L15" i="22" s="1"/>
  <c r="P14" i="22"/>
  <c r="Q14" i="22" s="1"/>
  <c r="S16" i="22"/>
  <c r="T16" i="22" s="1"/>
  <c r="I22" i="22"/>
  <c r="J22" i="22" s="1"/>
  <c r="N14" i="22"/>
  <c r="O14" i="22" s="1"/>
  <c r="Z20" i="22"/>
  <c r="P15" i="22"/>
  <c r="Q15" i="22" s="1"/>
  <c r="K22" i="22"/>
  <c r="L22" i="22" s="1"/>
  <c r="S18" i="22"/>
  <c r="T18" i="22" s="1"/>
  <c r="P13" i="22"/>
  <c r="Q13" i="22" s="1"/>
  <c r="Z15" i="22"/>
  <c r="AA15" i="22" s="1"/>
  <c r="P19" i="22"/>
  <c r="Q19" i="22" s="1"/>
  <c r="S14" i="22"/>
  <c r="T14" i="22" s="1"/>
  <c r="X17" i="22"/>
  <c r="Y17" i="22" s="1"/>
  <c r="D16" i="22"/>
  <c r="E16" i="22" s="1"/>
  <c r="F21" i="22"/>
  <c r="G21" i="22" s="1"/>
  <c r="P16" i="22"/>
  <c r="Q16" i="22" s="1"/>
  <c r="X13" i="22"/>
  <c r="Y13" i="22" s="1"/>
  <c r="F13" i="22"/>
  <c r="G13" i="22" s="1"/>
  <c r="P17" i="22"/>
  <c r="Q17" i="22" s="1"/>
  <c r="BN16" i="58"/>
  <c r="BO16" i="58" s="1"/>
  <c r="U15" i="22"/>
  <c r="V15" i="22" s="1"/>
  <c r="Z12" i="22"/>
  <c r="AS17" i="58"/>
  <c r="AY17" i="58" s="1"/>
  <c r="N16" i="22"/>
  <c r="O16" i="22" s="1"/>
  <c r="S22" i="22"/>
  <c r="T22" i="22" s="1"/>
  <c r="D21" i="22"/>
  <c r="E21" i="22" s="1"/>
  <c r="P11" i="22"/>
  <c r="Q11" i="22" s="1"/>
  <c r="I13" i="22"/>
  <c r="J13" i="22" s="1"/>
  <c r="F12" i="22"/>
  <c r="G12" i="22" s="1"/>
  <c r="N18" i="22"/>
  <c r="O18" i="22" s="1"/>
  <c r="K21" i="22"/>
  <c r="L21" i="22" s="1"/>
  <c r="K19" i="22"/>
  <c r="L19" i="22" s="1"/>
  <c r="N21" i="22"/>
  <c r="O21" i="22" s="1"/>
  <c r="S12" i="22"/>
  <c r="T12" i="22" s="1"/>
  <c r="Z18" i="22"/>
  <c r="AA18" i="22" s="1"/>
  <c r="N22" i="22"/>
  <c r="O22" i="22" s="1"/>
  <c r="S20" i="22"/>
  <c r="T20" i="22" s="1"/>
  <c r="I16" i="22"/>
  <c r="J16" i="22" s="1"/>
  <c r="N20" i="22"/>
  <c r="O20" i="22" s="1"/>
  <c r="U16" i="22"/>
  <c r="V16" i="22" s="1"/>
  <c r="X11" i="22"/>
  <c r="Y11" i="22" s="1"/>
  <c r="X22" i="22"/>
  <c r="Y22" i="22" s="1"/>
  <c r="Z17" i="22"/>
  <c r="AA17" i="22" s="1"/>
  <c r="N11" i="22"/>
  <c r="O11" i="22" s="1"/>
  <c r="P21" i="22"/>
  <c r="Q21" i="22" s="1"/>
  <c r="D11" i="22"/>
  <c r="D22" i="22"/>
  <c r="E22" i="22" s="1"/>
  <c r="F22" i="22"/>
  <c r="G22" i="22" s="1"/>
  <c r="Z14" i="22"/>
  <c r="AA14" i="22" s="1"/>
  <c r="X19" i="22"/>
  <c r="Y19" i="22" s="1"/>
  <c r="U22" i="22"/>
  <c r="V22" i="22" s="1"/>
  <c r="I17" i="22"/>
  <c r="J17" i="22" s="1"/>
  <c r="BN15" i="58"/>
  <c r="BO15" i="58" s="1"/>
  <c r="U14" i="22"/>
  <c r="V14" i="22" s="1"/>
  <c r="I15" i="22"/>
  <c r="J15" i="22" s="1"/>
  <c r="I18" i="22"/>
  <c r="J18" i="22" s="1"/>
  <c r="I19" i="22"/>
  <c r="J19" i="22" s="1"/>
  <c r="Z22" i="22"/>
  <c r="AA22" i="22" s="1"/>
  <c r="BN14" i="58"/>
  <c r="BO14" i="58" s="1"/>
  <c r="U13" i="22"/>
  <c r="V13" i="22" s="1"/>
  <c r="F19" i="22"/>
  <c r="G19" i="22" s="1"/>
  <c r="F17" i="22"/>
  <c r="G17" i="22" s="1"/>
  <c r="M16" i="58"/>
  <c r="S16" i="58" s="1"/>
  <c r="M20" i="58"/>
  <c r="S20" i="58" s="1"/>
  <c r="D19" i="22"/>
  <c r="E19" i="22" s="1"/>
  <c r="BN20" i="58"/>
  <c r="U19" i="22"/>
  <c r="V19" i="22" s="1"/>
  <c r="D18" i="22"/>
  <c r="E18" i="22" s="1"/>
  <c r="S11" i="22"/>
  <c r="T11" i="22" s="1"/>
  <c r="Z13" i="22"/>
  <c r="AA13" i="22" s="1"/>
  <c r="F15" i="22"/>
  <c r="G15" i="22" s="1"/>
  <c r="I20" i="22"/>
  <c r="J20" i="22" s="1"/>
  <c r="K17" i="22"/>
  <c r="L17" i="22" s="1"/>
  <c r="I14" i="22"/>
  <c r="J14" i="22" s="1"/>
  <c r="U11" i="22"/>
  <c r="V11" i="22" s="1"/>
  <c r="I21" i="22"/>
  <c r="J21" i="22" s="1"/>
  <c r="U21" i="22"/>
  <c r="V21" i="22" s="1"/>
  <c r="I12" i="22"/>
  <c r="J12" i="22" s="1"/>
  <c r="P22" i="22"/>
  <c r="Q22" i="22" s="1"/>
  <c r="AS14" i="58"/>
  <c r="AY14" i="58" s="1"/>
  <c r="N13" i="22"/>
  <c r="O13" i="22" s="1"/>
  <c r="K11" i="22"/>
  <c r="L11" i="22" s="1"/>
  <c r="AS16" i="58"/>
  <c r="AY16" i="58" s="1"/>
  <c r="N15" i="22"/>
  <c r="O15" i="22" s="1"/>
  <c r="K14" i="22"/>
  <c r="L14" i="22" s="1"/>
  <c r="Z21" i="22"/>
  <c r="AA21" i="22" s="1"/>
  <c r="Z19" i="22"/>
  <c r="AA19" i="22" s="1"/>
  <c r="X18" i="22"/>
  <c r="Y18" i="22" s="1"/>
  <c r="Z16" i="22"/>
  <c r="AA16" i="22" s="1"/>
  <c r="D15" i="22"/>
  <c r="E15" i="22" s="1"/>
  <c r="F14" i="22"/>
  <c r="G14" i="22" s="1"/>
  <c r="K13" i="22"/>
  <c r="L13" i="22" s="1"/>
  <c r="U12" i="22"/>
  <c r="V12" i="22" s="1"/>
  <c r="F18" i="22"/>
  <c r="G18" i="22" s="1"/>
  <c r="BN21" i="58"/>
  <c r="BO21" i="58" s="1"/>
  <c r="U20" i="22"/>
  <c r="V20" i="22" s="1"/>
  <c r="K12" i="22"/>
  <c r="L12" i="22" s="1"/>
  <c r="M21" i="58"/>
  <c r="S21" i="58" s="1"/>
  <c r="D20" i="22"/>
  <c r="E20" i="22" s="1"/>
  <c r="BO18" i="58"/>
  <c r="S17" i="22"/>
  <c r="T17" i="22" s="1"/>
  <c r="F20" i="22"/>
  <c r="G20" i="22" s="1"/>
  <c r="N12" i="22"/>
  <c r="O12" i="22" s="1"/>
  <c r="BO22" i="58"/>
  <c r="S21" i="22"/>
  <c r="T21" i="22" s="1"/>
  <c r="S19" i="22"/>
  <c r="T19" i="22" s="1"/>
  <c r="D17" i="22"/>
  <c r="E17" i="22" s="1"/>
  <c r="F16" i="22"/>
  <c r="G16" i="22" s="1"/>
  <c r="M13" i="58"/>
  <c r="S13" i="58" s="1"/>
  <c r="D12" i="22"/>
  <c r="E12" i="22" s="1"/>
  <c r="K18" i="22"/>
  <c r="L18" i="22" s="1"/>
  <c r="K16" i="22"/>
  <c r="L16" i="22" s="1"/>
  <c r="X21" i="22"/>
  <c r="Y21" i="22" s="1"/>
  <c r="X16" i="22"/>
  <c r="Y16" i="22" s="1"/>
  <c r="U18" i="22"/>
  <c r="V18" i="22" s="1"/>
  <c r="X15" i="22"/>
  <c r="Y15" i="22" s="1"/>
  <c r="D14" i="22"/>
  <c r="E14" i="22" s="1"/>
  <c r="I11" i="22"/>
  <c r="N19" i="22"/>
  <c r="O19" i="22" s="1"/>
  <c r="U17" i="22"/>
  <c r="V17" i="22" s="1"/>
  <c r="Z11" i="22"/>
  <c r="AA11" i="22" s="1"/>
  <c r="D13" i="22"/>
  <c r="E13" i="22" s="1"/>
  <c r="P20" i="22"/>
  <c r="Q20" i="22" s="1"/>
  <c r="N17" i="22"/>
  <c r="O17" i="22" s="1"/>
  <c r="S15" i="22"/>
  <c r="T15" i="22" s="1"/>
  <c r="S13" i="22"/>
  <c r="T13" i="22" s="1"/>
  <c r="X14" i="22"/>
  <c r="Y14" i="22" s="1"/>
  <c r="K20" i="22"/>
  <c r="L20" i="22" s="1"/>
  <c r="P18" i="22"/>
  <c r="Q18" i="22" s="1"/>
  <c r="P12" i="22"/>
  <c r="Q12" i="22" s="1"/>
  <c r="AE23" i="53"/>
  <c r="AF23" i="53" s="1"/>
  <c r="AC21" i="53"/>
  <c r="AC18" i="53"/>
  <c r="AE24" i="48"/>
  <c r="AE16" i="48"/>
  <c r="AE13" i="48"/>
  <c r="AE20" i="48"/>
  <c r="AC13" i="48"/>
  <c r="AD13" i="48" s="1"/>
  <c r="AC17" i="48"/>
  <c r="AD17" i="48" s="1"/>
  <c r="AC12" i="48"/>
  <c r="AD12" i="48" s="1"/>
  <c r="AC20" i="48"/>
  <c r="AD20" i="48" s="1"/>
  <c r="AC11" i="48"/>
  <c r="AD11" i="48" s="1"/>
  <c r="BO17" i="58"/>
  <c r="BO19" i="58"/>
  <c r="BO13" i="58"/>
  <c r="BO12" i="58"/>
  <c r="K42" i="45" l="1"/>
  <c r="D40" i="10"/>
  <c r="L49" i="45"/>
  <c r="M49" i="45"/>
  <c r="L43" i="45"/>
  <c r="M43" i="45"/>
  <c r="L28" i="45"/>
  <c r="M28" i="45"/>
  <c r="L48" i="45"/>
  <c r="M48" i="45"/>
  <c r="L31" i="45"/>
  <c r="M31" i="45"/>
  <c r="L37" i="45"/>
  <c r="M37" i="45"/>
  <c r="L46" i="45"/>
  <c r="M46" i="45"/>
  <c r="L38" i="45"/>
  <c r="M38" i="45"/>
  <c r="L41" i="45"/>
  <c r="M41" i="45"/>
  <c r="L30" i="45"/>
  <c r="M30" i="45"/>
  <c r="L29" i="45"/>
  <c r="M29" i="45"/>
  <c r="L36" i="45"/>
  <c r="M36" i="45"/>
  <c r="L34" i="45"/>
  <c r="M34" i="45"/>
  <c r="L39" i="45"/>
  <c r="M39" i="45"/>
  <c r="L40" i="45"/>
  <c r="M40" i="45"/>
  <c r="L35" i="45"/>
  <c r="M35" i="45"/>
  <c r="L12" i="48"/>
  <c r="M12" i="48" s="1"/>
  <c r="V20" i="48"/>
  <c r="W20" i="48" s="1"/>
  <c r="AA12" i="48"/>
  <c r="AB12" i="48" s="1"/>
  <c r="L19" i="48"/>
  <c r="M19" i="48" s="1"/>
  <c r="E12" i="48"/>
  <c r="H12" i="48" s="1"/>
  <c r="Q24" i="48"/>
  <c r="R24" i="48" s="1"/>
  <c r="V24" i="48"/>
  <c r="W24" i="48" s="1"/>
  <c r="AA13" i="48"/>
  <c r="AB13" i="48" s="1"/>
  <c r="Y16" i="48"/>
  <c r="AB16" i="48" s="1"/>
  <c r="AA22" i="48"/>
  <c r="AB22" i="48" s="1"/>
  <c r="T13" i="48"/>
  <c r="W13" i="48" s="1"/>
  <c r="O18" i="48"/>
  <c r="R18" i="48" s="1"/>
  <c r="L22" i="48"/>
  <c r="M22" i="48" s="1"/>
  <c r="L21" i="48"/>
  <c r="M21" i="48" s="1"/>
  <c r="V18" i="48"/>
  <c r="W18" i="48" s="1"/>
  <c r="O20" i="48"/>
  <c r="R20" i="48" s="1"/>
  <c r="J15" i="48"/>
  <c r="M15" i="48" s="1"/>
  <c r="G24" i="48"/>
  <c r="H24" i="48" s="1"/>
  <c r="V11" i="48"/>
  <c r="W11" i="48" s="1"/>
  <c r="Q14" i="48"/>
  <c r="R14" i="48" s="1"/>
  <c r="AA12" i="22"/>
  <c r="AB12" i="22" s="1"/>
  <c r="AA20" i="22"/>
  <c r="AB20" i="22" s="1"/>
  <c r="J11" i="22"/>
  <c r="M11" i="22" s="1"/>
  <c r="E11" i="22"/>
  <c r="M13" i="22"/>
  <c r="H15" i="48"/>
  <c r="W12" i="22"/>
  <c r="W20" i="22"/>
  <c r="AB21" i="48"/>
  <c r="M15" i="22"/>
  <c r="W16" i="22"/>
  <c r="W11" i="22"/>
  <c r="H22" i="48"/>
  <c r="H20" i="22"/>
  <c r="AB18" i="48"/>
  <c r="M11" i="53"/>
  <c r="R14" i="22"/>
  <c r="H23" i="48"/>
  <c r="H13" i="48"/>
  <c r="R12" i="48"/>
  <c r="R11" i="48"/>
  <c r="H11" i="48"/>
  <c r="D9" i="49" s="1"/>
  <c r="R14" i="53"/>
  <c r="AE19" i="53"/>
  <c r="AF19" i="53" s="1"/>
  <c r="H13" i="53"/>
  <c r="W13" i="53"/>
  <c r="H16" i="53"/>
  <c r="W16" i="53"/>
  <c r="R16" i="53"/>
  <c r="H21" i="53"/>
  <c r="R22" i="53"/>
  <c r="M21" i="53"/>
  <c r="M22" i="53"/>
  <c r="W11" i="53"/>
  <c r="M13" i="53"/>
  <c r="AB22" i="53"/>
  <c r="AB13" i="53"/>
  <c r="AE11" i="53"/>
  <c r="AF11" i="53" s="1"/>
  <c r="AE21" i="53"/>
  <c r="AF21" i="53" s="1"/>
  <c r="R21" i="53"/>
  <c r="R19" i="53"/>
  <c r="W21" i="53"/>
  <c r="AB16" i="53"/>
  <c r="AB21" i="53"/>
  <c r="R18" i="53"/>
  <c r="AE15" i="53"/>
  <c r="AF15" i="53" s="1"/>
  <c r="AE13" i="53"/>
  <c r="AF13" i="53" s="1"/>
  <c r="M14" i="53"/>
  <c r="H22" i="53"/>
  <c r="R13" i="53"/>
  <c r="AC15" i="53"/>
  <c r="H23" i="53"/>
  <c r="W18" i="53"/>
  <c r="H11" i="53"/>
  <c r="AB20" i="53"/>
  <c r="W17" i="53"/>
  <c r="R15" i="53"/>
  <c r="M18" i="53"/>
  <c r="R12" i="53"/>
  <c r="AB19" i="53"/>
  <c r="H19" i="53"/>
  <c r="H14" i="53"/>
  <c r="W22" i="53"/>
  <c r="M23" i="53"/>
  <c r="AE20" i="53"/>
  <c r="AF20" i="53" s="1"/>
  <c r="AC17" i="53"/>
  <c r="AE16" i="53"/>
  <c r="AF16" i="53" s="1"/>
  <c r="AC20" i="53"/>
  <c r="AE22" i="53"/>
  <c r="AF22" i="53" s="1"/>
  <c r="AC11" i="53"/>
  <c r="AD11" i="53" s="1"/>
  <c r="AC19" i="53"/>
  <c r="AC16" i="53"/>
  <c r="AC14" i="53"/>
  <c r="AC13" i="53"/>
  <c r="AE12" i="53"/>
  <c r="AF12" i="53" s="1"/>
  <c r="AC22" i="53"/>
  <c r="AE17" i="53"/>
  <c r="AF17" i="53" s="1"/>
  <c r="R20" i="53"/>
  <c r="W15" i="53"/>
  <c r="AC23" i="53"/>
  <c r="W12" i="53"/>
  <c r="M17" i="53"/>
  <c r="AE18" i="53"/>
  <c r="AF18" i="53" s="1"/>
  <c r="W14" i="53"/>
  <c r="AB12" i="53"/>
  <c r="M20" i="53"/>
  <c r="M12" i="53"/>
  <c r="H17" i="53"/>
  <c r="AB15" i="53"/>
  <c r="AB18" i="53"/>
  <c r="AB23" i="53"/>
  <c r="M16" i="53"/>
  <c r="H12" i="53"/>
  <c r="AB11" i="53"/>
  <c r="W19" i="53"/>
  <c r="H18" i="53"/>
  <c r="AE14" i="53"/>
  <c r="AF14" i="53" s="1"/>
  <c r="AB17" i="53"/>
  <c r="W23" i="53"/>
  <c r="R17" i="53"/>
  <c r="W20" i="53"/>
  <c r="AB14" i="53"/>
  <c r="R11" i="53"/>
  <c r="M17" i="48"/>
  <c r="W17" i="48"/>
  <c r="R13" i="48"/>
  <c r="AB11" i="48"/>
  <c r="M14" i="48"/>
  <c r="W23" i="48"/>
  <c r="H21" i="48"/>
  <c r="M18" i="48"/>
  <c r="AE18" i="48"/>
  <c r="AB17" i="48"/>
  <c r="M23" i="48"/>
  <c r="AB14" i="48"/>
  <c r="R22" i="48"/>
  <c r="W21" i="48"/>
  <c r="AB20" i="48"/>
  <c r="R19" i="48"/>
  <c r="H17" i="48"/>
  <c r="W16" i="48"/>
  <c r="AB24" i="48"/>
  <c r="AE21" i="48"/>
  <c r="H18" i="48"/>
  <c r="AC19" i="48"/>
  <c r="AD19" i="48" s="1"/>
  <c r="AE19" i="48"/>
  <c r="W14" i="48"/>
  <c r="H19" i="48"/>
  <c r="AB15" i="48"/>
  <c r="M13" i="48"/>
  <c r="W22" i="48"/>
  <c r="W12" i="48"/>
  <c r="R21" i="48"/>
  <c r="R16" i="48"/>
  <c r="AE22" i="48"/>
  <c r="AE12" i="48"/>
  <c r="AC21" i="48"/>
  <c r="AD21" i="48" s="1"/>
  <c r="AE14" i="48"/>
  <c r="AC24" i="48"/>
  <c r="AD24" i="48" s="1"/>
  <c r="AC18" i="48"/>
  <c r="AD18" i="48" s="1"/>
  <c r="AE11" i="48"/>
  <c r="AF11" i="48" s="1"/>
  <c r="AC16" i="48"/>
  <c r="AD16" i="48" s="1"/>
  <c r="AE17" i="48"/>
  <c r="AE23" i="48"/>
  <c r="R17" i="48"/>
  <c r="W15" i="48"/>
  <c r="AB23" i="48"/>
  <c r="M24" i="48"/>
  <c r="R23" i="48"/>
  <c r="H16" i="48"/>
  <c r="H14" i="48"/>
  <c r="M16" i="48"/>
  <c r="M20" i="48"/>
  <c r="H20" i="48"/>
  <c r="M11" i="48"/>
  <c r="AC15" i="48"/>
  <c r="AD15" i="48" s="1"/>
  <c r="W19" i="48"/>
  <c r="R15" i="48"/>
  <c r="AB19" i="48"/>
  <c r="R13" i="22"/>
  <c r="R17" i="22"/>
  <c r="AE17" i="22"/>
  <c r="H21" i="22"/>
  <c r="R18" i="22"/>
  <c r="W14" i="22"/>
  <c r="R16" i="22"/>
  <c r="W22" i="22"/>
  <c r="AB15" i="22"/>
  <c r="AE18" i="22"/>
  <c r="W13" i="22"/>
  <c r="AB22" i="22"/>
  <c r="R15" i="22"/>
  <c r="R21" i="22"/>
  <c r="M22" i="22"/>
  <c r="AB13" i="22"/>
  <c r="M21" i="22"/>
  <c r="R11" i="22"/>
  <c r="W21" i="22"/>
  <c r="H19" i="22"/>
  <c r="H12" i="22"/>
  <c r="W18" i="22"/>
  <c r="R19" i="22"/>
  <c r="R22" i="22"/>
  <c r="W17" i="22"/>
  <c r="AE19" i="22"/>
  <c r="AB21" i="22"/>
  <c r="H13" i="22"/>
  <c r="AB17" i="22"/>
  <c r="W15" i="22"/>
  <c r="AB11" i="22"/>
  <c r="AB16" i="22"/>
  <c r="H22" i="22"/>
  <c r="BO20" i="58"/>
  <c r="M18" i="22"/>
  <c r="AE20" i="22"/>
  <c r="M16" i="22"/>
  <c r="H15" i="22"/>
  <c r="M19" i="22"/>
  <c r="AB18" i="22"/>
  <c r="R20" i="22"/>
  <c r="AE11" i="22"/>
  <c r="AE13" i="22"/>
  <c r="AE12" i="22"/>
  <c r="AE16" i="22"/>
  <c r="AE21" i="22"/>
  <c r="H16" i="22"/>
  <c r="H18" i="22"/>
  <c r="W19" i="22"/>
  <c r="M12" i="22"/>
  <c r="AE15" i="22"/>
  <c r="R12" i="22"/>
  <c r="H17" i="22"/>
  <c r="M20" i="22"/>
  <c r="H14" i="22"/>
  <c r="M14" i="22"/>
  <c r="AB19" i="22"/>
  <c r="AB14" i="22"/>
  <c r="M17" i="22"/>
  <c r="AE15" i="48"/>
  <c r="AC14" i="48"/>
  <c r="AD14" i="48" s="1"/>
  <c r="AC23" i="48"/>
  <c r="AD23" i="48" s="1"/>
  <c r="AC22" i="48"/>
  <c r="AD22" i="48" s="1"/>
  <c r="AE14" i="22"/>
  <c r="AE22" i="22"/>
  <c r="L42" i="45" l="1"/>
  <c r="M42" i="45"/>
  <c r="CW18" i="58"/>
  <c r="AC17" i="22"/>
  <c r="AC14" i="22" l="1"/>
  <c r="CW20" i="58"/>
  <c r="AC19" i="22"/>
  <c r="CW19" i="58"/>
  <c r="AC18" i="22"/>
  <c r="AC12" i="22"/>
  <c r="AC15" i="22"/>
  <c r="AC13" i="22"/>
  <c r="AC16" i="22"/>
  <c r="AC22" i="22"/>
  <c r="CW22" i="58"/>
  <c r="AC21" i="22"/>
  <c r="CW21" i="58"/>
  <c r="AC20" i="22"/>
  <c r="B13" i="58"/>
  <c r="B14" i="58"/>
  <c r="B15" i="58"/>
  <c r="B16" i="58"/>
  <c r="B17" i="58"/>
  <c r="B18" i="58"/>
  <c r="B19" i="58"/>
  <c r="B20" i="58"/>
  <c r="B21" i="58"/>
  <c r="B22" i="58"/>
  <c r="B12" i="58"/>
  <c r="C2" i="58"/>
  <c r="AC11" i="22" l="1"/>
  <c r="G4" i="5"/>
  <c r="C2" i="5"/>
  <c r="F63" i="54"/>
  <c r="F62" i="54"/>
  <c r="G4" i="48"/>
  <c r="C2" i="48"/>
  <c r="C4" i="32"/>
  <c r="C2" i="32"/>
  <c r="G4" i="22"/>
  <c r="C2" i="22"/>
  <c r="H27" i="21"/>
  <c r="H26" i="21"/>
  <c r="I27" i="21"/>
  <c r="I26" i="21"/>
  <c r="J27" i="21"/>
  <c r="J26" i="21"/>
  <c r="B27" i="21"/>
  <c r="B26" i="21"/>
  <c r="E22" i="21"/>
  <c r="E21" i="21"/>
  <c r="E16" i="21"/>
  <c r="E17" i="21"/>
  <c r="E18" i="21"/>
  <c r="E19" i="21"/>
  <c r="E20" i="21"/>
  <c r="H24" i="55" l="1"/>
  <c r="H23" i="55"/>
  <c r="H23" i="51"/>
  <c r="K21" i="55"/>
  <c r="L21" i="55"/>
  <c r="K20" i="55"/>
  <c r="L20" i="55"/>
  <c r="B24" i="55"/>
  <c r="B23" i="55"/>
  <c r="E21" i="51"/>
  <c r="E20" i="51"/>
  <c r="E19" i="51"/>
  <c r="E18" i="51"/>
  <c r="E17" i="51"/>
  <c r="E16" i="51"/>
  <c r="E15" i="51"/>
  <c r="E21" i="55"/>
  <c r="E20" i="55"/>
  <c r="E19" i="55"/>
  <c r="E18" i="55"/>
  <c r="E17" i="55"/>
  <c r="E16" i="55"/>
  <c r="E15" i="55"/>
  <c r="J8" i="54"/>
  <c r="I8" i="54"/>
  <c r="H8" i="54"/>
  <c r="G8" i="54"/>
  <c r="F8" i="54"/>
  <c r="E8" i="54"/>
  <c r="D8" i="54"/>
  <c r="J8" i="49"/>
  <c r="I8" i="49"/>
  <c r="H8" i="49"/>
  <c r="G8" i="49"/>
  <c r="F8" i="49"/>
  <c r="E8" i="49"/>
  <c r="D8" i="49"/>
  <c r="D9" i="54"/>
  <c r="E9" i="54"/>
  <c r="F9" i="54"/>
  <c r="G9" i="54"/>
  <c r="H9" i="54"/>
  <c r="I9" i="54"/>
  <c r="J9" i="54"/>
  <c r="D10" i="54"/>
  <c r="E10" i="54"/>
  <c r="F10" i="54"/>
  <c r="G10" i="54"/>
  <c r="H10" i="54"/>
  <c r="I10" i="54"/>
  <c r="J10" i="54"/>
  <c r="G61" i="45"/>
  <c r="G63" i="49" l="1"/>
  <c r="G62" i="49"/>
  <c r="L21" i="51"/>
  <c r="M21" i="51" s="1"/>
  <c r="L20" i="51"/>
  <c r="H24" i="51"/>
  <c r="B24" i="51"/>
  <c r="B23" i="51"/>
  <c r="L21" i="23"/>
  <c r="L20" i="23"/>
  <c r="H23" i="23"/>
  <c r="B24" i="23"/>
  <c r="E21" i="23"/>
  <c r="E20" i="23"/>
  <c r="H63" i="13"/>
  <c r="H62" i="13"/>
  <c r="J9" i="13"/>
  <c r="I9" i="13"/>
  <c r="H9" i="13"/>
  <c r="G9" i="13"/>
  <c r="AE7" i="53"/>
  <c r="AC7" i="53"/>
  <c r="X7" i="53"/>
  <c r="S7" i="53"/>
  <c r="N7" i="53"/>
  <c r="I7" i="53"/>
  <c r="D7" i="53"/>
  <c r="AE7" i="48"/>
  <c r="AC7" i="48"/>
  <c r="X7" i="48"/>
  <c r="S7" i="48"/>
  <c r="N7" i="48"/>
  <c r="I7" i="48"/>
  <c r="D7" i="48"/>
  <c r="G39" i="21" l="1"/>
  <c r="C62" i="45"/>
  <c r="C61" i="45"/>
  <c r="I33" i="21"/>
  <c r="I30" i="21"/>
  <c r="H30" i="21"/>
  <c r="J30" i="21"/>
  <c r="J7" i="45"/>
  <c r="I7" i="45"/>
  <c r="AI6" i="5"/>
  <c r="AC6" i="5"/>
  <c r="M20" i="55"/>
  <c r="J19" i="55"/>
  <c r="K19" i="55" s="1"/>
  <c r="H19" i="55"/>
  <c r="I19" i="55" s="1"/>
  <c r="J18" i="55"/>
  <c r="K18" i="55" s="1"/>
  <c r="H18" i="55"/>
  <c r="I18" i="55" s="1"/>
  <c r="J17" i="55"/>
  <c r="K17" i="55" s="1"/>
  <c r="H17" i="55"/>
  <c r="I17" i="55" s="1"/>
  <c r="J16" i="55"/>
  <c r="K16" i="55" s="1"/>
  <c r="H16" i="55"/>
  <c r="I16" i="55" s="1"/>
  <c r="J15" i="55"/>
  <c r="K15" i="55" s="1"/>
  <c r="J30" i="55"/>
  <c r="H26" i="55"/>
  <c r="H15" i="55"/>
  <c r="I15" i="55" s="1"/>
  <c r="J38" i="55"/>
  <c r="D38" i="55"/>
  <c r="J37" i="55"/>
  <c r="D37" i="55"/>
  <c r="L11" i="55"/>
  <c r="C11" i="55"/>
  <c r="L10" i="55"/>
  <c r="C10" i="55"/>
  <c r="C9" i="55"/>
  <c r="B4" i="55"/>
  <c r="B2" i="55"/>
  <c r="AE10" i="5"/>
  <c r="AK10" i="5"/>
  <c r="I11" i="54"/>
  <c r="J11" i="54"/>
  <c r="I12" i="54"/>
  <c r="AE12" i="5" s="1"/>
  <c r="J12" i="54"/>
  <c r="I13" i="54"/>
  <c r="AE13" i="5" s="1"/>
  <c r="J13" i="54"/>
  <c r="AK13" i="5" s="1"/>
  <c r="I14" i="54"/>
  <c r="AE14" i="5" s="1"/>
  <c r="J14" i="54"/>
  <c r="AK14" i="5" s="1"/>
  <c r="I15" i="54"/>
  <c r="AE15" i="5" s="1"/>
  <c r="J15" i="54"/>
  <c r="AK15" i="5" s="1"/>
  <c r="I16" i="54"/>
  <c r="AE16" i="5" s="1"/>
  <c r="J16" i="54"/>
  <c r="AK16" i="5" s="1"/>
  <c r="I17" i="54"/>
  <c r="AE17" i="5" s="1"/>
  <c r="J17" i="54"/>
  <c r="AK17" i="5" s="1"/>
  <c r="I18" i="54"/>
  <c r="AE18" i="5" s="1"/>
  <c r="J18" i="54"/>
  <c r="AK18" i="5" s="1"/>
  <c r="I19" i="54"/>
  <c r="AE19" i="5" s="1"/>
  <c r="J19" i="54"/>
  <c r="AK19" i="5" s="1"/>
  <c r="I20" i="54"/>
  <c r="AE20" i="5" s="1"/>
  <c r="J20" i="54"/>
  <c r="AK20" i="5" s="1"/>
  <c r="I21" i="54"/>
  <c r="AE21" i="5" s="1"/>
  <c r="J21" i="54"/>
  <c r="AK21" i="5" s="1"/>
  <c r="I22" i="54"/>
  <c r="AE22" i="5" s="1"/>
  <c r="J22" i="54"/>
  <c r="AK22" i="5" s="1"/>
  <c r="I23" i="54"/>
  <c r="AE23" i="5" s="1"/>
  <c r="J23" i="54"/>
  <c r="AK23" i="5" s="1"/>
  <c r="AK9" i="5"/>
  <c r="AE9" i="5"/>
  <c r="C63" i="54"/>
  <c r="C62" i="54"/>
  <c r="C58" i="54"/>
  <c r="C57" i="54"/>
  <c r="C56" i="54"/>
  <c r="C55" i="54"/>
  <c r="C54" i="54"/>
  <c r="C53" i="54"/>
  <c r="C52" i="54"/>
  <c r="C23" i="54"/>
  <c r="B23" i="54"/>
  <c r="C22" i="54"/>
  <c r="B22" i="54"/>
  <c r="C21" i="54"/>
  <c r="B21" i="54"/>
  <c r="C20" i="54"/>
  <c r="B20" i="54"/>
  <c r="C19" i="54"/>
  <c r="B19" i="54"/>
  <c r="C18" i="54"/>
  <c r="B18" i="54"/>
  <c r="C17" i="54"/>
  <c r="B17" i="54"/>
  <c r="C16" i="54"/>
  <c r="B16" i="54"/>
  <c r="C15" i="54"/>
  <c r="B15" i="54"/>
  <c r="C14" i="54"/>
  <c r="B14" i="54"/>
  <c r="C13" i="54"/>
  <c r="B13" i="54"/>
  <c r="C12" i="54"/>
  <c r="B12" i="54"/>
  <c r="C11" i="54"/>
  <c r="B11" i="54"/>
  <c r="C10" i="54"/>
  <c r="B10" i="54"/>
  <c r="C9" i="54"/>
  <c r="B9" i="54"/>
  <c r="F5" i="54"/>
  <c r="C5" i="54"/>
  <c r="C4" i="54"/>
  <c r="G23" i="54"/>
  <c r="U23" i="5" s="1"/>
  <c r="H22" i="54"/>
  <c r="Z22" i="5" s="1"/>
  <c r="G22" i="54"/>
  <c r="U22" i="5" s="1"/>
  <c r="AD23" i="53"/>
  <c r="H21" i="54"/>
  <c r="Z21" i="5" s="1"/>
  <c r="D21" i="54"/>
  <c r="F21" i="5" s="1"/>
  <c r="C23" i="53"/>
  <c r="B23" i="53"/>
  <c r="AD22" i="53"/>
  <c r="F20" i="54"/>
  <c r="P20" i="5" s="1"/>
  <c r="C22" i="53"/>
  <c r="B22" i="53"/>
  <c r="AD21" i="53"/>
  <c r="H19" i="54"/>
  <c r="Z19" i="5" s="1"/>
  <c r="G19" i="54"/>
  <c r="U19" i="5" s="1"/>
  <c r="C21" i="53"/>
  <c r="B21" i="53"/>
  <c r="AD20" i="53"/>
  <c r="E18" i="54"/>
  <c r="K18" i="5" s="1"/>
  <c r="C20" i="53"/>
  <c r="B20" i="53"/>
  <c r="AD19" i="53"/>
  <c r="H17" i="54"/>
  <c r="Z17" i="5" s="1"/>
  <c r="E17" i="54"/>
  <c r="K17" i="5" s="1"/>
  <c r="C19" i="53"/>
  <c r="B19" i="53"/>
  <c r="AD18" i="53"/>
  <c r="H16" i="54"/>
  <c r="Z16" i="5" s="1"/>
  <c r="G16" i="54"/>
  <c r="U16" i="5" s="1"/>
  <c r="F16" i="54"/>
  <c r="P16" i="5" s="1"/>
  <c r="E16" i="54"/>
  <c r="K16" i="5" s="1"/>
  <c r="D16" i="54"/>
  <c r="C18" i="53"/>
  <c r="B18" i="53"/>
  <c r="AD17" i="53"/>
  <c r="H15" i="54"/>
  <c r="D15" i="54"/>
  <c r="C17" i="53"/>
  <c r="B17" i="53"/>
  <c r="AD16" i="53"/>
  <c r="H14" i="54"/>
  <c r="Z14" i="5" s="1"/>
  <c r="D14" i="54"/>
  <c r="C16" i="53"/>
  <c r="B16" i="53"/>
  <c r="AD15" i="53"/>
  <c r="H13" i="54"/>
  <c r="Z13" i="5" s="1"/>
  <c r="G13" i="54"/>
  <c r="U13" i="5" s="1"/>
  <c r="D13" i="54"/>
  <c r="C15" i="53"/>
  <c r="B15" i="53"/>
  <c r="AD14" i="53"/>
  <c r="G12" i="54"/>
  <c r="U12" i="5" s="1"/>
  <c r="C14" i="53"/>
  <c r="B14" i="53"/>
  <c r="AD13" i="53"/>
  <c r="H11" i="54"/>
  <c r="G11" i="54"/>
  <c r="F11" i="54"/>
  <c r="C13" i="53"/>
  <c r="B13" i="53"/>
  <c r="AD12" i="53"/>
  <c r="C12" i="53"/>
  <c r="B12" i="53"/>
  <c r="M21" i="55"/>
  <c r="C11" i="53"/>
  <c r="B11" i="53"/>
  <c r="C4" i="53"/>
  <c r="C3" i="53"/>
  <c r="J30" i="51"/>
  <c r="H26" i="51"/>
  <c r="M20" i="51"/>
  <c r="J19" i="51"/>
  <c r="K19" i="51" s="1"/>
  <c r="H19" i="51"/>
  <c r="I19" i="51" s="1"/>
  <c r="J18" i="51"/>
  <c r="K18" i="51" s="1"/>
  <c r="H18" i="51"/>
  <c r="I18" i="51" s="1"/>
  <c r="J17" i="51"/>
  <c r="K17" i="51" s="1"/>
  <c r="H17" i="51"/>
  <c r="I17" i="51" s="1"/>
  <c r="J16" i="51"/>
  <c r="K16" i="51" s="1"/>
  <c r="H16" i="51"/>
  <c r="I16" i="51" s="1"/>
  <c r="J15" i="51"/>
  <c r="K15" i="51" s="1"/>
  <c r="H15" i="51"/>
  <c r="I15" i="51" s="1"/>
  <c r="J38" i="51"/>
  <c r="D38" i="51"/>
  <c r="J37" i="51"/>
  <c r="D37" i="51"/>
  <c r="L11" i="51"/>
  <c r="C11" i="51"/>
  <c r="L10" i="51"/>
  <c r="C10" i="51"/>
  <c r="C9" i="51"/>
  <c r="B4" i="51"/>
  <c r="B2" i="51"/>
  <c r="I64" i="50"/>
  <c r="C64" i="50"/>
  <c r="I63" i="50"/>
  <c r="C63" i="50"/>
  <c r="C4" i="50"/>
  <c r="C3" i="50"/>
  <c r="K20" i="51"/>
  <c r="AF12" i="48"/>
  <c r="K21" i="51" s="1"/>
  <c r="G11" i="49"/>
  <c r="T11" i="5" s="1"/>
  <c r="AF13" i="48"/>
  <c r="I10" i="49"/>
  <c r="AD10" i="5" s="1"/>
  <c r="J10" i="49"/>
  <c r="AJ10" i="5" s="1"/>
  <c r="I11" i="49"/>
  <c r="AD11" i="5" s="1"/>
  <c r="J11" i="49"/>
  <c r="AJ11" i="5" s="1"/>
  <c r="I12" i="49"/>
  <c r="AD12" i="5" s="1"/>
  <c r="J12" i="49"/>
  <c r="I13" i="49"/>
  <c r="AD13" i="5" s="1"/>
  <c r="J13" i="49"/>
  <c r="AJ13" i="5" s="1"/>
  <c r="D14" i="49"/>
  <c r="I14" i="49"/>
  <c r="AD14" i="5" s="1"/>
  <c r="J14" i="49"/>
  <c r="AJ14" i="5" s="1"/>
  <c r="I15" i="49"/>
  <c r="AD15" i="5" s="1"/>
  <c r="J15" i="49"/>
  <c r="AJ15" i="5" s="1"/>
  <c r="I16" i="49"/>
  <c r="AD16" i="5" s="1"/>
  <c r="J16" i="49"/>
  <c r="AJ16" i="5" s="1"/>
  <c r="I17" i="49"/>
  <c r="AD17" i="5" s="1"/>
  <c r="J17" i="49"/>
  <c r="AJ17" i="5" s="1"/>
  <c r="I18" i="49"/>
  <c r="AD18" i="5" s="1"/>
  <c r="J18" i="49"/>
  <c r="AJ18" i="5" s="1"/>
  <c r="I19" i="49"/>
  <c r="AD19" i="5" s="1"/>
  <c r="J19" i="49"/>
  <c r="AJ19" i="5" s="1"/>
  <c r="I20" i="49"/>
  <c r="AD20" i="5" s="1"/>
  <c r="J20" i="49"/>
  <c r="AJ20" i="5" s="1"/>
  <c r="I21" i="49"/>
  <c r="AD21" i="5" s="1"/>
  <c r="J21" i="49"/>
  <c r="AJ21" i="5" s="1"/>
  <c r="I22" i="49"/>
  <c r="AD22" i="5" s="1"/>
  <c r="J22" i="49"/>
  <c r="AJ22" i="5" s="1"/>
  <c r="I23" i="49"/>
  <c r="AD23" i="5" s="1"/>
  <c r="J23" i="49"/>
  <c r="AJ23" i="5" s="1"/>
  <c r="I24" i="49"/>
  <c r="AD24" i="5" s="1"/>
  <c r="AF24" i="5" s="1"/>
  <c r="J24" i="49"/>
  <c r="AJ24" i="5" s="1"/>
  <c r="AL24" i="5" s="1"/>
  <c r="I25" i="49"/>
  <c r="AD25" i="5" s="1"/>
  <c r="AF25" i="5" s="1"/>
  <c r="J25" i="49"/>
  <c r="AJ25" i="5" s="1"/>
  <c r="AL25" i="5" s="1"/>
  <c r="I26" i="49"/>
  <c r="AD26" i="5" s="1"/>
  <c r="AF26" i="5" s="1"/>
  <c r="J26" i="49"/>
  <c r="AJ26" i="5" s="1"/>
  <c r="AL26" i="5" s="1"/>
  <c r="J9" i="49"/>
  <c r="I9" i="49"/>
  <c r="C63" i="49"/>
  <c r="C62" i="49"/>
  <c r="C58" i="49"/>
  <c r="C57" i="49"/>
  <c r="C56" i="49"/>
  <c r="C55" i="49"/>
  <c r="C54" i="49"/>
  <c r="C53" i="49"/>
  <c r="C52" i="49"/>
  <c r="C26" i="49"/>
  <c r="B26" i="49"/>
  <c r="C25" i="49"/>
  <c r="B25" i="49"/>
  <c r="C24" i="49"/>
  <c r="B24" i="49"/>
  <c r="C23" i="49"/>
  <c r="B23" i="49"/>
  <c r="C22" i="49"/>
  <c r="B22" i="49"/>
  <c r="C21" i="49"/>
  <c r="B21" i="49"/>
  <c r="C20" i="49"/>
  <c r="B20" i="49"/>
  <c r="C19" i="49"/>
  <c r="B19" i="49"/>
  <c r="C18" i="49"/>
  <c r="B18" i="49"/>
  <c r="C17" i="49"/>
  <c r="B17" i="49"/>
  <c r="C16" i="49"/>
  <c r="B16" i="49"/>
  <c r="C15" i="49"/>
  <c r="B15" i="49"/>
  <c r="C14" i="49"/>
  <c r="B14" i="49"/>
  <c r="C13" i="49"/>
  <c r="B13" i="49"/>
  <c r="C12" i="49"/>
  <c r="B12" i="49"/>
  <c r="C11" i="49"/>
  <c r="B11" i="49"/>
  <c r="C10" i="49"/>
  <c r="B10" i="49"/>
  <c r="C9" i="49"/>
  <c r="B9" i="49"/>
  <c r="G5" i="49"/>
  <c r="C5" i="49"/>
  <c r="C4" i="49"/>
  <c r="AF24" i="48"/>
  <c r="C24" i="48"/>
  <c r="B24" i="48"/>
  <c r="AF23" i="48"/>
  <c r="C23" i="48"/>
  <c r="B23" i="48"/>
  <c r="AF22" i="48"/>
  <c r="C22" i="48"/>
  <c r="B22" i="48"/>
  <c r="AF21" i="48"/>
  <c r="C21" i="48"/>
  <c r="B21" i="48"/>
  <c r="AF20" i="48"/>
  <c r="D18" i="49"/>
  <c r="E18" i="5" s="1"/>
  <c r="C20" i="48"/>
  <c r="B20" i="48"/>
  <c r="AF19" i="48"/>
  <c r="C19" i="48"/>
  <c r="B19" i="48"/>
  <c r="AF18" i="48"/>
  <c r="C18" i="48"/>
  <c r="B18" i="48"/>
  <c r="AF17" i="48"/>
  <c r="C17" i="48"/>
  <c r="B17" i="48"/>
  <c r="AF16" i="48"/>
  <c r="F14" i="49"/>
  <c r="O14" i="5" s="1"/>
  <c r="E14" i="49"/>
  <c r="J14" i="5" s="1"/>
  <c r="C16" i="48"/>
  <c r="B16" i="48"/>
  <c r="AF15" i="48"/>
  <c r="H13" i="49"/>
  <c r="Y13" i="5" s="1"/>
  <c r="G13" i="49"/>
  <c r="T13" i="5" s="1"/>
  <c r="D13" i="49"/>
  <c r="C15" i="48"/>
  <c r="B15" i="48"/>
  <c r="AF14" i="48"/>
  <c r="H12" i="49"/>
  <c r="Y12" i="5" s="1"/>
  <c r="E12" i="49"/>
  <c r="J12" i="5" s="1"/>
  <c r="D12" i="49"/>
  <c r="E12" i="5" s="1"/>
  <c r="C14" i="48"/>
  <c r="B14" i="48"/>
  <c r="C13" i="48"/>
  <c r="B13" i="48"/>
  <c r="C12" i="48"/>
  <c r="B12" i="48"/>
  <c r="C11" i="48"/>
  <c r="B11" i="48"/>
  <c r="C4" i="48"/>
  <c r="C3" i="48"/>
  <c r="AH24" i="5" l="1"/>
  <c r="AG24" i="5"/>
  <c r="I25" i="45" s="1"/>
  <c r="AN24" i="5"/>
  <c r="AM24" i="5"/>
  <c r="J25" i="45" s="1"/>
  <c r="AN26" i="5"/>
  <c r="AM26" i="5"/>
  <c r="J27" i="45" s="1"/>
  <c r="AG26" i="5"/>
  <c r="I27" i="45" s="1"/>
  <c r="AH26" i="5"/>
  <c r="AL23" i="5"/>
  <c r="AM25" i="5"/>
  <c r="J26" i="45" s="1"/>
  <c r="AN25" i="5"/>
  <c r="AF23" i="5"/>
  <c r="AH25" i="5"/>
  <c r="AG25" i="5"/>
  <c r="I26" i="45" s="1"/>
  <c r="J49" i="49"/>
  <c r="D58" i="49" s="1"/>
  <c r="I49" i="49"/>
  <c r="D57" i="49" s="1"/>
  <c r="Z11" i="5"/>
  <c r="P11" i="5"/>
  <c r="I49" i="54"/>
  <c r="D57" i="54" s="1"/>
  <c r="U11" i="5"/>
  <c r="AK11" i="5"/>
  <c r="J49" i="54"/>
  <c r="D58" i="54" s="1"/>
  <c r="G15" i="49"/>
  <c r="T15" i="5" s="1"/>
  <c r="D16" i="49"/>
  <c r="E16" i="5" s="1"/>
  <c r="H16" i="49"/>
  <c r="Y16" i="5" s="1"/>
  <c r="E17" i="49"/>
  <c r="J17" i="5" s="1"/>
  <c r="F18" i="49"/>
  <c r="O18" i="5" s="1"/>
  <c r="G19" i="49"/>
  <c r="T19" i="5" s="1"/>
  <c r="H20" i="49"/>
  <c r="Y20" i="5" s="1"/>
  <c r="F22" i="49"/>
  <c r="O22" i="5" s="1"/>
  <c r="D24" i="49"/>
  <c r="E24" i="5" s="1"/>
  <c r="G24" i="5" s="1"/>
  <c r="F26" i="49"/>
  <c r="O26" i="5" s="1"/>
  <c r="Q26" i="5" s="1"/>
  <c r="H15" i="49"/>
  <c r="Y15" i="5" s="1"/>
  <c r="E16" i="49"/>
  <c r="J16" i="5" s="1"/>
  <c r="F17" i="49"/>
  <c r="O17" i="5" s="1"/>
  <c r="G18" i="49"/>
  <c r="T18" i="5" s="1"/>
  <c r="D19" i="49"/>
  <c r="E19" i="5" s="1"/>
  <c r="H23" i="49"/>
  <c r="Y23" i="5" s="1"/>
  <c r="F25" i="49"/>
  <c r="O25" i="5" s="1"/>
  <c r="Q25" i="5" s="1"/>
  <c r="H14" i="49"/>
  <c r="Y14" i="5" s="1"/>
  <c r="E15" i="49"/>
  <c r="J15" i="5" s="1"/>
  <c r="F16" i="49"/>
  <c r="O16" i="5" s="1"/>
  <c r="G17" i="49"/>
  <c r="T17" i="5" s="1"/>
  <c r="E19" i="49"/>
  <c r="J19" i="5" s="1"/>
  <c r="F20" i="49"/>
  <c r="O20" i="5" s="1"/>
  <c r="G21" i="49"/>
  <c r="T21" i="5" s="1"/>
  <c r="D22" i="49"/>
  <c r="E22" i="5" s="1"/>
  <c r="H22" i="49"/>
  <c r="Y22" i="5" s="1"/>
  <c r="E23" i="49"/>
  <c r="J23" i="5" s="1"/>
  <c r="G25" i="49"/>
  <c r="T25" i="5" s="1"/>
  <c r="V25" i="5" s="1"/>
  <c r="D26" i="49"/>
  <c r="E26" i="5" s="1"/>
  <c r="G26" i="5" s="1"/>
  <c r="H26" i="49"/>
  <c r="Y26" i="5" s="1"/>
  <c r="AA26" i="5" s="1"/>
  <c r="D10" i="49"/>
  <c r="E10" i="5" s="1"/>
  <c r="F15" i="49"/>
  <c r="O15" i="5" s="1"/>
  <c r="D17" i="49"/>
  <c r="E17" i="5" s="1"/>
  <c r="G20" i="49"/>
  <c r="T20" i="5" s="1"/>
  <c r="H21" i="49"/>
  <c r="Y21" i="5" s="1"/>
  <c r="E22" i="49"/>
  <c r="J22" i="5" s="1"/>
  <c r="F23" i="49"/>
  <c r="O23" i="5" s="1"/>
  <c r="Q23" i="5" s="1"/>
  <c r="R23" i="5" s="1"/>
  <c r="D25" i="49"/>
  <c r="E25" i="5" s="1"/>
  <c r="G25" i="5" s="1"/>
  <c r="H25" i="49"/>
  <c r="Y25" i="5" s="1"/>
  <c r="AA25" i="5" s="1"/>
  <c r="U10" i="5"/>
  <c r="D12" i="54"/>
  <c r="F12" i="5" s="1"/>
  <c r="H12" i="54"/>
  <c r="Z12" i="5" s="1"/>
  <c r="E14" i="54"/>
  <c r="K14" i="5" s="1"/>
  <c r="E15" i="54"/>
  <c r="K15" i="5" s="1"/>
  <c r="F17" i="54"/>
  <c r="P17" i="5" s="1"/>
  <c r="F18" i="54"/>
  <c r="P18" i="5" s="1"/>
  <c r="G20" i="54"/>
  <c r="U20" i="5" s="1"/>
  <c r="D22" i="54"/>
  <c r="F22" i="5" s="1"/>
  <c r="D23" i="54"/>
  <c r="F23" i="5" s="1"/>
  <c r="F10" i="5"/>
  <c r="Z10" i="5"/>
  <c r="E12" i="54"/>
  <c r="K12" i="5" s="1"/>
  <c r="F14" i="54"/>
  <c r="P14" i="5" s="1"/>
  <c r="D20" i="54"/>
  <c r="F20" i="5" s="1"/>
  <c r="H20" i="54"/>
  <c r="Z20" i="5" s="1"/>
  <c r="E22" i="54"/>
  <c r="K22" i="5" s="1"/>
  <c r="E23" i="54"/>
  <c r="K23" i="5" s="1"/>
  <c r="J22" i="21"/>
  <c r="K10" i="5"/>
  <c r="F12" i="54"/>
  <c r="P12" i="5" s="1"/>
  <c r="G14" i="54"/>
  <c r="U14" i="5" s="1"/>
  <c r="D18" i="54"/>
  <c r="F18" i="5" s="1"/>
  <c r="H18" i="54"/>
  <c r="Z18" i="5" s="1"/>
  <c r="F23" i="54"/>
  <c r="P23" i="5" s="1"/>
  <c r="F15" i="5"/>
  <c r="Z15" i="5"/>
  <c r="K16" i="54"/>
  <c r="D15" i="38" s="1"/>
  <c r="F16" i="5"/>
  <c r="AK12" i="5"/>
  <c r="G21" i="54"/>
  <c r="U21" i="5" s="1"/>
  <c r="F22" i="54"/>
  <c r="P22" i="5" s="1"/>
  <c r="H23" i="54"/>
  <c r="Z23" i="5" s="1"/>
  <c r="F13" i="5"/>
  <c r="G18" i="54"/>
  <c r="U18" i="5" s="1"/>
  <c r="F19" i="54"/>
  <c r="P19" i="5" s="1"/>
  <c r="E20" i="54"/>
  <c r="J21" i="21"/>
  <c r="D11" i="54"/>
  <c r="E13" i="54"/>
  <c r="K13" i="5" s="1"/>
  <c r="F15" i="54"/>
  <c r="P15" i="5" s="1"/>
  <c r="G17" i="54"/>
  <c r="U17" i="5" s="1"/>
  <c r="D19" i="54"/>
  <c r="E21" i="54"/>
  <c r="K21" i="5" s="1"/>
  <c r="P10" i="5"/>
  <c r="F14" i="5"/>
  <c r="AE11" i="5"/>
  <c r="E11" i="54"/>
  <c r="F13" i="54"/>
  <c r="G15" i="54"/>
  <c r="U15" i="5" s="1"/>
  <c r="D17" i="54"/>
  <c r="E19" i="54"/>
  <c r="K19" i="5" s="1"/>
  <c r="F21" i="54"/>
  <c r="P21" i="5" s="1"/>
  <c r="AD9" i="5"/>
  <c r="F10" i="49"/>
  <c r="O10" i="5" s="1"/>
  <c r="F19" i="49"/>
  <c r="O19" i="5" s="1"/>
  <c r="E13" i="49"/>
  <c r="J13" i="5" s="1"/>
  <c r="E24" i="49"/>
  <c r="J24" i="5" s="1"/>
  <c r="L24" i="5" s="1"/>
  <c r="H11" i="49"/>
  <c r="Y11" i="5" s="1"/>
  <c r="D11" i="49"/>
  <c r="E11" i="5" s="1"/>
  <c r="H9" i="49"/>
  <c r="F21" i="49"/>
  <c r="O21" i="5" s="1"/>
  <c r="E11" i="49"/>
  <c r="J11" i="5" s="1"/>
  <c r="F13" i="49"/>
  <c r="O13" i="5" s="1"/>
  <c r="H18" i="49"/>
  <c r="Y18" i="5" s="1"/>
  <c r="E20" i="49"/>
  <c r="J20" i="5" s="1"/>
  <c r="E21" i="49"/>
  <c r="J21" i="5" s="1"/>
  <c r="G26" i="49"/>
  <c r="T26" i="5" s="1"/>
  <c r="V26" i="5" s="1"/>
  <c r="E13" i="5"/>
  <c r="G16" i="49"/>
  <c r="T16" i="5" s="1"/>
  <c r="E14" i="5"/>
  <c r="G14" i="49"/>
  <c r="T14" i="5" s="1"/>
  <c r="G23" i="49"/>
  <c r="T23" i="5" s="1"/>
  <c r="V23" i="5" s="1"/>
  <c r="W23" i="5" s="1"/>
  <c r="F24" i="49"/>
  <c r="O24" i="5" s="1"/>
  <c r="Q24" i="5" s="1"/>
  <c r="F9" i="49"/>
  <c r="G12" i="49"/>
  <c r="T12" i="5" s="1"/>
  <c r="AJ9" i="5"/>
  <c r="H10" i="49"/>
  <c r="Y10" i="5" s="1"/>
  <c r="I22" i="21"/>
  <c r="D21" i="49"/>
  <c r="E21" i="5" s="1"/>
  <c r="D23" i="49"/>
  <c r="E23" i="5" s="1"/>
  <c r="G23" i="5" s="1"/>
  <c r="H23" i="5" s="1"/>
  <c r="E25" i="49"/>
  <c r="J25" i="5" s="1"/>
  <c r="L25" i="5" s="1"/>
  <c r="G24" i="49"/>
  <c r="T24" i="5" s="1"/>
  <c r="V24" i="5" s="1"/>
  <c r="E18" i="49"/>
  <c r="H17" i="49"/>
  <c r="Y17" i="5" s="1"/>
  <c r="H19" i="49"/>
  <c r="Y19" i="5" s="1"/>
  <c r="G22" i="49"/>
  <c r="T22" i="5" s="1"/>
  <c r="H24" i="49"/>
  <c r="Y24" i="5" s="1"/>
  <c r="AA24" i="5" s="1"/>
  <c r="E26" i="49"/>
  <c r="J26" i="5" s="1"/>
  <c r="L26" i="5" s="1"/>
  <c r="F12" i="49"/>
  <c r="O12" i="5" s="1"/>
  <c r="D15" i="49"/>
  <c r="D20" i="49"/>
  <c r="E20" i="5" s="1"/>
  <c r="E10" i="49"/>
  <c r="J10" i="5" s="1"/>
  <c r="F11" i="49"/>
  <c r="O11" i="5" s="1"/>
  <c r="I21" i="21"/>
  <c r="E9" i="49"/>
  <c r="AJ12" i="5"/>
  <c r="G10" i="49"/>
  <c r="T10" i="5" s="1"/>
  <c r="L19" i="51"/>
  <c r="M19" i="51" s="1"/>
  <c r="L17" i="51"/>
  <c r="M17" i="51" s="1"/>
  <c r="AN23" i="5" l="1"/>
  <c r="AM23" i="5"/>
  <c r="H24" i="5"/>
  <c r="D25" i="45"/>
  <c r="AO24" i="5"/>
  <c r="E25" i="45"/>
  <c r="M24" i="5"/>
  <c r="AA23" i="5"/>
  <c r="AB23" i="5" s="1"/>
  <c r="F27" i="45"/>
  <c r="R26" i="5"/>
  <c r="AG23" i="5"/>
  <c r="AH23" i="5"/>
  <c r="F26" i="45"/>
  <c r="R25" i="5"/>
  <c r="AB24" i="5"/>
  <c r="H25" i="45"/>
  <c r="M26" i="5"/>
  <c r="E27" i="45"/>
  <c r="AB26" i="5"/>
  <c r="H27" i="45"/>
  <c r="E26" i="45"/>
  <c r="M25" i="5"/>
  <c r="AB25" i="5"/>
  <c r="H26" i="45"/>
  <c r="H26" i="5"/>
  <c r="D27" i="45"/>
  <c r="AO26" i="5"/>
  <c r="D26" i="45"/>
  <c r="H25" i="5"/>
  <c r="AO25" i="5"/>
  <c r="G26" i="45"/>
  <c r="W25" i="5"/>
  <c r="W24" i="5"/>
  <c r="G25" i="45"/>
  <c r="F25" i="45"/>
  <c r="R24" i="5"/>
  <c r="G27" i="45"/>
  <c r="W26" i="5"/>
  <c r="L23" i="5"/>
  <c r="M23" i="5" s="1"/>
  <c r="F49" i="49"/>
  <c r="D54" i="49" s="1"/>
  <c r="E49" i="49"/>
  <c r="D53" i="49" s="1"/>
  <c r="H49" i="49"/>
  <c r="D56" i="49" s="1"/>
  <c r="D49" i="54"/>
  <c r="G49" i="54"/>
  <c r="K11" i="5"/>
  <c r="E49" i="54"/>
  <c r="F49" i="54"/>
  <c r="D54" i="54" s="1"/>
  <c r="H49" i="54"/>
  <c r="D23" i="38"/>
  <c r="K25" i="49"/>
  <c r="D24" i="50" s="1"/>
  <c r="K22" i="49"/>
  <c r="D21" i="50" s="1"/>
  <c r="K14" i="54"/>
  <c r="D13" i="38" s="1"/>
  <c r="K22" i="54"/>
  <c r="D21" i="38" s="1"/>
  <c r="K12" i="54"/>
  <c r="D11" i="38" s="1"/>
  <c r="K23" i="54"/>
  <c r="D22" i="38" s="1"/>
  <c r="K10" i="54"/>
  <c r="D9" i="38" s="1"/>
  <c r="K15" i="54"/>
  <c r="D14" i="38" s="1"/>
  <c r="P13" i="5"/>
  <c r="K11" i="54"/>
  <c r="D10" i="38" s="1"/>
  <c r="F11" i="5"/>
  <c r="L15" i="55"/>
  <c r="M15" i="55" s="1"/>
  <c r="K13" i="54"/>
  <c r="D12" i="38" s="1"/>
  <c r="K21" i="54"/>
  <c r="D20" i="38" s="1"/>
  <c r="L18" i="55"/>
  <c r="M18" i="55" s="1"/>
  <c r="L19" i="55"/>
  <c r="M19" i="55" s="1"/>
  <c r="L16" i="55"/>
  <c r="M16" i="55" s="1"/>
  <c r="K17" i="54"/>
  <c r="D16" i="38" s="1"/>
  <c r="F17" i="5"/>
  <c r="K18" i="54"/>
  <c r="D17" i="38" s="1"/>
  <c r="K19" i="54"/>
  <c r="D18" i="38" s="1"/>
  <c r="F19" i="5"/>
  <c r="K20" i="54"/>
  <c r="D19" i="38" s="1"/>
  <c r="K20" i="5"/>
  <c r="L17" i="55"/>
  <c r="M17" i="55" s="1"/>
  <c r="K12" i="49"/>
  <c r="D11" i="50" s="1"/>
  <c r="K13" i="49"/>
  <c r="D12" i="50" s="1"/>
  <c r="I20" i="21"/>
  <c r="Y9" i="5"/>
  <c r="K11" i="49"/>
  <c r="D10" i="50" s="1"/>
  <c r="K10" i="49"/>
  <c r="D9" i="50" s="1"/>
  <c r="K14" i="49"/>
  <c r="D13" i="50" s="1"/>
  <c r="K16" i="49"/>
  <c r="D15" i="50" s="1"/>
  <c r="K15" i="49"/>
  <c r="D14" i="50" s="1"/>
  <c r="E15" i="5"/>
  <c r="K19" i="49"/>
  <c r="D18" i="50" s="1"/>
  <c r="G9" i="49"/>
  <c r="G49" i="49" s="1"/>
  <c r="L18" i="51"/>
  <c r="M18" i="51" s="1"/>
  <c r="K26" i="49"/>
  <c r="D25" i="50" s="1"/>
  <c r="J9" i="5"/>
  <c r="I17" i="21"/>
  <c r="K20" i="49"/>
  <c r="D19" i="50" s="1"/>
  <c r="L16" i="51"/>
  <c r="M16" i="51" s="1"/>
  <c r="K21" i="49"/>
  <c r="D20" i="50" s="1"/>
  <c r="K18" i="49"/>
  <c r="D17" i="50" s="1"/>
  <c r="J18" i="5"/>
  <c r="K23" i="49"/>
  <c r="D22" i="50" s="1"/>
  <c r="I18" i="21"/>
  <c r="O9" i="5"/>
  <c r="K24" i="49"/>
  <c r="D23" i="50" s="1"/>
  <c r="K17" i="49"/>
  <c r="D16" i="50" s="1"/>
  <c r="L15" i="51"/>
  <c r="M15" i="51" s="1"/>
  <c r="D49" i="49"/>
  <c r="AO23" i="5" l="1"/>
  <c r="D22" i="10" s="1"/>
  <c r="D24" i="10"/>
  <c r="K26" i="45"/>
  <c r="D25" i="10"/>
  <c r="K27" i="45"/>
  <c r="D23" i="10"/>
  <c r="K25" i="45"/>
  <c r="J20" i="21"/>
  <c r="Z9" i="5"/>
  <c r="D56" i="54"/>
  <c r="U9" i="5"/>
  <c r="J19" i="21"/>
  <c r="D55" i="54"/>
  <c r="F9" i="5"/>
  <c r="J16" i="21"/>
  <c r="K9" i="54"/>
  <c r="D52" i="54"/>
  <c r="J18" i="21"/>
  <c r="P9" i="5"/>
  <c r="J17" i="21"/>
  <c r="K9" i="5"/>
  <c r="D53" i="54"/>
  <c r="T9" i="5"/>
  <c r="I19" i="21"/>
  <c r="D55" i="49"/>
  <c r="I16" i="21"/>
  <c r="E9" i="5"/>
  <c r="K9" i="49"/>
  <c r="K49" i="49" s="1"/>
  <c r="D52" i="49"/>
  <c r="M25" i="45" l="1"/>
  <c r="L25" i="45"/>
  <c r="M27" i="45"/>
  <c r="L27" i="45"/>
  <c r="L26" i="45"/>
  <c r="M26" i="45"/>
  <c r="L23" i="55"/>
  <c r="K49" i="54"/>
  <c r="L23" i="51"/>
  <c r="D8" i="38"/>
  <c r="D8" i="50"/>
  <c r="J9" i="50" l="1"/>
  <c r="H9" i="50" s="1"/>
  <c r="J8" i="50"/>
  <c r="H8" i="50" s="1"/>
  <c r="D49" i="50"/>
  <c r="D50" i="50" s="1"/>
  <c r="J10" i="50"/>
  <c r="H10" i="50" s="1"/>
  <c r="D54" i="50"/>
  <c r="D55" i="50" s="1"/>
  <c r="D56" i="50" l="1"/>
  <c r="D57" i="50" l="1"/>
  <c r="D58" i="50" l="1"/>
  <c r="E57" i="50" s="1"/>
  <c r="E55" i="50" l="1"/>
  <c r="E54" i="50"/>
  <c r="E56" i="50"/>
  <c r="E58" i="50" l="1"/>
  <c r="J30" i="23" l="1"/>
  <c r="B23" i="23"/>
  <c r="C58" i="13"/>
  <c r="C57" i="13"/>
  <c r="J8" i="13"/>
  <c r="I8" i="13"/>
  <c r="AD12" i="22"/>
  <c r="AF12" i="22"/>
  <c r="AD13" i="22"/>
  <c r="AF13" i="22"/>
  <c r="AD14" i="22"/>
  <c r="AF14" i="22"/>
  <c r="AD15" i="22"/>
  <c r="AF15" i="22"/>
  <c r="AD16" i="22"/>
  <c r="AF16" i="22"/>
  <c r="AD17" i="22"/>
  <c r="AF17" i="22"/>
  <c r="AD18" i="22"/>
  <c r="AF18" i="22"/>
  <c r="AD19" i="22"/>
  <c r="AF19" i="22"/>
  <c r="AD20" i="22"/>
  <c r="AF20" i="22"/>
  <c r="AD21" i="22"/>
  <c r="AF21" i="22"/>
  <c r="AD22" i="22"/>
  <c r="AF22" i="22"/>
  <c r="AF11" i="22"/>
  <c r="AD11" i="22"/>
  <c r="K20" i="23" l="1"/>
  <c r="K21" i="23"/>
  <c r="B11" i="45"/>
  <c r="C11" i="45"/>
  <c r="B12" i="45"/>
  <c r="C12" i="45"/>
  <c r="B13" i="45"/>
  <c r="C13" i="45"/>
  <c r="B14" i="45"/>
  <c r="C14" i="45"/>
  <c r="B15" i="45"/>
  <c r="C15" i="45"/>
  <c r="B16" i="45"/>
  <c r="C16" i="45"/>
  <c r="B17" i="45"/>
  <c r="C17" i="45"/>
  <c r="B18" i="45"/>
  <c r="C18" i="45"/>
  <c r="B19" i="45"/>
  <c r="C19" i="45"/>
  <c r="B20" i="45"/>
  <c r="C20" i="45"/>
  <c r="B21" i="45"/>
  <c r="C21" i="45"/>
  <c r="B22" i="45"/>
  <c r="C22" i="45"/>
  <c r="B23" i="45"/>
  <c r="C23" i="45"/>
  <c r="B24" i="45"/>
  <c r="C24" i="45"/>
  <c r="C10" i="45"/>
  <c r="B10" i="45"/>
  <c r="F4" i="45"/>
  <c r="C4" i="45"/>
  <c r="C3" i="45"/>
  <c r="C2" i="45"/>
  <c r="H7" i="45"/>
  <c r="G7" i="45"/>
  <c r="F7" i="45"/>
  <c r="E7" i="45"/>
  <c r="D7" i="45"/>
  <c r="H8" i="13"/>
  <c r="G8" i="13"/>
  <c r="F8" i="13"/>
  <c r="D8" i="13"/>
  <c r="X6" i="5" l="1"/>
  <c r="S6" i="5"/>
  <c r="N6" i="5"/>
  <c r="I6" i="5"/>
  <c r="D6" i="5"/>
  <c r="J12" i="21" l="1"/>
  <c r="D12" i="21"/>
  <c r="L10" i="23"/>
  <c r="L11" i="23"/>
  <c r="I64" i="38"/>
  <c r="C64" i="38"/>
  <c r="I63" i="38"/>
  <c r="C63" i="38"/>
  <c r="C4" i="38"/>
  <c r="C3" i="38"/>
  <c r="B27" i="34"/>
  <c r="C26" i="34"/>
  <c r="B26" i="34"/>
  <c r="C25" i="34"/>
  <c r="B25" i="34"/>
  <c r="C24" i="34"/>
  <c r="B24" i="34"/>
  <c r="C23" i="34"/>
  <c r="B23" i="34"/>
  <c r="C22" i="34"/>
  <c r="B22" i="34"/>
  <c r="C21" i="34"/>
  <c r="B21" i="34"/>
  <c r="C20" i="34"/>
  <c r="B20" i="34"/>
  <c r="C19" i="34"/>
  <c r="B19" i="34"/>
  <c r="C18" i="34"/>
  <c r="B18" i="34"/>
  <c r="C17" i="34"/>
  <c r="B17" i="34"/>
  <c r="C16" i="34"/>
  <c r="B16" i="34"/>
  <c r="C15" i="34"/>
  <c r="B15" i="34"/>
  <c r="C14" i="34"/>
  <c r="B14" i="34"/>
  <c r="C13" i="34"/>
  <c r="B13" i="34"/>
  <c r="C12" i="34"/>
  <c r="B12" i="34"/>
  <c r="C11" i="34"/>
  <c r="B11" i="34"/>
  <c r="C10" i="34"/>
  <c r="B10" i="34"/>
  <c r="C9" i="34"/>
  <c r="B9" i="34"/>
  <c r="C8" i="34"/>
  <c r="B8" i="34"/>
  <c r="E4" i="34"/>
  <c r="C4" i="34"/>
  <c r="C3" i="34"/>
  <c r="C2" i="34"/>
  <c r="C56" i="13"/>
  <c r="C55" i="13"/>
  <c r="C54" i="13"/>
  <c r="C53" i="13"/>
  <c r="C52" i="13"/>
  <c r="C62" i="13"/>
  <c r="C63" i="13"/>
  <c r="D54" i="38" l="1"/>
  <c r="D55" i="38" s="1"/>
  <c r="J8" i="38"/>
  <c r="H8" i="38" s="1"/>
  <c r="D49" i="38"/>
  <c r="D50" i="38" s="1"/>
  <c r="J9" i="38"/>
  <c r="H9" i="38" s="1"/>
  <c r="J10" i="38"/>
  <c r="H10" i="38" s="1"/>
  <c r="D56" i="38" l="1"/>
  <c r="D57" i="38" l="1"/>
  <c r="D58" i="38" l="1"/>
  <c r="E57" i="38" s="1"/>
  <c r="E54" i="38" l="1"/>
  <c r="E55" i="38"/>
  <c r="E56" i="38"/>
  <c r="E58" i="38" l="1"/>
  <c r="B10" i="13" l="1"/>
  <c r="B9" i="50" s="1"/>
  <c r="C9" i="50"/>
  <c r="B11" i="13"/>
  <c r="B10" i="50" s="1"/>
  <c r="C10" i="50"/>
  <c r="B12" i="13"/>
  <c r="B11" i="50" s="1"/>
  <c r="C11" i="50"/>
  <c r="B13" i="13"/>
  <c r="B12" i="50" s="1"/>
  <c r="C12" i="50"/>
  <c r="B14" i="13"/>
  <c r="B13" i="50" s="1"/>
  <c r="C13" i="50"/>
  <c r="B15" i="13"/>
  <c r="B14" i="50" s="1"/>
  <c r="C14" i="50"/>
  <c r="B16" i="13"/>
  <c r="B15" i="50" s="1"/>
  <c r="C15" i="50"/>
  <c r="B17" i="13"/>
  <c r="B16" i="50" s="1"/>
  <c r="C16" i="50"/>
  <c r="B18" i="13"/>
  <c r="B17" i="50" s="1"/>
  <c r="C17" i="50"/>
  <c r="B19" i="13"/>
  <c r="B18" i="50" s="1"/>
  <c r="C18" i="50"/>
  <c r="B20" i="13"/>
  <c r="B19" i="50" s="1"/>
  <c r="C19" i="50"/>
  <c r="B21" i="13"/>
  <c r="B22" i="13"/>
  <c r="B22" i="50"/>
  <c r="C22" i="50"/>
  <c r="B23" i="50"/>
  <c r="C23" i="50"/>
  <c r="B9" i="13"/>
  <c r="B8" i="50" s="1"/>
  <c r="C8" i="50"/>
  <c r="I8" i="50" s="1"/>
  <c r="J19" i="23"/>
  <c r="K19" i="23" s="1"/>
  <c r="H19" i="23"/>
  <c r="I19" i="23" s="1"/>
  <c r="J18" i="23"/>
  <c r="K18" i="23" s="1"/>
  <c r="H18" i="23"/>
  <c r="I18" i="23" s="1"/>
  <c r="J17" i="23"/>
  <c r="K17" i="23" s="1"/>
  <c r="H17" i="23"/>
  <c r="I17" i="23" s="1"/>
  <c r="J16" i="23"/>
  <c r="K16" i="23" s="1"/>
  <c r="H16" i="23"/>
  <c r="I16" i="23" s="1"/>
  <c r="J15" i="23"/>
  <c r="K15" i="23" s="1"/>
  <c r="H15" i="23"/>
  <c r="I15" i="23" s="1"/>
  <c r="E19" i="23"/>
  <c r="E18" i="23"/>
  <c r="E17" i="23"/>
  <c r="E16" i="23"/>
  <c r="E15" i="23"/>
  <c r="E4" i="33"/>
  <c r="C4" i="33"/>
  <c r="C3" i="33"/>
  <c r="C2" i="33"/>
  <c r="B12" i="22"/>
  <c r="B13" i="22"/>
  <c r="B14" i="22"/>
  <c r="B15" i="22"/>
  <c r="B16" i="22"/>
  <c r="B17" i="22"/>
  <c r="B18" i="22"/>
  <c r="B19" i="22"/>
  <c r="B20" i="22"/>
  <c r="B21" i="22"/>
  <c r="B22" i="22"/>
  <c r="B11" i="22"/>
  <c r="B9" i="33"/>
  <c r="C9" i="33"/>
  <c r="B10" i="33"/>
  <c r="C10" i="33"/>
  <c r="B11" i="33"/>
  <c r="C11" i="33"/>
  <c r="B12" i="33"/>
  <c r="C12" i="33"/>
  <c r="B13" i="33"/>
  <c r="C13" i="33"/>
  <c r="B14" i="33"/>
  <c r="C14" i="33"/>
  <c r="B15" i="33"/>
  <c r="C15" i="33"/>
  <c r="B16" i="33"/>
  <c r="C16" i="33"/>
  <c r="B17" i="33"/>
  <c r="C17" i="33"/>
  <c r="B18" i="33"/>
  <c r="C18" i="33"/>
  <c r="B19" i="33"/>
  <c r="C19" i="33"/>
  <c r="B20" i="33"/>
  <c r="B21" i="33"/>
  <c r="B22" i="33"/>
  <c r="B23" i="33"/>
  <c r="B24" i="33"/>
  <c r="C8" i="33"/>
  <c r="B8" i="33"/>
  <c r="B20" i="50" l="1"/>
  <c r="B21" i="5"/>
  <c r="B21" i="50"/>
  <c r="B22" i="5"/>
  <c r="B21" i="10"/>
  <c r="C20" i="50"/>
  <c r="C21" i="5"/>
  <c r="C21" i="50"/>
  <c r="C21" i="10"/>
  <c r="C22" i="5"/>
  <c r="I10" i="50"/>
  <c r="I9" i="50"/>
  <c r="C16" i="38"/>
  <c r="C23" i="38"/>
  <c r="C19" i="38"/>
  <c r="C15" i="38"/>
  <c r="C11" i="38"/>
  <c r="C20" i="38"/>
  <c r="B23" i="38"/>
  <c r="B19" i="38"/>
  <c r="B15" i="38"/>
  <c r="B11" i="38"/>
  <c r="B20" i="38"/>
  <c r="C8" i="38"/>
  <c r="C22" i="38"/>
  <c r="C18" i="38"/>
  <c r="C14" i="38"/>
  <c r="C10" i="38"/>
  <c r="B16" i="38"/>
  <c r="B8" i="38"/>
  <c r="B22" i="38"/>
  <c r="B18" i="38"/>
  <c r="B14" i="38"/>
  <c r="B10" i="38"/>
  <c r="C21" i="38"/>
  <c r="C17" i="38"/>
  <c r="C13" i="38"/>
  <c r="C9" i="38"/>
  <c r="C12" i="38"/>
  <c r="B12" i="38"/>
  <c r="B21" i="38"/>
  <c r="B17" i="38"/>
  <c r="B13" i="38"/>
  <c r="B9" i="38"/>
  <c r="I10" i="13"/>
  <c r="J10" i="13"/>
  <c r="I11" i="13"/>
  <c r="J11" i="13"/>
  <c r="I12" i="13"/>
  <c r="I13" i="13"/>
  <c r="J13" i="13"/>
  <c r="I14" i="13"/>
  <c r="J14" i="13"/>
  <c r="I15" i="13"/>
  <c r="J15" i="13"/>
  <c r="I16" i="13"/>
  <c r="I17" i="13"/>
  <c r="J17" i="13"/>
  <c r="I18" i="13"/>
  <c r="I19" i="13"/>
  <c r="J19" i="13"/>
  <c r="I20" i="13"/>
  <c r="I21" i="13"/>
  <c r="AC21" i="5" s="1"/>
  <c r="AF21" i="5" s="1"/>
  <c r="J21" i="13"/>
  <c r="AI21" i="5" s="1"/>
  <c r="AL21" i="5" s="1"/>
  <c r="I22" i="13"/>
  <c r="AC22" i="5" s="1"/>
  <c r="AF22" i="5" s="1"/>
  <c r="J22" i="13"/>
  <c r="AI22" i="5" s="1"/>
  <c r="AL22" i="5" s="1"/>
  <c r="AN21" i="5" l="1"/>
  <c r="AM21" i="5"/>
  <c r="AH22" i="5"/>
  <c r="AG22" i="5"/>
  <c r="AG21" i="5"/>
  <c r="AH21" i="5"/>
  <c r="AM22" i="5"/>
  <c r="AN22" i="5"/>
  <c r="I8" i="38"/>
  <c r="I49" i="13"/>
  <c r="H11" i="22"/>
  <c r="D9" i="13" s="1"/>
  <c r="AI15" i="5"/>
  <c r="AL15" i="5" s="1"/>
  <c r="AC15" i="5"/>
  <c r="AF15" i="5" s="1"/>
  <c r="AC18" i="5"/>
  <c r="AF18" i="5" s="1"/>
  <c r="AC16" i="5"/>
  <c r="AF16" i="5" s="1"/>
  <c r="AI13" i="5"/>
  <c r="AL13" i="5" s="1"/>
  <c r="AI11" i="5"/>
  <c r="AL11" i="5" s="1"/>
  <c r="AC20" i="5"/>
  <c r="AF20" i="5" s="1"/>
  <c r="AC13" i="5"/>
  <c r="AF13" i="5" s="1"/>
  <c r="AC11" i="5"/>
  <c r="AF11" i="5" s="1"/>
  <c r="AI14" i="5"/>
  <c r="AL14" i="5" s="1"/>
  <c r="AC14" i="5"/>
  <c r="AF14" i="5" s="1"/>
  <c r="AI19" i="5"/>
  <c r="AL19" i="5" s="1"/>
  <c r="AI17" i="5"/>
  <c r="AL17" i="5" s="1"/>
  <c r="AI10" i="5"/>
  <c r="AL10" i="5" s="1"/>
  <c r="AC19" i="5"/>
  <c r="AF19" i="5" s="1"/>
  <c r="AC17" i="5"/>
  <c r="AF17" i="5" s="1"/>
  <c r="AC12" i="5"/>
  <c r="AF12" i="5" s="1"/>
  <c r="AC10" i="5"/>
  <c r="AF10" i="5" s="1"/>
  <c r="H22" i="13"/>
  <c r="X22" i="5" s="1"/>
  <c r="AA22" i="5" s="1"/>
  <c r="AB22" i="5" s="1"/>
  <c r="D14" i="13"/>
  <c r="D21" i="13"/>
  <c r="D21" i="5" s="1"/>
  <c r="G21" i="5" s="1"/>
  <c r="E16" i="13"/>
  <c r="D20" i="13"/>
  <c r="D12" i="13"/>
  <c r="H11" i="13"/>
  <c r="D11" i="13"/>
  <c r="G13" i="13"/>
  <c r="E22" i="13"/>
  <c r="I22" i="5" s="1"/>
  <c r="L22" i="5" s="1"/>
  <c r="M22" i="5" s="1"/>
  <c r="E10" i="13"/>
  <c r="H19" i="13"/>
  <c r="E15" i="13"/>
  <c r="G18" i="13"/>
  <c r="G16" i="13"/>
  <c r="E18" i="13"/>
  <c r="H18" i="13"/>
  <c r="D10" i="13"/>
  <c r="D10" i="5" s="1"/>
  <c r="G10" i="5" s="1"/>
  <c r="E13" i="13"/>
  <c r="G12" i="13"/>
  <c r="G22" i="13"/>
  <c r="S22" i="5" s="1"/>
  <c r="V22" i="5" s="1"/>
  <c r="W22" i="5" s="1"/>
  <c r="G21" i="13"/>
  <c r="S21" i="5" s="1"/>
  <c r="V21" i="5" s="1"/>
  <c r="W21" i="5" s="1"/>
  <c r="F22" i="13"/>
  <c r="N22" i="5" s="1"/>
  <c r="Q22" i="5" s="1"/>
  <c r="R22" i="5" s="1"/>
  <c r="E20" i="13"/>
  <c r="E19" i="13"/>
  <c r="D18" i="13"/>
  <c r="H16" i="13"/>
  <c r="D16" i="13"/>
  <c r="D19" i="13"/>
  <c r="E17" i="13"/>
  <c r="H15" i="13"/>
  <c r="E21" i="13"/>
  <c r="I21" i="5" s="1"/>
  <c r="L21" i="5" s="1"/>
  <c r="M21" i="5" s="1"/>
  <c r="G20" i="13"/>
  <c r="H17" i="13"/>
  <c r="D17" i="13"/>
  <c r="H14" i="13"/>
  <c r="H13" i="13"/>
  <c r="H10" i="13"/>
  <c r="D22" i="13"/>
  <c r="D22" i="5" s="1"/>
  <c r="G22" i="5" s="1"/>
  <c r="H21" i="13"/>
  <c r="X21" i="5" s="1"/>
  <c r="AA21" i="5" s="1"/>
  <c r="AB21" i="5" s="1"/>
  <c r="G17" i="13"/>
  <c r="G14" i="13"/>
  <c r="D13" i="13"/>
  <c r="H12" i="13"/>
  <c r="G10" i="13"/>
  <c r="E11" i="13"/>
  <c r="H20" i="13"/>
  <c r="J18" i="13"/>
  <c r="L17" i="23"/>
  <c r="M17" i="23" s="1"/>
  <c r="E14" i="13"/>
  <c r="E12" i="13"/>
  <c r="L19" i="23"/>
  <c r="M19" i="23" s="1"/>
  <c r="F19" i="13"/>
  <c r="D15" i="13"/>
  <c r="D15" i="5" s="1"/>
  <c r="I10" i="38"/>
  <c r="I9" i="38"/>
  <c r="F16" i="13"/>
  <c r="G15" i="13"/>
  <c r="F18" i="13"/>
  <c r="F15" i="13"/>
  <c r="F20" i="13"/>
  <c r="G19" i="13"/>
  <c r="J16" i="13"/>
  <c r="F14" i="13"/>
  <c r="F11" i="13"/>
  <c r="J12" i="13"/>
  <c r="F10" i="13"/>
  <c r="J20" i="13"/>
  <c r="F12" i="13"/>
  <c r="G11" i="13"/>
  <c r="F21" i="13"/>
  <c r="N21" i="5" s="1"/>
  <c r="Q21" i="5" s="1"/>
  <c r="R21" i="5" s="1"/>
  <c r="F17" i="13"/>
  <c r="F13" i="13"/>
  <c r="AO21" i="5" l="1"/>
  <c r="H21" i="5"/>
  <c r="H22" i="5"/>
  <c r="AO22" i="5"/>
  <c r="D21" i="10" s="1"/>
  <c r="J49" i="13"/>
  <c r="D49" i="13"/>
  <c r="D52" i="13" s="1"/>
  <c r="H49" i="13"/>
  <c r="D56" i="13" s="1"/>
  <c r="G49" i="13"/>
  <c r="D11" i="45"/>
  <c r="AG17" i="5"/>
  <c r="AH17" i="5"/>
  <c r="AM11" i="5"/>
  <c r="AN11" i="5"/>
  <c r="AM19" i="5"/>
  <c r="AN19" i="5"/>
  <c r="AG13" i="5"/>
  <c r="AH13" i="5"/>
  <c r="AG12" i="5"/>
  <c r="AH12" i="5"/>
  <c r="AM14" i="5"/>
  <c r="AN14" i="5"/>
  <c r="AG16" i="5"/>
  <c r="AH16" i="5"/>
  <c r="AM10" i="5"/>
  <c r="AN10" i="5"/>
  <c r="AG14" i="5"/>
  <c r="AH14" i="5"/>
  <c r="AG18" i="5"/>
  <c r="AH18" i="5"/>
  <c r="AM17" i="5"/>
  <c r="AN17" i="5"/>
  <c r="AG11" i="5"/>
  <c r="AH11" i="5"/>
  <c r="AG10" i="5"/>
  <c r="AH10" i="5"/>
  <c r="AG20" i="5"/>
  <c r="AH20" i="5"/>
  <c r="AG15" i="5"/>
  <c r="AH15" i="5"/>
  <c r="AM15" i="5"/>
  <c r="AN15" i="5"/>
  <c r="AM13" i="5"/>
  <c r="AN13" i="5"/>
  <c r="AG19" i="5"/>
  <c r="AH19" i="5"/>
  <c r="I12" i="5"/>
  <c r="L12" i="5" s="1"/>
  <c r="N17" i="5"/>
  <c r="Q17" i="5" s="1"/>
  <c r="S11" i="5"/>
  <c r="V11" i="5" s="1"/>
  <c r="AI20" i="5"/>
  <c r="AL20" i="5" s="1"/>
  <c r="AM20" i="5" s="1"/>
  <c r="I14" i="5"/>
  <c r="L14" i="5" s="1"/>
  <c r="X12" i="5"/>
  <c r="AA12" i="5" s="1"/>
  <c r="X10" i="5"/>
  <c r="AA10" i="5" s="1"/>
  <c r="D17" i="5"/>
  <c r="G17" i="5" s="1"/>
  <c r="S18" i="5"/>
  <c r="V18" i="5" s="1"/>
  <c r="D11" i="5"/>
  <c r="G11" i="5" s="1"/>
  <c r="D13" i="5"/>
  <c r="G13" i="5" s="1"/>
  <c r="X17" i="5"/>
  <c r="AA17" i="5" s="1"/>
  <c r="I17" i="5"/>
  <c r="L17" i="5" s="1"/>
  <c r="I19" i="5"/>
  <c r="L19" i="5" s="1"/>
  <c r="X11" i="5"/>
  <c r="AA11" i="5" s="1"/>
  <c r="N11" i="5"/>
  <c r="Q11" i="5" s="1"/>
  <c r="I11" i="5"/>
  <c r="L11" i="5" s="1"/>
  <c r="S20" i="5"/>
  <c r="V20" i="5" s="1"/>
  <c r="D19" i="5"/>
  <c r="G19" i="5" s="1"/>
  <c r="X18" i="5"/>
  <c r="AA18" i="5" s="1"/>
  <c r="S16" i="5"/>
  <c r="V16" i="5" s="1"/>
  <c r="X19" i="5"/>
  <c r="AA19" i="5" s="1"/>
  <c r="D12" i="5"/>
  <c r="G12" i="5" s="1"/>
  <c r="I16" i="5"/>
  <c r="L16" i="5" s="1"/>
  <c r="S14" i="5"/>
  <c r="V14" i="5" s="1"/>
  <c r="D16" i="5"/>
  <c r="G16" i="5" s="1"/>
  <c r="I20" i="5"/>
  <c r="L20" i="5" s="1"/>
  <c r="S12" i="5"/>
  <c r="V12" i="5" s="1"/>
  <c r="N12" i="5"/>
  <c r="Q12" i="5" s="1"/>
  <c r="AI18" i="5"/>
  <c r="AL18" i="5" s="1"/>
  <c r="X16" i="5"/>
  <c r="AA16" i="5" s="1"/>
  <c r="S13" i="5"/>
  <c r="V13" i="5" s="1"/>
  <c r="D20" i="5"/>
  <c r="G20" i="5" s="1"/>
  <c r="N10" i="5"/>
  <c r="Q10" i="5" s="1"/>
  <c r="N14" i="5"/>
  <c r="Q14" i="5" s="1"/>
  <c r="AI12" i="5"/>
  <c r="AL12" i="5" s="1"/>
  <c r="AM12" i="5" s="1"/>
  <c r="N16" i="5"/>
  <c r="Q16" i="5" s="1"/>
  <c r="AI16" i="5"/>
  <c r="AL16" i="5" s="1"/>
  <c r="X20" i="5"/>
  <c r="AA20" i="5" s="1"/>
  <c r="X13" i="5"/>
  <c r="AA13" i="5" s="1"/>
  <c r="I10" i="5"/>
  <c r="L10" i="5" s="1"/>
  <c r="S15" i="5"/>
  <c r="V15" i="5" s="1"/>
  <c r="N18" i="5"/>
  <c r="Q18" i="5" s="1"/>
  <c r="S19" i="5"/>
  <c r="V19" i="5" s="1"/>
  <c r="N19" i="5"/>
  <c r="Q19" i="5" s="1"/>
  <c r="S10" i="5"/>
  <c r="V10" i="5" s="1"/>
  <c r="S17" i="5"/>
  <c r="V17" i="5" s="1"/>
  <c r="I13" i="5"/>
  <c r="L13" i="5" s="1"/>
  <c r="N15" i="5"/>
  <c r="Q15" i="5" s="1"/>
  <c r="N13" i="5"/>
  <c r="Q13" i="5" s="1"/>
  <c r="N20" i="5"/>
  <c r="Q20" i="5" s="1"/>
  <c r="X14" i="5"/>
  <c r="AA14" i="5" s="1"/>
  <c r="X15" i="5"/>
  <c r="AA15" i="5" s="1"/>
  <c r="D18" i="5"/>
  <c r="G18" i="5" s="1"/>
  <c r="I18" i="5"/>
  <c r="L18" i="5" s="1"/>
  <c r="I15" i="5"/>
  <c r="L15" i="5" s="1"/>
  <c r="D14" i="5"/>
  <c r="G14" i="5" s="1"/>
  <c r="M20" i="23"/>
  <c r="F9" i="13"/>
  <c r="K11" i="13"/>
  <c r="D10" i="25" s="1"/>
  <c r="D24" i="25"/>
  <c r="D57" i="13"/>
  <c r="AC9" i="5"/>
  <c r="AF9" i="5" s="1"/>
  <c r="AG9" i="5" s="1"/>
  <c r="D22" i="25"/>
  <c r="D23" i="25"/>
  <c r="K17" i="13"/>
  <c r="D16" i="25" s="1"/>
  <c r="K12" i="13"/>
  <c r="D11" i="25" s="1"/>
  <c r="D9" i="5"/>
  <c r="G9" i="5" s="1"/>
  <c r="H16" i="21"/>
  <c r="H21" i="21"/>
  <c r="D25" i="25"/>
  <c r="K20" i="13"/>
  <c r="D19" i="25" s="1"/>
  <c r="K10" i="13"/>
  <c r="D9" i="25" s="1"/>
  <c r="K21" i="13"/>
  <c r="D20" i="25" s="1"/>
  <c r="H10" i="5"/>
  <c r="K18" i="13"/>
  <c r="D17" i="25" s="1"/>
  <c r="K22" i="13"/>
  <c r="D21" i="25" s="1"/>
  <c r="K13" i="13"/>
  <c r="D12" i="25" s="1"/>
  <c r="K19" i="13"/>
  <c r="D18" i="25" s="1"/>
  <c r="G15" i="5"/>
  <c r="K15" i="13"/>
  <c r="D14" i="25" s="1"/>
  <c r="K14" i="13"/>
  <c r="D13" i="25" s="1"/>
  <c r="K16" i="13"/>
  <c r="D15" i="25" s="1"/>
  <c r="M21" i="23"/>
  <c r="L18" i="23"/>
  <c r="M18" i="23" s="1"/>
  <c r="L15" i="23"/>
  <c r="M15" i="23" s="1"/>
  <c r="E9" i="13"/>
  <c r="E49" i="13" s="1"/>
  <c r="L16" i="23"/>
  <c r="M16" i="23" s="1"/>
  <c r="N9" i="5" l="1"/>
  <c r="Q9" i="5" s="1"/>
  <c r="F10" i="45" s="1"/>
  <c r="K18" i="21" s="1"/>
  <c r="F49" i="13"/>
  <c r="D54" i="13" s="1"/>
  <c r="F18" i="45"/>
  <c r="I24" i="45"/>
  <c r="J22" i="45"/>
  <c r="I16" i="45"/>
  <c r="J18" i="45"/>
  <c r="I22" i="45"/>
  <c r="I13" i="45"/>
  <c r="I18" i="45"/>
  <c r="M10" i="5"/>
  <c r="AO20" i="5"/>
  <c r="AB12" i="5"/>
  <c r="AO10" i="5"/>
  <c r="AO19" i="5"/>
  <c r="F19" i="45"/>
  <c r="AB13" i="5"/>
  <c r="W12" i="5"/>
  <c r="W20" i="5"/>
  <c r="AO11" i="5"/>
  <c r="K12" i="45" s="1"/>
  <c r="M12" i="45" s="1"/>
  <c r="J16" i="45"/>
  <c r="I21" i="45"/>
  <c r="I15" i="45"/>
  <c r="J13" i="45"/>
  <c r="F12" i="45"/>
  <c r="J21" i="45"/>
  <c r="AO14" i="5"/>
  <c r="G16" i="45"/>
  <c r="H21" i="45"/>
  <c r="F15" i="45"/>
  <c r="AO12" i="5"/>
  <c r="G12" i="45"/>
  <c r="J14" i="45"/>
  <c r="I23" i="45"/>
  <c r="I11" i="45"/>
  <c r="I12" i="45"/>
  <c r="J23" i="45"/>
  <c r="J24" i="45"/>
  <c r="I14" i="45"/>
  <c r="J12" i="45"/>
  <c r="G20" i="45"/>
  <c r="AB18" i="5"/>
  <c r="AO13" i="5"/>
  <c r="AO17" i="5"/>
  <c r="AO15" i="5"/>
  <c r="M18" i="5"/>
  <c r="M13" i="5"/>
  <c r="AB10" i="5"/>
  <c r="E15" i="45"/>
  <c r="I20" i="45"/>
  <c r="I19" i="45"/>
  <c r="J11" i="45"/>
  <c r="I17" i="45"/>
  <c r="J15" i="45"/>
  <c r="J20" i="45"/>
  <c r="H19" i="5"/>
  <c r="D23" i="45"/>
  <c r="D16" i="45"/>
  <c r="D14" i="45"/>
  <c r="M14" i="5"/>
  <c r="R11" i="5"/>
  <c r="H13" i="5"/>
  <c r="R17" i="5"/>
  <c r="AB20" i="5"/>
  <c r="R14" i="5"/>
  <c r="W19" i="5"/>
  <c r="W15" i="5"/>
  <c r="W11" i="5"/>
  <c r="AN20" i="5"/>
  <c r="AM18" i="5"/>
  <c r="AN18" i="5"/>
  <c r="D17" i="45"/>
  <c r="H16" i="5"/>
  <c r="E12" i="45"/>
  <c r="M11" i="5"/>
  <c r="F22" i="45"/>
  <c r="F13" i="45"/>
  <c r="R12" i="5"/>
  <c r="F17" i="45"/>
  <c r="R16" i="5"/>
  <c r="H24" i="45"/>
  <c r="AM16" i="5"/>
  <c r="AO16" i="5" s="1"/>
  <c r="AN16" i="5"/>
  <c r="F11" i="45"/>
  <c r="R10" i="5"/>
  <c r="D18" i="45"/>
  <c r="H17" i="5"/>
  <c r="E13" i="45"/>
  <c r="M12" i="5"/>
  <c r="AN12" i="5"/>
  <c r="D22" i="45"/>
  <c r="F21" i="45"/>
  <c r="R20" i="5"/>
  <c r="F20" i="45"/>
  <c r="R19" i="5"/>
  <c r="F16" i="45"/>
  <c r="R15" i="5"/>
  <c r="G24" i="45"/>
  <c r="D19" i="45"/>
  <c r="H18" i="5"/>
  <c r="F14" i="45"/>
  <c r="R13" i="5"/>
  <c r="F24" i="45"/>
  <c r="R18" i="5"/>
  <c r="M15" i="5"/>
  <c r="E16" i="45"/>
  <c r="E19" i="45"/>
  <c r="E24" i="45"/>
  <c r="AB14" i="5"/>
  <c r="H15" i="45"/>
  <c r="W17" i="5"/>
  <c r="G18" i="45"/>
  <c r="H14" i="45"/>
  <c r="W13" i="5"/>
  <c r="G14" i="45"/>
  <c r="G13" i="45"/>
  <c r="M20" i="5"/>
  <c r="E21" i="45"/>
  <c r="E22" i="45"/>
  <c r="W14" i="5"/>
  <c r="G15" i="45"/>
  <c r="AB19" i="5"/>
  <c r="H20" i="45"/>
  <c r="W16" i="5"/>
  <c r="G17" i="45"/>
  <c r="H19" i="45"/>
  <c r="G21" i="45"/>
  <c r="M19" i="5"/>
  <c r="E20" i="45"/>
  <c r="H14" i="5"/>
  <c r="D15" i="45"/>
  <c r="G22" i="45"/>
  <c r="AB15" i="5"/>
  <c r="H16" i="45"/>
  <c r="W10" i="5"/>
  <c r="G11" i="45"/>
  <c r="AB16" i="5"/>
  <c r="H17" i="45"/>
  <c r="H12" i="5"/>
  <c r="D13" i="45"/>
  <c r="D20" i="45"/>
  <c r="AB11" i="5"/>
  <c r="H12" i="45"/>
  <c r="W18" i="5"/>
  <c r="G19" i="45"/>
  <c r="G23" i="45"/>
  <c r="AG50" i="5"/>
  <c r="AG51" i="5" s="1"/>
  <c r="I10" i="45"/>
  <c r="K21" i="21" s="1"/>
  <c r="AD55" i="5"/>
  <c r="AD56" i="5" s="1"/>
  <c r="AD57" i="5" s="1"/>
  <c r="AD58" i="5" s="1"/>
  <c r="E23" i="45"/>
  <c r="D24" i="45"/>
  <c r="E11" i="45"/>
  <c r="H13" i="45"/>
  <c r="H22" i="45"/>
  <c r="E14" i="45"/>
  <c r="F23" i="45"/>
  <c r="H20" i="5"/>
  <c r="D21" i="45"/>
  <c r="M16" i="5"/>
  <c r="E17" i="45"/>
  <c r="H23" i="45"/>
  <c r="M17" i="5"/>
  <c r="E18" i="45"/>
  <c r="AB17" i="5"/>
  <c r="H18" i="45"/>
  <c r="D12" i="45"/>
  <c r="H11" i="5"/>
  <c r="H11" i="45"/>
  <c r="K9" i="13"/>
  <c r="K49" i="13" s="1"/>
  <c r="H18" i="21"/>
  <c r="X9" i="5"/>
  <c r="AA9" i="5" s="1"/>
  <c r="AB9" i="5" s="1"/>
  <c r="H20" i="21"/>
  <c r="D55" i="13"/>
  <c r="H19" i="21"/>
  <c r="S9" i="5"/>
  <c r="V9" i="5" s="1"/>
  <c r="H22" i="21"/>
  <c r="H15" i="5"/>
  <c r="D58" i="13"/>
  <c r="AI9" i="5"/>
  <c r="AL9" i="5" s="1"/>
  <c r="AM9" i="5" s="1"/>
  <c r="H17" i="21"/>
  <c r="I9" i="5"/>
  <c r="L9" i="5" s="1"/>
  <c r="AH9" i="5"/>
  <c r="H9" i="5"/>
  <c r="D10" i="45"/>
  <c r="K16" i="21" s="1"/>
  <c r="D53" i="13"/>
  <c r="R9" i="5" l="1"/>
  <c r="K18" i="45"/>
  <c r="M18" i="45" s="1"/>
  <c r="K11" i="45"/>
  <c r="M11" i="45" s="1"/>
  <c r="K23" i="45"/>
  <c r="M23" i="45" s="1"/>
  <c r="K17" i="45"/>
  <c r="M17" i="45" s="1"/>
  <c r="K24" i="45"/>
  <c r="M24" i="45" s="1"/>
  <c r="K14" i="45"/>
  <c r="L14" i="45" s="1"/>
  <c r="K13" i="45"/>
  <c r="L13" i="45" s="1"/>
  <c r="K22" i="45"/>
  <c r="M22" i="45" s="1"/>
  <c r="K21" i="45"/>
  <c r="M21" i="45" s="1"/>
  <c r="K20" i="45"/>
  <c r="M20" i="45" s="1"/>
  <c r="K15" i="45"/>
  <c r="M15" i="45" s="1"/>
  <c r="K16" i="45"/>
  <c r="M16" i="45" s="1"/>
  <c r="AO9" i="5"/>
  <c r="K10" i="45" s="1"/>
  <c r="J17" i="45"/>
  <c r="J19" i="45"/>
  <c r="AO18" i="5"/>
  <c r="L21" i="21"/>
  <c r="L18" i="21"/>
  <c r="L23" i="23"/>
  <c r="L12" i="45"/>
  <c r="AM50" i="5"/>
  <c r="AM51" i="5" s="1"/>
  <c r="AJ55" i="5"/>
  <c r="AJ56" i="5" s="1"/>
  <c r="AJ57" i="5" s="1"/>
  <c r="AJ58" i="5" s="1"/>
  <c r="J10" i="45"/>
  <c r="K22" i="21" s="1"/>
  <c r="H10" i="45"/>
  <c r="K20" i="21" s="1"/>
  <c r="M9" i="5"/>
  <c r="E10" i="45"/>
  <c r="K17" i="21" s="1"/>
  <c r="W9" i="5"/>
  <c r="G10" i="45"/>
  <c r="K19" i="21" s="1"/>
  <c r="AN9" i="5"/>
  <c r="D8" i="25"/>
  <c r="L18" i="45" l="1"/>
  <c r="L11" i="45"/>
  <c r="L23" i="45"/>
  <c r="L21" i="45"/>
  <c r="L17" i="45"/>
  <c r="L15" i="45"/>
  <c r="L24" i="45"/>
  <c r="L16" i="45"/>
  <c r="L22" i="45"/>
  <c r="L20" i="45"/>
  <c r="K19" i="45"/>
  <c r="M13" i="45"/>
  <c r="M14" i="45"/>
  <c r="M10" i="45"/>
  <c r="K23" i="21"/>
  <c r="L19" i="21"/>
  <c r="L10" i="45"/>
  <c r="L22" i="21"/>
  <c r="L17" i="21"/>
  <c r="L16" i="21"/>
  <c r="D53" i="45" l="1"/>
  <c r="D54" i="45" s="1"/>
  <c r="D55" i="45" s="1"/>
  <c r="D56" i="45" s="1"/>
  <c r="K50" i="45"/>
  <c r="L19" i="45"/>
  <c r="M19" i="45"/>
  <c r="L20" i="21"/>
  <c r="D57" i="45" l="1"/>
  <c r="E56" i="45" s="1"/>
  <c r="E53" i="45" l="1"/>
  <c r="E55" i="45"/>
  <c r="E54" i="45"/>
  <c r="E57" i="45" l="1"/>
  <c r="AJ59" i="5" l="1"/>
  <c r="AD59" i="5"/>
  <c r="C64" i="10" l="1"/>
  <c r="C64" i="5"/>
  <c r="I64" i="10"/>
  <c r="I63" i="10"/>
  <c r="C63" i="10"/>
  <c r="C63" i="5"/>
  <c r="C64" i="25"/>
  <c r="I64" i="25"/>
  <c r="C63" i="25"/>
  <c r="I63" i="25"/>
  <c r="C4" i="22" l="1"/>
  <c r="C3" i="22"/>
  <c r="D38" i="23" l="1"/>
  <c r="D37" i="23"/>
  <c r="J37" i="23"/>
  <c r="J38" i="23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J9" i="25" l="1"/>
  <c r="H9" i="25" s="1"/>
  <c r="I9" i="25" s="1"/>
  <c r="J8" i="25"/>
  <c r="H8" i="25" s="1"/>
  <c r="I8" i="25" s="1"/>
  <c r="D54" i="25"/>
  <c r="D55" i="25" s="1"/>
  <c r="D56" i="25" s="1"/>
  <c r="D57" i="25" s="1"/>
  <c r="D58" i="25" s="1"/>
  <c r="J10" i="25"/>
  <c r="H10" i="25" s="1"/>
  <c r="I10" i="25" s="1"/>
  <c r="D49" i="25"/>
  <c r="D50" i="25" s="1"/>
  <c r="E55" i="25" l="1"/>
  <c r="E54" i="25"/>
  <c r="E56" i="25"/>
  <c r="E57" i="25"/>
  <c r="E58" i="25" l="1"/>
  <c r="B6" i="21"/>
  <c r="B5" i="21"/>
  <c r="B3" i="21"/>
  <c r="D10" i="21"/>
  <c r="D11" i="21"/>
  <c r="J10" i="21"/>
  <c r="J11" i="21"/>
  <c r="C4" i="10" l="1"/>
  <c r="C3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C8" i="10"/>
  <c r="B8" i="10"/>
  <c r="B10" i="5" l="1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C9" i="5"/>
  <c r="B9" i="5"/>
  <c r="C4" i="5"/>
  <c r="C3" i="5"/>
  <c r="F5" i="13" l="1"/>
  <c r="F4" i="50" s="1"/>
  <c r="C5" i="13"/>
  <c r="C4" i="13"/>
  <c r="F4" i="38" l="1"/>
  <c r="F4" i="25"/>
  <c r="F4" i="10"/>
  <c r="AA50" i="5" l="1"/>
  <c r="D11" i="10" l="1"/>
  <c r="D9" i="10"/>
  <c r="D16" i="10"/>
  <c r="D15" i="10"/>
  <c r="D10" i="10"/>
  <c r="D12" i="10"/>
  <c r="D14" i="10"/>
  <c r="AA51" i="5"/>
  <c r="Y55" i="5"/>
  <c r="D17" i="10" l="1"/>
  <c r="D18" i="10"/>
  <c r="D19" i="10"/>
  <c r="D20" i="10"/>
  <c r="D13" i="10"/>
  <c r="D8" i="10"/>
  <c r="L50" i="5"/>
  <c r="L51" i="5" s="1"/>
  <c r="J55" i="5"/>
  <c r="Q50" i="5"/>
  <c r="Q51" i="5" s="1"/>
  <c r="V50" i="5"/>
  <c r="V51" i="5" s="1"/>
  <c r="O55" i="5"/>
  <c r="O56" i="5" s="1"/>
  <c r="T55" i="5"/>
  <c r="T56" i="5" s="1"/>
  <c r="E55" i="5"/>
  <c r="E56" i="5" s="1"/>
  <c r="Y56" i="5"/>
  <c r="G50" i="5"/>
  <c r="G51" i="5" s="1"/>
  <c r="J56" i="5" l="1"/>
  <c r="J57" i="5" s="1"/>
  <c r="T57" i="5"/>
  <c r="O57" i="5"/>
  <c r="Y57" i="5"/>
  <c r="D54" i="10"/>
  <c r="D55" i="10" s="1"/>
  <c r="D56" i="10" s="1"/>
  <c r="D57" i="10" s="1"/>
  <c r="J10" i="10"/>
  <c r="H10" i="10" s="1"/>
  <c r="I10" i="10" s="1"/>
  <c r="J12" i="10"/>
  <c r="H12" i="10" s="1"/>
  <c r="I12" i="10" s="1"/>
  <c r="J9" i="10"/>
  <c r="H9" i="10" s="1"/>
  <c r="I9" i="10" s="1"/>
  <c r="D49" i="10"/>
  <c r="D50" i="10" s="1"/>
  <c r="J11" i="10"/>
  <c r="H11" i="10" s="1"/>
  <c r="I11" i="10" s="1"/>
  <c r="J8" i="10"/>
  <c r="H8" i="10" s="1"/>
  <c r="I8" i="10" s="1"/>
  <c r="J58" i="5" l="1"/>
  <c r="E57" i="5"/>
  <c r="O58" i="5"/>
  <c r="O59" i="5" s="1"/>
  <c r="Y58" i="5"/>
  <c r="T58" i="5"/>
  <c r="T59" i="5" s="1"/>
  <c r="D58" i="10"/>
  <c r="E57" i="10" s="1"/>
  <c r="E58" i="5" l="1"/>
  <c r="Y59" i="5"/>
  <c r="J59" i="5"/>
  <c r="E54" i="10"/>
  <c r="E56" i="10"/>
  <c r="E55" i="10"/>
  <c r="E59" i="5" l="1"/>
  <c r="E5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Jessenia G S</author>
  </authors>
  <commentList>
    <comment ref="P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AF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AV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BL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CB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CR9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DJ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D11" authorId="1" shapeId="0" xr:uid="{00000000-0006-0000-0400-000008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J11" authorId="1" shapeId="0" xr:uid="{00000000-0006-0000-0400-000009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  <comment ref="T11" authorId="1" shapeId="0" xr:uid="{00000000-0006-0000-0400-00000A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AJ11" authorId="1" shapeId="0" xr:uid="{00000000-0006-0000-0400-00000B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AZ11" authorId="1" shapeId="0" xr:uid="{00000000-0006-0000-0400-00000C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BP11" authorId="1" shapeId="0" xr:uid="{00000000-0006-0000-0400-00000D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CF11" authorId="1" shapeId="0" xr:uid="{00000000-0006-0000-0400-00000E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CL11" authorId="1" shapeId="0" xr:uid="{00000000-0006-0000-0400-00000F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  <comment ref="CX11" authorId="1" shapeId="0" xr:uid="{00000000-0006-0000-0400-000010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DD11" authorId="1" shapeId="0" xr:uid="{00000000-0006-0000-0400-000011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Jessenia G S</author>
  </authors>
  <commentList>
    <comment ref="Q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AG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AX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BO9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CE9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CU9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DN9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D11" authorId="1" shapeId="0" xr:uid="{00000000-0006-0000-0900-000008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K11" authorId="1" shapeId="0" xr:uid="{00000000-0006-0000-0900-000009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  <comment ref="U11" authorId="1" shapeId="0" xr:uid="{00000000-0006-0000-0900-00000A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AK11" authorId="1" shapeId="0" xr:uid="{00000000-0006-0000-0900-00000B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BB11" authorId="1" shapeId="0" xr:uid="{00000000-0006-0000-0900-00000C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BS11" authorId="1" shapeId="0" xr:uid="{00000000-0006-0000-0900-00000D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CI11" authorId="1" shapeId="0" xr:uid="{00000000-0006-0000-0900-00000E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CO11" authorId="1" shapeId="0" xr:uid="{00000000-0006-0000-0900-00000F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  <comment ref="DA11" authorId="1" shapeId="0" xr:uid="{00000000-0006-0000-0900-000010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DH11" authorId="1" shapeId="0" xr:uid="{00000000-0006-0000-0900-000011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Jessenia G S</author>
  </authors>
  <commentList>
    <comment ref="Q9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AH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AY9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BP9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CG9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CX9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DQ9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EXAMEN DE MEJORAMIENTO</t>
        </r>
      </text>
    </comment>
    <comment ref="D11" authorId="1" shapeId="0" xr:uid="{00000000-0006-0000-0E00-000008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K11" authorId="1" shapeId="0" xr:uid="{00000000-0006-0000-0E00-000009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  <comment ref="U11" authorId="1" shapeId="0" xr:uid="{00000000-0006-0000-0E00-00000A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AL11" authorId="1" shapeId="0" xr:uid="{00000000-0006-0000-0E00-00000B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BC11" authorId="1" shapeId="0" xr:uid="{00000000-0006-0000-0E00-00000C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BT11" authorId="1" shapeId="0" xr:uid="{00000000-0006-0000-0E00-00000D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CK11" authorId="1" shapeId="0" xr:uid="{00000000-0006-0000-0E00-00000E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CR11" authorId="1" shapeId="0" xr:uid="{00000000-0006-0000-0E00-00000F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  <comment ref="DD11" authorId="1" shapeId="0" xr:uid="{00000000-0006-0000-0E00-000010000000}">
      <text>
        <r>
          <rPr>
            <sz val="9"/>
            <color indexed="81"/>
            <rFont val="Tahoma"/>
            <family val="2"/>
          </rPr>
          <t>Ingrese los criterios evaluados</t>
        </r>
      </text>
    </comment>
    <comment ref="DK11" authorId="1" shapeId="0" xr:uid="{00000000-0006-0000-0E00-000011000000}">
      <text>
        <r>
          <rPr>
            <sz val="8"/>
            <color indexed="81"/>
            <rFont val="Tahoma"/>
            <family val="2"/>
          </rPr>
          <t>Ingrese el criterio de evaluación para 
el refuerzo</t>
        </r>
      </text>
    </comment>
  </commentList>
</comments>
</file>

<file path=xl/sharedStrings.xml><?xml version="1.0" encoding="utf-8"?>
<sst xmlns="http://schemas.openxmlformats.org/spreadsheetml/2006/main" count="1390" uniqueCount="229">
  <si>
    <t>APELLIDOS/NOMBRES</t>
  </si>
  <si>
    <t>ESTUDIANTES</t>
  </si>
  <si>
    <t>CÉDULA</t>
  </si>
  <si>
    <t>Nº</t>
  </si>
  <si>
    <t>NOTA FINAL</t>
  </si>
  <si>
    <t>TRIMESTRES</t>
  </si>
  <si>
    <t>1er</t>
  </si>
  <si>
    <t>2do</t>
  </si>
  <si>
    <t>3er</t>
  </si>
  <si>
    <t>INSTITUCIÓN:</t>
  </si>
  <si>
    <t>DOCENTE:</t>
  </si>
  <si>
    <t>GRADO/CURSO:</t>
  </si>
  <si>
    <t xml:space="preserve">PARALELO:  </t>
  </si>
  <si>
    <t>ESTUDIANTES:</t>
  </si>
  <si>
    <t>RANGOS</t>
  </si>
  <si>
    <t>%</t>
  </si>
  <si>
    <t>RANGO (10-9 PTS) D.A.R</t>
  </si>
  <si>
    <t>RANGO (8,99-7 PTS) A.A.R</t>
  </si>
  <si>
    <t>RANGO (6,99-4,01 PTS) P.A.A.R</t>
  </si>
  <si>
    <t>RANGO (&lt;=4 PTS) N.A.A.R</t>
  </si>
  <si>
    <t xml:space="preserve">CALIFICACIÓN ANUAL </t>
  </si>
  <si>
    <t>LENGUA Y LITERATURA</t>
  </si>
  <si>
    <t>INGLÉS</t>
  </si>
  <si>
    <t>MATEMÁTICA</t>
  </si>
  <si>
    <t>D.A.R</t>
  </si>
  <si>
    <t>A.A.R</t>
  </si>
  <si>
    <t>P.A.A.R</t>
  </si>
  <si>
    <t>N.A.A.R</t>
  </si>
  <si>
    <t>Esc.</t>
  </si>
  <si>
    <t>Cant.</t>
  </si>
  <si>
    <t>PROM. FINAL</t>
  </si>
  <si>
    <t>PROMEDIO DE RENDIMIENTO POR ÁREAS</t>
  </si>
  <si>
    <t>PROMEDIO DE RENDIMIENTO GENERAL</t>
  </si>
  <si>
    <t xml:space="preserve">PROM. GEN. </t>
  </si>
  <si>
    <t>CALF.</t>
  </si>
  <si>
    <t>PROMEDIO</t>
  </si>
  <si>
    <t xml:space="preserve">LUGAR  </t>
  </si>
  <si>
    <t xml:space="preserve">POSICIÓN DE LISTA </t>
  </si>
  <si>
    <t>APELLIDOS Y NOMBRES</t>
  </si>
  <si>
    <t>TOTAL</t>
  </si>
  <si>
    <t>PARALELO:</t>
  </si>
  <si>
    <t>1ER TRIMESTRE</t>
  </si>
  <si>
    <t>4to</t>
  </si>
  <si>
    <t>5to</t>
  </si>
  <si>
    <t xml:space="preserve">1er </t>
  </si>
  <si>
    <t xml:space="preserve">2do </t>
  </si>
  <si>
    <t xml:space="preserve">3er </t>
  </si>
  <si>
    <t>2DO TRIMESTRE</t>
  </si>
  <si>
    <t>3ER TRIMESTRE</t>
  </si>
  <si>
    <t>OBSERVACIÓN</t>
  </si>
  <si>
    <t>AÑO LECTIVO 2023 - 2024</t>
  </si>
  <si>
    <t>GRADO:</t>
  </si>
  <si>
    <t>JORNADA:</t>
  </si>
  <si>
    <t>ASIGNATURAS</t>
  </si>
  <si>
    <t>CALF. TRIMESTRALES</t>
  </si>
  <si>
    <t>PROMEDIO TRIMESTRAL</t>
  </si>
  <si>
    <t>REF:</t>
  </si>
  <si>
    <t>DOCENTE TUTOR (A):</t>
  </si>
  <si>
    <t xml:space="preserve">ESTUDIANTE: </t>
  </si>
  <si>
    <t>COMPORTAMIENTO</t>
  </si>
  <si>
    <t>ESCALA CUALITATIVA   -   ESCALA  CUANTITIVA</t>
  </si>
  <si>
    <t>RECOMENDACIONES</t>
  </si>
  <si>
    <r>
      <rPr>
        <b/>
        <sz val="8"/>
        <color theme="1"/>
        <rFont val="Calibri"/>
        <family val="2"/>
        <scheme val="minor"/>
      </rPr>
      <t xml:space="preserve">A A  </t>
    </r>
    <r>
      <rPr>
        <sz val="8"/>
        <color theme="1"/>
        <rFont val="Calibri"/>
        <family val="2"/>
        <scheme val="minor"/>
      </rPr>
      <t>Alcanza los aprendizajes requeridos                   7.00 - 8.99</t>
    </r>
  </si>
  <si>
    <r>
      <rPr>
        <b/>
        <sz val="8"/>
        <color theme="1"/>
        <rFont val="Calibri"/>
        <family val="2"/>
        <scheme val="minor"/>
      </rPr>
      <t>P A</t>
    </r>
    <r>
      <rPr>
        <sz val="8"/>
        <color theme="1"/>
        <rFont val="Calibri"/>
        <family val="2"/>
        <scheme val="minor"/>
      </rPr>
      <t xml:space="preserve"> Próximo alcanzar los aprendizajes                         4.01 - 8.99</t>
    </r>
  </si>
  <si>
    <r>
      <rPr>
        <b/>
        <sz val="8"/>
        <color theme="1"/>
        <rFont val="Calibri"/>
        <family val="2"/>
        <scheme val="minor"/>
      </rPr>
      <t xml:space="preserve">N A </t>
    </r>
    <r>
      <rPr>
        <sz val="8"/>
        <color theme="1"/>
        <rFont val="Calibri"/>
        <family val="2"/>
        <scheme val="minor"/>
      </rPr>
      <t>No alcanza los aprendizajes requeridos            &lt;= 4</t>
    </r>
  </si>
  <si>
    <t>RENDIMIENTO ACADÉMICO - ANUAL</t>
  </si>
  <si>
    <t>2do TRIM.</t>
  </si>
  <si>
    <t>1er TRIM.</t>
  </si>
  <si>
    <t>3er TRIM.</t>
  </si>
  <si>
    <t>ÁREAS</t>
  </si>
  <si>
    <t>PROMEDIO ANUAL</t>
  </si>
  <si>
    <t>CALIF. CUALIT.</t>
  </si>
  <si>
    <t xml:space="preserve"> COMPORTAMIENTO</t>
  </si>
  <si>
    <r>
      <rPr>
        <b/>
        <sz val="8"/>
        <color theme="1"/>
        <rFont val="Calibri"/>
        <family val="2"/>
        <scheme val="minor"/>
      </rPr>
      <t xml:space="preserve">D A </t>
    </r>
    <r>
      <rPr>
        <sz val="8"/>
        <color theme="1"/>
        <rFont val="Calibri"/>
        <family val="2"/>
        <scheme val="minor"/>
      </rPr>
      <t>Domina  los aprendizajes requeridos                   9.00 - 10.00</t>
    </r>
  </si>
  <si>
    <t xml:space="preserve">            PARALELO:</t>
  </si>
  <si>
    <t xml:space="preserve">            JORNADA:</t>
  </si>
  <si>
    <t xml:space="preserve">            CÉDULA:</t>
  </si>
  <si>
    <t>REPORTE DE CALIFICACIONES</t>
  </si>
  <si>
    <t>CÉDULA:</t>
  </si>
  <si>
    <t>ESCALA CUALITATIVA   -   ESCALA  CUANTITATIVA</t>
  </si>
  <si>
    <t>CURSO:</t>
  </si>
  <si>
    <t>REPORTE TERCER TRIMESTRE</t>
  </si>
  <si>
    <t>RENDIMIENTO ACADÉMICO - TERCER TRIMESTRE</t>
  </si>
  <si>
    <t>REPORTE SEGUNDO TRIMESTRE</t>
  </si>
  <si>
    <t>RENDIMIENTO ACADÉMICO - SEGUNDO TRIMESTRE</t>
  </si>
  <si>
    <t>REPORTE PRIMER TRIMESTRE</t>
  </si>
  <si>
    <t>RENDIMIENTO ACADÉMICO - PRIMER TRIMESTRE</t>
  </si>
  <si>
    <t>PRIMER TRIMESTRE</t>
  </si>
  <si>
    <t>PROM. 1ER TRIM.</t>
  </si>
  <si>
    <t>PROM. 2DO TRIM.</t>
  </si>
  <si>
    <t>SEGUNDO TRIMESTRE</t>
  </si>
  <si>
    <t>PROM. 3ER TRIM.</t>
  </si>
  <si>
    <t>TERCER TRIMESTRE</t>
  </si>
  <si>
    <r>
      <rPr>
        <b/>
        <sz val="8"/>
        <color theme="1"/>
        <rFont val="Calibri"/>
        <family val="2"/>
        <scheme val="minor"/>
      </rPr>
      <t xml:space="preserve">DA </t>
    </r>
    <r>
      <rPr>
        <sz val="8"/>
        <color theme="1"/>
        <rFont val="Calibri"/>
        <family val="2"/>
        <scheme val="minor"/>
      </rPr>
      <t>Domina  los aprendizajes requeridos                     9.00 - 10.00</t>
    </r>
  </si>
  <si>
    <t>LISTA - CAS</t>
  </si>
  <si>
    <t>A+</t>
  </si>
  <si>
    <t>B+</t>
  </si>
  <si>
    <t>C+</t>
  </si>
  <si>
    <t>EVA. SUMATIVA</t>
  </si>
  <si>
    <t>EVA. FORMATIVA</t>
  </si>
  <si>
    <t>EVALUACIÓN FORMATIVA</t>
  </si>
  <si>
    <t>EVALUACIÓN SUMATIVA</t>
  </si>
  <si>
    <t>CALIFICACIÓN CUALITATIVA</t>
  </si>
  <si>
    <r>
      <t xml:space="preserve">PROM. 1ER </t>
    </r>
    <r>
      <rPr>
        <b/>
        <sz val="8"/>
        <color theme="1"/>
        <rFont val="Arial"/>
        <family val="2"/>
      </rPr>
      <t>TRIMESTRE</t>
    </r>
  </si>
  <si>
    <t>ACOMPAÑAMIENTO INTEGRAL</t>
  </si>
  <si>
    <r>
      <rPr>
        <b/>
        <sz val="8"/>
        <color theme="1"/>
        <rFont val="Calibri"/>
        <family val="2"/>
        <scheme val="minor"/>
      </rPr>
      <t xml:space="preserve">A A  </t>
    </r>
    <r>
      <rPr>
        <sz val="8"/>
        <color theme="1"/>
        <rFont val="Calibri"/>
        <family val="2"/>
        <scheme val="minor"/>
      </rPr>
      <t>Alcanza los aprendizajes requeridos                    7.00 - 8.99</t>
    </r>
  </si>
  <si>
    <r>
      <rPr>
        <b/>
        <sz val="8"/>
        <color theme="1"/>
        <rFont val="Calibri"/>
        <family val="2"/>
        <scheme val="minor"/>
      </rPr>
      <t>P A</t>
    </r>
    <r>
      <rPr>
        <sz val="8"/>
        <color theme="1"/>
        <rFont val="Calibri"/>
        <family val="2"/>
        <scheme val="minor"/>
      </rPr>
      <t xml:space="preserve"> Próximo alcanzar los aprendizajes                          4.01 - 8.99</t>
    </r>
  </si>
  <si>
    <r>
      <rPr>
        <b/>
        <sz val="8"/>
        <color theme="1"/>
        <rFont val="Calibri"/>
        <family val="2"/>
        <scheme val="minor"/>
      </rPr>
      <t xml:space="preserve">N A </t>
    </r>
    <r>
      <rPr>
        <sz val="8"/>
        <color theme="1"/>
        <rFont val="Calibri"/>
        <family val="2"/>
        <scheme val="minor"/>
      </rPr>
      <t>No alcanza los aprendizajes requeridos             &lt;= 4</t>
    </r>
  </si>
  <si>
    <t>AA</t>
  </si>
  <si>
    <t xml:space="preserve"> PRIMER TRIMESTRE</t>
  </si>
  <si>
    <t>Trimestre 2</t>
  </si>
  <si>
    <t>Trimestre 1</t>
  </si>
  <si>
    <t>Trimestre 3</t>
  </si>
  <si>
    <t>RECTOR (A)</t>
  </si>
  <si>
    <t>No</t>
  </si>
  <si>
    <t>APELLLIDOS Y NOMBRES</t>
  </si>
  <si>
    <t>CONSOLIDADO ANUAL</t>
  </si>
  <si>
    <t>ESCALA CUALITATIVA</t>
  </si>
  <si>
    <t xml:space="preserve">ESTADÍSTICAS </t>
  </si>
  <si>
    <t xml:space="preserve">PROMEDIO ANUAL </t>
  </si>
  <si>
    <t>DA</t>
  </si>
  <si>
    <t>PA</t>
  </si>
  <si>
    <t>NA</t>
  </si>
  <si>
    <t>PROM. ANUAL</t>
  </si>
  <si>
    <t>EDUCACIÓN FÍSICA</t>
  </si>
  <si>
    <t>CALIFICACIÓN</t>
  </si>
  <si>
    <t>REDONDEO</t>
  </si>
  <si>
    <t>ANUAL</t>
  </si>
  <si>
    <t>FINAL</t>
  </si>
  <si>
    <t>CIENCIAS NATURALES</t>
  </si>
  <si>
    <t>ESTUDIOS SOCIALES</t>
  </si>
  <si>
    <t>EDUCACIÓN CULTURAL Y ARÍSTICA</t>
  </si>
  <si>
    <t>ACOMPAÑAMIENTO INTEGRAAL</t>
  </si>
  <si>
    <t>ANIMACIÓN A LA LECTUARA</t>
  </si>
  <si>
    <t>ANIMACIÓN A LA LECTURA</t>
  </si>
  <si>
    <t>LENGUA EXTRANJERA</t>
  </si>
  <si>
    <t>ECA</t>
  </si>
  <si>
    <t>E-</t>
  </si>
  <si>
    <t>C-</t>
  </si>
  <si>
    <t>L Y L</t>
  </si>
  <si>
    <t>MAT.</t>
  </si>
  <si>
    <t>EE SS</t>
  </si>
  <si>
    <t>CC NN</t>
  </si>
  <si>
    <t>EE FF</t>
  </si>
  <si>
    <t xml:space="preserve">PRIMER TRIMESTRE </t>
  </si>
  <si>
    <t xml:space="preserve">EVALUACIONES FORMATIVAS </t>
  </si>
  <si>
    <t>EVALUACIONES SUMATIVAS</t>
  </si>
  <si>
    <t xml:space="preserve">APORTES </t>
  </si>
  <si>
    <t xml:space="preserve">EVALUACIÓN DEL PERIODO ACADÉMICO (Evaluación de base estructurada) </t>
  </si>
  <si>
    <t>TOTAL TRIMESTRE (30%)</t>
  </si>
  <si>
    <t>ACTIVIDADES DISCIPLINARES O INTERDISCIPLINARES                     INDIVIDUALES - GRUPALES</t>
  </si>
  <si>
    <t>REFUERZO PEDAGÓGICO</t>
  </si>
  <si>
    <t>TOTAL 70%</t>
  </si>
  <si>
    <t>INSUMO 1</t>
  </si>
  <si>
    <t>INSUMO 2</t>
  </si>
  <si>
    <t>INSUMO 3</t>
  </si>
  <si>
    <t>INSUMO 4</t>
  </si>
  <si>
    <t>INSUMO 5</t>
  </si>
  <si>
    <t>INSUMO 6</t>
  </si>
  <si>
    <t>INSUMO 7</t>
  </si>
  <si>
    <t xml:space="preserve">LENGUA Y LITERATURA </t>
  </si>
  <si>
    <t xml:space="preserve">CIENCIAS NATURALES </t>
  </si>
  <si>
    <t>ACTIVIDADES DISCIPLINARES O INTERDISCIPLINARES  INDIVIDUALES - GRUPALES</t>
  </si>
  <si>
    <t>ACTIVIDADES DISCIPLINARES O INTERDISCIPLINARES INDIVIDUALES - GRUPALES</t>
  </si>
  <si>
    <t xml:space="preserve">ESCLA CUALITATIVA </t>
  </si>
  <si>
    <t>EDUCACIÓN CULTURAL Y ARTÍSTICA</t>
  </si>
  <si>
    <t>PROMEDIO FORMATIVA</t>
  </si>
  <si>
    <t>PROMEDIO FORMATIVAS</t>
  </si>
  <si>
    <t>PROMEDIO SUMATIVAS</t>
  </si>
  <si>
    <t>PROYECTO INTERDISCIPLINAR</t>
  </si>
  <si>
    <t xml:space="preserve">TERCER TRIMESTRE </t>
  </si>
  <si>
    <t>EXAMEN DE MEJORANMIENTO</t>
  </si>
  <si>
    <t>DOCENTE TUTORA</t>
  </si>
  <si>
    <t>VESPERTINA</t>
  </si>
  <si>
    <t>PEDERNALES - MANABI</t>
  </si>
  <si>
    <t>B-</t>
  </si>
  <si>
    <r>
      <t xml:space="preserve">PROM. 1ER </t>
    </r>
    <r>
      <rPr>
        <b/>
        <sz val="8"/>
        <color theme="1"/>
        <rFont val="Arial Black"/>
        <family val="2"/>
      </rPr>
      <t>TRIMESTRE</t>
    </r>
  </si>
  <si>
    <t>AÑO LECTIVO 2024 - 2025</t>
  </si>
  <si>
    <t>PROM. 2DO TRIMESTRE</t>
  </si>
  <si>
    <t>A</t>
  </si>
  <si>
    <t>AÑO LECTIVO 2025 - 2026</t>
  </si>
  <si>
    <t>MGTR. EDUARDO ZAMBRANO ESMERALDAS</t>
  </si>
  <si>
    <t>RECTOR</t>
  </si>
  <si>
    <t>CODIGO AMIE: 13H03887</t>
  </si>
  <si>
    <r>
      <t xml:space="preserve">UNIDAD EDUCATIVA DEL MILENIO 
</t>
    </r>
    <r>
      <rPr>
        <b/>
        <sz val="18"/>
        <color theme="0"/>
        <rFont val="Calibri"/>
        <family val="2"/>
        <scheme val="minor"/>
      </rPr>
      <t>CIUDAD DE PEDERNALES</t>
    </r>
  </si>
  <si>
    <t>BASICA ELEMENTAL</t>
  </si>
  <si>
    <t>A - MUY SATISFACTORIO
B - SATISFACTORIO
C - POCO SATISFACTORIO
D - MEJORABLE
E - INSATISFACTORIO</t>
  </si>
  <si>
    <t>Es importante que mantenga su cuaderno ordenado para un mejor seguimiento de las actividades</t>
  </si>
  <si>
    <t>A-</t>
  </si>
  <si>
    <t>ALAVA INTRIAGO MADELINE JULIETTE</t>
  </si>
  <si>
    <t>ALCIVAR MUÑOZ ORIANA VALESKA</t>
  </si>
  <si>
    <t>ARIAS MUÑOZ FERNANDO ELIAN</t>
  </si>
  <si>
    <t>BARRE MAGALLAN BASTIAN OMAR</t>
  </si>
  <si>
    <t>BASURTO MOREIRA VICTORIA CHARLOTTE</t>
  </si>
  <si>
    <t>BONE CUERO JOSAFAT ISAAC</t>
  </si>
  <si>
    <t>CAGUA ROMAN DARA ABIGAIL</t>
  </si>
  <si>
    <t>CALDERON CAÑARTE KEVIN DANIEL</t>
  </si>
  <si>
    <t>CALDERON VILELA BRITANNY AILIN</t>
  </si>
  <si>
    <t>CAÑOLA CHILA MARIA FERNANDA</t>
  </si>
  <si>
    <t>CRIOLLO JAMA HEYTHAN KEANU</t>
  </si>
  <si>
    <t>FARIAS QUIÑONEZ SCARLETH JULIETH</t>
  </si>
  <si>
    <t>GARCIA JIMENEZ DIEGO NICOLAS</t>
  </si>
  <si>
    <t>GUERRERO NAPA ACENE SAMANTA</t>
  </si>
  <si>
    <t>GUILLEN RODRIGUEZ KIMBERLY DOMENICA</t>
  </si>
  <si>
    <t>IBARRA PICO JEAN CARLOS</t>
  </si>
  <si>
    <t>JAMA IVARRA GIANNA LIDICETH</t>
  </si>
  <si>
    <t>JAMA MOREIRA ASHLY DANIELA</t>
  </si>
  <si>
    <t>LOOR MOREIRA ISAIAS EZEQUIEL</t>
  </si>
  <si>
    <t>LOPEZ MARCILLO GLADYS VALENTINA</t>
  </si>
  <si>
    <t>LUCAS FARIAS MADELIN ELIZABETH</t>
  </si>
  <si>
    <t>MACIAS MERO FERNANDO EMANUEL</t>
  </si>
  <si>
    <t>MENDOZA BRAVO ALISSE VALENTINA</t>
  </si>
  <si>
    <t>MORALES CAICEDO ANGIE LISSETH</t>
  </si>
  <si>
    <t>MORENO MOREIRA JOSE JAHER</t>
  </si>
  <si>
    <t>MURILLO CHILA ZAIDA CHARLOTTE</t>
  </si>
  <si>
    <t>ORTIZ CAGUA DANNY DAMIAN</t>
  </si>
  <si>
    <t>ORTIZ ZAMBRANO ANA DALILA</t>
  </si>
  <si>
    <t>QUIROZ ORTIZ ADRIANA LUCIA</t>
  </si>
  <si>
    <t>RODRIGUEZ ARRIAGA KEYLER JOSUE</t>
  </si>
  <si>
    <t>RODRIGUEZ GUILLEN CAMILA NOHELIA</t>
  </si>
  <si>
    <t>ROSADO DELGADO ASHLEY ANTONELLA</t>
  </si>
  <si>
    <t>SABANDO IBARRA JEREMIAS KALET</t>
  </si>
  <si>
    <t>SOLORZANO MELENDREZ JOSTIN RAFAEL</t>
  </si>
  <si>
    <t>SUAREZ REINA RAUL ALEJANDRO</t>
  </si>
  <si>
    <t>VERA FARIAS JACKSON ARIEL</t>
  </si>
  <si>
    <t>ZAMBRANO CAGUA EVAN NELSIÑO</t>
  </si>
  <si>
    <t>ZAMBRANO CHILA NATHALY VIVIANA</t>
  </si>
  <si>
    <t>ZAMBRANO ZAMBRANO ELIAM EZEQUIEL</t>
  </si>
  <si>
    <t>MGTR. YUGCHA BRAVO SHIRLEY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</si>
</sst>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18"/>
      <color rgb="FFFFFF00"/>
      <name val="Bahnschrift SemiLight SemiConde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00"/>
      <name val="Arial"/>
      <family val="2"/>
    </font>
    <font>
      <b/>
      <sz val="9"/>
      <color theme="0"/>
      <name val="Calibri"/>
      <family val="2"/>
      <scheme val="minor"/>
    </font>
    <font>
      <sz val="9"/>
      <color theme="1"/>
      <name val="Arial"/>
      <family val="2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Times New Roman"/>
      <family val="1"/>
    </font>
    <font>
      <b/>
      <sz val="14"/>
      <color theme="0"/>
      <name val="Arial Black"/>
      <family val="2"/>
    </font>
    <font>
      <b/>
      <sz val="8"/>
      <name val="Arial"/>
      <family val="2"/>
    </font>
    <font>
      <sz val="10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color theme="0"/>
      <name val="Times New Roman"/>
      <family val="1"/>
    </font>
    <font>
      <sz val="8"/>
      <color theme="1"/>
      <name val="Arial"/>
      <family val="2"/>
    </font>
    <font>
      <sz val="8"/>
      <color theme="1" tint="4.9989318521683403E-2"/>
      <name val="Calibri"/>
      <family val="2"/>
      <scheme val="minor"/>
    </font>
    <font>
      <b/>
      <sz val="8"/>
      <color rgb="FFFFC000"/>
      <name val="Arial"/>
      <family val="2"/>
    </font>
    <font>
      <sz val="8"/>
      <color rgb="FFFFC000"/>
      <name val="Arial"/>
      <family val="2"/>
    </font>
    <font>
      <sz val="24"/>
      <color theme="0"/>
      <name val="Franklin Gothic Demi Cond"/>
      <family val="2"/>
    </font>
    <font>
      <sz val="10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Maiandra GD"/>
      <family val="2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 tint="0.14999847407452621"/>
      <name val="Times New Roman"/>
      <family val="1"/>
    </font>
    <font>
      <sz val="8"/>
      <color theme="1" tint="0.1499984740745262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0"/>
      <name val="Bahnschrift SemiLight SemiConde"/>
      <family val="2"/>
    </font>
    <font>
      <b/>
      <sz val="12"/>
      <color theme="1"/>
      <name val="Arial"/>
      <family val="2"/>
    </font>
    <font>
      <sz val="9"/>
      <color theme="1"/>
      <name val="Maiandra GD"/>
      <family val="2"/>
    </font>
    <font>
      <b/>
      <sz val="18"/>
      <color theme="0"/>
      <name val="Bahnschrift SemiLight SemiConde"/>
      <family val="2"/>
    </font>
    <font>
      <b/>
      <sz val="9"/>
      <color theme="1"/>
      <name val="Maiandra GD"/>
      <family val="2"/>
    </font>
    <font>
      <sz val="8"/>
      <color theme="0"/>
      <name val="Maiandra GD"/>
      <family val="2"/>
    </font>
    <font>
      <sz val="9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6"/>
      <color rgb="FF000036"/>
      <name val="Calibri"/>
      <family val="2"/>
      <scheme val="minor"/>
    </font>
    <font>
      <sz val="16"/>
      <color rgb="FF003550"/>
      <name val="Berlin Sans FB Demi"/>
      <family val="2"/>
    </font>
    <font>
      <b/>
      <sz val="8"/>
      <color rgb="FF002060"/>
      <name val="Arial"/>
      <family val="2"/>
    </font>
    <font>
      <b/>
      <sz val="16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0"/>
      <name val="Bahnschrift Condensed"/>
      <family val="2"/>
    </font>
    <font>
      <sz val="12"/>
      <color theme="0"/>
      <name val="Bahnschrift Condensed"/>
      <family val="2"/>
    </font>
    <font>
      <b/>
      <sz val="9"/>
      <color theme="0"/>
      <name val="Bahnschrift Light Condensed"/>
      <family val="2"/>
    </font>
    <font>
      <sz val="8"/>
      <color theme="0"/>
      <name val="Bahnschrift Light Condensed"/>
      <family val="2"/>
    </font>
    <font>
      <b/>
      <sz val="8"/>
      <color theme="0"/>
      <name val="Bahnschrift Light Condensed"/>
      <family val="2"/>
    </font>
    <font>
      <b/>
      <sz val="8"/>
      <color rgb="FFFFFF00"/>
      <name val="Bahnschrift Light Condensed"/>
      <family val="2"/>
    </font>
    <font>
      <sz val="8"/>
      <color rgb="FF002060"/>
      <name val="Bahnschrift Light Condensed"/>
      <family val="2"/>
    </font>
    <font>
      <b/>
      <sz val="8"/>
      <color rgb="FF002060"/>
      <name val="Bahnschrift Light Condensed"/>
      <family val="2"/>
    </font>
    <font>
      <sz val="11"/>
      <color rgb="FFFFFF00"/>
      <name val="Bahnschrift Condensed"/>
      <family val="2"/>
    </font>
    <font>
      <b/>
      <sz val="9"/>
      <color rgb="FF002060"/>
      <name val="Arial"/>
      <family val="2"/>
    </font>
    <font>
      <b/>
      <sz val="16"/>
      <color rgb="FF002060"/>
      <name val="Calibri"/>
      <family val="2"/>
      <scheme val="minor"/>
    </font>
    <font>
      <sz val="9"/>
      <name val="Times New Roman"/>
      <family val="1"/>
    </font>
    <font>
      <b/>
      <sz val="10"/>
      <color rgb="FFFFFF00"/>
      <name val="Bahnschrift Condensed"/>
      <family val="2"/>
    </font>
    <font>
      <b/>
      <sz val="10"/>
      <color theme="0"/>
      <name val="Bahnschrift Condensed"/>
      <family val="2"/>
    </font>
    <font>
      <sz val="9"/>
      <color theme="0"/>
      <name val="Bahnschrift Light Condensed"/>
      <family val="2"/>
    </font>
    <font>
      <b/>
      <sz val="8"/>
      <color theme="0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rgb="FF002060"/>
      <name val="Bahnschrift Condensed"/>
      <family val="2"/>
    </font>
    <font>
      <b/>
      <sz val="10"/>
      <color theme="4" tint="-0.499984740745262"/>
      <name val="Bahnschrift Condensed"/>
      <family val="2"/>
    </font>
    <font>
      <b/>
      <sz val="8"/>
      <color theme="0"/>
      <name val="Bahnschrift SemiCondensed"/>
      <family val="2"/>
    </font>
    <font>
      <sz val="8"/>
      <color theme="0"/>
      <name val="Bahnschrift SemiCondensed"/>
      <family val="2"/>
    </font>
    <font>
      <sz val="9"/>
      <color rgb="FFFFFF00"/>
      <name val="Bahnschrift SemiCondensed"/>
      <family val="2"/>
    </font>
    <font>
      <b/>
      <sz val="8"/>
      <color theme="1" tint="0.14999847407452621"/>
      <name val="Times New Roman"/>
      <family val="1"/>
    </font>
    <font>
      <b/>
      <sz val="11"/>
      <color theme="1"/>
      <name val="Arial"/>
      <family val="2"/>
    </font>
    <font>
      <sz val="10"/>
      <color theme="0"/>
      <name val="Bahnschrift Light Condensed"/>
      <family val="2"/>
    </font>
    <font>
      <sz val="10"/>
      <color rgb="FF002060"/>
      <name val="Bahnschrift Light Condensed"/>
      <family val="2"/>
    </font>
    <font>
      <sz val="16"/>
      <color theme="0"/>
      <name val="Berlin Sans FB Demi"/>
      <family val="2"/>
    </font>
    <font>
      <b/>
      <sz val="14"/>
      <color theme="0"/>
      <name val="Bahnschrift SemiLight SemiConde"/>
      <family val="2"/>
    </font>
    <font>
      <sz val="10"/>
      <color rgb="FFFFFF00"/>
      <name val="Arial"/>
      <family val="2"/>
    </font>
    <font>
      <sz val="10"/>
      <color theme="0"/>
      <name val="Arial"/>
      <family val="2"/>
    </font>
    <font>
      <sz val="10"/>
      <color theme="0"/>
      <name val="Arial Narrow"/>
      <family val="2"/>
    </font>
    <font>
      <sz val="8"/>
      <name val="Arial Narrow"/>
      <family val="2"/>
    </font>
    <font>
      <sz val="10"/>
      <color rgb="FF002060"/>
      <name val="Bahnschrift SemiLight SemiConde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0"/>
      <color rgb="FF002346"/>
      <name val="Arial Narrow"/>
      <family val="2"/>
    </font>
    <font>
      <sz val="8"/>
      <color rgb="FF002346"/>
      <name val="Arial"/>
      <family val="2"/>
    </font>
    <font>
      <sz val="10"/>
      <color rgb="FF002346"/>
      <name val="Arial"/>
      <family val="2"/>
    </font>
    <font>
      <b/>
      <sz val="14"/>
      <color rgb="FFFFFF00"/>
      <name val="Bahnschrift SemiLight SemiConde"/>
      <family val="2"/>
    </font>
    <font>
      <b/>
      <sz val="12"/>
      <color rgb="FFFFC000"/>
      <name val="Bahnschrift SemiLight SemiConde"/>
      <family val="2"/>
    </font>
    <font>
      <sz val="10"/>
      <color rgb="FF002060"/>
      <name val="Arial"/>
      <family val="2"/>
    </font>
    <font>
      <sz val="8"/>
      <color rgb="FF002060"/>
      <name val="Arial"/>
      <family val="2"/>
    </font>
    <font>
      <sz val="10"/>
      <color rgb="FF002060"/>
      <name val="Arial Narrow"/>
      <family val="2"/>
    </font>
    <font>
      <b/>
      <sz val="18"/>
      <color rgb="FF002060"/>
      <name val="Bahnschrift SemiLight SemiConde"/>
      <family val="2"/>
    </font>
    <font>
      <sz val="12"/>
      <color theme="0"/>
      <name val="Arial Narrow"/>
      <family val="2"/>
    </font>
    <font>
      <sz val="11"/>
      <color rgb="FFFFFF00"/>
      <name val="Arial"/>
      <family val="2"/>
    </font>
    <font>
      <sz val="12"/>
      <color rgb="FF002060"/>
      <name val="Arial Narrow"/>
      <family val="2"/>
    </font>
    <font>
      <b/>
      <sz val="8"/>
      <name val="Times New Roman"/>
      <family val="1"/>
    </font>
    <font>
      <sz val="10"/>
      <color rgb="FF1E345C"/>
      <name val="Arial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Arial Narrow"/>
      <family val="2"/>
    </font>
    <font>
      <b/>
      <sz val="14"/>
      <color theme="1"/>
      <name val="Arial"/>
      <family val="2"/>
    </font>
    <font>
      <b/>
      <sz val="9"/>
      <color theme="1"/>
      <name val="Arial Black"/>
      <family val="2"/>
    </font>
    <font>
      <sz val="8"/>
      <color theme="1"/>
      <name val="Arial Black"/>
      <family val="2"/>
    </font>
    <font>
      <b/>
      <sz val="8"/>
      <color theme="1"/>
      <name val="Arial Black"/>
      <family val="2"/>
    </font>
    <font>
      <sz val="9"/>
      <color theme="0"/>
      <name val="Arial Narrow"/>
      <family val="2"/>
    </font>
    <font>
      <sz val="9"/>
      <color rgb="FF002346"/>
      <name val="Arial Narrow"/>
      <family val="2"/>
    </font>
    <font>
      <sz val="9"/>
      <color rgb="FF002060"/>
      <name val="Arial Narrow"/>
      <family val="2"/>
    </font>
    <font>
      <sz val="9"/>
      <color theme="1"/>
      <name val="Arial Narrow"/>
      <family val="2"/>
    </font>
    <font>
      <sz val="7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4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2346"/>
        <bgColor indexed="64"/>
      </patternFill>
    </fill>
    <fill>
      <patternFill patternType="solid">
        <fgColor rgb="FF013B4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6325A"/>
        <bgColor rgb="FF073763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001642"/>
        <bgColor indexed="64"/>
      </patternFill>
    </fill>
    <fill>
      <patternFill patternType="solid">
        <fgColor rgb="FF06325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3060"/>
        <bgColor indexed="64"/>
      </patternFill>
    </fill>
    <fill>
      <patternFill patternType="solid">
        <fgColor rgb="FF004976"/>
        <bgColor indexed="64"/>
      </patternFill>
    </fill>
    <fill>
      <patternFill patternType="solid">
        <fgColor rgb="FFB9E8FF"/>
        <bgColor indexed="64"/>
      </patternFill>
    </fill>
    <fill>
      <patternFill patternType="solid">
        <fgColor rgb="FF00355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rgb="FF0032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D5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9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C34F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A4C2F4"/>
      </patternFill>
    </fill>
    <fill>
      <patternFill patternType="solid">
        <fgColor rgb="FF800080"/>
        <bgColor indexed="64"/>
      </patternFill>
    </fill>
    <fill>
      <patternFill patternType="solid">
        <fgColor rgb="FFEA0075"/>
        <bgColor indexed="64"/>
      </patternFill>
    </fill>
    <fill>
      <patternFill patternType="solid">
        <fgColor rgb="FF91CF4D"/>
        <bgColor indexed="64"/>
      </patternFill>
    </fill>
    <fill>
      <patternFill patternType="solid">
        <fgColor rgb="FFFFA5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E8E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3F3E"/>
        <bgColor indexed="64"/>
      </patternFill>
    </fill>
    <fill>
      <patternFill patternType="solid">
        <fgColor rgb="FF303B4A"/>
        <bgColor indexed="64"/>
      </patternFill>
    </fill>
    <fill>
      <patternFill patternType="solid">
        <fgColor rgb="FF632B8D"/>
        <bgColor indexed="64"/>
      </patternFill>
    </fill>
    <fill>
      <patternFill patternType="solid">
        <fgColor rgb="FFEE0060"/>
        <bgColor indexed="64"/>
      </patternFill>
    </fill>
    <fill>
      <patternFill patternType="solid">
        <fgColor rgb="FF0000A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E192C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938"/>
        <bgColor indexed="64"/>
      </patternFill>
    </fill>
    <fill>
      <patternFill patternType="solid">
        <fgColor rgb="FFFFC000"/>
        <bgColor rgb="FFD8D8D8"/>
      </patternFill>
    </fill>
    <fill>
      <patternFill patternType="solid">
        <fgColor rgb="FF632B8D"/>
        <bgColor rgb="FFD8D8D8"/>
      </patternFill>
    </fill>
    <fill>
      <patternFill patternType="solid">
        <fgColor rgb="FF92D050"/>
        <bgColor rgb="FFD8D8D8"/>
      </patternFill>
    </fill>
    <fill>
      <patternFill patternType="solid">
        <fgColor rgb="FFEE0060"/>
        <bgColor rgb="FFD8D8D8"/>
      </patternFill>
    </fill>
    <fill>
      <patternFill patternType="solid">
        <fgColor rgb="FF0070C0"/>
        <bgColor rgb="FFD8D8D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rgb="FFD8D8D8"/>
      </patternFill>
    </fill>
    <fill>
      <patternFill patternType="solid">
        <fgColor rgb="FF002060"/>
        <bgColor rgb="FFD8D8D8"/>
      </patternFill>
    </fill>
    <fill>
      <patternFill patternType="solid">
        <fgColor theme="5" tint="0.39997558519241921"/>
        <bgColor rgb="FFD8D8D8"/>
      </patternFill>
    </fill>
    <fill>
      <patternFill patternType="solid">
        <fgColor theme="3" tint="-0.499984740745262"/>
        <bgColor rgb="FF07376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2BCBC"/>
        <bgColor indexed="64"/>
      </patternFill>
    </fill>
  </fills>
  <borders count="211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rgb="FF0070C0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2B2A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002060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-0.249977111117893"/>
      </left>
      <right style="double">
        <color rgb="FF002060"/>
      </right>
      <top/>
      <bottom style="thin">
        <color theme="4" tint="-0.249977111117893"/>
      </bottom>
      <diagonal/>
    </border>
    <border>
      <left style="double">
        <color rgb="FF002060"/>
      </left>
      <right style="double">
        <color rgb="FF002060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rgb="FF0099F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2060"/>
      </left>
      <right style="thin">
        <color theme="4" tint="-0.249977111117893"/>
      </right>
      <top/>
      <bottom/>
      <diagonal/>
    </border>
    <border>
      <left/>
      <right/>
      <top/>
      <bottom style="double">
        <color theme="0" tint="-0.34998626667073579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/>
      </left>
      <right style="double">
        <color theme="0" tint="-0.499984740745262"/>
      </right>
      <top/>
      <bottom style="thin">
        <color theme="0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double">
        <color theme="1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double">
        <color theme="1" tint="0.499984740745262"/>
      </bottom>
      <diagonal/>
    </border>
    <border>
      <left/>
      <right/>
      <top style="thin">
        <color theme="1" tint="0.249977111117893"/>
      </top>
      <bottom style="double">
        <color theme="1" tint="0.499984740745262"/>
      </bottom>
      <diagonal/>
    </border>
    <border>
      <left/>
      <right style="thin">
        <color theme="0" tint="-0.34998626667073579"/>
      </right>
      <top style="thin">
        <color theme="1" tint="0.249977111117893"/>
      </top>
      <bottom style="double">
        <color theme="1" tint="0.499984740745262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double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double">
        <color theme="4" tint="0.39997558519241921"/>
      </left>
      <right style="double">
        <color theme="4" tint="0.39997558519241921"/>
      </right>
      <top style="double">
        <color theme="4" tint="0.39997558519241921"/>
      </top>
      <bottom style="double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double">
        <color theme="4" tint="0.39997558519241921"/>
      </bottom>
      <diagonal/>
    </border>
    <border>
      <left style="thin">
        <color theme="4" tint="0.39997558519241921"/>
      </left>
      <right/>
      <top/>
      <bottom style="double">
        <color theme="4" tint="0.39997558519241921"/>
      </bottom>
      <diagonal/>
    </border>
    <border>
      <left/>
      <right style="thin">
        <color theme="4" tint="0.39997558519241921"/>
      </right>
      <top/>
      <bottom style="double">
        <color theme="4" tint="0.399975585192419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rgb="FF002060"/>
      </left>
      <right style="thin">
        <color theme="4" tint="-0.249977111117893"/>
      </right>
      <top style="medium">
        <color theme="0"/>
      </top>
      <bottom/>
      <diagonal/>
    </border>
    <border>
      <left style="thin">
        <color theme="4" tint="-0.249977111117893"/>
      </left>
      <right style="thin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4" tint="-0.249977111117893"/>
      </left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rgb="FF002060"/>
      </left>
      <right style="thin">
        <color theme="4" tint="-0.249977111117893"/>
      </right>
      <top/>
      <bottom style="thin">
        <color rgb="FF0070C0"/>
      </bottom>
      <diagonal/>
    </border>
    <border>
      <left style="thin">
        <color theme="4" tint="-0.249977111117893"/>
      </left>
      <right style="thin">
        <color theme="0"/>
      </right>
      <top/>
      <bottom style="thin">
        <color rgb="FF0070C0"/>
      </bottom>
      <diagonal/>
    </border>
    <border>
      <left style="thin">
        <color theme="3" tint="0.39997558519241921"/>
      </left>
      <right style="thin">
        <color theme="4" tint="-0.249977111117893"/>
      </right>
      <top style="thin">
        <color rgb="FF0070C0"/>
      </top>
      <bottom style="thin">
        <color theme="3" tint="0.39997558519241921"/>
      </bottom>
      <diagonal/>
    </border>
    <border>
      <left style="thin">
        <color theme="4" tint="-0.249977111117893"/>
      </left>
      <right/>
      <top style="thin">
        <color rgb="FF0070C0"/>
      </top>
      <bottom style="thin">
        <color theme="4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double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double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/>
      </left>
      <right/>
      <top style="thin">
        <color theme="1"/>
      </top>
      <bottom style="double">
        <color theme="1" tint="0.34998626667073579"/>
      </bottom>
      <diagonal/>
    </border>
    <border>
      <left/>
      <right/>
      <top style="thin">
        <color theme="1"/>
      </top>
      <bottom style="double">
        <color theme="1" tint="0.34998626667073579"/>
      </bottom>
      <diagonal/>
    </border>
    <border>
      <left/>
      <right style="thin">
        <color theme="1"/>
      </right>
      <top style="thin">
        <color theme="1"/>
      </top>
      <bottom style="double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theme="1" tint="0.34998626667073579"/>
      </top>
      <bottom style="double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double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2" tint="-0.499984740745262"/>
      </top>
      <bottom style="thin">
        <color theme="0" tint="-0.49998474074526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ck">
        <color theme="0"/>
      </left>
      <right/>
      <top style="medium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8" tint="-0.249977111117893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/>
      <diagonal/>
    </border>
    <border>
      <left style="double">
        <color theme="2" tint="-0.499984740745262"/>
      </left>
      <right style="double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 style="double">
        <color theme="2" tint="-0.499984740745262"/>
      </left>
      <right style="double">
        <color theme="2" tint="-0.499984740745262"/>
      </right>
      <top/>
      <bottom style="thin">
        <color theme="2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1" tint="0.499984740745262"/>
      </top>
      <bottom style="thin">
        <color theme="2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2" tint="-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2" tint="-0.499984740745262"/>
      </top>
      <bottom style="thin">
        <color theme="1" tint="0.34998626667073579"/>
      </bottom>
      <diagonal/>
    </border>
    <border>
      <left/>
      <right/>
      <top style="thin">
        <color theme="2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2" tint="-0.499984740745262"/>
      </top>
      <bottom style="thin">
        <color theme="1" tint="0.34998626667073579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2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2" tint="-0.499984740745262"/>
      </top>
      <bottom style="thin">
        <color theme="0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double">
        <color rgb="FF00B0F0"/>
      </bottom>
      <diagonal/>
    </border>
    <border>
      <left style="thin">
        <color rgb="FF00B0F0"/>
      </left>
      <right style="thin">
        <color theme="4" tint="0.3999755851924192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theme="4" tint="0.39997558519241921"/>
      </right>
      <top/>
      <bottom style="thin">
        <color rgb="FF00B0F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double">
        <color rgb="FF0070C0"/>
      </right>
      <top/>
      <bottom style="thin">
        <color theme="4" tint="-0.249977111117893"/>
      </bottom>
      <diagonal/>
    </border>
    <border>
      <left/>
      <right style="double">
        <color rgb="FF0070C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double">
        <color rgb="FF0070C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double">
        <color theme="1" tint="0.34998626667073579"/>
      </top>
      <bottom/>
      <diagonal/>
    </border>
    <border>
      <left/>
      <right style="thin">
        <color theme="1"/>
      </right>
      <top style="double">
        <color theme="1" tint="0.34998626667073579"/>
      </top>
      <bottom/>
      <diagonal/>
    </border>
    <border>
      <left style="thin">
        <color theme="1" tint="0.249977111117893"/>
      </left>
      <right/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249977111117893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810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2" fontId="7" fillId="7" borderId="1" xfId="0" applyNumberFormat="1" applyFont="1" applyFill="1" applyBorder="1"/>
    <xf numFmtId="0" fontId="13" fillId="2" borderId="2" xfId="0" applyFont="1" applyFill="1" applyBorder="1"/>
    <xf numFmtId="0" fontId="13" fillId="0" borderId="2" xfId="0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0" fontId="2" fillId="11" borderId="2" xfId="0" applyFont="1" applyFill="1" applyBorder="1"/>
    <xf numFmtId="0" fontId="2" fillId="11" borderId="2" xfId="0" applyFont="1" applyFill="1" applyBorder="1" applyAlignment="1">
      <alignment horizontal="left"/>
    </xf>
    <xf numFmtId="0" fontId="17" fillId="5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9" fillId="8" borderId="5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/>
    </xf>
    <xf numFmtId="1" fontId="15" fillId="0" borderId="2" xfId="0" applyNumberFormat="1" applyFont="1" applyBorder="1" applyAlignment="1">
      <alignment horizontal="left"/>
    </xf>
    <xf numFmtId="0" fontId="13" fillId="0" borderId="0" xfId="0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3" fillId="5" borderId="3" xfId="0" applyFont="1" applyFill="1" applyBorder="1" applyAlignment="1">
      <alignment horizontal="center" vertical="center"/>
    </xf>
    <xf numFmtId="2" fontId="8" fillId="12" borderId="0" xfId="0" applyNumberFormat="1" applyFont="1" applyFill="1"/>
    <xf numFmtId="0" fontId="11" fillId="12" borderId="0" xfId="0" applyFont="1" applyFill="1" applyAlignment="1">
      <alignment vertical="center"/>
    </xf>
    <xf numFmtId="0" fontId="10" fillId="12" borderId="0" xfId="0" applyFont="1" applyFill="1" applyAlignment="1">
      <alignment horizontal="center" vertical="center" wrapText="1"/>
    </xf>
    <xf numFmtId="2" fontId="7" fillId="12" borderId="0" xfId="0" applyNumberFormat="1" applyFont="1" applyFill="1"/>
    <xf numFmtId="0" fontId="9" fillId="9" borderId="0" xfId="0" applyFont="1" applyFill="1" applyAlignment="1">
      <alignment horizontal="center" vertical="center" wrapText="1"/>
    </xf>
    <xf numFmtId="2" fontId="8" fillId="13" borderId="0" xfId="0" applyNumberFormat="1" applyFont="1" applyFill="1"/>
    <xf numFmtId="0" fontId="16" fillId="0" borderId="0" xfId="0" applyFont="1" applyAlignment="1">
      <alignment vertical="top"/>
    </xf>
    <xf numFmtId="0" fontId="2" fillId="0" borderId="0" xfId="0" applyFont="1"/>
    <xf numFmtId="0" fontId="24" fillId="4" borderId="1" xfId="0" applyFont="1" applyFill="1" applyBorder="1" applyAlignment="1">
      <alignment horizontal="center" vertical="center"/>
    </xf>
    <xf numFmtId="1" fontId="25" fillId="12" borderId="0" xfId="0" applyNumberFormat="1" applyFont="1" applyFill="1" applyAlignment="1">
      <alignment horizontal="center"/>
    </xf>
    <xf numFmtId="0" fontId="24" fillId="0" borderId="0" xfId="0" applyFont="1"/>
    <xf numFmtId="0" fontId="27" fillId="12" borderId="0" xfId="0" applyFont="1" applyFill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right"/>
    </xf>
    <xf numFmtId="1" fontId="29" fillId="0" borderId="2" xfId="0" applyNumberFormat="1" applyFont="1" applyBorder="1" applyAlignment="1">
      <alignment horizontal="center"/>
    </xf>
    <xf numFmtId="1" fontId="29" fillId="0" borderId="4" xfId="0" applyNumberFormat="1" applyFont="1" applyBorder="1" applyAlignment="1">
      <alignment horizontal="right"/>
    </xf>
    <xf numFmtId="0" fontId="29" fillId="0" borderId="6" xfId="0" applyFont="1" applyBorder="1"/>
    <xf numFmtId="1" fontId="29" fillId="0" borderId="17" xfId="0" applyNumberFormat="1" applyFont="1" applyBorder="1" applyAlignment="1">
      <alignment horizontal="center"/>
    </xf>
    <xf numFmtId="1" fontId="29" fillId="0" borderId="16" xfId="0" applyNumberFormat="1" applyFont="1" applyBorder="1" applyAlignment="1">
      <alignment horizontal="right"/>
    </xf>
    <xf numFmtId="0" fontId="29" fillId="0" borderId="15" xfId="0" applyFont="1" applyBorder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7" fillId="5" borderId="27" xfId="0" applyNumberFormat="1" applyFont="1" applyFill="1" applyBorder="1"/>
    <xf numFmtId="0" fontId="17" fillId="5" borderId="0" xfId="0" applyFont="1" applyFill="1" applyAlignment="1">
      <alignment vertical="center"/>
    </xf>
    <xf numFmtId="0" fontId="4" fillId="4" borderId="28" xfId="0" applyFont="1" applyFill="1" applyBorder="1" applyAlignment="1">
      <alignment horizontal="center" vertical="center"/>
    </xf>
    <xf numFmtId="2" fontId="7" fillId="7" borderId="14" xfId="0" applyNumberFormat="1" applyFont="1" applyFill="1" applyBorder="1"/>
    <xf numFmtId="2" fontId="8" fillId="0" borderId="14" xfId="0" applyNumberFormat="1" applyFont="1" applyBorder="1"/>
    <xf numFmtId="2" fontId="31" fillId="14" borderId="26" xfId="0" applyNumberFormat="1" applyFont="1" applyFill="1" applyBorder="1" applyAlignment="1">
      <alignment horizontal="center"/>
    </xf>
    <xf numFmtId="2" fontId="7" fillId="7" borderId="13" xfId="0" applyNumberFormat="1" applyFont="1" applyFill="1" applyBorder="1"/>
    <xf numFmtId="2" fontId="7" fillId="11" borderId="14" xfId="0" applyNumberFormat="1" applyFont="1" applyFill="1" applyBorder="1"/>
    <xf numFmtId="1" fontId="32" fillId="5" borderId="0" xfId="0" applyNumberFormat="1" applyFont="1" applyFill="1" applyAlignment="1">
      <alignment horizontal="left"/>
    </xf>
    <xf numFmtId="0" fontId="9" fillId="15" borderId="0" xfId="0" applyFont="1" applyFill="1" applyAlignment="1">
      <alignment horizontal="center" vertical="center" wrapText="1"/>
    </xf>
    <xf numFmtId="2" fontId="10" fillId="16" borderId="0" xfId="0" applyNumberFormat="1" applyFont="1" applyFill="1" applyAlignment="1">
      <alignment horizontal="center" vertical="center"/>
    </xf>
    <xf numFmtId="0" fontId="33" fillId="19" borderId="0" xfId="0" applyFont="1" applyFill="1" applyAlignment="1">
      <alignment horizontal="left"/>
    </xf>
    <xf numFmtId="0" fontId="34" fillId="19" borderId="0" xfId="0" applyFont="1" applyFill="1" applyAlignment="1">
      <alignment horizontal="left"/>
    </xf>
    <xf numFmtId="0" fontId="10" fillId="19" borderId="0" xfId="0" applyFont="1" applyFill="1" applyAlignment="1">
      <alignment vertical="center"/>
    </xf>
    <xf numFmtId="0" fontId="33" fillId="19" borderId="0" xfId="0" applyFont="1" applyFill="1" applyAlignment="1">
      <alignment vertical="center"/>
    </xf>
    <xf numFmtId="0" fontId="10" fillId="19" borderId="0" xfId="0" applyFont="1" applyFill="1" applyAlignment="1" applyProtection="1">
      <alignment horizontal="left" vertical="center"/>
      <protection locked="0"/>
    </xf>
    <xf numFmtId="0" fontId="10" fillId="19" borderId="0" xfId="0" applyFont="1" applyFill="1" applyAlignment="1">
      <alignment horizontal="left" vertical="center"/>
    </xf>
    <xf numFmtId="0" fontId="34" fillId="19" borderId="0" xfId="0" applyFont="1" applyFill="1" applyAlignment="1">
      <alignment horizontal="left" vertical="center"/>
    </xf>
    <xf numFmtId="0" fontId="0" fillId="11" borderId="0" xfId="0" applyFill="1"/>
    <xf numFmtId="0" fontId="15" fillId="11" borderId="0" xfId="0" applyFont="1" applyFill="1"/>
    <xf numFmtId="0" fontId="15" fillId="11" borderId="0" xfId="0" applyFont="1" applyFill="1" applyAlignment="1">
      <alignment vertical="center"/>
    </xf>
    <xf numFmtId="0" fontId="36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5" fillId="15" borderId="0" xfId="0" applyFont="1" applyFill="1" applyAlignment="1">
      <alignment horizontal="center" vertical="center"/>
    </xf>
    <xf numFmtId="0" fontId="13" fillId="11" borderId="2" xfId="0" applyFont="1" applyFill="1" applyBorder="1"/>
    <xf numFmtId="0" fontId="10" fillId="19" borderId="0" xfId="0" applyFont="1" applyFill="1" applyAlignment="1" applyProtection="1">
      <alignment horizontal="left"/>
      <protection locked="0"/>
    </xf>
    <xf numFmtId="0" fontId="25" fillId="15" borderId="0" xfId="0" applyFont="1" applyFill="1" applyAlignment="1">
      <alignment horizontal="center" vertical="center"/>
    </xf>
    <xf numFmtId="0" fontId="25" fillId="15" borderId="0" xfId="0" applyFont="1" applyFill="1" applyAlignment="1">
      <alignment vertical="center"/>
    </xf>
    <xf numFmtId="0" fontId="0" fillId="12" borderId="0" xfId="0" applyFill="1"/>
    <xf numFmtId="0" fontId="2" fillId="12" borderId="0" xfId="0" applyFont="1" applyFill="1" applyAlignment="1">
      <alignment vertical="center"/>
    </xf>
    <xf numFmtId="2" fontId="8" fillId="26" borderId="14" xfId="0" applyNumberFormat="1" applyFont="1" applyFill="1" applyBorder="1"/>
    <xf numFmtId="0" fontId="20" fillId="25" borderId="0" xfId="0" applyFont="1" applyFill="1" applyAlignment="1">
      <alignment horizontal="center" vertical="center"/>
    </xf>
    <xf numFmtId="1" fontId="30" fillId="25" borderId="0" xfId="0" applyNumberFormat="1" applyFont="1" applyFill="1" applyAlignment="1">
      <alignment horizontal="center" vertical="center"/>
    </xf>
    <xf numFmtId="0" fontId="20" fillId="27" borderId="0" xfId="0" applyFont="1" applyFill="1" applyAlignment="1">
      <alignment horizontal="center" vertical="center"/>
    </xf>
    <xf numFmtId="1" fontId="30" fillId="27" borderId="0" xfId="0" applyNumberFormat="1" applyFont="1" applyFill="1" applyAlignment="1">
      <alignment horizontal="center" vertical="center"/>
    </xf>
    <xf numFmtId="0" fontId="21" fillId="0" borderId="0" xfId="0" applyFont="1"/>
    <xf numFmtId="0" fontId="44" fillId="0" borderId="30" xfId="0" applyFont="1" applyBorder="1"/>
    <xf numFmtId="0" fontId="44" fillId="0" borderId="30" xfId="0" applyFont="1" applyBorder="1" applyAlignment="1">
      <alignment horizontal="left" vertical="center"/>
    </xf>
    <xf numFmtId="0" fontId="21" fillId="0" borderId="30" xfId="0" applyFont="1" applyBorder="1"/>
    <xf numFmtId="0" fontId="44" fillId="0" borderId="30" xfId="0" applyFont="1" applyBorder="1" applyAlignment="1">
      <alignment horizontal="center" vertical="center"/>
    </xf>
    <xf numFmtId="0" fontId="0" fillId="0" borderId="30" xfId="0" applyBorder="1"/>
    <xf numFmtId="0" fontId="44" fillId="0" borderId="0" xfId="0" applyFont="1" applyAlignment="1">
      <alignment vertical="center"/>
    </xf>
    <xf numFmtId="0" fontId="44" fillId="0" borderId="0" xfId="0" applyFont="1"/>
    <xf numFmtId="0" fontId="4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1" fillId="0" borderId="31" xfId="0" applyFont="1" applyBorder="1" applyAlignment="1">
      <alignment horizontal="left" vertical="center"/>
    </xf>
    <xf numFmtId="2" fontId="45" fillId="2" borderId="3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right" vertical="center"/>
      <protection hidden="1"/>
    </xf>
    <xf numFmtId="0" fontId="2" fillId="12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45" fillId="0" borderId="36" xfId="0" applyNumberFormat="1" applyFont="1" applyBorder="1" applyAlignment="1" applyProtection="1">
      <alignment horizontal="center" vertical="center" wrapText="1"/>
      <protection hidden="1"/>
    </xf>
    <xf numFmtId="2" fontId="45" fillId="2" borderId="36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4" xfId="0" applyBorder="1"/>
    <xf numFmtId="0" fontId="17" fillId="0" borderId="0" xfId="0" applyFont="1"/>
    <xf numFmtId="0" fontId="31" fillId="0" borderId="0" xfId="0" applyFont="1" applyAlignment="1">
      <alignment vertical="center"/>
    </xf>
    <xf numFmtId="0" fontId="49" fillId="12" borderId="0" xfId="0" applyFont="1" applyFill="1" applyAlignment="1">
      <alignment vertical="center"/>
    </xf>
    <xf numFmtId="0" fontId="31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/>
    <xf numFmtId="0" fontId="14" fillId="0" borderId="0" xfId="0" applyFont="1" applyAlignment="1">
      <alignment horizontal="center" vertical="center"/>
    </xf>
    <xf numFmtId="0" fontId="44" fillId="0" borderId="30" xfId="0" applyFont="1" applyBorder="1" applyAlignment="1">
      <alignment vertical="center"/>
    </xf>
    <xf numFmtId="0" fontId="31" fillId="0" borderId="30" xfId="0" applyFont="1" applyBorder="1" applyAlignment="1" applyProtection="1">
      <alignment horizontal="center" vertical="center"/>
      <protection locked="0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5" fillId="0" borderId="0" xfId="0" applyFont="1" applyAlignment="1">
      <alignment horizontal="center" vertical="top"/>
    </xf>
    <xf numFmtId="0" fontId="53" fillId="0" borderId="10" xfId="0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0" borderId="0" xfId="0" applyFont="1" applyAlignment="1">
      <alignment vertical="top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53" fillId="0" borderId="0" xfId="0" applyFont="1" applyAlignment="1">
      <alignment vertical="top"/>
    </xf>
    <xf numFmtId="0" fontId="31" fillId="0" borderId="30" xfId="0" applyFont="1" applyBorder="1" applyAlignment="1" applyProtection="1">
      <alignment horizontal="left" vertical="center"/>
      <protection locked="0" hidden="1"/>
    </xf>
    <xf numFmtId="1" fontId="30" fillId="12" borderId="0" xfId="0" applyNumberFormat="1" applyFont="1" applyFill="1" applyAlignment="1">
      <alignment horizontal="center" vertical="center"/>
    </xf>
    <xf numFmtId="0" fontId="18" fillId="12" borderId="0" xfId="0" applyFont="1" applyFill="1" applyAlignment="1">
      <alignment vertical="center"/>
    </xf>
    <xf numFmtId="1" fontId="29" fillId="12" borderId="0" xfId="0" applyNumberFormat="1" applyFont="1" applyFill="1" applyAlignment="1">
      <alignment horizontal="right"/>
    </xf>
    <xf numFmtId="2" fontId="44" fillId="12" borderId="0" xfId="0" applyNumberFormat="1" applyFont="1" applyFill="1" applyAlignment="1" applyProtection="1">
      <alignment horizontal="center" vertical="center"/>
      <protection hidden="1"/>
    </xf>
    <xf numFmtId="2" fontId="31" fillId="12" borderId="0" xfId="0" applyNumberFormat="1" applyFont="1" applyFill="1" applyAlignment="1" applyProtection="1">
      <alignment horizontal="center" vertical="center"/>
      <protection hidden="1"/>
    </xf>
    <xf numFmtId="1" fontId="32" fillId="12" borderId="0" xfId="0" applyNumberFormat="1" applyFont="1" applyFill="1" applyAlignment="1">
      <alignment horizontal="left"/>
    </xf>
    <xf numFmtId="0" fontId="16" fillId="5" borderId="0" xfId="0" applyFont="1" applyFill="1" applyAlignment="1">
      <alignment horizontal="left" vertical="center"/>
    </xf>
    <xf numFmtId="0" fontId="23" fillId="32" borderId="0" xfId="0" applyFont="1" applyFill="1" applyAlignment="1">
      <alignment horizontal="center" vertical="center"/>
    </xf>
    <xf numFmtId="0" fontId="58" fillId="34" borderId="0" xfId="0" applyFont="1" applyFill="1" applyAlignment="1">
      <alignment horizontal="center" vertical="center"/>
    </xf>
    <xf numFmtId="0" fontId="17" fillId="12" borderId="44" xfId="0" applyFont="1" applyFill="1" applyBorder="1" applyAlignment="1">
      <alignment horizontal="center"/>
    </xf>
    <xf numFmtId="0" fontId="47" fillId="2" borderId="45" xfId="0" applyFont="1" applyFill="1" applyBorder="1" applyAlignment="1">
      <alignment horizontal="center" vertical="center"/>
    </xf>
    <xf numFmtId="0" fontId="47" fillId="2" borderId="43" xfId="0" applyFont="1" applyFill="1" applyBorder="1" applyAlignment="1">
      <alignment horizontal="center" vertical="center"/>
    </xf>
    <xf numFmtId="0" fontId="47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2" fontId="8" fillId="2" borderId="0" xfId="0" applyNumberFormat="1" applyFont="1" applyFill="1"/>
    <xf numFmtId="2" fontId="10" fillId="33" borderId="0" xfId="0" applyNumberFormat="1" applyFont="1" applyFill="1" applyAlignment="1">
      <alignment horizontal="center" vertical="center"/>
    </xf>
    <xf numFmtId="0" fontId="19" fillId="33" borderId="5" xfId="0" applyFont="1" applyFill="1" applyBorder="1" applyAlignment="1">
      <alignment horizontal="center" vertical="center" wrapText="1"/>
    </xf>
    <xf numFmtId="0" fontId="41" fillId="33" borderId="0" xfId="0" applyFont="1" applyFill="1" applyAlignment="1">
      <alignment horizontal="left" vertical="center"/>
    </xf>
    <xf numFmtId="0" fontId="9" fillId="27" borderId="0" xfId="0" applyFont="1" applyFill="1" applyAlignment="1">
      <alignment horizontal="center" vertical="center" wrapText="1"/>
    </xf>
    <xf numFmtId="0" fontId="17" fillId="12" borderId="0" xfId="0" applyFont="1" applyFill="1" applyAlignment="1">
      <alignment vertical="center"/>
    </xf>
    <xf numFmtId="2" fontId="7" fillId="12" borderId="54" xfId="0" applyNumberFormat="1" applyFont="1" applyFill="1" applyBorder="1"/>
    <xf numFmtId="2" fontId="7" fillId="12" borderId="55" xfId="0" applyNumberFormat="1" applyFont="1" applyFill="1" applyBorder="1"/>
    <xf numFmtId="0" fontId="4" fillId="2" borderId="54" xfId="0" applyFont="1" applyFill="1" applyBorder="1" applyAlignment="1">
      <alignment horizontal="center" vertical="center"/>
    </xf>
    <xf numFmtId="0" fontId="1" fillId="12" borderId="54" xfId="0" applyFont="1" applyFill="1" applyBorder="1" applyAlignment="1">
      <alignment horizontal="center" vertical="center"/>
    </xf>
    <xf numFmtId="0" fontId="2" fillId="12" borderId="54" xfId="0" applyFont="1" applyFill="1" applyBorder="1"/>
    <xf numFmtId="2" fontId="7" fillId="36" borderId="22" xfId="0" applyNumberFormat="1" applyFont="1" applyFill="1" applyBorder="1"/>
    <xf numFmtId="2" fontId="7" fillId="11" borderId="56" xfId="0" applyNumberFormat="1" applyFont="1" applyFill="1" applyBorder="1"/>
    <xf numFmtId="0" fontId="17" fillId="2" borderId="32" xfId="0" applyFont="1" applyFill="1" applyBorder="1" applyAlignment="1">
      <alignment horizontal="center" vertical="center"/>
    </xf>
    <xf numFmtId="2" fontId="7" fillId="12" borderId="32" xfId="0" applyNumberFormat="1" applyFont="1" applyFill="1" applyBorder="1" applyAlignment="1">
      <alignment horizontal="right" vertical="center"/>
    </xf>
    <xf numFmtId="2" fontId="7" fillId="2" borderId="32" xfId="0" applyNumberFormat="1" applyFont="1" applyFill="1" applyBorder="1" applyAlignment="1">
      <alignment horizontal="right" vertical="center"/>
    </xf>
    <xf numFmtId="2" fontId="42" fillId="17" borderId="58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 vertical="center"/>
    </xf>
    <xf numFmtId="2" fontId="46" fillId="2" borderId="64" xfId="0" applyNumberFormat="1" applyFont="1" applyFill="1" applyBorder="1" applyAlignment="1" applyProtection="1">
      <alignment horizontal="center" vertical="center"/>
      <protection hidden="1"/>
    </xf>
    <xf numFmtId="0" fontId="2" fillId="12" borderId="65" xfId="0" applyFont="1" applyFill="1" applyBorder="1" applyAlignment="1">
      <alignment horizontal="left"/>
    </xf>
    <xf numFmtId="0" fontId="2" fillId="12" borderId="0" xfId="0" applyFont="1" applyFill="1" applyAlignment="1">
      <alignment horizontal="left"/>
    </xf>
    <xf numFmtId="0" fontId="2" fillId="12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12" borderId="67" xfId="0" applyFont="1" applyFill="1" applyBorder="1" applyAlignment="1">
      <alignment horizontal="left"/>
    </xf>
    <xf numFmtId="0" fontId="2" fillId="12" borderId="68" xfId="0" applyFont="1" applyFill="1" applyBorder="1" applyAlignment="1">
      <alignment horizontal="left"/>
    </xf>
    <xf numFmtId="0" fontId="2" fillId="12" borderId="69" xfId="0" applyFont="1" applyFill="1" applyBorder="1" applyAlignment="1">
      <alignment horizontal="left"/>
    </xf>
    <xf numFmtId="0" fontId="23" fillId="33" borderId="0" xfId="0" applyFont="1" applyFill="1" applyAlignment="1">
      <alignment horizontal="center" vertical="center"/>
    </xf>
    <xf numFmtId="0" fontId="28" fillId="12" borderId="12" xfId="0" applyFont="1" applyFill="1" applyBorder="1" applyAlignment="1">
      <alignment horizontal="right"/>
    </xf>
    <xf numFmtId="0" fontId="8" fillId="12" borderId="32" xfId="0" applyFont="1" applyFill="1" applyBorder="1"/>
    <xf numFmtId="0" fontId="2" fillId="12" borderId="32" xfId="0" applyFont="1" applyFill="1" applyBorder="1"/>
    <xf numFmtId="2" fontId="65" fillId="17" borderId="32" xfId="0" applyNumberFormat="1" applyFont="1" applyFill="1" applyBorder="1" applyAlignment="1">
      <alignment horizontal="center" vertical="center"/>
    </xf>
    <xf numFmtId="0" fontId="67" fillId="12" borderId="76" xfId="0" applyFont="1" applyFill="1" applyBorder="1" applyAlignment="1" applyProtection="1">
      <alignment horizontal="center" vertical="center"/>
      <protection hidden="1"/>
    </xf>
    <xf numFmtId="0" fontId="68" fillId="29" borderId="0" xfId="0" applyFont="1" applyFill="1" applyAlignment="1" applyProtection="1">
      <alignment horizontal="center" vertical="center"/>
      <protection hidden="1"/>
    </xf>
    <xf numFmtId="0" fontId="40" fillId="33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18" fillId="12" borderId="0" xfId="0" applyFont="1" applyFill="1"/>
    <xf numFmtId="2" fontId="45" fillId="0" borderId="79" xfId="0" applyNumberFormat="1" applyFont="1" applyBorder="1" applyAlignment="1" applyProtection="1">
      <alignment horizontal="center" vertical="center" wrapText="1"/>
      <protection hidden="1"/>
    </xf>
    <xf numFmtId="0" fontId="44" fillId="0" borderId="79" xfId="0" applyFont="1" applyBorder="1" applyAlignment="1">
      <alignment horizontal="center" vertical="center"/>
    </xf>
    <xf numFmtId="0" fontId="31" fillId="0" borderId="79" xfId="0" applyFont="1" applyBorder="1" applyAlignment="1" applyProtection="1">
      <alignment horizontal="center" vertical="center"/>
      <protection hidden="1"/>
    </xf>
    <xf numFmtId="0" fontId="2" fillId="12" borderId="80" xfId="0" applyFont="1" applyFill="1" applyBorder="1" applyAlignment="1">
      <alignment vertical="center"/>
    </xf>
    <xf numFmtId="0" fontId="2" fillId="12" borderId="81" xfId="0" applyFont="1" applyFill="1" applyBorder="1" applyAlignment="1">
      <alignment vertical="center"/>
    </xf>
    <xf numFmtId="0" fontId="2" fillId="12" borderId="82" xfId="0" applyFont="1" applyFill="1" applyBorder="1" applyAlignment="1">
      <alignment vertical="center"/>
    </xf>
    <xf numFmtId="0" fontId="2" fillId="12" borderId="83" xfId="0" applyFont="1" applyFill="1" applyBorder="1" applyAlignment="1">
      <alignment vertical="center"/>
    </xf>
    <xf numFmtId="0" fontId="2" fillId="12" borderId="84" xfId="0" applyFont="1" applyFill="1" applyBorder="1" applyAlignment="1">
      <alignment vertical="center"/>
    </xf>
    <xf numFmtId="2" fontId="46" fillId="12" borderId="79" xfId="0" applyNumberFormat="1" applyFont="1" applyFill="1" applyBorder="1" applyAlignment="1" applyProtection="1">
      <alignment horizontal="center" vertical="center"/>
      <protection hidden="1"/>
    </xf>
    <xf numFmtId="0" fontId="60" fillId="12" borderId="92" xfId="0" applyFont="1" applyFill="1" applyBorder="1" applyAlignment="1">
      <alignment horizontal="center" vertical="center"/>
    </xf>
    <xf numFmtId="0" fontId="16" fillId="0" borderId="92" xfId="0" applyFont="1" applyBorder="1" applyAlignment="1" applyProtection="1">
      <alignment horizontal="center" vertical="center"/>
      <protection hidden="1"/>
    </xf>
    <xf numFmtId="0" fontId="17" fillId="12" borderId="44" xfId="0" applyFont="1" applyFill="1" applyBorder="1" applyAlignment="1">
      <alignment horizontal="center" vertical="center"/>
    </xf>
    <xf numFmtId="0" fontId="28" fillId="12" borderId="44" xfId="0" applyFont="1" applyFill="1" applyBorder="1" applyAlignment="1">
      <alignment horizontal="right"/>
    </xf>
    <xf numFmtId="0" fontId="17" fillId="12" borderId="44" xfId="0" applyFont="1" applyFill="1" applyBorder="1"/>
    <xf numFmtId="0" fontId="17" fillId="12" borderId="95" xfId="0" applyFont="1" applyFill="1" applyBorder="1" applyAlignment="1">
      <alignment horizontal="center" vertical="center"/>
    </xf>
    <xf numFmtId="0" fontId="28" fillId="12" borderId="95" xfId="0" applyFont="1" applyFill="1" applyBorder="1" applyAlignment="1">
      <alignment horizontal="right"/>
    </xf>
    <xf numFmtId="0" fontId="17" fillId="12" borderId="95" xfId="0" applyFont="1" applyFill="1" applyBorder="1"/>
    <xf numFmtId="0" fontId="28" fillId="12" borderId="95" xfId="0" applyFont="1" applyFill="1" applyBorder="1" applyAlignment="1" applyProtection="1">
      <alignment horizontal="center"/>
      <protection locked="0"/>
    </xf>
    <xf numFmtId="0" fontId="41" fillId="33" borderId="98" xfId="0" applyFont="1" applyFill="1" applyBorder="1" applyAlignment="1">
      <alignment horizontal="center" vertical="center"/>
    </xf>
    <xf numFmtId="0" fontId="60" fillId="11" borderId="98" xfId="0" applyFont="1" applyFill="1" applyBorder="1" applyAlignment="1" applyProtection="1">
      <alignment horizontal="center" vertical="center"/>
      <protection hidden="1"/>
    </xf>
    <xf numFmtId="0" fontId="8" fillId="12" borderId="95" xfId="0" applyFont="1" applyFill="1" applyBorder="1" applyAlignment="1" applyProtection="1">
      <alignment horizontal="left" vertical="center"/>
      <protection locked="0"/>
    </xf>
    <xf numFmtId="0" fontId="2" fillId="12" borderId="44" xfId="0" applyFont="1" applyFill="1" applyBorder="1" applyAlignment="1">
      <alignment horizontal="left" vertical="center"/>
    </xf>
    <xf numFmtId="0" fontId="23" fillId="3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23" fillId="38" borderId="0" xfId="0" applyFont="1" applyFill="1" applyAlignment="1">
      <alignment horizontal="center" vertical="center"/>
    </xf>
    <xf numFmtId="0" fontId="9" fillId="38" borderId="0" xfId="0" applyFont="1" applyFill="1" applyAlignment="1">
      <alignment horizontal="center" vertical="center" wrapText="1"/>
    </xf>
    <xf numFmtId="0" fontId="74" fillId="38" borderId="25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13" fillId="12" borderId="0" xfId="0" applyFont="1" applyFill="1" applyAlignment="1">
      <alignment vertical="center"/>
    </xf>
    <xf numFmtId="0" fontId="0" fillId="0" borderId="19" xfId="0" applyBorder="1"/>
    <xf numFmtId="0" fontId="21" fillId="12" borderId="0" xfId="0" applyFont="1" applyFill="1" applyAlignment="1">
      <alignment textRotation="90"/>
    </xf>
    <xf numFmtId="0" fontId="17" fillId="12" borderId="112" xfId="0" applyFont="1" applyFill="1" applyBorder="1" applyAlignment="1">
      <alignment horizontal="center" vertical="center"/>
    </xf>
    <xf numFmtId="0" fontId="17" fillId="12" borderId="113" xfId="0" applyFont="1" applyFill="1" applyBorder="1"/>
    <xf numFmtId="2" fontId="66" fillId="12" borderId="114" xfId="0" applyNumberFormat="1" applyFont="1" applyFill="1" applyBorder="1" applyAlignment="1">
      <alignment horizontal="center" vertical="center"/>
    </xf>
    <xf numFmtId="2" fontId="1" fillId="5" borderId="114" xfId="0" applyNumberFormat="1" applyFont="1" applyFill="1" applyBorder="1" applyAlignment="1">
      <alignment horizontal="center" vertical="center" wrapText="1"/>
    </xf>
    <xf numFmtId="0" fontId="17" fillId="12" borderId="115" xfId="0" applyFont="1" applyFill="1" applyBorder="1" applyAlignment="1">
      <alignment horizontal="center" vertical="center"/>
    </xf>
    <xf numFmtId="2" fontId="65" fillId="40" borderId="0" xfId="0" applyNumberFormat="1" applyFont="1" applyFill="1" applyAlignment="1">
      <alignment horizontal="center" vertical="center"/>
    </xf>
    <xf numFmtId="0" fontId="2" fillId="5" borderId="118" xfId="0" applyFont="1" applyFill="1" applyBorder="1"/>
    <xf numFmtId="1" fontId="29" fillId="0" borderId="118" xfId="0" applyNumberFormat="1" applyFont="1" applyBorder="1" applyAlignment="1">
      <alignment horizontal="center"/>
    </xf>
    <xf numFmtId="1" fontId="29" fillId="0" borderId="119" xfId="0" applyNumberFormat="1" applyFont="1" applyBorder="1" applyAlignment="1">
      <alignment horizontal="right"/>
    </xf>
    <xf numFmtId="0" fontId="8" fillId="0" borderId="120" xfId="0" applyFont="1" applyBorder="1"/>
    <xf numFmtId="1" fontId="29" fillId="0" borderId="121" xfId="0" applyNumberFormat="1" applyFont="1" applyBorder="1" applyAlignment="1">
      <alignment horizontal="right"/>
    </xf>
    <xf numFmtId="0" fontId="8" fillId="0" borderId="122" xfId="0" applyFont="1" applyBorder="1"/>
    <xf numFmtId="0" fontId="2" fillId="5" borderId="118" xfId="0" applyFont="1" applyFill="1" applyBorder="1" applyAlignment="1">
      <alignment horizontal="left"/>
    </xf>
    <xf numFmtId="1" fontId="29" fillId="0" borderId="123" xfId="0" applyNumberFormat="1" applyFont="1" applyBorder="1" applyAlignment="1">
      <alignment horizontal="right"/>
    </xf>
    <xf numFmtId="0" fontId="8" fillId="0" borderId="124" xfId="0" applyFont="1" applyBorder="1"/>
    <xf numFmtId="0" fontId="42" fillId="40" borderId="118" xfId="0" applyFont="1" applyFill="1" applyBorder="1" applyAlignment="1">
      <alignment horizontal="center" vertical="center"/>
    </xf>
    <xf numFmtId="1" fontId="80" fillId="40" borderId="118" xfId="0" applyNumberFormat="1" applyFont="1" applyFill="1" applyBorder="1" applyAlignment="1">
      <alignment horizontal="center" vertical="center"/>
    </xf>
    <xf numFmtId="1" fontId="7" fillId="40" borderId="121" xfId="0" applyNumberFormat="1" applyFont="1" applyFill="1" applyBorder="1" applyAlignment="1">
      <alignment vertical="center"/>
    </xf>
    <xf numFmtId="0" fontId="7" fillId="40" borderId="122" xfId="0" applyFont="1" applyFill="1" applyBorder="1" applyAlignment="1">
      <alignment vertical="center"/>
    </xf>
    <xf numFmtId="0" fontId="14" fillId="0" borderId="0" xfId="0" applyFont="1"/>
    <xf numFmtId="0" fontId="1" fillId="0" borderId="0" xfId="0" applyFont="1"/>
    <xf numFmtId="0" fontId="14" fillId="0" borderId="0" xfId="0" applyFont="1" applyAlignment="1">
      <alignment horizontal="center" vertical="top"/>
    </xf>
    <xf numFmtId="0" fontId="0" fillId="12" borderId="126" xfId="0" applyFill="1" applyBorder="1" applyAlignment="1">
      <alignment textRotation="90"/>
    </xf>
    <xf numFmtId="0" fontId="57" fillId="0" borderId="0" xfId="0" applyFont="1" applyAlignment="1">
      <alignment horizontal="center" vertical="center"/>
    </xf>
    <xf numFmtId="0" fontId="18" fillId="0" borderId="0" xfId="0" applyFont="1"/>
    <xf numFmtId="0" fontId="48" fillId="0" borderId="0" xfId="0" applyFont="1" applyAlignment="1">
      <alignment horizontal="center" vertical="center"/>
    </xf>
    <xf numFmtId="2" fontId="7" fillId="11" borderId="56" xfId="0" applyNumberFormat="1" applyFont="1" applyFill="1" applyBorder="1" applyAlignment="1">
      <alignment horizontal="center"/>
    </xf>
    <xf numFmtId="2" fontId="31" fillId="12" borderId="127" xfId="0" applyNumberFormat="1" applyFont="1" applyFill="1" applyBorder="1" applyAlignment="1" applyProtection="1">
      <alignment horizontal="center" vertical="center"/>
      <protection hidden="1"/>
    </xf>
    <xf numFmtId="2" fontId="45" fillId="12" borderId="128" xfId="0" applyNumberFormat="1" applyFont="1" applyFill="1" applyBorder="1" applyAlignment="1" applyProtection="1">
      <alignment vertical="center" wrapText="1"/>
      <protection hidden="1"/>
    </xf>
    <xf numFmtId="0" fontId="8" fillId="0" borderId="35" xfId="0" applyFont="1" applyBorder="1" applyAlignment="1" applyProtection="1">
      <alignment horizontal="center" vertical="center"/>
      <protection hidden="1"/>
    </xf>
    <xf numFmtId="2" fontId="7" fillId="42" borderId="42" xfId="0" applyNumberFormat="1" applyFont="1" applyFill="1" applyBorder="1"/>
    <xf numFmtId="0" fontId="43" fillId="29" borderId="0" xfId="0" applyFont="1" applyFill="1" applyAlignment="1" applyProtection="1">
      <alignment horizontal="center" vertical="center"/>
      <protection hidden="1"/>
    </xf>
    <xf numFmtId="0" fontId="50" fillId="27" borderId="0" xfId="0" applyFont="1" applyFill="1" applyAlignment="1">
      <alignment horizontal="center" vertical="center"/>
    </xf>
    <xf numFmtId="1" fontId="84" fillId="27" borderId="0" xfId="0" applyNumberFormat="1" applyFont="1" applyFill="1" applyAlignment="1">
      <alignment horizontal="center" vertical="center"/>
    </xf>
    <xf numFmtId="2" fontId="45" fillId="2" borderId="133" xfId="0" applyNumberFormat="1" applyFont="1" applyFill="1" applyBorder="1" applyAlignment="1" applyProtection="1">
      <alignment horizontal="center" vertical="center" wrapText="1"/>
      <protection hidden="1"/>
    </xf>
    <xf numFmtId="2" fontId="45" fillId="0" borderId="133" xfId="0" applyNumberFormat="1" applyFont="1" applyBorder="1" applyAlignment="1" applyProtection="1">
      <alignment horizontal="center" vertical="center" wrapText="1"/>
      <protection hidden="1"/>
    </xf>
    <xf numFmtId="2" fontId="46" fillId="2" borderId="133" xfId="0" applyNumberFormat="1" applyFont="1" applyFill="1" applyBorder="1" applyAlignment="1" applyProtection="1">
      <alignment horizontal="center" vertical="center"/>
      <protection hidden="1"/>
    </xf>
    <xf numFmtId="2" fontId="45" fillId="12" borderId="0" xfId="0" applyNumberFormat="1" applyFont="1" applyFill="1" applyAlignment="1" applyProtection="1">
      <alignment vertical="center" wrapText="1"/>
      <protection hidden="1"/>
    </xf>
    <xf numFmtId="2" fontId="45" fillId="2" borderId="135" xfId="0" applyNumberFormat="1" applyFont="1" applyFill="1" applyBorder="1" applyAlignment="1" applyProtection="1">
      <alignment horizontal="center" vertical="center" wrapText="1"/>
      <protection hidden="1"/>
    </xf>
    <xf numFmtId="2" fontId="45" fillId="0" borderId="135" xfId="0" applyNumberFormat="1" applyFont="1" applyBorder="1" applyAlignment="1" applyProtection="1">
      <alignment horizontal="center" vertical="center" wrapText="1"/>
      <protection hidden="1"/>
    </xf>
    <xf numFmtId="2" fontId="46" fillId="2" borderId="135" xfId="0" applyNumberFormat="1" applyFont="1" applyFill="1" applyBorder="1" applyAlignment="1" applyProtection="1">
      <alignment horizontal="center" vertical="center"/>
      <protection hidden="1"/>
    </xf>
    <xf numFmtId="0" fontId="31" fillId="31" borderId="139" xfId="0" applyFont="1" applyFill="1" applyBorder="1" applyAlignment="1">
      <alignment horizontal="center" vertical="center" wrapText="1"/>
    </xf>
    <xf numFmtId="9" fontId="31" fillId="28" borderId="139" xfId="0" applyNumberFormat="1" applyFont="1" applyFill="1" applyBorder="1" applyAlignment="1">
      <alignment horizontal="center" vertical="center" wrapText="1"/>
    </xf>
    <xf numFmtId="0" fontId="31" fillId="43" borderId="62" xfId="0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/>
    </xf>
    <xf numFmtId="2" fontId="66" fillId="0" borderId="0" xfId="0" applyNumberFormat="1" applyFont="1" applyProtection="1">
      <protection hidden="1"/>
    </xf>
    <xf numFmtId="2" fontId="45" fillId="0" borderId="141" xfId="0" applyNumberFormat="1" applyFont="1" applyBorder="1" applyAlignment="1" applyProtection="1">
      <alignment horizontal="center" vertical="center" wrapText="1"/>
      <protection hidden="1"/>
    </xf>
    <xf numFmtId="0" fontId="55" fillId="0" borderId="0" xfId="0" applyFont="1"/>
    <xf numFmtId="0" fontId="85" fillId="0" borderId="35" xfId="0" applyFont="1" applyBorder="1" applyAlignment="1" applyProtection="1">
      <alignment horizontal="center" vertical="center"/>
      <protection hidden="1"/>
    </xf>
    <xf numFmtId="2" fontId="46" fillId="12" borderId="127" xfId="0" applyNumberFormat="1" applyFont="1" applyFill="1" applyBorder="1" applyAlignment="1" applyProtection="1">
      <alignment horizontal="center" vertical="center"/>
      <protection hidden="1"/>
    </xf>
    <xf numFmtId="0" fontId="73" fillId="54" borderId="25" xfId="0" applyFont="1" applyFill="1" applyBorder="1" applyAlignment="1">
      <alignment horizontal="center" vertical="center" wrapText="1"/>
    </xf>
    <xf numFmtId="0" fontId="73" fillId="55" borderId="25" xfId="0" applyFont="1" applyFill="1" applyBorder="1" applyAlignment="1">
      <alignment horizontal="center" vertical="center" wrapText="1"/>
    </xf>
    <xf numFmtId="0" fontId="73" fillId="56" borderId="25" xfId="0" applyFont="1" applyFill="1" applyBorder="1" applyAlignment="1">
      <alignment horizontal="center" vertical="center" wrapText="1"/>
    </xf>
    <xf numFmtId="0" fontId="74" fillId="57" borderId="25" xfId="0" applyFont="1" applyFill="1" applyBorder="1" applyAlignment="1">
      <alignment horizontal="center" vertical="center" wrapText="1"/>
    </xf>
    <xf numFmtId="0" fontId="73" fillId="8" borderId="25" xfId="0" applyFont="1" applyFill="1" applyBorder="1" applyAlignment="1">
      <alignment horizontal="center" vertical="center" wrapText="1"/>
    </xf>
    <xf numFmtId="0" fontId="76" fillId="49" borderId="25" xfId="0" applyFont="1" applyFill="1" applyBorder="1" applyAlignment="1">
      <alignment horizontal="center" vertical="center" wrapText="1"/>
    </xf>
    <xf numFmtId="0" fontId="47" fillId="2" borderId="21" xfId="0" applyFont="1" applyFill="1" applyBorder="1" applyAlignment="1">
      <alignment horizontal="center" vertical="center"/>
    </xf>
    <xf numFmtId="2" fontId="42" fillId="17" borderId="144" xfId="0" applyNumberFormat="1" applyFont="1" applyFill="1" applyBorder="1" applyAlignment="1">
      <alignment horizontal="center" vertical="center" wrapText="1"/>
    </xf>
    <xf numFmtId="0" fontId="88" fillId="54" borderId="142" xfId="0" applyFont="1" applyFill="1" applyBorder="1" applyAlignment="1" applyProtection="1">
      <alignment horizontal="center" vertical="center" textRotation="90" wrapText="1"/>
      <protection locked="0"/>
    </xf>
    <xf numFmtId="9" fontId="89" fillId="30" borderId="142" xfId="0" applyNumberFormat="1" applyFont="1" applyFill="1" applyBorder="1" applyAlignment="1">
      <alignment horizontal="center" vertical="center" textRotation="90" wrapText="1"/>
    </xf>
    <xf numFmtId="0" fontId="88" fillId="55" borderId="142" xfId="0" applyFont="1" applyFill="1" applyBorder="1" applyAlignment="1" applyProtection="1">
      <alignment horizontal="center" vertical="center" textRotation="90" wrapText="1"/>
      <protection locked="0"/>
    </xf>
    <xf numFmtId="9" fontId="89" fillId="51" borderId="142" xfId="0" applyNumberFormat="1" applyFont="1" applyFill="1" applyBorder="1" applyAlignment="1">
      <alignment horizontal="center" vertical="center" textRotation="90" wrapText="1"/>
    </xf>
    <xf numFmtId="0" fontId="88" fillId="48" borderId="142" xfId="0" applyFont="1" applyFill="1" applyBorder="1" applyAlignment="1" applyProtection="1">
      <alignment horizontal="center" vertical="center" textRotation="90" wrapText="1"/>
      <protection locked="0"/>
    </xf>
    <xf numFmtId="9" fontId="89" fillId="8" borderId="142" xfId="0" applyNumberFormat="1" applyFont="1" applyFill="1" applyBorder="1" applyAlignment="1">
      <alignment horizontal="center" vertical="center" textRotation="90" wrapText="1"/>
    </xf>
    <xf numFmtId="0" fontId="88" fillId="49" borderId="142" xfId="0" applyFont="1" applyFill="1" applyBorder="1" applyAlignment="1" applyProtection="1">
      <alignment horizontal="center" vertical="center" textRotation="90" wrapText="1"/>
      <protection locked="0"/>
    </xf>
    <xf numFmtId="0" fontId="90" fillId="53" borderId="142" xfId="0" applyFont="1" applyFill="1" applyBorder="1" applyAlignment="1" applyProtection="1">
      <alignment horizontal="center" vertical="center" textRotation="90" wrapText="1"/>
      <protection locked="0"/>
    </xf>
    <xf numFmtId="1" fontId="45" fillId="0" borderId="141" xfId="0" applyNumberFormat="1" applyFont="1" applyBorder="1" applyAlignment="1" applyProtection="1">
      <alignment horizontal="center" vertical="center" wrapText="1"/>
      <protection hidden="1"/>
    </xf>
    <xf numFmtId="1" fontId="45" fillId="0" borderId="36" xfId="0" applyNumberFormat="1" applyFont="1" applyBorder="1" applyAlignment="1" applyProtection="1">
      <alignment horizontal="center" vertical="center" wrapText="1"/>
      <protection hidden="1"/>
    </xf>
    <xf numFmtId="2" fontId="31" fillId="12" borderId="145" xfId="0" applyNumberFormat="1" applyFont="1" applyFill="1" applyBorder="1" applyAlignment="1" applyProtection="1">
      <alignment horizontal="center" vertical="center"/>
      <protection hidden="1"/>
    </xf>
    <xf numFmtId="2" fontId="7" fillId="42" borderId="54" xfId="0" applyNumberFormat="1" applyFont="1" applyFill="1" applyBorder="1" applyAlignment="1">
      <alignment horizontal="center" vertical="center"/>
    </xf>
    <xf numFmtId="2" fontId="7" fillId="13" borderId="54" xfId="0" applyNumberFormat="1" applyFont="1" applyFill="1" applyBorder="1" applyAlignment="1">
      <alignment horizontal="center" vertical="center"/>
    </xf>
    <xf numFmtId="2" fontId="1" fillId="12" borderId="152" xfId="0" applyNumberFormat="1" applyFont="1" applyFill="1" applyBorder="1" applyAlignment="1">
      <alignment horizontal="center" vertical="center" wrapText="1"/>
    </xf>
    <xf numFmtId="0" fontId="2" fillId="0" borderId="151" xfId="0" applyFont="1" applyBorder="1" applyAlignment="1">
      <alignment horizontal="center" vertical="center"/>
    </xf>
    <xf numFmtId="2" fontId="45" fillId="0" borderId="162" xfId="0" applyNumberFormat="1" applyFont="1" applyBorder="1" applyAlignment="1" applyProtection="1">
      <alignment horizontal="center" vertical="center" wrapText="1"/>
      <protection hidden="1"/>
    </xf>
    <xf numFmtId="2" fontId="46" fillId="12" borderId="162" xfId="0" applyNumberFormat="1" applyFont="1" applyFill="1" applyBorder="1" applyAlignment="1" applyProtection="1">
      <alignment horizontal="center" vertical="center"/>
      <protection hidden="1"/>
    </xf>
    <xf numFmtId="2" fontId="45" fillId="0" borderId="163" xfId="0" applyNumberFormat="1" applyFont="1" applyBorder="1" applyAlignment="1" applyProtection="1">
      <alignment horizontal="center" vertical="center" wrapText="1"/>
      <protection hidden="1"/>
    </xf>
    <xf numFmtId="0" fontId="31" fillId="0" borderId="0" xfId="0" applyFont="1" applyAlignment="1" applyProtection="1">
      <alignment horizontal="left"/>
      <protection hidden="1"/>
    </xf>
    <xf numFmtId="2" fontId="45" fillId="0" borderId="0" xfId="0" applyNumberFormat="1" applyFont="1" applyAlignment="1" applyProtection="1">
      <alignment horizontal="center" vertical="center" wrapText="1"/>
      <protection hidden="1"/>
    </xf>
    <xf numFmtId="2" fontId="46" fillId="12" borderId="0" xfId="0" applyNumberFormat="1" applyFont="1" applyFill="1" applyAlignment="1" applyProtection="1">
      <alignment horizontal="center" vertical="center"/>
      <protection hidden="1"/>
    </xf>
    <xf numFmtId="2" fontId="45" fillId="2" borderId="79" xfId="0" applyNumberFormat="1" applyFont="1" applyFill="1" applyBorder="1" applyAlignment="1" applyProtection="1">
      <alignment horizontal="center" vertical="center" wrapText="1"/>
      <protection hidden="1"/>
    </xf>
    <xf numFmtId="0" fontId="31" fillId="12" borderId="0" xfId="0" applyFont="1" applyFill="1" applyAlignment="1" applyProtection="1">
      <alignment horizontal="center"/>
      <protection hidden="1"/>
    </xf>
    <xf numFmtId="0" fontId="31" fillId="0" borderId="155" xfId="0" applyFont="1" applyBorder="1" applyAlignment="1" applyProtection="1">
      <alignment horizontal="center" vertical="center"/>
      <protection hidden="1"/>
    </xf>
    <xf numFmtId="2" fontId="45" fillId="2" borderId="156" xfId="0" applyNumberFormat="1" applyFont="1" applyFill="1" applyBorder="1" applyAlignment="1" applyProtection="1">
      <alignment horizontal="center" vertical="center" wrapText="1"/>
      <protection hidden="1"/>
    </xf>
    <xf numFmtId="2" fontId="31" fillId="2" borderId="145" xfId="0" applyNumberFormat="1" applyFont="1" applyFill="1" applyBorder="1" applyAlignment="1" applyProtection="1">
      <alignment horizontal="center" vertical="center"/>
      <protection hidden="1"/>
    </xf>
    <xf numFmtId="9" fontId="2" fillId="2" borderId="39" xfId="0" applyNumberFormat="1" applyFont="1" applyFill="1" applyBorder="1" applyProtection="1">
      <protection hidden="1"/>
    </xf>
    <xf numFmtId="9" fontId="2" fillId="2" borderId="39" xfId="0" applyNumberFormat="1" applyFont="1" applyFill="1" applyBorder="1" applyAlignment="1" applyProtection="1">
      <alignment horizontal="left"/>
      <protection hidden="1"/>
    </xf>
    <xf numFmtId="2" fontId="8" fillId="0" borderId="76" xfId="0" applyNumberFormat="1" applyFont="1" applyBorder="1" applyProtection="1">
      <protection hidden="1"/>
    </xf>
    <xf numFmtId="0" fontId="17" fillId="2" borderId="0" xfId="0" applyFont="1" applyFill="1" applyAlignment="1">
      <alignment horizontal="center" vertical="center"/>
    </xf>
    <xf numFmtId="0" fontId="59" fillId="2" borderId="171" xfId="0" applyFont="1" applyFill="1" applyBorder="1" applyAlignment="1">
      <alignment horizontal="center" vertical="center"/>
    </xf>
    <xf numFmtId="0" fontId="17" fillId="12" borderId="172" xfId="0" applyFont="1" applyFill="1" applyBorder="1" applyAlignment="1">
      <alignment horizontal="center" vertical="center"/>
    </xf>
    <xf numFmtId="0" fontId="17" fillId="12" borderId="96" xfId="0" applyFont="1" applyFill="1" applyBorder="1" applyAlignment="1">
      <alignment horizontal="center" vertical="center"/>
    </xf>
    <xf numFmtId="0" fontId="17" fillId="12" borderId="173" xfId="0" applyFont="1" applyFill="1" applyBorder="1" applyAlignment="1">
      <alignment horizontal="center" vertical="center"/>
    </xf>
    <xf numFmtId="0" fontId="12" fillId="62" borderId="0" xfId="0" applyFont="1" applyFill="1" applyAlignment="1">
      <alignment horizontal="center" vertical="center"/>
    </xf>
    <xf numFmtId="0" fontId="95" fillId="9" borderId="0" xfId="0" applyFont="1" applyFill="1" applyAlignment="1">
      <alignment horizontal="center" vertical="center"/>
    </xf>
    <xf numFmtId="0" fontId="4" fillId="2" borderId="185" xfId="0" applyFont="1" applyFill="1" applyBorder="1" applyAlignment="1">
      <alignment horizontal="center" vertical="center"/>
    </xf>
    <xf numFmtId="0" fontId="4" fillId="2" borderId="186" xfId="0" applyFont="1" applyFill="1" applyBorder="1" applyAlignment="1">
      <alignment horizontal="center" vertical="center"/>
    </xf>
    <xf numFmtId="0" fontId="101" fillId="2" borderId="125" xfId="0" applyFont="1" applyFill="1" applyBorder="1" applyAlignment="1">
      <alignment horizontal="center" vertical="center" textRotation="90" wrapText="1"/>
    </xf>
    <xf numFmtId="0" fontId="101" fillId="42" borderId="118" xfId="0" applyFont="1" applyFill="1" applyBorder="1" applyAlignment="1">
      <alignment horizontal="center" vertical="center" textRotation="90" wrapText="1"/>
    </xf>
    <xf numFmtId="0" fontId="1" fillId="2" borderId="115" xfId="0" applyFont="1" applyFill="1" applyBorder="1" applyAlignment="1">
      <alignment horizontal="center" vertical="center"/>
    </xf>
    <xf numFmtId="2" fontId="8" fillId="12" borderId="14" xfId="0" applyNumberFormat="1" applyFont="1" applyFill="1" applyBorder="1"/>
    <xf numFmtId="2" fontId="8" fillId="6" borderId="14" xfId="0" applyNumberFormat="1" applyFont="1" applyFill="1" applyBorder="1"/>
    <xf numFmtId="0" fontId="1" fillId="0" borderId="114" xfId="0" applyFont="1" applyBorder="1"/>
    <xf numFmtId="2" fontId="91" fillId="2" borderId="168" xfId="0" applyNumberFormat="1" applyFont="1" applyFill="1" applyBorder="1" applyAlignment="1" applyProtection="1">
      <alignment horizontal="center" vertical="center" wrapText="1"/>
      <protection hidden="1"/>
    </xf>
    <xf numFmtId="2" fontId="27" fillId="71" borderId="42" xfId="0" applyNumberFormat="1" applyFont="1" applyFill="1" applyBorder="1" applyAlignment="1">
      <alignment horizontal="center"/>
    </xf>
    <xf numFmtId="2" fontId="7" fillId="13" borderId="187" xfId="0" applyNumberFormat="1" applyFont="1" applyFill="1" applyBorder="1" applyAlignment="1">
      <alignment horizontal="center"/>
    </xf>
    <xf numFmtId="2" fontId="7" fillId="12" borderId="42" xfId="0" applyNumberFormat="1" applyFont="1" applyFill="1" applyBorder="1" applyAlignment="1">
      <alignment horizontal="center"/>
    </xf>
    <xf numFmtId="2" fontId="116" fillId="71" borderId="42" xfId="0" applyNumberFormat="1" applyFont="1" applyFill="1" applyBorder="1" applyAlignment="1">
      <alignment horizontal="center"/>
    </xf>
    <xf numFmtId="2" fontId="8" fillId="5" borderId="14" xfId="0" applyNumberFormat="1" applyFont="1" applyFill="1" applyBorder="1" applyAlignment="1">
      <alignment horizontal="right"/>
    </xf>
    <xf numFmtId="2" fontId="65" fillId="2" borderId="32" xfId="0" applyNumberFormat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/>
    </xf>
    <xf numFmtId="0" fontId="122" fillId="12" borderId="2" xfId="0" applyFont="1" applyFill="1" applyBorder="1" applyAlignment="1">
      <alignment horizontal="center" vertical="center"/>
    </xf>
    <xf numFmtId="0" fontId="122" fillId="12" borderId="194" xfId="0" applyFont="1" applyFill="1" applyBorder="1" applyAlignment="1">
      <alignment horizontal="center" vertical="center"/>
    </xf>
    <xf numFmtId="2" fontId="123" fillId="76" borderId="6" xfId="0" applyNumberFormat="1" applyFont="1" applyFill="1" applyBorder="1" applyAlignment="1">
      <alignment horizontal="center" vertical="center"/>
    </xf>
    <xf numFmtId="2" fontId="123" fillId="76" borderId="2" xfId="0" applyNumberFormat="1" applyFont="1" applyFill="1" applyBorder="1" applyAlignment="1">
      <alignment horizontal="center" vertical="center"/>
    </xf>
    <xf numFmtId="2" fontId="8" fillId="5" borderId="14" xfId="0" applyNumberFormat="1" applyFont="1" applyFill="1" applyBorder="1" applyAlignment="1">
      <alignment horizontal="right" vertical="center"/>
    </xf>
    <xf numFmtId="2" fontId="8" fillId="5" borderId="14" xfId="0" applyNumberFormat="1" applyFont="1" applyFill="1" applyBorder="1" applyAlignment="1">
      <alignment horizontal="center" vertical="center"/>
    </xf>
    <xf numFmtId="2" fontId="8" fillId="6" borderId="14" xfId="0" applyNumberFormat="1" applyFont="1" applyFill="1" applyBorder="1" applyAlignment="1">
      <alignment horizontal="center" vertical="center"/>
    </xf>
    <xf numFmtId="2" fontId="8" fillId="12" borderId="14" xfId="0" applyNumberFormat="1" applyFont="1" applyFill="1" applyBorder="1" applyAlignment="1">
      <alignment horizontal="center" vertical="center"/>
    </xf>
    <xf numFmtId="2" fontId="7" fillId="13" borderId="187" xfId="0" applyNumberFormat="1" applyFont="1" applyFill="1" applyBorder="1" applyAlignment="1">
      <alignment horizontal="center" vertical="center"/>
    </xf>
    <xf numFmtId="2" fontId="8" fillId="12" borderId="14" xfId="0" applyNumberFormat="1" applyFont="1" applyFill="1" applyBorder="1" applyAlignment="1">
      <alignment vertical="center"/>
    </xf>
    <xf numFmtId="2" fontId="7" fillId="12" borderId="42" xfId="0" applyNumberFormat="1" applyFont="1" applyFill="1" applyBorder="1" applyAlignment="1">
      <alignment horizontal="center" vertical="center"/>
    </xf>
    <xf numFmtId="2" fontId="7" fillId="11" borderId="56" xfId="0" applyNumberFormat="1" applyFont="1" applyFill="1" applyBorder="1" applyAlignment="1">
      <alignment horizontal="center" vertical="center"/>
    </xf>
    <xf numFmtId="2" fontId="7" fillId="12" borderId="55" xfId="0" applyNumberFormat="1" applyFont="1" applyFill="1" applyBorder="1" applyAlignment="1">
      <alignment horizontal="center" vertical="center"/>
    </xf>
    <xf numFmtId="2" fontId="7" fillId="36" borderId="22" xfId="0" applyNumberFormat="1" applyFont="1" applyFill="1" applyBorder="1" applyAlignment="1">
      <alignment horizontal="center" vertical="center"/>
    </xf>
    <xf numFmtId="2" fontId="7" fillId="12" borderId="54" xfId="0" applyNumberFormat="1" applyFont="1" applyFill="1" applyBorder="1" applyAlignment="1">
      <alignment horizontal="center" vertical="center"/>
    </xf>
    <xf numFmtId="2" fontId="7" fillId="12" borderId="143" xfId="0" applyNumberFormat="1" applyFont="1" applyFill="1" applyBorder="1" applyAlignment="1">
      <alignment horizontal="center" vertical="center"/>
    </xf>
    <xf numFmtId="2" fontId="7" fillId="2" borderId="143" xfId="0" applyNumberFormat="1" applyFont="1" applyFill="1" applyBorder="1" applyAlignment="1">
      <alignment horizontal="center" vertical="center"/>
    </xf>
    <xf numFmtId="2" fontId="7" fillId="12" borderId="32" xfId="0" applyNumberFormat="1" applyFont="1" applyFill="1" applyBorder="1" applyAlignment="1">
      <alignment horizontal="center" vertical="center"/>
    </xf>
    <xf numFmtId="2" fontId="7" fillId="2" borderId="32" xfId="0" applyNumberFormat="1" applyFont="1" applyFill="1" applyBorder="1" applyAlignment="1">
      <alignment horizontal="center" vertical="center"/>
    </xf>
    <xf numFmtId="2" fontId="8" fillId="0" borderId="76" xfId="0" applyNumberFormat="1" applyFont="1" applyBorder="1" applyAlignment="1" applyProtection="1">
      <alignment horizontal="center" vertical="center"/>
      <protection hidden="1"/>
    </xf>
    <xf numFmtId="0" fontId="126" fillId="31" borderId="75" xfId="0" applyFont="1" applyFill="1" applyBorder="1" applyAlignment="1">
      <alignment horizontal="center" vertical="center" wrapText="1"/>
    </xf>
    <xf numFmtId="9" fontId="126" fillId="28" borderId="7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23" fillId="11" borderId="2" xfId="0" applyNumberFormat="1" applyFont="1" applyFill="1" applyBorder="1" applyAlignment="1">
      <alignment horizontal="center"/>
    </xf>
    <xf numFmtId="2" fontId="131" fillId="11" borderId="6" xfId="0" applyNumberFormat="1" applyFont="1" applyFill="1" applyBorder="1" applyAlignment="1">
      <alignment horizontal="center"/>
    </xf>
    <xf numFmtId="2" fontId="131" fillId="11" borderId="2" xfId="0" applyNumberFormat="1" applyFont="1" applyFill="1" applyBorder="1" applyAlignment="1">
      <alignment horizontal="center"/>
    </xf>
    <xf numFmtId="2" fontId="123" fillId="42" borderId="2" xfId="0" applyNumberFormat="1" applyFont="1" applyFill="1" applyBorder="1" applyAlignment="1">
      <alignment horizontal="center"/>
    </xf>
    <xf numFmtId="0" fontId="8" fillId="12" borderId="32" xfId="0" applyFont="1" applyFill="1" applyBorder="1" applyAlignment="1">
      <alignment horizontal="left"/>
    </xf>
    <xf numFmtId="0" fontId="2" fillId="12" borderId="54" xfId="0" applyFont="1" applyFill="1" applyBorder="1" applyAlignment="1">
      <alignment horizontal="left" vertical="center"/>
    </xf>
    <xf numFmtId="0" fontId="44" fillId="31" borderId="140" xfId="0" applyFont="1" applyFill="1" applyBorder="1" applyAlignment="1">
      <alignment horizontal="center" vertical="center" wrapText="1"/>
    </xf>
    <xf numFmtId="9" fontId="44" fillId="28" borderId="140" xfId="0" applyNumberFormat="1" applyFont="1" applyFill="1" applyBorder="1" applyAlignment="1">
      <alignment horizontal="center" vertical="center" wrapText="1"/>
    </xf>
    <xf numFmtId="2" fontId="1" fillId="0" borderId="196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97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98" xfId="0" applyNumberFormat="1" applyFont="1" applyBorder="1" applyAlignment="1">
      <alignment horizontal="center" vertical="center"/>
    </xf>
    <xf numFmtId="2" fontId="1" fillId="0" borderId="199" xfId="0" applyNumberFormat="1" applyFont="1" applyBorder="1" applyAlignment="1">
      <alignment horizontal="center" vertical="center"/>
    </xf>
    <xf numFmtId="2" fontId="1" fillId="0" borderId="200" xfId="0" applyNumberFormat="1" applyFont="1" applyBorder="1" applyAlignment="1">
      <alignment horizontal="center" vertical="center"/>
    </xf>
    <xf numFmtId="2" fontId="1" fillId="0" borderId="201" xfId="0" applyNumberFormat="1" applyFont="1" applyBorder="1" applyAlignment="1">
      <alignment horizontal="center" vertical="center"/>
    </xf>
    <xf numFmtId="2" fontId="1" fillId="12" borderId="198" xfId="0" applyNumberFormat="1" applyFont="1" applyFill="1" applyBorder="1" applyAlignment="1">
      <alignment horizontal="center" vertical="center"/>
    </xf>
    <xf numFmtId="2" fontId="1" fillId="12" borderId="199" xfId="0" applyNumberFormat="1" applyFont="1" applyFill="1" applyBorder="1" applyAlignment="1">
      <alignment horizontal="center" vertical="center"/>
    </xf>
    <xf numFmtId="2" fontId="1" fillId="0" borderId="202" xfId="0" applyNumberFormat="1" applyFont="1" applyBorder="1" applyAlignment="1">
      <alignment horizontal="center" vertical="center"/>
    </xf>
    <xf numFmtId="2" fontId="1" fillId="0" borderId="200" xfId="0" applyNumberFormat="1" applyFont="1" applyBorder="1" applyAlignment="1">
      <alignment horizontal="center"/>
    </xf>
    <xf numFmtId="2" fontId="1" fillId="0" borderId="201" xfId="0" applyNumberFormat="1" applyFont="1" applyBorder="1" applyAlignment="1">
      <alignment horizontal="center"/>
    </xf>
    <xf numFmtId="2" fontId="1" fillId="0" borderId="203" xfId="0" applyNumberFormat="1" applyFont="1" applyBorder="1" applyAlignment="1">
      <alignment horizontal="center"/>
    </xf>
    <xf numFmtId="2" fontId="1" fillId="0" borderId="197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204" xfId="0" applyNumberFormat="1" applyFont="1" applyBorder="1" applyAlignment="1">
      <alignment horizontal="center"/>
    </xf>
    <xf numFmtId="2" fontId="1" fillId="0" borderId="202" xfId="0" applyNumberFormat="1" applyFont="1" applyBorder="1" applyAlignment="1">
      <alignment horizontal="center"/>
    </xf>
    <xf numFmtId="2" fontId="1" fillId="0" borderId="199" xfId="0" applyNumberFormat="1" applyFont="1" applyBorder="1" applyAlignment="1">
      <alignment horizontal="center"/>
    </xf>
    <xf numFmtId="2" fontId="1" fillId="0" borderId="205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3" fillId="8" borderId="0" xfId="0" applyFont="1" applyFill="1" applyAlignment="1">
      <alignment vertical="center"/>
    </xf>
    <xf numFmtId="0" fontId="23" fillId="77" borderId="0" xfId="0" applyFont="1" applyFill="1" applyAlignment="1">
      <alignment vertical="center"/>
    </xf>
    <xf numFmtId="2" fontId="0" fillId="0" borderId="2" xfId="0" applyNumberFormat="1" applyBorder="1"/>
    <xf numFmtId="0" fontId="0" fillId="21" borderId="0" xfId="0" applyFill="1" applyAlignment="1">
      <alignment horizontal="center"/>
    </xf>
    <xf numFmtId="0" fontId="37" fillId="22" borderId="0" xfId="0" applyFont="1" applyFill="1" applyAlignment="1">
      <alignment horizontal="center" vertical="center"/>
    </xf>
    <xf numFmtId="0" fontId="18" fillId="22" borderId="0" xfId="1" applyFont="1" applyFill="1" applyAlignment="1" applyProtection="1">
      <alignment horizontal="center" vertical="center"/>
    </xf>
    <xf numFmtId="0" fontId="37" fillId="24" borderId="0" xfId="1" applyFont="1" applyFill="1" applyAlignment="1" applyProtection="1">
      <alignment horizontal="center" vertical="center"/>
    </xf>
    <xf numFmtId="0" fontId="38" fillId="23" borderId="0" xfId="0" applyFont="1" applyFill="1" applyAlignment="1" applyProtection="1">
      <alignment horizontal="left" vertical="center"/>
      <protection locked="0"/>
    </xf>
    <xf numFmtId="0" fontId="35" fillId="21" borderId="0" xfId="0" applyFont="1" applyFill="1" applyAlignment="1">
      <alignment horizontal="center" vertical="center"/>
    </xf>
    <xf numFmtId="0" fontId="56" fillId="19" borderId="0" xfId="0" applyFont="1" applyFill="1" applyAlignment="1" applyProtection="1">
      <alignment horizontal="left"/>
      <protection locked="0"/>
    </xf>
    <xf numFmtId="0" fontId="0" fillId="18" borderId="0" xfId="0" applyFill="1" applyAlignment="1">
      <alignment horizontal="center"/>
    </xf>
    <xf numFmtId="0" fontId="22" fillId="75" borderId="0" xfId="0" applyFont="1" applyFill="1" applyAlignment="1">
      <alignment horizontal="center" vertical="center"/>
    </xf>
    <xf numFmtId="0" fontId="121" fillId="75" borderId="0" xfId="0" applyFont="1" applyFill="1" applyAlignment="1">
      <alignment horizontal="center" vertical="top"/>
    </xf>
    <xf numFmtId="0" fontId="0" fillId="13" borderId="0" xfId="0" applyFill="1" applyAlignment="1">
      <alignment horizontal="center"/>
    </xf>
    <xf numFmtId="0" fontId="10" fillId="19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/>
    </xf>
    <xf numFmtId="0" fontId="3" fillId="75" borderId="0" xfId="0" applyFont="1" applyFill="1" applyAlignment="1">
      <alignment horizontal="center" vertical="center" wrapText="1"/>
    </xf>
    <xf numFmtId="0" fontId="3" fillId="75" borderId="0" xfId="0" applyFont="1" applyFill="1" applyAlignment="1">
      <alignment horizontal="center" vertical="center"/>
    </xf>
    <xf numFmtId="0" fontId="17" fillId="12" borderId="2" xfId="0" applyFont="1" applyFill="1" applyBorder="1" applyAlignment="1">
      <alignment horizontal="center"/>
    </xf>
    <xf numFmtId="0" fontId="17" fillId="12" borderId="4" xfId="0" applyFont="1" applyFill="1" applyBorder="1" applyAlignment="1">
      <alignment horizontal="center"/>
    </xf>
    <xf numFmtId="0" fontId="17" fillId="12" borderId="6" xfId="0" applyFont="1" applyFill="1" applyBorder="1" applyAlignment="1">
      <alignment horizontal="center"/>
    </xf>
    <xf numFmtId="0" fontId="59" fillId="2" borderId="171" xfId="0" applyFont="1" applyFill="1" applyBorder="1" applyAlignment="1">
      <alignment horizontal="center" vertical="center"/>
    </xf>
    <xf numFmtId="0" fontId="59" fillId="2" borderId="195" xfId="0" applyFont="1" applyFill="1" applyBorder="1" applyAlignment="1">
      <alignment horizontal="center" vertical="center"/>
    </xf>
    <xf numFmtId="0" fontId="26" fillId="30" borderId="0" xfId="0" applyFont="1" applyFill="1" applyAlignment="1">
      <alignment horizontal="center" vertical="center"/>
    </xf>
    <xf numFmtId="0" fontId="23" fillId="38" borderId="0" xfId="0" applyFont="1" applyFill="1" applyAlignment="1">
      <alignment horizontal="left" vertical="center"/>
    </xf>
    <xf numFmtId="0" fontId="41" fillId="3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 wrapText="1"/>
    </xf>
    <xf numFmtId="0" fontId="8" fillId="12" borderId="93" xfId="0" applyFont="1" applyFill="1" applyBorder="1" applyAlignment="1" applyProtection="1">
      <alignment horizontal="left" vertical="center"/>
      <protection locked="0"/>
    </xf>
    <xf numFmtId="0" fontId="8" fillId="12" borderId="94" xfId="0" applyFont="1" applyFill="1" applyBorder="1" applyAlignment="1" applyProtection="1">
      <alignment horizontal="left" vertical="center"/>
      <protection locked="0"/>
    </xf>
    <xf numFmtId="0" fontId="60" fillId="11" borderId="99" xfId="0" applyFont="1" applyFill="1" applyBorder="1" applyAlignment="1" applyProtection="1">
      <alignment horizontal="center" vertical="center"/>
      <protection hidden="1"/>
    </xf>
    <xf numFmtId="0" fontId="60" fillId="11" borderId="100" xfId="0" applyFont="1" applyFill="1" applyBorder="1" applyAlignment="1" applyProtection="1">
      <alignment horizontal="center" vertical="center"/>
      <protection hidden="1"/>
    </xf>
    <xf numFmtId="0" fontId="8" fillId="12" borderId="96" xfId="0" applyFont="1" applyFill="1" applyBorder="1" applyAlignment="1" applyProtection="1">
      <alignment horizontal="left" vertical="center"/>
      <protection locked="0"/>
    </xf>
    <xf numFmtId="0" fontId="8" fillId="12" borderId="97" xfId="0" applyFont="1" applyFill="1" applyBorder="1" applyAlignment="1" applyProtection="1">
      <alignment horizontal="left" vertical="center"/>
      <protection locked="0"/>
    </xf>
    <xf numFmtId="0" fontId="8" fillId="12" borderId="93" xfId="0" applyFont="1" applyFill="1" applyBorder="1" applyAlignment="1" applyProtection="1">
      <alignment horizontal="left" vertical="center" wrapText="1"/>
      <protection locked="0"/>
    </xf>
    <xf numFmtId="0" fontId="17" fillId="5" borderId="0" xfId="0" applyFont="1" applyFill="1" applyAlignment="1">
      <alignment horizontal="left" vertical="center" wrapText="1"/>
    </xf>
    <xf numFmtId="0" fontId="2" fillId="0" borderId="93" xfId="0" applyFont="1" applyBorder="1" applyAlignment="1">
      <alignment horizontal="left"/>
    </xf>
    <xf numFmtId="0" fontId="2" fillId="0" borderId="94" xfId="0" applyFont="1" applyBorder="1" applyAlignment="1">
      <alignment horizontal="left"/>
    </xf>
    <xf numFmtId="0" fontId="117" fillId="59" borderId="50" xfId="0" applyFont="1" applyFill="1" applyBorder="1" applyAlignment="1">
      <alignment horizontal="center" vertical="center" textRotation="90" wrapText="1"/>
    </xf>
    <xf numFmtId="0" fontId="117" fillId="59" borderId="0" xfId="0" applyFont="1" applyFill="1" applyAlignment="1">
      <alignment horizontal="center" vertical="center" textRotation="90" wrapText="1"/>
    </xf>
    <xf numFmtId="0" fontId="117" fillId="59" borderId="117" xfId="0" applyFont="1" applyFill="1" applyBorder="1" applyAlignment="1">
      <alignment horizontal="center" vertical="center" textRotation="90" wrapText="1"/>
    </xf>
    <xf numFmtId="0" fontId="54" fillId="54" borderId="21" xfId="0" applyFont="1" applyFill="1" applyBorder="1" applyAlignment="1">
      <alignment horizontal="center" vertical="center"/>
    </xf>
    <xf numFmtId="0" fontId="54" fillId="54" borderId="0" xfId="0" applyFont="1" applyFill="1" applyAlignment="1">
      <alignment horizontal="center" vertical="center"/>
    </xf>
    <xf numFmtId="0" fontId="114" fillId="30" borderId="178" xfId="0" applyFont="1" applyFill="1" applyBorder="1" applyAlignment="1">
      <alignment horizontal="center" vertical="center" textRotation="90" wrapText="1"/>
    </xf>
    <xf numFmtId="0" fontId="114" fillId="30" borderId="20" xfId="0" applyFont="1" applyFill="1" applyBorder="1" applyAlignment="1">
      <alignment horizontal="center" vertical="center" textRotation="90" wrapText="1"/>
    </xf>
    <xf numFmtId="0" fontId="114" fillId="30" borderId="19" xfId="0" applyFont="1" applyFill="1" applyBorder="1" applyAlignment="1">
      <alignment horizontal="center" vertical="center" textRotation="90" wrapText="1"/>
    </xf>
    <xf numFmtId="0" fontId="107" fillId="64" borderId="174" xfId="0" applyFont="1" applyFill="1" applyBorder="1" applyAlignment="1">
      <alignment horizontal="center" vertical="center"/>
    </xf>
    <xf numFmtId="0" fontId="107" fillId="64" borderId="175" xfId="0" applyFont="1" applyFill="1" applyBorder="1" applyAlignment="1">
      <alignment horizontal="center" vertical="center"/>
    </xf>
    <xf numFmtId="0" fontId="107" fillId="64" borderId="176" xfId="0" applyFont="1" applyFill="1" applyBorder="1" applyAlignment="1">
      <alignment horizontal="center" vertical="center"/>
    </xf>
    <xf numFmtId="0" fontId="96" fillId="65" borderId="177" xfId="0" applyFont="1" applyFill="1" applyBorder="1" applyAlignment="1">
      <alignment horizontal="center" vertical="center"/>
    </xf>
    <xf numFmtId="0" fontId="96" fillId="65" borderId="50" xfId="0" applyFont="1" applyFill="1" applyBorder="1" applyAlignment="1">
      <alignment horizontal="center" vertical="center"/>
    </xf>
    <xf numFmtId="0" fontId="96" fillId="65" borderId="51" xfId="0" applyFont="1" applyFill="1" applyBorder="1" applyAlignment="1">
      <alignment horizontal="center" vertical="center"/>
    </xf>
    <xf numFmtId="0" fontId="10" fillId="30" borderId="178" xfId="0" applyFont="1" applyFill="1" applyBorder="1" applyAlignment="1">
      <alignment horizontal="center" vertical="center" wrapText="1"/>
    </xf>
    <xf numFmtId="0" fontId="10" fillId="30" borderId="20" xfId="0" applyFont="1" applyFill="1" applyBorder="1" applyAlignment="1">
      <alignment horizontal="center" vertical="center" wrapText="1"/>
    </xf>
    <xf numFmtId="0" fontId="10" fillId="30" borderId="19" xfId="0" applyFont="1" applyFill="1" applyBorder="1" applyAlignment="1">
      <alignment horizontal="center" vertical="center" wrapText="1"/>
    </xf>
    <xf numFmtId="9" fontId="97" fillId="63" borderId="178" xfId="0" applyNumberFormat="1" applyFont="1" applyFill="1" applyBorder="1" applyAlignment="1">
      <alignment horizontal="center" vertical="center" textRotation="90" wrapText="1"/>
    </xf>
    <xf numFmtId="9" fontId="97" fillId="63" borderId="20" xfId="0" applyNumberFormat="1" applyFont="1" applyFill="1" applyBorder="1" applyAlignment="1">
      <alignment horizontal="center" vertical="center" textRotation="90" wrapText="1"/>
    </xf>
    <xf numFmtId="9" fontId="97" fillId="63" borderId="19" xfId="0" applyNumberFormat="1" applyFont="1" applyFill="1" applyBorder="1" applyAlignment="1">
      <alignment horizontal="center" vertical="center" textRotation="90" wrapText="1"/>
    </xf>
    <xf numFmtId="9" fontId="98" fillId="30" borderId="179" xfId="0" applyNumberFormat="1" applyFont="1" applyFill="1" applyBorder="1" applyAlignment="1">
      <alignment horizontal="center" vertical="center" textRotation="90" wrapText="1"/>
    </xf>
    <xf numFmtId="9" fontId="98" fillId="30" borderId="184" xfId="0" applyNumberFormat="1" applyFont="1" applyFill="1" applyBorder="1" applyAlignment="1">
      <alignment horizontal="center" vertical="center" textRotation="90" wrapText="1"/>
    </xf>
    <xf numFmtId="14" fontId="128" fillId="73" borderId="4" xfId="0" applyNumberFormat="1" applyFont="1" applyFill="1" applyBorder="1" applyAlignment="1">
      <alignment horizontal="center" vertical="center" wrapText="1"/>
    </xf>
    <xf numFmtId="14" fontId="128" fillId="73" borderId="180" xfId="0" applyNumberFormat="1" applyFont="1" applyFill="1" applyBorder="1" applyAlignment="1">
      <alignment horizontal="center" vertical="center" wrapText="1"/>
    </xf>
    <xf numFmtId="14" fontId="100" fillId="66" borderId="181" xfId="0" applyNumberFormat="1" applyFont="1" applyFill="1" applyBorder="1" applyAlignment="1">
      <alignment horizontal="center" vertical="center" wrapText="1"/>
    </xf>
    <xf numFmtId="14" fontId="100" fillId="66" borderId="182" xfId="0" applyNumberFormat="1" applyFont="1" applyFill="1" applyBorder="1" applyAlignment="1">
      <alignment horizontal="center" vertical="center" wrapText="1"/>
    </xf>
    <xf numFmtId="9" fontId="97" fillId="63" borderId="183" xfId="0" applyNumberFormat="1" applyFont="1" applyFill="1" applyBorder="1" applyAlignment="1">
      <alignment horizontal="center" vertical="center" textRotation="90" wrapText="1"/>
    </xf>
    <xf numFmtId="9" fontId="97" fillId="63" borderId="126" xfId="0" applyNumberFormat="1" applyFont="1" applyFill="1" applyBorder="1" applyAlignment="1">
      <alignment horizontal="center" vertical="center" textRotation="90" wrapText="1"/>
    </xf>
    <xf numFmtId="0" fontId="10" fillId="55" borderId="178" xfId="0" applyFont="1" applyFill="1" applyBorder="1" applyAlignment="1">
      <alignment horizontal="center" vertical="center" wrapText="1"/>
    </xf>
    <xf numFmtId="0" fontId="10" fillId="55" borderId="20" xfId="0" applyFont="1" applyFill="1" applyBorder="1" applyAlignment="1">
      <alignment horizontal="center" vertical="center" wrapText="1"/>
    </xf>
    <xf numFmtId="0" fontId="10" fillId="55" borderId="19" xfId="0" applyFont="1" applyFill="1" applyBorder="1" applyAlignment="1">
      <alignment horizontal="center" vertical="center" wrapText="1"/>
    </xf>
    <xf numFmtId="0" fontId="95" fillId="9" borderId="0" xfId="0" applyFont="1" applyFill="1" applyAlignment="1">
      <alignment horizontal="center" vertical="center"/>
    </xf>
    <xf numFmtId="0" fontId="10" fillId="54" borderId="178" xfId="0" applyFont="1" applyFill="1" applyBorder="1" applyAlignment="1">
      <alignment horizontal="center" vertical="center" wrapText="1"/>
    </xf>
    <xf numFmtId="0" fontId="10" fillId="54" borderId="20" xfId="0" applyFont="1" applyFill="1" applyBorder="1" applyAlignment="1">
      <alignment horizontal="center" vertical="center" wrapText="1"/>
    </xf>
    <xf numFmtId="0" fontId="10" fillId="54" borderId="19" xfId="0" applyFont="1" applyFill="1" applyBorder="1" applyAlignment="1">
      <alignment horizontal="center" vertical="center" wrapText="1"/>
    </xf>
    <xf numFmtId="14" fontId="128" fillId="67" borderId="4" xfId="0" applyNumberFormat="1" applyFont="1" applyFill="1" applyBorder="1" applyAlignment="1">
      <alignment horizontal="center" vertical="center" wrapText="1"/>
    </xf>
    <xf numFmtId="14" fontId="128" fillId="67" borderId="180" xfId="0" applyNumberFormat="1" applyFont="1" applyFill="1" applyBorder="1" applyAlignment="1">
      <alignment horizontal="center" vertical="center" wrapText="1"/>
    </xf>
    <xf numFmtId="9" fontId="98" fillId="54" borderId="179" xfId="0" applyNumberFormat="1" applyFont="1" applyFill="1" applyBorder="1" applyAlignment="1">
      <alignment horizontal="center" vertical="center" textRotation="90" wrapText="1"/>
    </xf>
    <xf numFmtId="9" fontId="98" fillId="54" borderId="184" xfId="0" applyNumberFormat="1" applyFont="1" applyFill="1" applyBorder="1" applyAlignment="1">
      <alignment horizontal="center" vertical="center" textRotation="90" wrapText="1"/>
    </xf>
    <xf numFmtId="0" fontId="23" fillId="8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23" fillId="8" borderId="0" xfId="0" applyFont="1" applyFill="1" applyAlignment="1">
      <alignment horizontal="center" vertical="center"/>
    </xf>
    <xf numFmtId="0" fontId="16" fillId="61" borderId="0" xfId="0" applyFont="1" applyFill="1" applyAlignment="1">
      <alignment horizontal="center" vertical="center"/>
    </xf>
    <xf numFmtId="0" fontId="12" fillId="62" borderId="0" xfId="0" applyFont="1" applyFill="1" applyAlignment="1">
      <alignment horizontal="center" vertical="center"/>
    </xf>
    <xf numFmtId="14" fontId="99" fillId="72" borderId="183" xfId="0" applyNumberFormat="1" applyFont="1" applyFill="1" applyBorder="1" applyAlignment="1">
      <alignment horizontal="center" vertical="center" textRotation="90" wrapText="1"/>
    </xf>
    <xf numFmtId="14" fontId="99" fillId="72" borderId="29" xfId="0" applyNumberFormat="1" applyFont="1" applyFill="1" applyBorder="1" applyAlignment="1">
      <alignment horizontal="center" vertical="center" textRotation="90" wrapText="1"/>
    </xf>
    <xf numFmtId="14" fontId="113" fillId="67" borderId="116" xfId="0" applyNumberFormat="1" applyFont="1" applyFill="1" applyBorder="1" applyAlignment="1">
      <alignment horizontal="center" vertical="center" textRotation="90" wrapText="1"/>
    </xf>
    <xf numFmtId="14" fontId="113" fillId="67" borderId="0" xfId="0" applyNumberFormat="1" applyFont="1" applyFill="1" applyAlignment="1">
      <alignment horizontal="center" vertical="center" textRotation="90" wrapText="1"/>
    </xf>
    <xf numFmtId="14" fontId="113" fillId="70" borderId="116" xfId="0" applyNumberFormat="1" applyFont="1" applyFill="1" applyBorder="1" applyAlignment="1">
      <alignment horizontal="center" vertical="center" textRotation="90" wrapText="1"/>
    </xf>
    <xf numFmtId="14" fontId="113" fillId="70" borderId="0" xfId="0" applyNumberFormat="1" applyFont="1" applyFill="1" applyAlignment="1">
      <alignment horizontal="center" vertical="center" textRotation="90" wrapText="1"/>
    </xf>
    <xf numFmtId="14" fontId="115" fillId="66" borderId="116" xfId="0" applyNumberFormat="1" applyFont="1" applyFill="1" applyBorder="1" applyAlignment="1">
      <alignment horizontal="center" vertical="center" textRotation="90" wrapText="1"/>
    </xf>
    <xf numFmtId="14" fontId="115" fillId="66" borderId="0" xfId="0" applyNumberFormat="1" applyFont="1" applyFill="1" applyAlignment="1">
      <alignment horizontal="center" vertical="center" textRotation="90" wrapText="1"/>
    </xf>
    <xf numFmtId="14" fontId="113" fillId="73" borderId="116" xfId="0" applyNumberFormat="1" applyFont="1" applyFill="1" applyBorder="1" applyAlignment="1">
      <alignment horizontal="center" vertical="center" textRotation="90" wrapText="1"/>
    </xf>
    <xf numFmtId="14" fontId="113" fillId="73" borderId="0" xfId="0" applyNumberFormat="1" applyFont="1" applyFill="1" applyAlignment="1">
      <alignment horizontal="center" vertical="center" textRotation="90" wrapText="1"/>
    </xf>
    <xf numFmtId="14" fontId="113" fillId="69" borderId="116" xfId="0" applyNumberFormat="1" applyFont="1" applyFill="1" applyBorder="1" applyAlignment="1">
      <alignment horizontal="center" vertical="center" textRotation="90" wrapText="1"/>
    </xf>
    <xf numFmtId="14" fontId="113" fillId="69" borderId="0" xfId="0" applyNumberFormat="1" applyFont="1" applyFill="1" applyAlignment="1">
      <alignment horizontal="center" vertical="center" textRotation="90" wrapText="1"/>
    </xf>
    <xf numFmtId="14" fontId="115" fillId="68" borderId="116" xfId="0" applyNumberFormat="1" applyFont="1" applyFill="1" applyBorder="1" applyAlignment="1">
      <alignment horizontal="center" vertical="center" textRotation="90" wrapText="1"/>
    </xf>
    <xf numFmtId="14" fontId="115" fillId="68" borderId="0" xfId="0" applyNumberFormat="1" applyFont="1" applyFill="1" applyAlignment="1">
      <alignment horizontal="center" vertical="center" textRotation="90" wrapText="1"/>
    </xf>
    <xf numFmtId="0" fontId="54" fillId="30" borderId="21" xfId="0" applyFont="1" applyFill="1" applyBorder="1" applyAlignment="1">
      <alignment horizontal="center" vertical="center"/>
    </xf>
    <xf numFmtId="0" fontId="54" fillId="30" borderId="0" xfId="0" applyFont="1" applyFill="1" applyAlignment="1">
      <alignment horizontal="center" vertical="center"/>
    </xf>
    <xf numFmtId="0" fontId="54" fillId="55" borderId="21" xfId="0" applyFont="1" applyFill="1" applyBorder="1" applyAlignment="1">
      <alignment horizontal="center" vertical="center"/>
    </xf>
    <xf numFmtId="0" fontId="54" fillId="55" borderId="0" xfId="0" applyFont="1" applyFill="1" applyAlignment="1">
      <alignment horizontal="center" vertical="center"/>
    </xf>
    <xf numFmtId="0" fontId="54" fillId="58" borderId="21" xfId="0" applyFont="1" applyFill="1" applyBorder="1" applyAlignment="1">
      <alignment horizontal="center" vertical="center"/>
    </xf>
    <xf numFmtId="0" fontId="54" fillId="58" borderId="0" xfId="0" applyFont="1" applyFill="1" applyAlignment="1">
      <alignment horizontal="center" vertical="center"/>
    </xf>
    <xf numFmtId="9" fontId="98" fillId="55" borderId="179" xfId="0" applyNumberFormat="1" applyFont="1" applyFill="1" applyBorder="1" applyAlignment="1">
      <alignment horizontal="center" vertical="center" textRotation="90" wrapText="1"/>
    </xf>
    <xf numFmtId="9" fontId="98" fillId="55" borderId="184" xfId="0" applyNumberFormat="1" applyFont="1" applyFill="1" applyBorder="1" applyAlignment="1">
      <alignment horizontal="center" vertical="center" textRotation="90" wrapText="1"/>
    </xf>
    <xf numFmtId="14" fontId="129" fillId="69" borderId="4" xfId="0" applyNumberFormat="1" applyFont="1" applyFill="1" applyBorder="1" applyAlignment="1">
      <alignment horizontal="center" vertical="center" wrapText="1"/>
    </xf>
    <xf numFmtId="14" fontId="129" fillId="69" borderId="180" xfId="0" applyNumberFormat="1" applyFont="1" applyFill="1" applyBorder="1" applyAlignment="1">
      <alignment horizontal="center" vertical="center" wrapText="1"/>
    </xf>
    <xf numFmtId="0" fontId="105" fillId="58" borderId="178" xfId="0" applyFont="1" applyFill="1" applyBorder="1" applyAlignment="1">
      <alignment horizontal="center" vertical="center" wrapText="1"/>
    </xf>
    <xf numFmtId="0" fontId="105" fillId="58" borderId="20" xfId="0" applyFont="1" applyFill="1" applyBorder="1" applyAlignment="1">
      <alignment horizontal="center" vertical="center" wrapText="1"/>
    </xf>
    <xf numFmtId="0" fontId="105" fillId="58" borderId="19" xfId="0" applyFont="1" applyFill="1" applyBorder="1" applyAlignment="1">
      <alignment horizontal="center" vertical="center" wrapText="1"/>
    </xf>
    <xf numFmtId="9" fontId="106" fillId="58" borderId="179" xfId="0" applyNumberFormat="1" applyFont="1" applyFill="1" applyBorder="1" applyAlignment="1">
      <alignment horizontal="center" vertical="center" textRotation="90" wrapText="1"/>
    </xf>
    <xf numFmtId="9" fontId="106" fillId="58" borderId="184" xfId="0" applyNumberFormat="1" applyFont="1" applyFill="1" applyBorder="1" applyAlignment="1">
      <alignment horizontal="center" vertical="center" textRotation="90" wrapText="1"/>
    </xf>
    <xf numFmtId="14" fontId="129" fillId="68" borderId="4" xfId="0" applyNumberFormat="1" applyFont="1" applyFill="1" applyBorder="1" applyAlignment="1">
      <alignment horizontal="center" vertical="center" wrapText="1"/>
    </xf>
    <xf numFmtId="14" fontId="129" fillId="68" borderId="180" xfId="0" applyNumberFormat="1" applyFont="1" applyFill="1" applyBorder="1" applyAlignment="1">
      <alignment horizontal="center" vertical="center" wrapText="1"/>
    </xf>
    <xf numFmtId="0" fontId="54" fillId="8" borderId="21" xfId="0" applyFont="1" applyFill="1" applyBorder="1" applyAlignment="1">
      <alignment horizontal="center" vertical="center"/>
    </xf>
    <xf numFmtId="0" fontId="54" fillId="8" borderId="0" xfId="0" applyFont="1" applyFill="1" applyAlignment="1">
      <alignment horizontal="center" vertical="center"/>
    </xf>
    <xf numFmtId="0" fontId="54" fillId="8" borderId="188" xfId="0" applyFont="1" applyFill="1" applyBorder="1" applyAlignment="1">
      <alignment horizontal="center" vertical="center"/>
    </xf>
    <xf numFmtId="9" fontId="98" fillId="35" borderId="190" xfId="0" applyNumberFormat="1" applyFont="1" applyFill="1" applyBorder="1" applyAlignment="1">
      <alignment horizontal="center" vertical="center" textRotation="90" wrapText="1"/>
    </xf>
    <xf numFmtId="9" fontId="98" fillId="35" borderId="192" xfId="0" applyNumberFormat="1" applyFont="1" applyFill="1" applyBorder="1" applyAlignment="1">
      <alignment horizontal="center" vertical="center" textRotation="90" wrapText="1"/>
    </xf>
    <xf numFmtId="0" fontId="108" fillId="30" borderId="191" xfId="0" applyFont="1" applyFill="1" applyBorder="1" applyAlignment="1">
      <alignment horizontal="center" vertical="center" textRotation="90" wrapText="1"/>
    </xf>
    <xf numFmtId="0" fontId="54" fillId="33" borderId="21" xfId="0" applyFont="1" applyFill="1" applyBorder="1" applyAlignment="1">
      <alignment horizontal="center" vertical="center"/>
    </xf>
    <xf numFmtId="0" fontId="54" fillId="33" borderId="0" xfId="0" applyFont="1" applyFill="1" applyAlignment="1">
      <alignment horizontal="center" vertical="center"/>
    </xf>
    <xf numFmtId="0" fontId="10" fillId="33" borderId="178" xfId="0" applyFont="1" applyFill="1" applyBorder="1" applyAlignment="1">
      <alignment horizontal="center" vertical="center" wrapText="1"/>
    </xf>
    <xf numFmtId="0" fontId="10" fillId="33" borderId="20" xfId="0" applyFont="1" applyFill="1" applyBorder="1" applyAlignment="1">
      <alignment horizontal="center" vertical="center" wrapText="1"/>
    </xf>
    <xf numFmtId="0" fontId="10" fillId="33" borderId="19" xfId="0" applyFont="1" applyFill="1" applyBorder="1" applyAlignment="1">
      <alignment horizontal="center" vertical="center" wrapText="1"/>
    </xf>
    <xf numFmtId="9" fontId="98" fillId="33" borderId="179" xfId="0" applyNumberFormat="1" applyFont="1" applyFill="1" applyBorder="1" applyAlignment="1">
      <alignment horizontal="center" vertical="center" textRotation="90" wrapText="1"/>
    </xf>
    <xf numFmtId="9" fontId="98" fillId="33" borderId="184" xfId="0" applyNumberFormat="1" applyFont="1" applyFill="1" applyBorder="1" applyAlignment="1">
      <alignment horizontal="center" vertical="center" textRotation="90" wrapText="1"/>
    </xf>
    <xf numFmtId="14" fontId="128" fillId="70" borderId="4" xfId="0" applyNumberFormat="1" applyFont="1" applyFill="1" applyBorder="1" applyAlignment="1">
      <alignment horizontal="center" vertical="center" wrapText="1"/>
    </xf>
    <xf numFmtId="14" fontId="128" fillId="70" borderId="180" xfId="0" applyNumberFormat="1" applyFont="1" applyFill="1" applyBorder="1" applyAlignment="1">
      <alignment horizontal="center" vertical="center" wrapText="1"/>
    </xf>
    <xf numFmtId="0" fontId="107" fillId="64" borderId="189" xfId="0" applyFont="1" applyFill="1" applyBorder="1" applyAlignment="1">
      <alignment horizontal="center" vertical="center"/>
    </xf>
    <xf numFmtId="0" fontId="96" fillId="65" borderId="19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9" fontId="97" fillId="63" borderId="25" xfId="0" applyNumberFormat="1" applyFont="1" applyFill="1" applyBorder="1" applyAlignment="1">
      <alignment horizontal="center" vertical="center" textRotation="90" wrapText="1"/>
    </xf>
    <xf numFmtId="9" fontId="98" fillId="8" borderId="21" xfId="0" applyNumberFormat="1" applyFont="1" applyFill="1" applyBorder="1" applyAlignment="1">
      <alignment horizontal="center" vertical="center" textRotation="90" wrapText="1"/>
    </xf>
    <xf numFmtId="14" fontId="128" fillId="72" borderId="4" xfId="0" applyNumberFormat="1" applyFont="1" applyFill="1" applyBorder="1" applyAlignment="1">
      <alignment horizontal="center" vertical="center" wrapText="1"/>
    </xf>
    <xf numFmtId="14" fontId="128" fillId="72" borderId="180" xfId="0" applyNumberFormat="1" applyFont="1" applyFill="1" applyBorder="1" applyAlignment="1">
      <alignment horizontal="center" vertical="center" wrapText="1"/>
    </xf>
    <xf numFmtId="14" fontId="100" fillId="66" borderId="183" xfId="0" applyNumberFormat="1" applyFont="1" applyFill="1" applyBorder="1" applyAlignment="1">
      <alignment horizontal="center" vertical="center" wrapText="1"/>
    </xf>
    <xf numFmtId="14" fontId="100" fillId="66" borderId="193" xfId="0" applyNumberFormat="1" applyFont="1" applyFill="1" applyBorder="1" applyAlignment="1">
      <alignment horizontal="center" vertical="center" wrapText="1"/>
    </xf>
    <xf numFmtId="0" fontId="112" fillId="59" borderId="21" xfId="0" applyFont="1" applyFill="1" applyBorder="1" applyAlignment="1">
      <alignment horizontal="center" vertical="center"/>
    </xf>
    <xf numFmtId="0" fontId="112" fillId="59" borderId="0" xfId="0" applyFont="1" applyFill="1" applyAlignment="1">
      <alignment horizontal="center" vertical="center"/>
    </xf>
    <xf numFmtId="0" fontId="112" fillId="59" borderId="188" xfId="0" applyFont="1" applyFill="1" applyBorder="1" applyAlignment="1">
      <alignment horizontal="center" vertical="center"/>
    </xf>
    <xf numFmtId="0" fontId="110" fillId="59" borderId="19" xfId="0" applyFont="1" applyFill="1" applyBorder="1" applyAlignment="1">
      <alignment horizontal="center" vertical="center" wrapText="1"/>
    </xf>
    <xf numFmtId="0" fontId="110" fillId="59" borderId="25" xfId="0" applyFont="1" applyFill="1" applyBorder="1" applyAlignment="1">
      <alignment horizontal="center" vertical="center" wrapText="1"/>
    </xf>
    <xf numFmtId="9" fontId="109" fillId="59" borderId="21" xfId="0" applyNumberFormat="1" applyFont="1" applyFill="1" applyBorder="1" applyAlignment="1">
      <alignment horizontal="center" vertical="center" textRotation="90" wrapText="1"/>
    </xf>
    <xf numFmtId="14" fontId="130" fillId="66" borderId="4" xfId="0" applyNumberFormat="1" applyFont="1" applyFill="1" applyBorder="1" applyAlignment="1">
      <alignment horizontal="center" vertical="center" wrapText="1"/>
    </xf>
    <xf numFmtId="14" fontId="130" fillId="66" borderId="180" xfId="0" applyNumberFormat="1" applyFont="1" applyFill="1" applyBorder="1" applyAlignment="1">
      <alignment horizontal="center" vertical="center" wrapText="1"/>
    </xf>
    <xf numFmtId="14" fontId="100" fillId="74" borderId="183" xfId="0" applyNumberFormat="1" applyFont="1" applyFill="1" applyBorder="1" applyAlignment="1">
      <alignment horizontal="center" vertical="center" wrapText="1"/>
    </xf>
    <xf numFmtId="14" fontId="100" fillId="74" borderId="193" xfId="0" applyNumberFormat="1" applyFont="1" applyFill="1" applyBorder="1" applyAlignment="1">
      <alignment horizontal="center" vertical="center" wrapText="1"/>
    </xf>
    <xf numFmtId="9" fontId="9" fillId="47" borderId="102" xfId="0" applyNumberFormat="1" applyFont="1" applyFill="1" applyBorder="1" applyAlignment="1">
      <alignment horizontal="center" vertical="center" textRotation="90" wrapText="1"/>
    </xf>
    <xf numFmtId="9" fontId="9" fillId="47" borderId="20" xfId="0" applyNumberFormat="1" applyFont="1" applyFill="1" applyBorder="1" applyAlignment="1">
      <alignment horizontal="center" vertical="center" textRotation="90" wrapText="1"/>
    </xf>
    <xf numFmtId="9" fontId="44" fillId="2" borderId="20" xfId="0" applyNumberFormat="1" applyFont="1" applyFill="1" applyBorder="1" applyAlignment="1">
      <alignment horizontal="center" vertical="center" textRotation="90" wrapText="1"/>
    </xf>
    <xf numFmtId="0" fontId="44" fillId="2" borderId="20" xfId="0" applyFont="1" applyFill="1" applyBorder="1" applyAlignment="1">
      <alignment horizontal="center" vertical="center" textRotation="90" wrapText="1"/>
    </xf>
    <xf numFmtId="9" fontId="9" fillId="38" borderId="20" xfId="0" applyNumberFormat="1" applyFont="1" applyFill="1" applyBorder="1" applyAlignment="1">
      <alignment horizontal="center" vertical="center" textRotation="90" wrapText="1"/>
    </xf>
    <xf numFmtId="9" fontId="9" fillId="45" borderId="20" xfId="0" applyNumberFormat="1" applyFont="1" applyFill="1" applyBorder="1" applyAlignment="1">
      <alignment horizontal="center" vertical="center" textRotation="90" wrapText="1"/>
    </xf>
    <xf numFmtId="9" fontId="9" fillId="46" borderId="20" xfId="0" applyNumberFormat="1" applyFont="1" applyFill="1" applyBorder="1" applyAlignment="1">
      <alignment horizontal="center" vertical="center" textRotation="90" wrapText="1"/>
    </xf>
    <xf numFmtId="0" fontId="9" fillId="46" borderId="20" xfId="0" applyFont="1" applyFill="1" applyBorder="1" applyAlignment="1">
      <alignment horizontal="center" vertical="center" textRotation="90" wrapText="1"/>
    </xf>
    <xf numFmtId="0" fontId="9" fillId="45" borderId="20" xfId="0" applyFont="1" applyFill="1" applyBorder="1" applyAlignment="1">
      <alignment horizontal="center" vertical="center" textRotation="90" wrapText="1"/>
    </xf>
    <xf numFmtId="0" fontId="9" fillId="38" borderId="20" xfId="0" applyFont="1" applyFill="1" applyBorder="1" applyAlignment="1">
      <alignment horizontal="center" vertical="center" textRotation="90" wrapText="1"/>
    </xf>
    <xf numFmtId="0" fontId="9" fillId="41" borderId="20" xfId="0" applyFont="1" applyFill="1" applyBorder="1" applyAlignment="1">
      <alignment horizontal="center" vertical="center" textRotation="90" wrapText="1"/>
    </xf>
    <xf numFmtId="9" fontId="63" fillId="2" borderId="20" xfId="0" applyNumberFormat="1" applyFont="1" applyFill="1" applyBorder="1" applyAlignment="1">
      <alignment horizontal="center" vertical="center" textRotation="90" wrapText="1"/>
    </xf>
    <xf numFmtId="0" fontId="63" fillId="2" borderId="20" xfId="0" applyFont="1" applyFill="1" applyBorder="1" applyAlignment="1">
      <alignment horizontal="center" vertical="center" textRotation="90" wrapText="1"/>
    </xf>
    <xf numFmtId="0" fontId="9" fillId="8" borderId="20" xfId="0" applyFont="1" applyFill="1" applyBorder="1" applyAlignment="1">
      <alignment horizontal="center" vertical="center" textRotation="90" wrapText="1"/>
    </xf>
    <xf numFmtId="0" fontId="17" fillId="2" borderId="0" xfId="0" applyFont="1" applyFill="1" applyAlignment="1">
      <alignment horizontal="left" vertical="center"/>
    </xf>
    <xf numFmtId="0" fontId="50" fillId="33" borderId="0" xfId="0" applyFont="1" applyFill="1" applyAlignment="1">
      <alignment horizontal="center" vertical="center"/>
    </xf>
    <xf numFmtId="0" fontId="12" fillId="38" borderId="52" xfId="0" applyFont="1" applyFill="1" applyBorder="1" applyAlignment="1">
      <alignment horizontal="center" vertical="center"/>
    </xf>
    <xf numFmtId="0" fontId="12" fillId="38" borderId="0" xfId="0" applyFont="1" applyFill="1" applyAlignment="1">
      <alignment horizontal="center" vertical="center"/>
    </xf>
    <xf numFmtId="0" fontId="12" fillId="38" borderId="53" xfId="0" applyFont="1" applyFill="1" applyBorder="1" applyAlignment="1">
      <alignment horizontal="center" vertical="center"/>
    </xf>
    <xf numFmtId="0" fontId="51" fillId="44" borderId="47" xfId="0" applyFont="1" applyFill="1" applyBorder="1" applyAlignment="1">
      <alignment horizontal="center" vertical="center"/>
    </xf>
    <xf numFmtId="0" fontId="51" fillId="44" borderId="48" xfId="0" applyFont="1" applyFill="1" applyBorder="1" applyAlignment="1">
      <alignment horizontal="center" vertical="center"/>
    </xf>
    <xf numFmtId="0" fontId="51" fillId="44" borderId="49" xfId="0" applyFont="1" applyFill="1" applyBorder="1" applyAlignment="1">
      <alignment horizontal="center" vertical="center"/>
    </xf>
    <xf numFmtId="0" fontId="51" fillId="38" borderId="47" xfId="0" applyFont="1" applyFill="1" applyBorder="1" applyAlignment="1">
      <alignment horizontal="center" vertical="center"/>
    </xf>
    <xf numFmtId="0" fontId="51" fillId="38" borderId="48" xfId="0" applyFont="1" applyFill="1" applyBorder="1" applyAlignment="1">
      <alignment horizontal="center" vertical="center"/>
    </xf>
    <xf numFmtId="0" fontId="51" fillId="45" borderId="57" xfId="0" applyFont="1" applyFill="1" applyBorder="1" applyAlignment="1">
      <alignment horizontal="center" vertical="center"/>
    </xf>
    <xf numFmtId="0" fontId="51" fillId="45" borderId="48" xfId="0" applyFont="1" applyFill="1" applyBorder="1" applyAlignment="1">
      <alignment horizontal="center" vertical="center"/>
    </xf>
    <xf numFmtId="0" fontId="51" fillId="45" borderId="49" xfId="0" applyFont="1" applyFill="1" applyBorder="1" applyAlignment="1">
      <alignment horizontal="center" vertical="center"/>
    </xf>
    <xf numFmtId="0" fontId="50" fillId="27" borderId="0" xfId="0" applyFont="1" applyFill="1" applyAlignment="1">
      <alignment horizontal="center" vertical="center"/>
    </xf>
    <xf numFmtId="0" fontId="54" fillId="38" borderId="0" xfId="0" applyFont="1" applyFill="1" applyAlignment="1">
      <alignment horizontal="center" vertical="center"/>
    </xf>
    <xf numFmtId="0" fontId="51" fillId="8" borderId="48" xfId="0" applyFont="1" applyFill="1" applyBorder="1" applyAlignment="1">
      <alignment horizontal="center" vertical="center" wrapText="1"/>
    </xf>
    <xf numFmtId="0" fontId="51" fillId="8" borderId="49" xfId="0" applyFont="1" applyFill="1" applyBorder="1" applyAlignment="1">
      <alignment horizontal="center" vertical="center" wrapText="1"/>
    </xf>
    <xf numFmtId="0" fontId="51" fillId="47" borderId="47" xfId="0" applyFont="1" applyFill="1" applyBorder="1" applyAlignment="1">
      <alignment horizontal="center" vertical="center" wrapText="1"/>
    </xf>
    <xf numFmtId="0" fontId="51" fillId="47" borderId="48" xfId="0" applyFont="1" applyFill="1" applyBorder="1" applyAlignment="1">
      <alignment horizontal="center" vertical="center" wrapText="1"/>
    </xf>
    <xf numFmtId="9" fontId="9" fillId="50" borderId="107" xfId="0" applyNumberFormat="1" applyFont="1" applyFill="1" applyBorder="1" applyAlignment="1">
      <alignment horizontal="center" vertical="center" textRotation="90" wrapText="1"/>
    </xf>
    <xf numFmtId="9" fontId="9" fillId="50" borderId="0" xfId="0" applyNumberFormat="1" applyFont="1" applyFill="1" applyAlignment="1">
      <alignment horizontal="center" vertical="center" textRotation="90" wrapText="1"/>
    </xf>
    <xf numFmtId="9" fontId="9" fillId="52" borderId="107" xfId="0" applyNumberFormat="1" applyFont="1" applyFill="1" applyBorder="1" applyAlignment="1">
      <alignment horizontal="center" vertical="center" textRotation="90" wrapText="1"/>
    </xf>
    <xf numFmtId="9" fontId="9" fillId="52" borderId="0" xfId="0" applyNumberFormat="1" applyFont="1" applyFill="1" applyAlignment="1">
      <alignment horizontal="center" vertical="center" textRotation="90" wrapText="1"/>
    </xf>
    <xf numFmtId="9" fontId="9" fillId="41" borderId="20" xfId="0" applyNumberFormat="1" applyFont="1" applyFill="1" applyBorder="1" applyAlignment="1">
      <alignment horizontal="center" vertical="center" textRotation="90" wrapText="1"/>
    </xf>
    <xf numFmtId="0" fontId="51" fillId="41" borderId="48" xfId="0" applyFont="1" applyFill="1" applyBorder="1" applyAlignment="1">
      <alignment horizontal="center" vertical="center"/>
    </xf>
    <xf numFmtId="0" fontId="51" fillId="41" borderId="49" xfId="0" applyFont="1" applyFill="1" applyBorder="1" applyAlignment="1">
      <alignment horizontal="center" vertical="center"/>
    </xf>
    <xf numFmtId="9" fontId="9" fillId="8" borderId="20" xfId="0" applyNumberFormat="1" applyFont="1" applyFill="1" applyBorder="1" applyAlignment="1">
      <alignment horizontal="center" vertical="center" textRotation="90" wrapText="1"/>
    </xf>
    <xf numFmtId="0" fontId="51" fillId="46" borderId="47" xfId="0" applyFont="1" applyFill="1" applyBorder="1" applyAlignment="1">
      <alignment horizontal="center" vertical="center"/>
    </xf>
    <xf numFmtId="0" fontId="51" fillId="46" borderId="48" xfId="0" applyFont="1" applyFill="1" applyBorder="1" applyAlignment="1">
      <alignment horizontal="center" vertical="center"/>
    </xf>
    <xf numFmtId="0" fontId="62" fillId="17" borderId="50" xfId="0" applyFont="1" applyFill="1" applyBorder="1" applyAlignment="1">
      <alignment horizontal="center" vertical="center"/>
    </xf>
    <xf numFmtId="0" fontId="62" fillId="17" borderId="51" xfId="0" applyFont="1" applyFill="1" applyBorder="1" applyAlignment="1">
      <alignment horizontal="center" vertical="center"/>
    </xf>
    <xf numFmtId="0" fontId="62" fillId="17" borderId="0" xfId="0" applyFont="1" applyFill="1" applyAlignment="1">
      <alignment horizontal="center" vertical="center"/>
    </xf>
    <xf numFmtId="0" fontId="62" fillId="17" borderId="29" xfId="0" applyFont="1" applyFill="1" applyBorder="1" applyAlignment="1">
      <alignment horizontal="center" vertical="center"/>
    </xf>
    <xf numFmtId="0" fontId="9" fillId="44" borderId="20" xfId="0" applyFont="1" applyFill="1" applyBorder="1" applyAlignment="1">
      <alignment horizontal="center" vertical="center" textRotation="90" wrapText="1"/>
    </xf>
    <xf numFmtId="0" fontId="9" fillId="44" borderId="29" xfId="0" applyFont="1" applyFill="1" applyBorder="1" applyAlignment="1">
      <alignment horizontal="center" vertical="center" textRotation="90" wrapText="1"/>
    </xf>
    <xf numFmtId="9" fontId="9" fillId="44" borderId="20" xfId="0" applyNumberFormat="1" applyFont="1" applyFill="1" applyBorder="1" applyAlignment="1">
      <alignment horizontal="center" vertical="center" textRotation="90" wrapText="1"/>
    </xf>
    <xf numFmtId="0" fontId="23" fillId="12" borderId="0" xfId="0" applyFont="1" applyFill="1" applyAlignment="1">
      <alignment horizontal="left" vertical="center"/>
    </xf>
    <xf numFmtId="0" fontId="5" fillId="38" borderId="0" xfId="0" applyFont="1" applyFill="1" applyAlignment="1">
      <alignment horizontal="left" vertical="center"/>
    </xf>
    <xf numFmtId="0" fontId="40" fillId="33" borderId="0" xfId="0" applyFont="1" applyFill="1" applyAlignment="1">
      <alignment horizontal="left" vertical="center"/>
    </xf>
    <xf numFmtId="0" fontId="23" fillId="27" borderId="0" xfId="0" applyFont="1" applyFill="1" applyAlignment="1">
      <alignment horizontal="center" vertical="center"/>
    </xf>
    <xf numFmtId="0" fontId="61" fillId="2" borderId="46" xfId="0" applyFont="1" applyFill="1" applyBorder="1" applyAlignment="1">
      <alignment horizontal="center" vertical="center"/>
    </xf>
    <xf numFmtId="0" fontId="61" fillId="2" borderId="0" xfId="0" applyFont="1" applyFill="1" applyAlignment="1">
      <alignment horizontal="center" vertical="center"/>
    </xf>
    <xf numFmtId="0" fontId="53" fillId="0" borderId="24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3" fillId="0" borderId="24" xfId="0" applyFont="1" applyBorder="1" applyAlignment="1">
      <alignment horizontal="center" vertical="center"/>
    </xf>
    <xf numFmtId="0" fontId="55" fillId="0" borderId="0" xfId="0" applyFont="1" applyAlignment="1">
      <alignment horizontal="center" vertical="top"/>
    </xf>
    <xf numFmtId="0" fontId="22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left" vertical="center"/>
    </xf>
    <xf numFmtId="2" fontId="1" fillId="12" borderId="0" xfId="0" applyNumberFormat="1" applyFont="1" applyFill="1" applyAlignment="1">
      <alignment horizontal="center"/>
    </xf>
    <xf numFmtId="0" fontId="5" fillId="15" borderId="0" xfId="0" applyFont="1" applyFill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3" fillId="38" borderId="11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 wrapText="1"/>
    </xf>
    <xf numFmtId="0" fontId="10" fillId="33" borderId="7" xfId="0" applyFont="1" applyFill="1" applyBorder="1" applyAlignment="1">
      <alignment horizontal="center" vertical="center" wrapText="1"/>
    </xf>
    <xf numFmtId="0" fontId="10" fillId="33" borderId="0" xfId="0" applyFont="1" applyFill="1" applyAlignment="1">
      <alignment horizontal="center" vertical="center" wrapText="1"/>
    </xf>
    <xf numFmtId="2" fontId="1" fillId="11" borderId="0" xfId="0" applyNumberFormat="1" applyFont="1" applyFill="1" applyAlignment="1">
      <alignment horizontal="center"/>
    </xf>
    <xf numFmtId="0" fontId="119" fillId="0" borderId="0" xfId="0" applyFont="1" applyAlignment="1">
      <alignment horizontal="center" vertical="center"/>
    </xf>
    <xf numFmtId="0" fontId="48" fillId="12" borderId="130" xfId="0" applyFont="1" applyFill="1" applyBorder="1" applyAlignment="1">
      <alignment horizontal="left" wrapText="1"/>
    </xf>
    <xf numFmtId="0" fontId="48" fillId="12" borderId="132" xfId="0" applyFont="1" applyFill="1" applyBorder="1" applyAlignment="1">
      <alignment horizontal="left"/>
    </xf>
    <xf numFmtId="0" fontId="48" fillId="12" borderId="65" xfId="0" applyFont="1" applyFill="1" applyBorder="1" applyAlignment="1">
      <alignment horizontal="left"/>
    </xf>
    <xf numFmtId="0" fontId="48" fillId="12" borderId="66" xfId="0" applyFont="1" applyFill="1" applyBorder="1" applyAlignment="1">
      <alignment horizontal="left"/>
    </xf>
    <xf numFmtId="0" fontId="48" fillId="12" borderId="67" xfId="0" applyFont="1" applyFill="1" applyBorder="1" applyAlignment="1">
      <alignment horizontal="left"/>
    </xf>
    <xf numFmtId="0" fontId="48" fillId="12" borderId="69" xfId="0" applyFont="1" applyFill="1" applyBorder="1" applyAlignment="1">
      <alignment horizontal="left"/>
    </xf>
    <xf numFmtId="0" fontId="16" fillId="2" borderId="71" xfId="0" applyFont="1" applyFill="1" applyBorder="1" applyAlignment="1">
      <alignment horizontal="center" vertical="center" wrapText="1"/>
    </xf>
    <xf numFmtId="0" fontId="16" fillId="2" borderId="72" xfId="0" applyFont="1" applyFill="1" applyBorder="1" applyAlignment="1">
      <alignment horizontal="center" vertical="center" wrapText="1"/>
    </xf>
    <xf numFmtId="0" fontId="16" fillId="2" borderId="73" xfId="0" applyFont="1" applyFill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/>
    </xf>
    <xf numFmtId="0" fontId="31" fillId="0" borderId="130" xfId="0" applyFont="1" applyBorder="1" applyAlignment="1" applyProtection="1">
      <alignment vertical="center" wrapText="1"/>
      <protection locked="0" hidden="1"/>
    </xf>
    <xf numFmtId="0" fontId="31" fillId="0" borderId="131" xfId="0" applyFont="1" applyBorder="1" applyAlignment="1" applyProtection="1">
      <alignment vertical="center" wrapText="1"/>
      <protection locked="0" hidden="1"/>
    </xf>
    <xf numFmtId="0" fontId="31" fillId="0" borderId="132" xfId="0" applyFont="1" applyBorder="1" applyAlignment="1" applyProtection="1">
      <alignment vertical="center" wrapText="1"/>
      <protection locked="0" hidden="1"/>
    </xf>
    <xf numFmtId="0" fontId="31" fillId="0" borderId="65" xfId="0" applyFont="1" applyBorder="1" applyAlignment="1" applyProtection="1">
      <alignment vertical="center" wrapText="1"/>
      <protection locked="0" hidden="1"/>
    </xf>
    <xf numFmtId="0" fontId="31" fillId="0" borderId="0" xfId="0" applyFont="1" applyAlignment="1" applyProtection="1">
      <alignment vertical="center" wrapText="1"/>
      <protection locked="0" hidden="1"/>
    </xf>
    <xf numFmtId="0" fontId="31" fillId="0" borderId="66" xfId="0" applyFont="1" applyBorder="1" applyAlignment="1" applyProtection="1">
      <alignment vertical="center" wrapText="1"/>
      <protection locked="0" hidden="1"/>
    </xf>
    <xf numFmtId="0" fontId="31" fillId="0" borderId="67" xfId="0" applyFont="1" applyBorder="1" applyAlignment="1" applyProtection="1">
      <alignment vertical="center" wrapText="1"/>
      <protection locked="0" hidden="1"/>
    </xf>
    <xf numFmtId="0" fontId="31" fillId="0" borderId="68" xfId="0" applyFont="1" applyBorder="1" applyAlignment="1" applyProtection="1">
      <alignment vertical="center" wrapText="1"/>
      <protection locked="0" hidden="1"/>
    </xf>
    <xf numFmtId="0" fontId="31" fillId="0" borderId="69" xfId="0" applyFont="1" applyBorder="1" applyAlignment="1" applyProtection="1">
      <alignment vertical="center" wrapText="1"/>
      <protection locked="0" hidden="1"/>
    </xf>
    <xf numFmtId="0" fontId="31" fillId="0" borderId="33" xfId="0" applyFont="1" applyBorder="1" applyAlignment="1" applyProtection="1">
      <alignment horizontal="left"/>
      <protection hidden="1"/>
    </xf>
    <xf numFmtId="0" fontId="31" fillId="17" borderId="63" xfId="0" applyFont="1" applyFill="1" applyBorder="1" applyAlignment="1" applyProtection="1">
      <alignment horizontal="left"/>
      <protection hidden="1"/>
    </xf>
    <xf numFmtId="0" fontId="31" fillId="17" borderId="33" xfId="0" applyFont="1" applyFill="1" applyBorder="1" applyAlignment="1" applyProtection="1">
      <alignment horizontal="left"/>
      <protection hidden="1"/>
    </xf>
    <xf numFmtId="9" fontId="31" fillId="0" borderId="33" xfId="0" applyNumberFormat="1" applyFont="1" applyBorder="1" applyAlignment="1" applyProtection="1">
      <alignment horizontal="left"/>
      <protection hidden="1"/>
    </xf>
    <xf numFmtId="0" fontId="1" fillId="0" borderId="0" xfId="0" applyFont="1" applyAlignment="1">
      <alignment horizontal="center" vertical="top"/>
    </xf>
    <xf numFmtId="0" fontId="31" fillId="0" borderId="0" xfId="0" applyFont="1" applyAlignment="1">
      <alignment horizontal="left" vertical="center"/>
    </xf>
    <xf numFmtId="0" fontId="124" fillId="2" borderId="0" xfId="0" applyFont="1" applyFill="1" applyAlignment="1" applyProtection="1">
      <alignment horizontal="center" vertical="center"/>
      <protection locked="0"/>
    </xf>
    <xf numFmtId="0" fontId="125" fillId="17" borderId="35" xfId="0" applyFont="1" applyFill="1" applyBorder="1" applyAlignment="1">
      <alignment horizontal="center" vertical="center"/>
    </xf>
    <xf numFmtId="0" fontId="125" fillId="17" borderId="70" xfId="0" applyFont="1" applyFill="1" applyBorder="1" applyAlignment="1">
      <alignment horizontal="center" vertical="center"/>
    </xf>
    <xf numFmtId="0" fontId="125" fillId="17" borderId="71" xfId="0" applyFont="1" applyFill="1" applyBorder="1" applyAlignment="1">
      <alignment horizontal="center" vertical="center"/>
    </xf>
    <xf numFmtId="0" fontId="31" fillId="17" borderId="74" xfId="0" applyFont="1" applyFill="1" applyBorder="1" applyAlignment="1" applyProtection="1">
      <alignment horizontal="left"/>
      <protection hidden="1"/>
    </xf>
    <xf numFmtId="0" fontId="31" fillId="17" borderId="36" xfId="0" applyFont="1" applyFill="1" applyBorder="1" applyAlignment="1" applyProtection="1">
      <alignment horizontal="left"/>
      <protection hidden="1"/>
    </xf>
    <xf numFmtId="0" fontId="31" fillId="0" borderId="36" xfId="0" applyFont="1" applyBorder="1" applyAlignment="1" applyProtection="1">
      <alignment horizontal="left"/>
      <protection hidden="1"/>
    </xf>
    <xf numFmtId="0" fontId="17" fillId="0" borderId="0" xfId="0" applyFont="1" applyAlignment="1">
      <alignment horizontal="center" vertical="top"/>
    </xf>
    <xf numFmtId="0" fontId="14" fillId="2" borderId="71" xfId="0" applyFont="1" applyFill="1" applyBorder="1" applyAlignment="1">
      <alignment horizontal="center" vertical="center"/>
    </xf>
    <xf numFmtId="0" fontId="14" fillId="2" borderId="72" xfId="0" applyFont="1" applyFill="1" applyBorder="1" applyAlignment="1">
      <alignment horizontal="center" vertical="center"/>
    </xf>
    <xf numFmtId="0" fontId="14" fillId="2" borderId="73" xfId="0" applyFont="1" applyFill="1" applyBorder="1" applyAlignment="1">
      <alignment horizontal="center" vertical="center"/>
    </xf>
    <xf numFmtId="0" fontId="43" fillId="17" borderId="59" xfId="0" applyFont="1" applyFill="1" applyBorder="1" applyAlignment="1">
      <alignment horizontal="center" vertical="center"/>
    </xf>
    <xf numFmtId="0" fontId="43" fillId="17" borderId="60" xfId="0" applyFont="1" applyFill="1" applyBorder="1" applyAlignment="1">
      <alignment horizontal="center" vertical="center"/>
    </xf>
    <xf numFmtId="0" fontId="43" fillId="17" borderId="61" xfId="0" applyFont="1" applyFill="1" applyBorder="1" applyAlignment="1">
      <alignment horizontal="center" vertical="center"/>
    </xf>
    <xf numFmtId="0" fontId="31" fillId="17" borderId="129" xfId="0" applyFont="1" applyFill="1" applyBorder="1" applyAlignment="1" applyProtection="1">
      <alignment horizontal="left" vertical="center"/>
      <protection hidden="1"/>
    </xf>
    <xf numFmtId="0" fontId="31" fillId="17" borderId="40" xfId="0" applyFont="1" applyFill="1" applyBorder="1" applyAlignment="1" applyProtection="1">
      <alignment horizontal="left" vertical="center"/>
      <protection hidden="1"/>
    </xf>
    <xf numFmtId="0" fontId="31" fillId="17" borderId="41" xfId="0" applyFont="1" applyFill="1" applyBorder="1" applyAlignment="1" applyProtection="1">
      <alignment horizontal="left" vertical="center"/>
      <protection hidden="1"/>
    </xf>
    <xf numFmtId="9" fontId="31" fillId="17" borderId="129" xfId="0" applyNumberFormat="1" applyFont="1" applyFill="1" applyBorder="1" applyAlignment="1" applyProtection="1">
      <alignment horizontal="left" vertical="center"/>
      <protection hidden="1"/>
    </xf>
    <xf numFmtId="9" fontId="31" fillId="17" borderId="40" xfId="0" applyNumberFormat="1" applyFont="1" applyFill="1" applyBorder="1" applyAlignment="1" applyProtection="1">
      <alignment horizontal="left" vertical="center"/>
      <protection hidden="1"/>
    </xf>
    <xf numFmtId="9" fontId="31" fillId="17" borderId="41" xfId="0" applyNumberFormat="1" applyFont="1" applyFill="1" applyBorder="1" applyAlignment="1" applyProtection="1">
      <alignment horizontal="left" vertical="center"/>
      <protection hidden="1"/>
    </xf>
    <xf numFmtId="14" fontId="111" fillId="66" borderId="4" xfId="0" applyNumberFormat="1" applyFont="1" applyFill="1" applyBorder="1" applyAlignment="1">
      <alignment horizontal="center" vertical="center" wrapText="1"/>
    </xf>
    <xf numFmtId="14" fontId="111" fillId="66" borderId="180" xfId="0" applyNumberFormat="1" applyFont="1" applyFill="1" applyBorder="1" applyAlignment="1">
      <alignment horizontal="center" vertical="center" wrapText="1"/>
    </xf>
    <xf numFmtId="14" fontId="99" fillId="72" borderId="4" xfId="0" applyNumberFormat="1" applyFont="1" applyFill="1" applyBorder="1" applyAlignment="1">
      <alignment horizontal="center" vertical="center" wrapText="1"/>
    </xf>
    <xf numFmtId="14" fontId="99" fillId="72" borderId="180" xfId="0" applyNumberFormat="1" applyFont="1" applyFill="1" applyBorder="1" applyAlignment="1">
      <alignment horizontal="center" vertical="center" wrapText="1"/>
    </xf>
    <xf numFmtId="14" fontId="99" fillId="70" borderId="4" xfId="0" applyNumberFormat="1" applyFont="1" applyFill="1" applyBorder="1" applyAlignment="1">
      <alignment horizontal="center" vertical="center" wrapText="1"/>
    </xf>
    <xf numFmtId="14" fontId="99" fillId="70" borderId="180" xfId="0" applyNumberFormat="1" applyFont="1" applyFill="1" applyBorder="1" applyAlignment="1">
      <alignment horizontal="center" vertical="center" wrapText="1"/>
    </xf>
    <xf numFmtId="14" fontId="104" fillId="68" borderId="4" xfId="0" applyNumberFormat="1" applyFont="1" applyFill="1" applyBorder="1" applyAlignment="1">
      <alignment horizontal="center" vertical="center" wrapText="1"/>
    </xf>
    <xf numFmtId="14" fontId="104" fillId="68" borderId="180" xfId="0" applyNumberFormat="1" applyFont="1" applyFill="1" applyBorder="1" applyAlignment="1">
      <alignment horizontal="center" vertical="center" wrapText="1"/>
    </xf>
    <xf numFmtId="14" fontId="104" fillId="69" borderId="4" xfId="0" applyNumberFormat="1" applyFont="1" applyFill="1" applyBorder="1" applyAlignment="1">
      <alignment horizontal="center" vertical="center" wrapText="1"/>
    </xf>
    <xf numFmtId="14" fontId="104" fillId="69" borderId="180" xfId="0" applyNumberFormat="1" applyFont="1" applyFill="1" applyBorder="1" applyAlignment="1">
      <alignment horizontal="center" vertical="center" wrapText="1"/>
    </xf>
    <xf numFmtId="14" fontId="99" fillId="73" borderId="4" xfId="0" applyNumberFormat="1" applyFont="1" applyFill="1" applyBorder="1" applyAlignment="1">
      <alignment horizontal="center" vertical="center" wrapText="1"/>
    </xf>
    <xf numFmtId="14" fontId="99" fillId="73" borderId="180" xfId="0" applyNumberFormat="1" applyFont="1" applyFill="1" applyBorder="1" applyAlignment="1">
      <alignment horizontal="center" vertical="center" wrapText="1"/>
    </xf>
    <xf numFmtId="14" fontId="99" fillId="67" borderId="4" xfId="0" applyNumberFormat="1" applyFont="1" applyFill="1" applyBorder="1" applyAlignment="1">
      <alignment horizontal="center" vertical="center" wrapText="1"/>
    </xf>
    <xf numFmtId="14" fontId="99" fillId="67" borderId="180" xfId="0" applyNumberFormat="1" applyFont="1" applyFill="1" applyBorder="1" applyAlignment="1">
      <alignment horizontal="center" vertical="center" wrapText="1"/>
    </xf>
    <xf numFmtId="0" fontId="23" fillId="27" borderId="0" xfId="0" applyFont="1" applyFill="1" applyAlignment="1">
      <alignment horizontal="left" vertical="center"/>
    </xf>
    <xf numFmtId="0" fontId="31" fillId="0" borderId="65" xfId="0" applyFont="1" applyBorder="1" applyAlignment="1" applyProtection="1">
      <alignment horizontal="left" vertical="center" wrapText="1"/>
      <protection locked="0" hidden="1"/>
    </xf>
    <xf numFmtId="0" fontId="31" fillId="0" borderId="0" xfId="0" applyFont="1" applyAlignment="1" applyProtection="1">
      <alignment horizontal="left" vertical="center" wrapText="1"/>
      <protection locked="0" hidden="1"/>
    </xf>
    <xf numFmtId="0" fontId="31" fillId="0" borderId="66" xfId="0" applyFont="1" applyBorder="1" applyAlignment="1" applyProtection="1">
      <alignment horizontal="left" vertical="center" wrapText="1"/>
      <protection locked="0" hidden="1"/>
    </xf>
    <xf numFmtId="0" fontId="31" fillId="0" borderId="67" xfId="0" applyFont="1" applyBorder="1" applyAlignment="1" applyProtection="1">
      <alignment horizontal="left" vertical="center" wrapText="1"/>
      <protection locked="0" hidden="1"/>
    </xf>
    <xf numFmtId="0" fontId="31" fillId="0" borderId="68" xfId="0" applyFont="1" applyBorder="1" applyAlignment="1" applyProtection="1">
      <alignment horizontal="left" vertical="center" wrapText="1"/>
      <protection locked="0" hidden="1"/>
    </xf>
    <xf numFmtId="0" fontId="31" fillId="0" borderId="69" xfId="0" applyFont="1" applyBorder="1" applyAlignment="1" applyProtection="1">
      <alignment horizontal="left" vertical="center" wrapText="1"/>
      <protection locked="0" hidden="1"/>
    </xf>
    <xf numFmtId="0" fontId="48" fillId="12" borderId="206" xfId="0" applyFont="1" applyFill="1" applyBorder="1" applyAlignment="1">
      <alignment horizontal="left" wrapText="1"/>
    </xf>
    <xf numFmtId="0" fontId="48" fillId="12" borderId="207" xfId="0" applyFont="1" applyFill="1" applyBorder="1" applyAlignment="1">
      <alignment horizontal="left"/>
    </xf>
    <xf numFmtId="9" fontId="46" fillId="17" borderId="129" xfId="0" applyNumberFormat="1" applyFont="1" applyFill="1" applyBorder="1" applyAlignment="1" applyProtection="1">
      <alignment horizontal="left" vertical="center"/>
      <protection hidden="1"/>
    </xf>
    <xf numFmtId="9" fontId="46" fillId="17" borderId="40" xfId="0" applyNumberFormat="1" applyFont="1" applyFill="1" applyBorder="1" applyAlignment="1" applyProtection="1">
      <alignment horizontal="left" vertical="center"/>
      <protection hidden="1"/>
    </xf>
    <xf numFmtId="9" fontId="46" fillId="17" borderId="41" xfId="0" applyNumberFormat="1" applyFont="1" applyFill="1" applyBorder="1" applyAlignment="1" applyProtection="1">
      <alignment horizontal="left" vertical="center"/>
      <protection hidden="1"/>
    </xf>
    <xf numFmtId="0" fontId="14" fillId="2" borderId="136" xfId="0" applyFont="1" applyFill="1" applyBorder="1" applyAlignment="1">
      <alignment horizontal="center" vertical="center"/>
    </xf>
    <xf numFmtId="0" fontId="14" fillId="2" borderId="137" xfId="0" applyFont="1" applyFill="1" applyBorder="1" applyAlignment="1">
      <alignment horizontal="center" vertical="center"/>
    </xf>
    <xf numFmtId="0" fontId="14" fillId="2" borderId="138" xfId="0" applyFont="1" applyFill="1" applyBorder="1" applyAlignment="1">
      <alignment horizontal="center" vertical="center"/>
    </xf>
    <xf numFmtId="0" fontId="16" fillId="2" borderId="136" xfId="0" applyFont="1" applyFill="1" applyBorder="1" applyAlignment="1">
      <alignment horizontal="center" vertical="center" wrapText="1"/>
    </xf>
    <xf numFmtId="0" fontId="16" fillId="2" borderId="137" xfId="0" applyFont="1" applyFill="1" applyBorder="1" applyAlignment="1">
      <alignment horizontal="center" vertical="center" wrapText="1"/>
    </xf>
    <xf numFmtId="0" fontId="16" fillId="2" borderId="138" xfId="0" applyFont="1" applyFill="1" applyBorder="1" applyAlignment="1">
      <alignment horizontal="center" vertical="center" wrapText="1"/>
    </xf>
    <xf numFmtId="0" fontId="46" fillId="17" borderId="129" xfId="0" applyFont="1" applyFill="1" applyBorder="1" applyAlignment="1" applyProtection="1">
      <alignment horizontal="left" vertical="center"/>
      <protection hidden="1"/>
    </xf>
    <xf numFmtId="0" fontId="46" fillId="17" borderId="40" xfId="0" applyFont="1" applyFill="1" applyBorder="1" applyAlignment="1" applyProtection="1">
      <alignment horizontal="left" vertical="center"/>
      <protection hidden="1"/>
    </xf>
    <xf numFmtId="0" fontId="46" fillId="17" borderId="41" xfId="0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center" vertical="top"/>
    </xf>
    <xf numFmtId="0" fontId="52" fillId="2" borderId="0" xfId="0" applyFont="1" applyFill="1" applyAlignment="1" applyProtection="1">
      <alignment horizontal="center" vertical="center"/>
      <protection locked="0"/>
    </xf>
    <xf numFmtId="0" fontId="43" fillId="17" borderId="133" xfId="0" applyFont="1" applyFill="1" applyBorder="1" applyAlignment="1">
      <alignment horizontal="center" vertical="center"/>
    </xf>
    <xf numFmtId="0" fontId="43" fillId="17" borderId="134" xfId="0" applyFont="1" applyFill="1" applyBorder="1" applyAlignment="1">
      <alignment horizontal="center" vertical="center"/>
    </xf>
    <xf numFmtId="0" fontId="23" fillId="77" borderId="0" xfId="0" applyFont="1" applyFill="1" applyAlignment="1">
      <alignment horizontal="center" vertical="center"/>
    </xf>
    <xf numFmtId="0" fontId="53" fillId="0" borderId="167" xfId="0" applyFont="1" applyBorder="1" applyAlignment="1">
      <alignment horizontal="center"/>
    </xf>
    <xf numFmtId="0" fontId="23" fillId="38" borderId="0" xfId="0" applyFont="1" applyFill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2" fillId="25" borderId="0" xfId="0" applyFont="1" applyFill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77" fillId="38" borderId="101" xfId="0" applyFont="1" applyFill="1" applyBorder="1" applyAlignment="1">
      <alignment horizontal="center" vertical="center" textRotation="90"/>
    </xf>
    <xf numFmtId="9" fontId="70" fillId="38" borderId="101" xfId="0" applyNumberFormat="1" applyFont="1" applyFill="1" applyBorder="1" applyAlignment="1">
      <alignment horizontal="center" vertical="center"/>
    </xf>
    <xf numFmtId="0" fontId="70" fillId="38" borderId="101" xfId="0" applyFont="1" applyFill="1" applyBorder="1" applyAlignment="1">
      <alignment horizontal="center" vertical="center"/>
    </xf>
    <xf numFmtId="0" fontId="69" fillId="54" borderId="47" xfId="0" applyFont="1" applyFill="1" applyBorder="1" applyAlignment="1">
      <alignment horizontal="center" vertical="center"/>
    </xf>
    <xf numFmtId="0" fontId="69" fillId="54" borderId="48" xfId="0" applyFont="1" applyFill="1" applyBorder="1" applyAlignment="1">
      <alignment horizontal="center" vertical="center"/>
    </xf>
    <xf numFmtId="0" fontId="69" fillId="54" borderId="49" xfId="0" applyFont="1" applyFill="1" applyBorder="1" applyAlignment="1">
      <alignment horizontal="center" vertical="center"/>
    </xf>
    <xf numFmtId="0" fontId="73" fillId="54" borderId="19" xfId="0" applyFont="1" applyFill="1" applyBorder="1" applyAlignment="1">
      <alignment horizontal="center" vertical="center" wrapText="1"/>
    </xf>
    <xf numFmtId="0" fontId="73" fillId="54" borderId="25" xfId="0" applyFont="1" applyFill="1" applyBorder="1" applyAlignment="1">
      <alignment horizontal="center" vertical="center" wrapText="1"/>
    </xf>
    <xf numFmtId="0" fontId="72" fillId="38" borderId="19" xfId="0" applyFont="1" applyFill="1" applyBorder="1" applyAlignment="1">
      <alignment horizontal="center" vertical="center" wrapText="1"/>
    </xf>
    <xf numFmtId="0" fontId="72" fillId="38" borderId="25" xfId="0" applyFont="1" applyFill="1" applyBorder="1" applyAlignment="1">
      <alignment horizontal="center" vertical="center" wrapText="1"/>
    </xf>
    <xf numFmtId="0" fontId="71" fillId="38" borderId="19" xfId="0" applyFont="1" applyFill="1" applyBorder="1" applyAlignment="1">
      <alignment horizontal="center" vertical="center"/>
    </xf>
    <xf numFmtId="0" fontId="93" fillId="38" borderId="19" xfId="0" applyFont="1" applyFill="1" applyBorder="1" applyAlignment="1">
      <alignment horizontal="center" vertical="center" textRotation="90" wrapText="1"/>
    </xf>
    <xf numFmtId="0" fontId="93" fillId="38" borderId="25" xfId="0" applyFont="1" applyFill="1" applyBorder="1" applyAlignment="1">
      <alignment horizontal="center" vertical="center" textRotation="90" wrapText="1"/>
    </xf>
    <xf numFmtId="0" fontId="71" fillId="54" borderId="19" xfId="0" applyFont="1" applyFill="1" applyBorder="1" applyAlignment="1">
      <alignment horizontal="center" vertical="center"/>
    </xf>
    <xf numFmtId="0" fontId="93" fillId="54" borderId="19" xfId="0" applyFont="1" applyFill="1" applyBorder="1" applyAlignment="1">
      <alignment horizontal="center" vertical="center" textRotation="90" wrapText="1"/>
    </xf>
    <xf numFmtId="0" fontId="93" fillId="54" borderId="25" xfId="0" applyFont="1" applyFill="1" applyBorder="1" applyAlignment="1">
      <alignment horizontal="center" vertical="center" textRotation="90" wrapText="1"/>
    </xf>
    <xf numFmtId="0" fontId="70" fillId="55" borderId="101" xfId="0" applyFont="1" applyFill="1" applyBorder="1" applyAlignment="1">
      <alignment horizontal="center" vertical="center"/>
    </xf>
    <xf numFmtId="9" fontId="70" fillId="57" borderId="101" xfId="0" applyNumberFormat="1" applyFont="1" applyFill="1" applyBorder="1" applyAlignment="1">
      <alignment horizontal="center" vertical="center"/>
    </xf>
    <xf numFmtId="0" fontId="70" fillId="57" borderId="101" xfId="0" applyFont="1" applyFill="1" applyBorder="1" applyAlignment="1">
      <alignment horizontal="center" vertical="center"/>
    </xf>
    <xf numFmtId="0" fontId="72" fillId="57" borderId="19" xfId="0" applyFont="1" applyFill="1" applyBorder="1" applyAlignment="1">
      <alignment horizontal="center" vertical="center" wrapText="1"/>
    </xf>
    <xf numFmtId="0" fontId="72" fillId="57" borderId="25" xfId="0" applyFont="1" applyFill="1" applyBorder="1" applyAlignment="1">
      <alignment horizontal="center" vertical="center" wrapText="1"/>
    </xf>
    <xf numFmtId="0" fontId="70" fillId="56" borderId="101" xfId="0" applyFont="1" applyFill="1" applyBorder="1" applyAlignment="1">
      <alignment horizontal="center" vertical="center"/>
    </xf>
    <xf numFmtId="0" fontId="71" fillId="56" borderId="19" xfId="0" applyFont="1" applyFill="1" applyBorder="1" applyAlignment="1">
      <alignment horizontal="center" vertical="center"/>
    </xf>
    <xf numFmtId="0" fontId="40" fillId="37" borderId="0" xfId="0" applyFont="1" applyFill="1" applyAlignment="1">
      <alignment horizontal="left" vertical="center"/>
    </xf>
    <xf numFmtId="0" fontId="93" fillId="55" borderId="19" xfId="0" applyFont="1" applyFill="1" applyBorder="1" applyAlignment="1">
      <alignment horizontal="center" vertical="center" textRotation="90" wrapText="1"/>
    </xf>
    <xf numFmtId="0" fontId="93" fillId="55" borderId="25" xfId="0" applyFont="1" applyFill="1" applyBorder="1" applyAlignment="1">
      <alignment horizontal="center" vertical="center" textRotation="90" wrapText="1"/>
    </xf>
    <xf numFmtId="0" fontId="71" fillId="55" borderId="19" xfId="0" applyFont="1" applyFill="1" applyBorder="1" applyAlignment="1">
      <alignment horizontal="center" vertical="center"/>
    </xf>
    <xf numFmtId="0" fontId="69" fillId="8" borderId="48" xfId="0" applyFont="1" applyFill="1" applyBorder="1" applyAlignment="1">
      <alignment horizontal="center" vertical="center" wrapText="1"/>
    </xf>
    <xf numFmtId="0" fontId="69" fillId="8" borderId="49" xfId="0" applyFont="1" applyFill="1" applyBorder="1" applyAlignment="1">
      <alignment horizontal="center" vertical="center" wrapText="1"/>
    </xf>
    <xf numFmtId="0" fontId="71" fillId="8" borderId="19" xfId="0" applyFont="1" applyFill="1" applyBorder="1" applyAlignment="1">
      <alignment horizontal="center" vertical="center"/>
    </xf>
    <xf numFmtId="0" fontId="73" fillId="8" borderId="19" xfId="0" applyFont="1" applyFill="1" applyBorder="1" applyAlignment="1">
      <alignment horizontal="center" vertical="center" wrapText="1"/>
    </xf>
    <xf numFmtId="0" fontId="73" fillId="8" borderId="25" xfId="0" applyFont="1" applyFill="1" applyBorder="1" applyAlignment="1">
      <alignment horizontal="center" vertical="center" wrapText="1"/>
    </xf>
    <xf numFmtId="0" fontId="93" fillId="56" borderId="19" xfId="0" applyFont="1" applyFill="1" applyBorder="1" applyAlignment="1">
      <alignment horizontal="center" vertical="center" textRotation="90" wrapText="1"/>
    </xf>
    <xf numFmtId="0" fontId="93" fillId="56" borderId="25" xfId="0" applyFont="1" applyFill="1" applyBorder="1" applyAlignment="1">
      <alignment horizontal="center" vertical="center" textRotation="90" wrapText="1"/>
    </xf>
    <xf numFmtId="0" fontId="73" fillId="56" borderId="19" xfId="0" applyFont="1" applyFill="1" applyBorder="1" applyAlignment="1">
      <alignment horizontal="center" vertical="center" wrapText="1"/>
    </xf>
    <xf numFmtId="0" fontId="73" fillId="56" borderId="25" xfId="0" applyFont="1" applyFill="1" applyBorder="1" applyAlignment="1">
      <alignment horizontal="center" vertical="center" wrapText="1"/>
    </xf>
    <xf numFmtId="0" fontId="93" fillId="57" borderId="19" xfId="0" applyFont="1" applyFill="1" applyBorder="1" applyAlignment="1">
      <alignment horizontal="center" vertical="center" textRotation="90" wrapText="1"/>
    </xf>
    <xf numFmtId="0" fontId="93" fillId="57" borderId="25" xfId="0" applyFont="1" applyFill="1" applyBorder="1" applyAlignment="1">
      <alignment horizontal="center" vertical="center" textRotation="90" wrapText="1"/>
    </xf>
    <xf numFmtId="0" fontId="73" fillId="55" borderId="19" xfId="0" applyFont="1" applyFill="1" applyBorder="1" applyAlignment="1">
      <alignment horizontal="center" vertical="center" wrapText="1"/>
    </xf>
    <xf numFmtId="0" fontId="73" fillId="55" borderId="25" xfId="0" applyFont="1" applyFill="1" applyBorder="1" applyAlignment="1">
      <alignment horizontal="center" vertical="center" wrapText="1"/>
    </xf>
    <xf numFmtId="0" fontId="71" fillId="57" borderId="19" xfId="0" applyFont="1" applyFill="1" applyBorder="1" applyAlignment="1">
      <alignment horizontal="center" vertical="center"/>
    </xf>
    <xf numFmtId="9" fontId="70" fillId="49" borderId="101" xfId="0" applyNumberFormat="1" applyFont="1" applyFill="1" applyBorder="1" applyAlignment="1">
      <alignment horizontal="center" vertical="center"/>
    </xf>
    <xf numFmtId="0" fontId="70" fillId="49" borderId="101" xfId="0" applyFont="1" applyFill="1" applyBorder="1" applyAlignment="1">
      <alignment horizontal="center" vertical="center"/>
    </xf>
    <xf numFmtId="0" fontId="71" fillId="49" borderId="19" xfId="0" applyFont="1" applyFill="1" applyBorder="1" applyAlignment="1">
      <alignment horizontal="center" vertical="center"/>
    </xf>
    <xf numFmtId="0" fontId="93" fillId="8" borderId="19" xfId="0" applyFont="1" applyFill="1" applyBorder="1" applyAlignment="1">
      <alignment horizontal="center" vertical="center" textRotation="90" wrapText="1"/>
    </xf>
    <xf numFmtId="0" fontId="93" fillId="8" borderId="25" xfId="0" applyFont="1" applyFill="1" applyBorder="1" applyAlignment="1">
      <alignment horizontal="center" vertical="center" textRotation="90" wrapText="1"/>
    </xf>
    <xf numFmtId="0" fontId="83" fillId="35" borderId="102" xfId="0" applyFont="1" applyFill="1" applyBorder="1" applyAlignment="1">
      <alignment horizontal="center" vertical="center" textRotation="90" wrapText="1"/>
    </xf>
    <xf numFmtId="0" fontId="83" fillId="35" borderId="19" xfId="0" applyFont="1" applyFill="1" applyBorder="1" applyAlignment="1">
      <alignment horizontal="center" vertical="center" textRotation="90" wrapText="1"/>
    </xf>
    <xf numFmtId="0" fontId="75" fillId="49" borderId="19" xfId="0" applyFont="1" applyFill="1" applyBorder="1" applyAlignment="1">
      <alignment horizontal="center" vertical="center" wrapText="1"/>
    </xf>
    <xf numFmtId="0" fontId="75" fillId="49" borderId="25" xfId="0" applyFont="1" applyFill="1" applyBorder="1" applyAlignment="1">
      <alignment horizontal="center" vertical="center" wrapText="1"/>
    </xf>
    <xf numFmtId="0" fontId="94" fillId="49" borderId="19" xfId="0" applyFont="1" applyFill="1" applyBorder="1" applyAlignment="1">
      <alignment horizontal="center" vertical="center" textRotation="90" wrapText="1"/>
    </xf>
    <xf numFmtId="0" fontId="94" fillId="49" borderId="25" xfId="0" applyFont="1" applyFill="1" applyBorder="1" applyAlignment="1">
      <alignment horizontal="center" vertical="center" textRotation="90" wrapText="1"/>
    </xf>
    <xf numFmtId="0" fontId="6" fillId="10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center" vertical="center"/>
    </xf>
    <xf numFmtId="0" fontId="41" fillId="15" borderId="0" xfId="0" applyFont="1" applyFill="1" applyAlignment="1">
      <alignment horizontal="left" vertical="center"/>
    </xf>
    <xf numFmtId="0" fontId="40" fillId="15" borderId="0" xfId="0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78" fillId="39" borderId="146" xfId="0" applyFont="1" applyFill="1" applyBorder="1" applyAlignment="1">
      <alignment horizontal="center" vertical="center" textRotation="90" wrapText="1"/>
    </xf>
    <xf numFmtId="0" fontId="78" fillId="39" borderId="147" xfId="0" applyFont="1" applyFill="1" applyBorder="1" applyAlignment="1">
      <alignment horizontal="center" vertical="center" textRotation="90" wrapText="1"/>
    </xf>
    <xf numFmtId="0" fontId="78" fillId="39" borderId="148" xfId="0" applyFont="1" applyFill="1" applyBorder="1" applyAlignment="1">
      <alignment horizontal="center" vertical="center" textRotation="90" wrapText="1"/>
    </xf>
    <xf numFmtId="0" fontId="79" fillId="34" borderId="116" xfId="0" applyFont="1" applyFill="1" applyBorder="1" applyAlignment="1">
      <alignment horizontal="center" vertical="center"/>
    </xf>
    <xf numFmtId="0" fontId="21" fillId="60" borderId="149" xfId="0" applyFont="1" applyFill="1" applyBorder="1" applyAlignment="1" applyProtection="1">
      <alignment horizontal="center" vertical="center" wrapText="1"/>
      <protection hidden="1"/>
    </xf>
    <xf numFmtId="0" fontId="21" fillId="60" borderId="150" xfId="0" applyFont="1" applyFill="1" applyBorder="1" applyAlignment="1" applyProtection="1">
      <alignment horizontal="center" vertical="center" wrapText="1"/>
      <protection hidden="1"/>
    </xf>
    <xf numFmtId="0" fontId="21" fillId="60" borderId="153" xfId="0" applyFont="1" applyFill="1" applyBorder="1" applyAlignment="1" applyProtection="1">
      <alignment horizontal="center" vertical="center" wrapText="1"/>
      <protection hidden="1"/>
    </xf>
    <xf numFmtId="0" fontId="26" fillId="38" borderId="103" xfId="0" applyFont="1" applyFill="1" applyBorder="1" applyAlignment="1">
      <alignment horizontal="center" vertical="center"/>
    </xf>
    <xf numFmtId="0" fontId="59" fillId="2" borderId="104" xfId="0" applyFont="1" applyFill="1" applyBorder="1" applyAlignment="1">
      <alignment horizontal="center" vertical="center"/>
    </xf>
    <xf numFmtId="0" fontId="59" fillId="2" borderId="45" xfId="0" applyFont="1" applyFill="1" applyBorder="1" applyAlignment="1">
      <alignment horizontal="center" vertical="center"/>
    </xf>
    <xf numFmtId="0" fontId="59" fillId="2" borderId="110" xfId="0" applyFont="1" applyFill="1" applyBorder="1" applyAlignment="1">
      <alignment horizontal="center" vertical="center"/>
    </xf>
    <xf numFmtId="0" fontId="59" fillId="2" borderId="43" xfId="0" applyFont="1" applyFill="1" applyBorder="1" applyAlignment="1">
      <alignment horizontal="center" vertical="center"/>
    </xf>
    <xf numFmtId="0" fontId="59" fillId="2" borderId="105" xfId="0" applyFont="1" applyFill="1" applyBorder="1" applyAlignment="1">
      <alignment horizontal="center" vertical="center"/>
    </xf>
    <xf numFmtId="0" fontId="59" fillId="2" borderId="108" xfId="0" applyFont="1" applyFill="1" applyBorder="1" applyAlignment="1">
      <alignment horizontal="center" vertical="center"/>
    </xf>
    <xf numFmtId="0" fontId="59" fillId="2" borderId="111" xfId="0" applyFont="1" applyFill="1" applyBorder="1" applyAlignment="1">
      <alignment horizontal="center" vertical="center"/>
    </xf>
    <xf numFmtId="9" fontId="81" fillId="54" borderId="106" xfId="0" applyNumberFormat="1" applyFont="1" applyFill="1" applyBorder="1" applyAlignment="1">
      <alignment horizontal="center" vertical="center" textRotation="90" wrapText="1"/>
    </xf>
    <xf numFmtId="9" fontId="81" fillId="54" borderId="109" xfId="0" applyNumberFormat="1" applyFont="1" applyFill="1" applyBorder="1" applyAlignment="1">
      <alignment horizontal="center" vertical="center" textRotation="90" wrapText="1"/>
    </xf>
    <xf numFmtId="9" fontId="81" fillId="38" borderId="106" xfId="0" applyNumberFormat="1" applyFont="1" applyFill="1" applyBorder="1" applyAlignment="1">
      <alignment horizontal="center" vertical="center" textRotation="90" wrapText="1"/>
    </xf>
    <xf numFmtId="0" fontId="81" fillId="38" borderId="109" xfId="0" applyFont="1" applyFill="1" applyBorder="1" applyAlignment="1">
      <alignment horizontal="center" vertical="center" textRotation="90" wrapText="1"/>
    </xf>
    <xf numFmtId="9" fontId="81" fillId="55" borderId="106" xfId="0" applyNumberFormat="1" applyFont="1" applyFill="1" applyBorder="1" applyAlignment="1">
      <alignment horizontal="center" vertical="center" textRotation="90" wrapText="1"/>
    </xf>
    <xf numFmtId="9" fontId="81" fillId="55" borderId="109" xfId="0" applyNumberFormat="1" applyFont="1" applyFill="1" applyBorder="1" applyAlignment="1">
      <alignment horizontal="center" vertical="center" textRotation="90" wrapText="1"/>
    </xf>
    <xf numFmtId="0" fontId="23" fillId="40" borderId="11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9" fontId="81" fillId="8" borderId="106" xfId="0" applyNumberFormat="1" applyFont="1" applyFill="1" applyBorder="1" applyAlignment="1">
      <alignment horizontal="center" vertical="center" textRotation="90" wrapText="1"/>
    </xf>
    <xf numFmtId="0" fontId="81" fillId="8" borderId="109" xfId="0" applyFont="1" applyFill="1" applyBorder="1" applyAlignment="1">
      <alignment horizontal="center" vertical="center" textRotation="90" wrapText="1"/>
    </xf>
    <xf numFmtId="9" fontId="87" fillId="59" borderId="106" xfId="0" applyNumberFormat="1" applyFont="1" applyFill="1" applyBorder="1" applyAlignment="1">
      <alignment horizontal="center" vertical="center" textRotation="90" wrapText="1"/>
    </xf>
    <xf numFmtId="9" fontId="87" fillId="59" borderId="109" xfId="0" applyNumberFormat="1" applyFont="1" applyFill="1" applyBorder="1" applyAlignment="1">
      <alignment horizontal="center" vertical="center" textRotation="90" wrapText="1"/>
    </xf>
    <xf numFmtId="0" fontId="82" fillId="38" borderId="106" xfId="0" applyFont="1" applyFill="1" applyBorder="1" applyAlignment="1" applyProtection="1">
      <alignment horizontal="center" vertical="center" textRotation="90" wrapText="1"/>
      <protection locked="0"/>
    </xf>
    <xf numFmtId="0" fontId="82" fillId="38" borderId="109" xfId="0" applyFont="1" applyFill="1" applyBorder="1" applyAlignment="1" applyProtection="1">
      <alignment horizontal="center" vertical="center" textRotation="90" wrapText="1"/>
      <protection locked="0"/>
    </xf>
    <xf numFmtId="9" fontId="86" fillId="58" borderId="106" xfId="0" applyNumberFormat="1" applyFont="1" applyFill="1" applyBorder="1" applyAlignment="1">
      <alignment horizontal="center" vertical="center" textRotation="90" wrapText="1"/>
    </xf>
    <xf numFmtId="9" fontId="86" fillId="58" borderId="109" xfId="0" applyNumberFormat="1" applyFont="1" applyFill="1" applyBorder="1" applyAlignment="1">
      <alignment horizontal="center" vertical="center" textRotation="90" wrapText="1"/>
    </xf>
    <xf numFmtId="9" fontId="82" fillId="56" borderId="106" xfId="0" applyNumberFormat="1" applyFont="1" applyFill="1" applyBorder="1" applyAlignment="1">
      <alignment horizontal="center" vertical="center" textRotation="90" wrapText="1"/>
    </xf>
    <xf numFmtId="9" fontId="82" fillId="56" borderId="109" xfId="0" applyNumberFormat="1" applyFont="1" applyFill="1" applyBorder="1" applyAlignment="1">
      <alignment horizontal="center" vertical="center" textRotation="90" wrapText="1"/>
    </xf>
    <xf numFmtId="0" fontId="14" fillId="2" borderId="85" xfId="0" applyFont="1" applyFill="1" applyBorder="1" applyAlignment="1">
      <alignment horizontal="center" vertical="center"/>
    </xf>
    <xf numFmtId="0" fontId="14" fillId="2" borderId="88" xfId="0" applyFont="1" applyFill="1" applyBorder="1" applyAlignment="1">
      <alignment horizontal="center" vertical="center"/>
    </xf>
    <xf numFmtId="0" fontId="44" fillId="2" borderId="151" xfId="0" applyFont="1" applyFill="1" applyBorder="1" applyAlignment="1">
      <alignment horizontal="center"/>
    </xf>
    <xf numFmtId="0" fontId="31" fillId="12" borderId="0" xfId="0" applyFont="1" applyFill="1" applyAlignment="1" applyProtection="1">
      <alignment horizontal="center"/>
      <protection hidden="1"/>
    </xf>
    <xf numFmtId="0" fontId="17" fillId="0" borderId="30" xfId="0" applyFont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14" fillId="2" borderId="86" xfId="0" applyFont="1" applyFill="1" applyBorder="1" applyAlignment="1">
      <alignment horizontal="center" vertical="center"/>
    </xf>
    <xf numFmtId="0" fontId="14" fillId="2" borderId="87" xfId="0" applyFont="1" applyFill="1" applyBorder="1" applyAlignment="1">
      <alignment horizontal="center" vertical="center"/>
    </xf>
    <xf numFmtId="9" fontId="31" fillId="2" borderId="164" xfId="0" applyNumberFormat="1" applyFont="1" applyFill="1" applyBorder="1" applyAlignment="1" applyProtection="1">
      <alignment horizontal="left"/>
      <protection hidden="1"/>
    </xf>
    <xf numFmtId="0" fontId="31" fillId="2" borderId="165" xfId="0" applyFont="1" applyFill="1" applyBorder="1" applyAlignment="1" applyProtection="1">
      <alignment horizontal="left"/>
      <protection hidden="1"/>
    </xf>
    <xf numFmtId="0" fontId="31" fillId="2" borderId="166" xfId="0" applyFont="1" applyFill="1" applyBorder="1" applyAlignment="1" applyProtection="1">
      <alignment horizontal="left"/>
      <protection hidden="1"/>
    </xf>
    <xf numFmtId="0" fontId="6" fillId="2" borderId="89" xfId="0" applyFont="1" applyFill="1" applyBorder="1" applyAlignment="1">
      <alignment horizontal="center"/>
    </xf>
    <xf numFmtId="0" fontId="6" fillId="2" borderId="90" xfId="0" applyFont="1" applyFill="1" applyBorder="1" applyAlignment="1">
      <alignment horizontal="center"/>
    </xf>
    <xf numFmtId="0" fontId="6" fillId="2" borderId="91" xfId="0" applyFont="1" applyFill="1" applyBorder="1" applyAlignment="1">
      <alignment horizontal="center"/>
    </xf>
    <xf numFmtId="0" fontId="0" fillId="0" borderId="8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1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4" xfId="0" applyBorder="1" applyAlignment="1">
      <alignment horizontal="left" vertical="center"/>
    </xf>
    <xf numFmtId="0" fontId="31" fillId="17" borderId="157" xfId="0" applyFont="1" applyFill="1" applyBorder="1" applyAlignment="1" applyProtection="1">
      <alignment horizontal="left"/>
      <protection hidden="1"/>
    </xf>
    <xf numFmtId="0" fontId="31" fillId="17" borderId="158" xfId="0" applyFont="1" applyFill="1" applyBorder="1" applyAlignment="1" applyProtection="1">
      <alignment horizontal="left"/>
      <protection hidden="1"/>
    </xf>
    <xf numFmtId="0" fontId="21" fillId="0" borderId="0" xfId="0" applyFont="1" applyAlignment="1">
      <alignment horizontal="left"/>
    </xf>
    <xf numFmtId="0" fontId="31" fillId="0" borderId="154" xfId="0" applyFont="1" applyBorder="1" applyAlignment="1" applyProtection="1">
      <alignment horizontal="left"/>
      <protection hidden="1"/>
    </xf>
    <xf numFmtId="0" fontId="31" fillId="0" borderId="128" xfId="0" applyFont="1" applyBorder="1" applyAlignment="1" applyProtection="1">
      <alignment horizontal="left"/>
      <protection hidden="1"/>
    </xf>
    <xf numFmtId="0" fontId="31" fillId="0" borderId="155" xfId="0" applyFont="1" applyBorder="1" applyAlignment="1" applyProtection="1">
      <alignment horizontal="left"/>
      <protection hidden="1"/>
    </xf>
    <xf numFmtId="0" fontId="31" fillId="0" borderId="159" xfId="0" applyFont="1" applyBorder="1" applyAlignment="1" applyProtection="1">
      <alignment horizontal="left"/>
      <protection hidden="1"/>
    </xf>
    <xf numFmtId="0" fontId="31" fillId="0" borderId="160" xfId="0" applyFont="1" applyBorder="1" applyAlignment="1" applyProtection="1">
      <alignment horizontal="left"/>
      <protection hidden="1"/>
    </xf>
    <xf numFmtId="0" fontId="31" fillId="0" borderId="161" xfId="0" applyFont="1" applyBorder="1" applyAlignment="1" applyProtection="1">
      <alignment horizontal="left"/>
      <protection hidden="1"/>
    </xf>
    <xf numFmtId="9" fontId="31" fillId="0" borderId="154" xfId="0" applyNumberFormat="1" applyFont="1" applyBorder="1" applyAlignment="1" applyProtection="1">
      <alignment horizontal="left"/>
      <protection hidden="1"/>
    </xf>
    <xf numFmtId="9" fontId="31" fillId="0" borderId="128" xfId="0" applyNumberFormat="1" applyFont="1" applyBorder="1" applyAlignment="1" applyProtection="1">
      <alignment horizontal="left"/>
      <protection hidden="1"/>
    </xf>
    <xf numFmtId="9" fontId="31" fillId="0" borderId="155" xfId="0" applyNumberFormat="1" applyFont="1" applyBorder="1" applyAlignment="1" applyProtection="1">
      <alignment horizontal="left"/>
      <protection hidden="1"/>
    </xf>
    <xf numFmtId="0" fontId="132" fillId="12" borderId="208" xfId="0" applyFont="1" applyFill="1" applyBorder="1" applyAlignment="1">
      <alignment horizontal="center" vertical="center" wrapText="1"/>
    </xf>
    <xf numFmtId="0" fontId="132" fillId="12" borderId="209" xfId="0" applyFont="1" applyFill="1" applyBorder="1" applyAlignment="1">
      <alignment horizontal="center" vertical="center"/>
    </xf>
    <xf numFmtId="0" fontId="132" fillId="12" borderId="77" xfId="0" applyFont="1" applyFill="1" applyBorder="1" applyAlignment="1">
      <alignment horizontal="center" vertical="center"/>
    </xf>
    <xf numFmtId="0" fontId="132" fillId="12" borderId="81" xfId="0" applyFont="1" applyFill="1" applyBorder="1" applyAlignment="1">
      <alignment horizontal="center" vertical="center"/>
    </xf>
    <xf numFmtId="0" fontId="132" fillId="12" borderId="78" xfId="0" applyFont="1" applyFill="1" applyBorder="1" applyAlignment="1">
      <alignment horizontal="center" vertical="center"/>
    </xf>
    <xf numFmtId="0" fontId="132" fillId="12" borderId="2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17" borderId="169" xfId="0" applyFont="1" applyFill="1" applyBorder="1" applyAlignment="1" applyProtection="1">
      <alignment horizontal="left"/>
      <protection hidden="1"/>
    </xf>
    <xf numFmtId="0" fontId="31" fillId="17" borderId="141" xfId="0" applyFont="1" applyFill="1" applyBorder="1" applyAlignment="1" applyProtection="1">
      <alignment horizontal="left"/>
      <protection hidden="1"/>
    </xf>
    <xf numFmtId="0" fontId="31" fillId="17" borderId="170" xfId="0" applyFont="1" applyFill="1" applyBorder="1" applyAlignment="1" applyProtection="1">
      <alignment horizontal="left"/>
      <protection hidden="1"/>
    </xf>
    <xf numFmtId="0" fontId="92" fillId="2" borderId="0" xfId="0" applyFont="1" applyFill="1" applyAlignment="1">
      <alignment horizontal="center" vertical="center"/>
    </xf>
    <xf numFmtId="0" fontId="43" fillId="17" borderId="35" xfId="0" applyFont="1" applyFill="1" applyBorder="1" applyAlignment="1">
      <alignment horizontal="center" vertical="center"/>
    </xf>
    <xf numFmtId="0" fontId="43" fillId="17" borderId="37" xfId="0" applyFont="1" applyFill="1" applyBorder="1" applyAlignment="1">
      <alignment horizontal="center" vertical="center"/>
    </xf>
    <xf numFmtId="0" fontId="43" fillId="17" borderId="38" xfId="0" applyFont="1" applyFill="1" applyBorder="1" applyAlignment="1">
      <alignment horizontal="center" vertical="center"/>
    </xf>
    <xf numFmtId="0" fontId="43" fillId="17" borderId="10" xfId="0" applyFont="1" applyFill="1" applyBorder="1" applyAlignment="1">
      <alignment horizontal="center" vertical="center"/>
    </xf>
    <xf numFmtId="0" fontId="43" fillId="17" borderId="65" xfId="0" applyFont="1" applyFill="1" applyBorder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4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2346"/>
      </font>
      <fill>
        <patternFill>
          <bgColor theme="8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346"/>
      </font>
      <fill>
        <patternFill>
          <bgColor theme="8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346"/>
      </font>
      <fill>
        <patternFill>
          <bgColor theme="8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346"/>
      </font>
      <fill>
        <patternFill>
          <bgColor theme="8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346"/>
      </font>
      <fill>
        <patternFill>
          <bgColor theme="8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346"/>
      </font>
      <fill>
        <patternFill>
          <bgColor theme="8" tint="0.79998168889431442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2BCBC"/>
      <color rgb="FFEE0060"/>
      <color rgb="FF632B8D"/>
      <color rgb="FF002346"/>
      <color rgb="FF0000A8"/>
      <color rgb="FF552579"/>
      <color rgb="FF303B4A"/>
      <color rgb="FFEE8E00"/>
      <color rgb="FF006666"/>
      <color rgb="FF003F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x-none" sz="1200">
                <a:solidFill>
                  <a:sysClr val="windowText" lastClr="000000"/>
                </a:solidFill>
              </a:rPr>
              <a:t>RENDIMIENTO</a:t>
            </a:r>
            <a:r>
              <a:rPr lang="x-none" sz="1200" baseline="0">
                <a:solidFill>
                  <a:sysClr val="windowText" lastClr="000000"/>
                </a:solidFill>
              </a:rPr>
              <a:t> ASIGNATURAS 1ER TRIMESTRE</a:t>
            </a:r>
            <a:endParaRPr lang="x-none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x-non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5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'CONSOLIDADO 1ER TRIM.'!$C$52:$C$58</c:f>
              <c:strCache>
                <c:ptCount val="7"/>
                <c:pt idx="0">
                  <c:v>LENGUA Y LITERATURA</c:v>
                </c:pt>
                <c:pt idx="1">
                  <c:v>MATEMÁTICA</c:v>
                </c:pt>
                <c:pt idx="2">
                  <c:v>ESTUDIOS SOCIALES</c:v>
                </c:pt>
                <c:pt idx="3">
                  <c:v>CIENCIAS NATURALES</c:v>
                </c:pt>
                <c:pt idx="4">
                  <c:v>INGLÉS</c:v>
                </c:pt>
                <c:pt idx="5">
                  <c:v>EDUCACIÓN FÍSICA</c:v>
                </c:pt>
                <c:pt idx="6">
                  <c:v>EDUCACIÓN CULTURAL Y ARÍSTICA</c:v>
                </c:pt>
              </c:strCache>
            </c:strRef>
          </c:cat>
          <c:val>
            <c:numRef>
              <c:f>'CONSOLIDADO 1ER TRIM.'!$D$52:$D$58</c:f>
              <c:numCache>
                <c:formatCode>0.00</c:formatCode>
                <c:ptCount val="7"/>
                <c:pt idx="0">
                  <c:v>8.9</c:v>
                </c:pt>
                <c:pt idx="1">
                  <c:v>9.11</c:v>
                </c:pt>
                <c:pt idx="2">
                  <c:v>9.07</c:v>
                </c:pt>
                <c:pt idx="3">
                  <c:v>9.41</c:v>
                </c:pt>
                <c:pt idx="4">
                  <c:v>9.19</c:v>
                </c:pt>
                <c:pt idx="5">
                  <c:v>9.7100000000000009</c:v>
                </c:pt>
                <c:pt idx="6">
                  <c:v>9.8699999999999992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6-4997-9B45-54CC656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49016"/>
        <c:axId val="179949408"/>
      </c:barChart>
      <c:catAx>
        <c:axId val="17994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9408"/>
        <c:crosses val="autoZero"/>
        <c:auto val="1"/>
        <c:lblAlgn val="ctr"/>
        <c:lblOffset val="100"/>
        <c:noMultiLvlLbl val="0"/>
      </c:catAx>
      <c:valAx>
        <c:axId val="179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9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000">
                <a:solidFill>
                  <a:schemeClr val="tx1"/>
                </a:solidFill>
              </a:rPr>
              <a:t>MATEMÁTICA</a:t>
            </a:r>
          </a:p>
        </c:rich>
      </c:tx>
      <c:layout>
        <c:manualLayout>
          <c:xMode val="edge"/>
          <c:yMode val="edge"/>
          <c:x val="0.26853366220788666"/>
          <c:y val="4.2205310557974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790262930192317"/>
          <c:y val="0.19932288724203248"/>
          <c:w val="0.44235561984585375"/>
          <c:h val="0.613263458290232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E5-4442-A0F2-612A729C9C2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E5-4442-A0F2-612A729C9C2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E5-4442-A0F2-612A729C9C2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E5-4442-A0F2-612A729C9C28}"/>
              </c:ext>
            </c:extLst>
          </c:dPt>
          <c:dLbls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D5A048-FDB5-4562-B595-950F739A1114}" type="VALUE">
                      <a:rPr lang="en-US" sz="700"/>
                      <a:pPr>
                        <a:defRPr sz="700"/>
                      </a:pPr>
                      <a:t>[VALOR]</a:t>
                    </a:fld>
                    <a:r>
                      <a:rPr lang="en-US" sz="700"/>
                      <a:t>%</a:t>
                    </a:r>
                  </a:p>
                </c:rich>
              </c:tx>
              <c:spPr>
                <a:solidFill>
                  <a:schemeClr val="lt1">
                    <a:alpha val="75000"/>
                  </a:schemeClr>
                </a:solidFill>
                <a:ln w="9525"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6E5-4442-A0F2-612A729C9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'CALF. TRIMESTRALES'!$I$55:$I$58</c:f>
              <c:strCache>
                <c:ptCount val="4"/>
                <c:pt idx="0">
                  <c:v>D.A.R</c:v>
                </c:pt>
                <c:pt idx="1">
                  <c:v>A.A.R</c:v>
                </c:pt>
                <c:pt idx="2">
                  <c:v>P.A.A.R</c:v>
                </c:pt>
                <c:pt idx="3">
                  <c:v>N.A.A.R</c:v>
                </c:pt>
              </c:strCache>
            </c:strRef>
          </c:cat>
          <c:val>
            <c:numRef>
              <c:f>'CALF. TRIMESTRALES'!$J$55:$J$58</c:f>
              <c:numCache>
                <c:formatCode>0</c:formatCode>
                <c:ptCount val="4"/>
                <c:pt idx="0">
                  <c:v>23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E5-4442-A0F2-612A729C9C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585424400591736E-2"/>
          <c:y val="0.83907397560732444"/>
          <c:w val="0.79328904643611431"/>
          <c:h val="0.1398233691136884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000">
                <a:solidFill>
                  <a:sysClr val="windowText" lastClr="000000"/>
                </a:solidFill>
              </a:rPr>
              <a:t>ESTUDIOS SOCIALES</a:t>
            </a:r>
          </a:p>
        </c:rich>
      </c:tx>
      <c:layout>
        <c:manualLayout>
          <c:xMode val="edge"/>
          <c:yMode val="edge"/>
          <c:x val="0.22968363729111457"/>
          <c:y val="3.2293256591112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70793981269019"/>
          <c:y val="0.18820011648010743"/>
          <c:w val="0.64031727575426167"/>
          <c:h val="0.64531410562130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63-499E-B6A1-D4D9A8155B3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63-499E-B6A1-D4D9A8155B3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63-499E-B6A1-D4D9A8155B3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63-499E-B6A1-D4D9A8155B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'CALF. TRIMESTRALES'!$N$55:$N$58</c:f>
              <c:strCache>
                <c:ptCount val="4"/>
                <c:pt idx="0">
                  <c:v>D.A.R</c:v>
                </c:pt>
                <c:pt idx="1">
                  <c:v>A.A.R</c:v>
                </c:pt>
                <c:pt idx="2">
                  <c:v>P.A.A.R</c:v>
                </c:pt>
                <c:pt idx="3">
                  <c:v>N.A.A.R</c:v>
                </c:pt>
              </c:strCache>
            </c:strRef>
          </c:cat>
          <c:val>
            <c:numRef>
              <c:f>'CALF. TRIMESTRALES'!$O$55:$O$58</c:f>
              <c:numCache>
                <c:formatCode>0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63-499E-B6A1-D4D9A8155B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59332437177085E-2"/>
          <c:y val="0.84962517831343121"/>
          <c:w val="0.79249180621182669"/>
          <c:h val="0.13982348528088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000">
                <a:solidFill>
                  <a:sysClr val="windowText" lastClr="000000"/>
                </a:solidFill>
              </a:rPr>
              <a:t>CIENCIAS NATURALES</a:t>
            </a:r>
          </a:p>
        </c:rich>
      </c:tx>
      <c:layout>
        <c:manualLayout>
          <c:xMode val="edge"/>
          <c:yMode val="edge"/>
          <c:x val="0.13953658404595473"/>
          <c:y val="3.2267980681915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96737619846466"/>
          <c:y val="0.1392186527688119"/>
          <c:w val="0.54293092593315628"/>
          <c:h val="0.75273196312272683"/>
        </c:manualLayout>
      </c:layout>
      <c:pieChart>
        <c:varyColors val="1"/>
        <c:ser>
          <c:idx val="0"/>
          <c:order val="0"/>
          <c:explosion val="23"/>
          <c:dPt>
            <c:idx val="0"/>
            <c:bubble3D val="0"/>
            <c:explosion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6-4E94-A984-ECF697A064AD}"/>
              </c:ext>
            </c:extLst>
          </c:dPt>
          <c:dPt>
            <c:idx val="1"/>
            <c:bubble3D val="0"/>
            <c:explosion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6-4E94-A984-ECF697A064AD}"/>
              </c:ext>
            </c:extLst>
          </c:dPt>
          <c:dPt>
            <c:idx val="2"/>
            <c:bubble3D val="0"/>
            <c:explosion val="3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6-4E94-A984-ECF697A064A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6-4E94-A984-ECF697A06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'CALF. TRIMESTRALES'!$S$55:$S$58</c:f>
              <c:strCache>
                <c:ptCount val="4"/>
                <c:pt idx="0">
                  <c:v>D.A.R</c:v>
                </c:pt>
                <c:pt idx="1">
                  <c:v>A.A.R</c:v>
                </c:pt>
                <c:pt idx="2">
                  <c:v>P.A.A.R</c:v>
                </c:pt>
                <c:pt idx="3">
                  <c:v>N.A.A.R</c:v>
                </c:pt>
              </c:strCache>
            </c:strRef>
          </c:cat>
          <c:val>
            <c:numRef>
              <c:f>'CALF. TRIMESTRALES'!$T$55:$T$58</c:f>
              <c:numCache>
                <c:formatCode>0</c:formatCode>
                <c:ptCount val="4"/>
                <c:pt idx="0">
                  <c:v>30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26-4E94-A984-ECF697A064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8376109806829"/>
          <c:y val="0.86017651471911416"/>
          <c:w val="0.78537996815224287"/>
          <c:h val="0.13982348528088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000">
                <a:solidFill>
                  <a:sysClr val="windowText" lastClr="000000"/>
                </a:solidFill>
              </a:rPr>
              <a:t>INGLÉS</a:t>
            </a:r>
          </a:p>
        </c:rich>
      </c:tx>
      <c:layout>
        <c:manualLayout>
          <c:xMode val="edge"/>
          <c:yMode val="edge"/>
          <c:x val="0.37789249193162977"/>
          <c:y val="3.2107647878908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0252274707613"/>
          <c:y val="0.13721785168957046"/>
          <c:w val="0.5366384103087819"/>
          <c:h val="0.74215431852437386"/>
        </c:manualLayout>
      </c:layout>
      <c:pieChart>
        <c:varyColors val="1"/>
        <c:ser>
          <c:idx val="0"/>
          <c:order val="0"/>
          <c:explosion val="23"/>
          <c:dPt>
            <c:idx val="0"/>
            <c:bubble3D val="0"/>
            <c:explosion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F3-4713-A98F-5122EFD85B17}"/>
              </c:ext>
            </c:extLst>
          </c:dPt>
          <c:dPt>
            <c:idx val="1"/>
            <c:bubble3D val="0"/>
            <c:explosion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F3-4713-A98F-5122EFD85B17}"/>
              </c:ext>
            </c:extLst>
          </c:dPt>
          <c:dPt>
            <c:idx val="2"/>
            <c:bubble3D val="0"/>
            <c:explosion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F3-4713-A98F-5122EFD85B17}"/>
              </c:ext>
            </c:extLst>
          </c:dPt>
          <c:dPt>
            <c:idx val="3"/>
            <c:bubble3D val="0"/>
            <c:explosion val="8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F3-4713-A98F-5122EFD85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'CALF. TRIMESTRALES'!$X$55:$X$58</c:f>
              <c:strCache>
                <c:ptCount val="4"/>
                <c:pt idx="0">
                  <c:v>D.A.R</c:v>
                </c:pt>
                <c:pt idx="1">
                  <c:v>A.A.R</c:v>
                </c:pt>
                <c:pt idx="2">
                  <c:v>P.A.A.R</c:v>
                </c:pt>
                <c:pt idx="3">
                  <c:v>N.A.A.R</c:v>
                </c:pt>
              </c:strCache>
            </c:strRef>
          </c:cat>
          <c:val>
            <c:numRef>
              <c:f>'CALF. TRIMESTRALES'!$Y$55:$Y$58</c:f>
              <c:numCache>
                <c:formatCode>0</c:formatCode>
                <c:ptCount val="4"/>
                <c:pt idx="0">
                  <c:v>26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F3-4713-A98F-5122EFD85B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32823444848E-2"/>
          <c:y val="0.82653272920400978"/>
          <c:w val="0.89999965284889549"/>
          <c:h val="0.1523891323109606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000">
                <a:solidFill>
                  <a:sysClr val="windowText" lastClr="000000"/>
                </a:solidFill>
              </a:rPr>
              <a:t>EDUCACIÓN FÍSICA</a:t>
            </a:r>
          </a:p>
        </c:rich>
      </c:tx>
      <c:layout>
        <c:manualLayout>
          <c:xMode val="edge"/>
          <c:yMode val="edge"/>
          <c:x val="0.29818714279972863"/>
          <c:y val="3.1139382655609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452473449212735"/>
          <c:y val="0.18110534183441201"/>
          <c:w val="0.36292685477822167"/>
          <c:h val="0.6125827625127602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62-462B-886B-DFF748B17EE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62-462B-886B-DFF748B17EE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62-462B-886B-DFF748B17EE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62-462B-886B-DFF748B17E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'CALF. TRIMESTRALES'!$AC$55:$AC$58</c:f>
              <c:strCache>
                <c:ptCount val="4"/>
                <c:pt idx="0">
                  <c:v>D.A.R</c:v>
                </c:pt>
                <c:pt idx="1">
                  <c:v>A.A.R</c:v>
                </c:pt>
                <c:pt idx="2">
                  <c:v>P.A.A.R</c:v>
                </c:pt>
                <c:pt idx="3">
                  <c:v>N.A.A.R</c:v>
                </c:pt>
              </c:strCache>
            </c:strRef>
          </c:cat>
          <c:val>
            <c:numRef>
              <c:f>'CALF. TRIMESTRALES'!$AD$55:$AD$58</c:f>
              <c:numCache>
                <c:formatCode>0</c:formatCode>
                <c:ptCount val="4"/>
                <c:pt idx="0">
                  <c:v>36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62-462B-886B-DFF748B17E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7119833352137"/>
          <c:y val="0.83131036320289386"/>
          <c:w val="0.66057554911332739"/>
          <c:h val="0.1375502541414970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000">
                <a:solidFill>
                  <a:sysClr val="windowText" lastClr="000000"/>
                </a:solidFill>
              </a:rPr>
              <a:t>ECA</a:t>
            </a:r>
          </a:p>
        </c:rich>
      </c:tx>
      <c:layout>
        <c:manualLayout>
          <c:xMode val="edge"/>
          <c:yMode val="edge"/>
          <c:x val="0.44236872152508044"/>
          <c:y val="2.0759588437072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198507563657404"/>
          <c:y val="0.1914851360529484"/>
          <c:w val="0.39000475152107822"/>
          <c:h val="0.654101594145870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4E-4BBC-87BB-48C4C62B81B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4E-4BBC-87BB-48C4C62B81B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4E-4BBC-87BB-48C4C62B81B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4E-4BBC-87BB-48C4C62B81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'CALF. TRIMESTRALES'!$AI$55:$AI$58</c:f>
              <c:strCache>
                <c:ptCount val="4"/>
                <c:pt idx="0">
                  <c:v>D.A.R</c:v>
                </c:pt>
                <c:pt idx="1">
                  <c:v>A.A.R</c:v>
                </c:pt>
                <c:pt idx="2">
                  <c:v>P.A.A.R</c:v>
                </c:pt>
                <c:pt idx="3">
                  <c:v>N.A.A.R</c:v>
                </c:pt>
              </c:strCache>
            </c:strRef>
          </c:cat>
          <c:val>
            <c:numRef>
              <c:f>'CALF. TRIMESTRALES'!$AJ$55:$AJ$58</c:f>
              <c:numCache>
                <c:formatCode>0</c:formatCode>
                <c:ptCount val="4"/>
                <c:pt idx="0">
                  <c:v>38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4E-4BBC-87BB-48C4C62B81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49102239997931"/>
          <c:y val="0.83953410252784766"/>
          <c:w val="0.74211657506184725"/>
          <c:h val="0.1500861032536159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x-none" sz="1000">
                <a:solidFill>
                  <a:sysClr val="windowText" lastClr="000000"/>
                </a:solidFill>
              </a:rPr>
              <a:t>LENGUA Y LITERATURA</a:t>
            </a:r>
          </a:p>
        </c:rich>
      </c:tx>
      <c:layout>
        <c:manualLayout>
          <c:xMode val="edge"/>
          <c:yMode val="edge"/>
          <c:x val="0.17510272605047578"/>
          <c:y val="1.169575899628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13962236509746"/>
          <c:y val="0.20283411313192762"/>
          <c:w val="0.42301925980534627"/>
          <c:h val="0.582396097564149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E9-412C-BA49-0712F2F5DA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CC-4DA5-99E6-89B76263D7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CC-4DA5-99E6-89B76263D7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CC-4DA5-99E6-89B76263D7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'CALF. TRIMESTRALES'!$D$55:$D$58</c:f>
              <c:strCache>
                <c:ptCount val="4"/>
                <c:pt idx="0">
                  <c:v>D.A.R</c:v>
                </c:pt>
                <c:pt idx="1">
                  <c:v>A.A.R</c:v>
                </c:pt>
                <c:pt idx="2">
                  <c:v>P.A.A.R</c:v>
                </c:pt>
                <c:pt idx="3">
                  <c:v>N.A.A.R</c:v>
                </c:pt>
              </c:strCache>
            </c:strRef>
          </c:cat>
          <c:val>
            <c:numRef>
              <c:f>'CALF. TRIMESTRALES'!$E$55:$E$58</c:f>
              <c:numCache>
                <c:formatCode>0</c:formatCode>
                <c:ptCount val="4"/>
                <c:pt idx="0">
                  <c:v>22</c:v>
                </c:pt>
                <c:pt idx="1">
                  <c:v>16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9-412C-BA49-0712F2F5DA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502368783567605E-2"/>
          <c:y val="0.840324953582126"/>
          <c:w val="0.89999952742472467"/>
          <c:h val="0.1493464086838631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>
                <a:solidFill>
                  <a:sysClr val="windowText" lastClr="000000"/>
                </a:solidFill>
              </a:rPr>
              <a:t>PROMEDIO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817037433427621"/>
          <c:y val="0.13818006915926673"/>
          <c:w val="0.36029228142598679"/>
          <c:h val="0.643993291769755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C-42AD-B33C-01B08E2710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C-42AD-B33C-01B08E2710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9C-42AD-B33C-01B08E271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3A-4CA2-8683-31812F675777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83A-4CA2-8683-31812F675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'PROM. GEN'!$C$54:$C$57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GEN'!$D$54:$D$57</c:f>
              <c:numCache>
                <c:formatCode>0</c:formatCode>
                <c:ptCount val="4"/>
                <c:pt idx="0">
                  <c:v>30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A-4CA2-8683-31812F6757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79604005809939E-2"/>
          <c:y val="0.80668746060144514"/>
          <c:w val="0.89709451367122794"/>
          <c:h val="0.1586053731430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 b="1" i="0" baseline="0">
                <a:solidFill>
                  <a:sysClr val="windowText" lastClr="000000"/>
                </a:solidFill>
                <a:effectLst/>
              </a:rPr>
              <a:t>PROMEDIO ANUAL</a:t>
            </a:r>
            <a:endParaRPr lang="es-EC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'PROM. GEN'!$C$54:$C$57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GEN'!$D$54:$D$57</c:f>
              <c:numCache>
                <c:formatCode>0</c:formatCode>
                <c:ptCount val="4"/>
                <c:pt idx="0">
                  <c:v>30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B-4DA7-BC47-DFBC66DA82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81264"/>
        <c:axId val="185681656"/>
      </c:barChart>
      <c:catAx>
        <c:axId val="1856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1656"/>
        <c:crosses val="autoZero"/>
        <c:auto val="1"/>
        <c:lblAlgn val="ctr"/>
        <c:lblOffset val="100"/>
        <c:noMultiLvlLbl val="0"/>
      </c:catAx>
      <c:valAx>
        <c:axId val="1856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x-none" sz="1000">
                <a:solidFill>
                  <a:sysClr val="windowText" lastClr="000000"/>
                </a:solidFill>
              </a:rPr>
              <a:t>PROMEDIO</a:t>
            </a:r>
            <a:r>
              <a:rPr lang="x-none" sz="1000" baseline="0">
                <a:solidFill>
                  <a:sysClr val="windowText" lastClr="000000"/>
                </a:solidFill>
              </a:rPr>
              <a:t> ANUAL</a:t>
            </a:r>
            <a:endParaRPr lang="x-none" sz="1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x-none"/>
        </a:p>
      </c:txPr>
    </c:title>
    <c:autoTitleDeleted val="0"/>
    <c:plotArea>
      <c:layout>
        <c:manualLayout>
          <c:layoutTarget val="inner"/>
          <c:xMode val="edge"/>
          <c:yMode val="edge"/>
          <c:x val="0.35730568965706977"/>
          <c:y val="0.17853333602358332"/>
          <c:w val="0.37139460213540959"/>
          <c:h val="0.6105042200976977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28-4C12-806F-6EEDEF94656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28-4C12-806F-6EEDEF94656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28-4C12-806F-6EEDEF94656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28-4C12-806F-6EEDEF9465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'CONSOLIDADO ANUAL'!$C$53:$C$56</c:f>
              <c:strCache>
                <c:ptCount val="4"/>
                <c:pt idx="0">
                  <c:v>DA</c:v>
                </c:pt>
                <c:pt idx="1">
                  <c:v>AA</c:v>
                </c:pt>
                <c:pt idx="2">
                  <c:v>PA</c:v>
                </c:pt>
                <c:pt idx="3">
                  <c:v>NA</c:v>
                </c:pt>
              </c:strCache>
            </c:strRef>
          </c:cat>
          <c:val>
            <c:numRef>
              <c:f>'CONSOLIDADO ANUAL'!$D$53:$D$56</c:f>
              <c:numCache>
                <c:formatCode>0</c:formatCode>
                <c:ptCount val="4"/>
                <c:pt idx="0">
                  <c:v>30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6E3-8D72-F868AF65904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>
                <a:solidFill>
                  <a:sysClr val="windowText" lastClr="000000"/>
                </a:solidFill>
              </a:rPr>
              <a:t>PRIMER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817037433427621"/>
          <c:y val="0.13818006915926673"/>
          <c:w val="0.36029228142598679"/>
          <c:h val="0.643993291769755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5-468A-880C-4F585C84C1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5-468A-880C-4F585C84C1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5-468A-880C-4F585C84C1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85-468A-880C-4F585C84C18E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185-468A-880C-4F585C84C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'PROM. 1ER TRIM.'!$C$54:$C$57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1ER TRIM.'!$D$54:$D$57</c:f>
              <c:numCache>
                <c:formatCode>0</c:formatCode>
                <c:ptCount val="4"/>
                <c:pt idx="0">
                  <c:v>31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85-468A-880C-4F585C84C1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79604005809939E-2"/>
          <c:y val="0.80668746060144514"/>
          <c:w val="0.89709451367122794"/>
          <c:h val="0.1586053731430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 b="1" i="0" baseline="0">
                <a:solidFill>
                  <a:sysClr val="windowText" lastClr="000000"/>
                </a:solidFill>
                <a:effectLst/>
              </a:rPr>
              <a:t>PRIMER TRIMESTRE</a:t>
            </a:r>
            <a:endParaRPr lang="es-EC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'PROM. 1ER TRIM.'!$C$54:$C$57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1ER TRIM.'!$D$54:$D$57</c:f>
              <c:numCache>
                <c:formatCode>0</c:formatCode>
                <c:ptCount val="4"/>
                <c:pt idx="0">
                  <c:v>31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5-470E-AB33-C760D9B875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50584"/>
        <c:axId val="179950976"/>
      </c:barChart>
      <c:catAx>
        <c:axId val="17995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0976"/>
        <c:crosses val="autoZero"/>
        <c:auto val="1"/>
        <c:lblAlgn val="ctr"/>
        <c:lblOffset val="100"/>
        <c:noMultiLvlLbl val="0"/>
      </c:catAx>
      <c:valAx>
        <c:axId val="1799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x-none" sz="900">
                <a:solidFill>
                  <a:sysClr val="windowText" lastClr="000000"/>
                </a:solidFill>
              </a:rPr>
              <a:t>RENDIMIENTO</a:t>
            </a:r>
            <a:r>
              <a:rPr lang="x-none" sz="900" baseline="0">
                <a:solidFill>
                  <a:sysClr val="windowText" lastClr="000000"/>
                </a:solidFill>
              </a:rPr>
              <a:t> ASIGNATURAS 2DO TRIMESTRE</a:t>
            </a:r>
            <a:endParaRPr lang="x-none" sz="9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x-non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5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'CONSOLIDADO 2DO TRIM. '!$C$52:$C$58</c:f>
              <c:strCache>
                <c:ptCount val="7"/>
                <c:pt idx="0">
                  <c:v>LENGUA Y LITERATURA</c:v>
                </c:pt>
                <c:pt idx="1">
                  <c:v>MATEMÁTICA</c:v>
                </c:pt>
                <c:pt idx="2">
                  <c:v>ESTUDIOS SOCIALES</c:v>
                </c:pt>
                <c:pt idx="3">
                  <c:v>CIENCIAS NATURALES</c:v>
                </c:pt>
                <c:pt idx="4">
                  <c:v>INGLÉS</c:v>
                </c:pt>
                <c:pt idx="5">
                  <c:v>EDUCACIÓN FÍSICA</c:v>
                </c:pt>
                <c:pt idx="6">
                  <c:v>EDUCACIÓN CULTURAL Y ARÍSTICA</c:v>
                </c:pt>
              </c:strCache>
            </c:strRef>
          </c:cat>
          <c:val>
            <c:numRef>
              <c:f>'CONSOLIDADO 2DO TRIM. '!$D$52:$D$58</c:f>
              <c:numCache>
                <c:formatCode>0.00</c:formatCode>
                <c:ptCount val="7"/>
                <c:pt idx="0">
                  <c:v>8.99</c:v>
                </c:pt>
                <c:pt idx="1">
                  <c:v>8.9</c:v>
                </c:pt>
                <c:pt idx="2">
                  <c:v>8.94</c:v>
                </c:pt>
                <c:pt idx="3">
                  <c:v>8.9499999999999993</c:v>
                </c:pt>
                <c:pt idx="4">
                  <c:v>9.25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9-4D89-8C16-4C071F4D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54888"/>
        <c:axId val="178655280"/>
      </c:barChart>
      <c:catAx>
        <c:axId val="17865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5280"/>
        <c:crosses val="autoZero"/>
        <c:auto val="1"/>
        <c:lblAlgn val="ctr"/>
        <c:lblOffset val="100"/>
        <c:noMultiLvlLbl val="0"/>
      </c:catAx>
      <c:valAx>
        <c:axId val="1786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>
                <a:solidFill>
                  <a:sysClr val="windowText" lastClr="000000"/>
                </a:solidFill>
              </a:rPr>
              <a:t>SEGUNDO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817037433427621"/>
          <c:y val="0.13818006915926673"/>
          <c:w val="0.36029228142598679"/>
          <c:h val="0.643993291769755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59-4AFF-9411-093B0408B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59-4AFF-9411-093B0408B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59-4AFF-9411-093B0408B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59-4AFF-9411-093B0408BF56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259-4AFF-9411-093B0408BF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'PROM. 2DO TRIM.'!$C$54:$C$57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2DO TRIM.'!$D$54:$D$57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9-4AFF-9411-093B0408BF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79604005809939E-2"/>
          <c:y val="0.80668746060144514"/>
          <c:w val="0.89709451367122794"/>
          <c:h val="0.1586053731430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 b="1" i="0" baseline="0">
                <a:solidFill>
                  <a:sysClr val="windowText" lastClr="000000"/>
                </a:solidFill>
                <a:effectLst/>
              </a:rPr>
              <a:t>SEGUNDO TRIMESTRE</a:t>
            </a:r>
            <a:endParaRPr lang="es-EC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'PROM. 2DO TRIM.'!$C$54:$C$57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2DO TRIM.'!$D$54:$D$57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8-4B10-95C8-7DC98BC46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656848"/>
        <c:axId val="178657240"/>
      </c:barChart>
      <c:catAx>
        <c:axId val="1786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240"/>
        <c:crosses val="autoZero"/>
        <c:auto val="1"/>
        <c:lblAlgn val="ctr"/>
        <c:lblOffset val="100"/>
        <c:noMultiLvlLbl val="0"/>
      </c:catAx>
      <c:valAx>
        <c:axId val="178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x-none" sz="1100">
                <a:solidFill>
                  <a:sysClr val="windowText" lastClr="000000"/>
                </a:solidFill>
              </a:rPr>
              <a:t>RENDIMIENTO</a:t>
            </a:r>
            <a:r>
              <a:rPr lang="x-none" sz="1100" baseline="0">
                <a:solidFill>
                  <a:sysClr val="windowText" lastClr="000000"/>
                </a:solidFill>
              </a:rPr>
              <a:t> ASIGNATURAS 3ER TRIMESTRE</a:t>
            </a:r>
            <a:endParaRPr lang="x-none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x-non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35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'CONSOLIDADO 3ER TRIM. '!$C$52:$C$58</c:f>
              <c:strCache>
                <c:ptCount val="7"/>
                <c:pt idx="0">
                  <c:v>LENGUA Y LITERATURA</c:v>
                </c:pt>
                <c:pt idx="1">
                  <c:v>MATEMÁTICA</c:v>
                </c:pt>
                <c:pt idx="2">
                  <c:v>ESTUDIOS SOCIALES</c:v>
                </c:pt>
                <c:pt idx="3">
                  <c:v>CIENCIAS NATURALES</c:v>
                </c:pt>
                <c:pt idx="4">
                  <c:v>INGLÉS</c:v>
                </c:pt>
                <c:pt idx="5">
                  <c:v>EDUCACIÓN FÍSICA</c:v>
                </c:pt>
                <c:pt idx="6">
                  <c:v>EDUCACIÓN CULTURAL Y ARÍSTICA</c:v>
                </c:pt>
              </c:strCache>
            </c:strRef>
          </c:cat>
          <c:val>
            <c:numRef>
              <c:f>'CONSOLIDADO 3ER TRIM. '!$D$52:$D$58</c:f>
              <c:numCache>
                <c:formatCode>0.00</c:formatCode>
                <c:ptCount val="7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6-4A68-B26A-0F11428A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74992"/>
        <c:axId val="185675384"/>
      </c:barChart>
      <c:catAx>
        <c:axId val="1856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5384"/>
        <c:crosses val="autoZero"/>
        <c:auto val="1"/>
        <c:lblAlgn val="ctr"/>
        <c:lblOffset val="100"/>
        <c:noMultiLvlLbl val="0"/>
      </c:catAx>
      <c:valAx>
        <c:axId val="1856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>
                <a:solidFill>
                  <a:sysClr val="windowText" lastClr="000000"/>
                </a:solidFill>
              </a:rPr>
              <a:t>TERCER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817037433427621"/>
          <c:y val="0.13818006915926673"/>
          <c:w val="0.36029228142598679"/>
          <c:h val="0.643993291769755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D-4BE2-8614-1C2B8A78E4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D-4BE2-8614-1C2B8A78E4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CD-4BE2-8614-1C2B8A78E4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CD-4BE2-8614-1C2B8A78E484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6CD-4BE2-8614-1C2B8A78E4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'PROM. 3ER TRIM.'!$C$54:$C$57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3ER TRIM.'!$D$54:$D$57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CD-4BE2-8614-1C2B8A78E48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79604005809939E-2"/>
          <c:y val="0.80668746060144514"/>
          <c:w val="0.89709451367122794"/>
          <c:h val="0.1586053731430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200" b="1" i="0" baseline="0">
                <a:solidFill>
                  <a:sysClr val="windowText" lastClr="000000"/>
                </a:solidFill>
                <a:effectLst/>
              </a:rPr>
              <a:t>TERCER TRIMESTRE</a:t>
            </a:r>
            <a:endParaRPr lang="es-EC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'PROM. 3ER TRIM.'!$C$54:$C$57</c:f>
              <c:strCache>
                <c:ptCount val="4"/>
                <c:pt idx="0">
                  <c:v>RANGO (10-9 PTS) D.A.R</c:v>
                </c:pt>
                <c:pt idx="1">
                  <c:v>RANGO (8,99-7 PTS) A.A.R</c:v>
                </c:pt>
                <c:pt idx="2">
                  <c:v>RANGO (6,99-4,01 PTS) P.A.A.R</c:v>
                </c:pt>
                <c:pt idx="3">
                  <c:v>RANGO (&lt;=4 PTS) N.A.A.R</c:v>
                </c:pt>
              </c:strCache>
            </c:strRef>
          </c:cat>
          <c:val>
            <c:numRef>
              <c:f>'PROM. 3ER TRIM.'!$D$54:$D$57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0-4EFF-BBB8-C6086438B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76952"/>
        <c:axId val="185677344"/>
      </c:barChart>
      <c:catAx>
        <c:axId val="1856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7344"/>
        <c:crosses val="autoZero"/>
        <c:auto val="1"/>
        <c:lblAlgn val="ctr"/>
        <c:lblOffset val="100"/>
        <c:noMultiLvlLbl val="0"/>
      </c:catAx>
      <c:valAx>
        <c:axId val="185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7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CONSOLIDADO 1ER TRIM.'!A1"/><Relationship Id="rId13" Type="http://schemas.openxmlformats.org/officeDocument/2006/relationships/hyperlink" Target="#'PROM. 1ER TRIM.'!A1"/><Relationship Id="rId18" Type="http://schemas.openxmlformats.org/officeDocument/2006/relationships/hyperlink" Target="#'REPORTE 3ER TRIM. '!A1"/><Relationship Id="rId3" Type="http://schemas.openxmlformats.org/officeDocument/2006/relationships/image" Target="../media/image2.png"/><Relationship Id="rId21" Type="http://schemas.openxmlformats.org/officeDocument/2006/relationships/image" Target="../media/image6.png"/><Relationship Id="rId7" Type="http://schemas.openxmlformats.org/officeDocument/2006/relationships/hyperlink" Target="#SUPLETORIO!A1"/><Relationship Id="rId12" Type="http://schemas.openxmlformats.org/officeDocument/2006/relationships/image" Target="../media/image5.svg"/><Relationship Id="rId17" Type="http://schemas.openxmlformats.org/officeDocument/2006/relationships/hyperlink" Target="#'PROM. 2DO TRIM.'!A1"/><Relationship Id="rId2" Type="http://schemas.openxmlformats.org/officeDocument/2006/relationships/image" Target="../media/image1.png"/><Relationship Id="rId16" Type="http://schemas.openxmlformats.org/officeDocument/2006/relationships/hyperlink" Target="#'CONS. 2DO TRIM.'!A1"/><Relationship Id="rId20" Type="http://schemas.openxmlformats.org/officeDocument/2006/relationships/hyperlink" Target="#'PROM. 3ER TRIM.'!A1"/><Relationship Id="rId1" Type="http://schemas.openxmlformats.org/officeDocument/2006/relationships/hyperlink" Target="#'2DO TRIM.'!A1"/><Relationship Id="rId6" Type="http://schemas.openxmlformats.org/officeDocument/2006/relationships/hyperlink" Target="#'3ER TRIM. '!A1"/><Relationship Id="rId11" Type="http://schemas.openxmlformats.org/officeDocument/2006/relationships/image" Target="../media/image4.png"/><Relationship Id="rId5" Type="http://schemas.openxmlformats.org/officeDocument/2006/relationships/hyperlink" Target="#'1ER TRIM.'!A1"/><Relationship Id="rId15" Type="http://schemas.openxmlformats.org/officeDocument/2006/relationships/hyperlink" Target="#'REPORTE 2DO TRIM. '!A1"/><Relationship Id="rId23" Type="http://schemas.openxmlformats.org/officeDocument/2006/relationships/image" Target="../media/image8.jpeg"/><Relationship Id="rId10" Type="http://schemas.openxmlformats.org/officeDocument/2006/relationships/hyperlink" Target="#'CONS. 1ER TRIM.'!A1"/><Relationship Id="rId19" Type="http://schemas.openxmlformats.org/officeDocument/2006/relationships/hyperlink" Target="#'CONS. 3ER TRIM.'!A1"/><Relationship Id="rId4" Type="http://schemas.openxmlformats.org/officeDocument/2006/relationships/image" Target="../media/image3.svg"/><Relationship Id="rId9" Type="http://schemas.openxmlformats.org/officeDocument/2006/relationships/hyperlink" Target="#'REPORTE 1ER TRIM.'!A1"/><Relationship Id="rId14" Type="http://schemas.openxmlformats.org/officeDocument/2006/relationships/hyperlink" Target="#'CONSOLIDADO 2DO TRIM. '!A1"/><Relationship Id="rId22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MEN&#218;!A1"/><Relationship Id="rId4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MEN&#218;!A1"/><Relationship Id="rId4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svg"/><Relationship Id="rId2" Type="http://schemas.openxmlformats.org/officeDocument/2006/relationships/image" Target="../media/image12.png"/><Relationship Id="rId1" Type="http://schemas.openxmlformats.org/officeDocument/2006/relationships/hyperlink" Target="#MEN&#218;!A1"/><Relationship Id="rId5" Type="http://schemas.openxmlformats.org/officeDocument/2006/relationships/chart" Target="../charts/chart4.xml"/><Relationship Id="rId4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EN&#218;!A1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svg"/><Relationship Id="rId2" Type="http://schemas.openxmlformats.org/officeDocument/2006/relationships/image" Target="../media/image14.png"/><Relationship Id="rId1" Type="http://schemas.openxmlformats.org/officeDocument/2006/relationships/hyperlink" Target="#MEN&#218;!A1"/><Relationship Id="rId6" Type="http://schemas.openxmlformats.org/officeDocument/2006/relationships/image" Target="../media/image17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MEN&#218;!A1"/><Relationship Id="rId4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MEN&#218;!A1"/><Relationship Id="rId4" Type="http://schemas.openxmlformats.org/officeDocument/2006/relationships/image" Target="../media/image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svg"/><Relationship Id="rId2" Type="http://schemas.openxmlformats.org/officeDocument/2006/relationships/image" Target="../media/image12.png"/><Relationship Id="rId1" Type="http://schemas.openxmlformats.org/officeDocument/2006/relationships/hyperlink" Target="#MEN&#218;!A1"/><Relationship Id="rId5" Type="http://schemas.openxmlformats.org/officeDocument/2006/relationships/chart" Target="../charts/chart7.xml"/><Relationship Id="rId4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hyperlink" Target="#MEN&#218;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svg"/><Relationship Id="rId2" Type="http://schemas.openxmlformats.org/officeDocument/2006/relationships/image" Target="../media/image14.png"/><Relationship Id="rId1" Type="http://schemas.openxmlformats.org/officeDocument/2006/relationships/hyperlink" Target="#MEN&#218;!A1"/><Relationship Id="rId6" Type="http://schemas.openxmlformats.org/officeDocument/2006/relationships/image" Target="../media/image18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MEN&#218;!A1"/><Relationship Id="rId4" Type="http://schemas.openxmlformats.org/officeDocument/2006/relationships/image" Target="../media/image9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2.xml"/><Relationship Id="rId7" Type="http://schemas.openxmlformats.org/officeDocument/2006/relationships/chart" Target="../charts/chart14.xml"/><Relationship Id="rId12" Type="http://schemas.openxmlformats.org/officeDocument/2006/relationships/image" Target="../media/image5.sv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19.svg"/><Relationship Id="rId11" Type="http://schemas.openxmlformats.org/officeDocument/2006/relationships/hyperlink" Target="#MEN&#218;!A1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chart" Target="../charts/chart13.xml"/><Relationship Id="rId9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hyperlink" Target="#MEN&#218;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MEN&#218;!A1"/><Relationship Id="rId7" Type="http://schemas.openxmlformats.org/officeDocument/2006/relationships/chart" Target="../charts/chart19.xml"/><Relationship Id="rId2" Type="http://schemas.openxmlformats.org/officeDocument/2006/relationships/image" Target="../media/image21.svg"/><Relationship Id="rId1" Type="http://schemas.openxmlformats.org/officeDocument/2006/relationships/image" Target="../media/image20.png"/><Relationship Id="rId6" Type="http://schemas.openxmlformats.org/officeDocument/2006/relationships/image" Target="../media/image9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svg"/><Relationship Id="rId2" Type="http://schemas.openxmlformats.org/officeDocument/2006/relationships/image" Target="../media/image14.png"/><Relationship Id="rId1" Type="http://schemas.openxmlformats.org/officeDocument/2006/relationships/hyperlink" Target="#MEN&#218;!A1"/><Relationship Id="rId6" Type="http://schemas.openxmlformats.org/officeDocument/2006/relationships/image" Target="../media/image22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MEN&#218;!A1"/><Relationship Id="rId1" Type="http://schemas.openxmlformats.org/officeDocument/2006/relationships/image" Target="../media/image9.png"/><Relationship Id="rId4" Type="http://schemas.openxmlformats.org/officeDocument/2006/relationships/image" Target="../media/image11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MEN&#218;!A1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MEN&#218;!A1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svg"/><Relationship Id="rId2" Type="http://schemas.openxmlformats.org/officeDocument/2006/relationships/image" Target="../media/image12.png"/><Relationship Id="rId1" Type="http://schemas.openxmlformats.org/officeDocument/2006/relationships/hyperlink" Target="#MEN&#218;!A1"/><Relationship Id="rId5" Type="http://schemas.openxmlformats.org/officeDocument/2006/relationships/chart" Target="../charts/chart1.xml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MEN&#218;!A1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9.png"/><Relationship Id="rId5" Type="http://schemas.openxmlformats.org/officeDocument/2006/relationships/image" Target="../media/image11.svg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svg"/><Relationship Id="rId2" Type="http://schemas.openxmlformats.org/officeDocument/2006/relationships/image" Target="../media/image14.png"/><Relationship Id="rId1" Type="http://schemas.openxmlformats.org/officeDocument/2006/relationships/hyperlink" Target="#MEN&#218;!A1"/><Relationship Id="rId6" Type="http://schemas.openxmlformats.org/officeDocument/2006/relationships/image" Target="../media/image16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12</xdr:row>
      <xdr:rowOff>85725</xdr:rowOff>
    </xdr:from>
    <xdr:to>
      <xdr:col>5</xdr:col>
      <xdr:colOff>200025</xdr:colOff>
      <xdr:row>13</xdr:row>
      <xdr:rowOff>352425</xdr:rowOff>
    </xdr:to>
    <xdr:grpSp>
      <xdr:nvGrpSpPr>
        <xdr:cNvPr id="15" name="Grup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61926" y="2581275"/>
          <a:ext cx="3448049" cy="428625"/>
          <a:chOff x="1352551" y="2819400"/>
          <a:chExt cx="3448049" cy="428625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GrpSpPr/>
        </xdr:nvGrpSpPr>
        <xdr:grpSpPr>
          <a:xfrm>
            <a:off x="4162425" y="2819400"/>
            <a:ext cx="638175" cy="428625"/>
            <a:chOff x="5295900" y="2333625"/>
            <a:chExt cx="561975" cy="533400"/>
          </a:xfrm>
        </xdr:grpSpPr>
        <xdr:pic>
          <xdr:nvPicPr>
            <xdr:cNvPr id="21" name="Picture 6" descr="Stock Data New Record icon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295900" y="2333625"/>
              <a:ext cx="533400" cy="5334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5372100" y="2400300"/>
              <a:ext cx="485775" cy="3619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C" sz="1600">
                  <a:solidFill>
                    <a:srgbClr val="244472"/>
                  </a:solidFill>
                  <a:latin typeface="Bernard MT Condensed" panose="02050806060905020404" pitchFamily="18" charset="0"/>
                </a:rPr>
                <a:t>2do</a:t>
              </a:r>
            </a:p>
          </xdr:txBody>
        </xdr:sp>
      </xdr:grpSp>
      <xdr:grpSp>
        <xdr:nvGrpSpPr>
          <xdr:cNvPr id="26" name="Grupo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352551" y="2838450"/>
            <a:ext cx="2800350" cy="390525"/>
            <a:chOff x="266700" y="3038475"/>
            <a:chExt cx="3242238" cy="476250"/>
          </a:xfrm>
        </xdr:grpSpPr>
        <xdr:grpSp>
          <xdr:nvGrpSpPr>
            <xdr:cNvPr id="27" name="Grup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76225" y="3057525"/>
              <a:ext cx="3232713" cy="447675"/>
              <a:chOff x="285750" y="2381250"/>
              <a:chExt cx="2857488" cy="447675"/>
            </a:xfrm>
          </xdr:grpSpPr>
          <xdr:sp macro="" textlink="">
            <xdr:nvSpPr>
              <xdr:cNvPr id="29" name="Flecha: pentágono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285750" y="2381250"/>
                <a:ext cx="2543175" cy="447675"/>
              </a:xfrm>
              <a:prstGeom prst="homePlate">
                <a:avLst/>
              </a:prstGeom>
              <a:solidFill>
                <a:srgbClr val="24447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EC" sz="1400">
                    <a:solidFill>
                      <a:srgbClr val="FFFF00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       SEGUNDO TRIMESTRE</a:t>
                </a:r>
              </a:p>
            </xdr:txBody>
          </xdr:sp>
          <xdr:sp macro="" textlink="">
            <xdr:nvSpPr>
              <xdr:cNvPr id="30" name="Flecha: cheurón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/>
            </xdr:nvSpPr>
            <xdr:spPr>
              <a:xfrm>
                <a:off x="2676513" y="2381250"/>
                <a:ext cx="466725" cy="447675"/>
              </a:xfrm>
              <a:prstGeom prst="chevron">
                <a:avLst/>
              </a:prstGeom>
              <a:solidFill>
                <a:srgbClr val="1A416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endParaRPr lang="es-EC" sz="1400">
                  <a:solidFill>
                    <a:srgbClr val="FFFF00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endParaRPr>
              </a:p>
            </xdr:txBody>
          </xdr:sp>
        </xdr:grpSp>
        <xdr:pic>
          <xdr:nvPicPr>
            <xdr:cNvPr id="28" name="Gráfico 27" descr="Libros en estantería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66700" y="3038475"/>
              <a:ext cx="476250" cy="4762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152401</xdr:colOff>
      <xdr:row>10</xdr:row>
      <xdr:rowOff>76200</xdr:rowOff>
    </xdr:from>
    <xdr:to>
      <xdr:col>5</xdr:col>
      <xdr:colOff>171450</xdr:colOff>
      <xdr:row>11</xdr:row>
      <xdr:rowOff>323850</xdr:rowOff>
    </xdr:to>
    <xdr:grpSp>
      <xdr:nvGrpSpPr>
        <xdr:cNvPr id="14" name="Grup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52401" y="2000250"/>
          <a:ext cx="3428999" cy="438150"/>
          <a:chOff x="1352551" y="2257425"/>
          <a:chExt cx="3428999" cy="438150"/>
        </a:xfrm>
      </xdr:grpSpPr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4152900" y="2257425"/>
            <a:ext cx="628650" cy="438150"/>
            <a:chOff x="5095875" y="2362200"/>
            <a:chExt cx="552450" cy="533400"/>
          </a:xfrm>
        </xdr:grpSpPr>
        <xdr:pic>
          <xdr:nvPicPr>
            <xdr:cNvPr id="18" name="Picture 6" descr="Stock Data New Record icon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095875" y="2362200"/>
              <a:ext cx="533400" cy="5334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5210175" y="2428875"/>
              <a:ext cx="438150" cy="3619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C" sz="1600">
                  <a:solidFill>
                    <a:srgbClr val="244472"/>
                  </a:solidFill>
                  <a:latin typeface="Bernard MT Condensed" panose="02050806060905020404" pitchFamily="18" charset="0"/>
                </a:rPr>
                <a:t>1er</a:t>
              </a:r>
            </a:p>
          </xdr:txBody>
        </xdr:sp>
      </xdr:grpSp>
      <xdr:grpSp>
        <xdr:nvGrpSpPr>
          <xdr:cNvPr id="31" name="Grupo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GrpSpPr/>
        </xdr:nvGrpSpPr>
        <xdr:grpSpPr>
          <a:xfrm>
            <a:off x="1352551" y="2305050"/>
            <a:ext cx="2781300" cy="381000"/>
            <a:chOff x="276225" y="2428875"/>
            <a:chExt cx="3242238" cy="476250"/>
          </a:xfrm>
        </xdr:grpSpPr>
        <xdr:grpSp>
          <xdr:nvGrpSpPr>
            <xdr:cNvPr id="32" name="Grup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GrpSpPr/>
          </xdr:nvGrpSpPr>
          <xdr:grpSpPr>
            <a:xfrm>
              <a:off x="285750" y="2438400"/>
              <a:ext cx="3232713" cy="447675"/>
              <a:chOff x="285750" y="2381250"/>
              <a:chExt cx="2857488" cy="447675"/>
            </a:xfrm>
          </xdr:grpSpPr>
          <xdr:sp macro="" textlink="">
            <xdr:nvSpPr>
              <xdr:cNvPr id="34" name="Flecha: pentágono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/>
            </xdr:nvSpPr>
            <xdr:spPr>
              <a:xfrm>
                <a:off x="285750" y="2381250"/>
                <a:ext cx="2543175" cy="447675"/>
              </a:xfrm>
              <a:prstGeom prst="homePlate">
                <a:avLst/>
              </a:prstGeom>
              <a:solidFill>
                <a:srgbClr val="24447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EC" sz="1400">
                    <a:solidFill>
                      <a:srgbClr val="FFFF00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       PRIMER TRIMESTRE</a:t>
                </a:r>
              </a:p>
            </xdr:txBody>
          </xdr:sp>
          <xdr:sp macro="" textlink="">
            <xdr:nvSpPr>
              <xdr:cNvPr id="35" name="Flecha: cheurón 34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SpPr/>
            </xdr:nvSpPr>
            <xdr:spPr>
              <a:xfrm>
                <a:off x="2676513" y="2381250"/>
                <a:ext cx="466725" cy="447675"/>
              </a:xfrm>
              <a:prstGeom prst="chevron">
                <a:avLst/>
              </a:prstGeom>
              <a:solidFill>
                <a:srgbClr val="1A416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endParaRPr lang="es-EC" sz="1400">
                  <a:solidFill>
                    <a:srgbClr val="FFFF00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endParaRPr>
              </a:p>
            </xdr:txBody>
          </xdr:sp>
        </xdr:grpSp>
        <xdr:pic>
          <xdr:nvPicPr>
            <xdr:cNvPr id="33" name="Gráfico 32" descr="Libros en estantería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6225" y="2428875"/>
              <a:ext cx="476250" cy="4762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161925</xdr:colOff>
      <xdr:row>14</xdr:row>
      <xdr:rowOff>104775</xdr:rowOff>
    </xdr:from>
    <xdr:to>
      <xdr:col>5</xdr:col>
      <xdr:colOff>228600</xdr:colOff>
      <xdr:row>15</xdr:row>
      <xdr:rowOff>342901</xdr:rowOff>
    </xdr:to>
    <xdr:grpSp>
      <xdr:nvGrpSpPr>
        <xdr:cNvPr id="16" name="Grupo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161925" y="3143250"/>
          <a:ext cx="3476625" cy="400051"/>
          <a:chOff x="1323975" y="3371850"/>
          <a:chExt cx="3476625" cy="400051"/>
        </a:xfrm>
      </xdr:grpSpPr>
      <xdr:grpSp>
        <xdr:nvGrpSpPr>
          <xdr:cNvPr id="23" name="Grupo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4181475" y="3371850"/>
            <a:ext cx="619125" cy="400051"/>
            <a:chOff x="5295900" y="2333625"/>
            <a:chExt cx="552450" cy="533400"/>
          </a:xfrm>
        </xdr:grpSpPr>
        <xdr:pic>
          <xdr:nvPicPr>
            <xdr:cNvPr id="24" name="Picture 6" descr="Stock Data New Record icon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295900" y="2333625"/>
              <a:ext cx="533400" cy="5334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5410200" y="2400300"/>
              <a:ext cx="438150" cy="3619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C" sz="1600">
                  <a:solidFill>
                    <a:srgbClr val="244472"/>
                  </a:solidFill>
                  <a:latin typeface="Bernard MT Condensed" panose="02050806060905020404" pitchFamily="18" charset="0"/>
                </a:rPr>
                <a:t>3er</a:t>
              </a:r>
            </a:p>
          </xdr:txBody>
        </xdr:sp>
      </xdr:grpSp>
      <xdr:grpSp>
        <xdr:nvGrpSpPr>
          <xdr:cNvPr id="36" name="Grupo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/>
        </xdr:nvGrpSpPr>
        <xdr:grpSpPr>
          <a:xfrm>
            <a:off x="1323975" y="3409950"/>
            <a:ext cx="2819401" cy="352425"/>
            <a:chOff x="266700" y="3676650"/>
            <a:chExt cx="3262775" cy="476250"/>
          </a:xfrm>
        </xdr:grpSpPr>
        <xdr:grpSp>
          <xdr:nvGrpSpPr>
            <xdr:cNvPr id="37" name="Grup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GrpSpPr/>
          </xdr:nvGrpSpPr>
          <xdr:grpSpPr>
            <a:xfrm>
              <a:off x="285750" y="3686175"/>
              <a:ext cx="3243725" cy="447675"/>
              <a:chOff x="285750" y="2381250"/>
              <a:chExt cx="2867220" cy="447675"/>
            </a:xfrm>
          </xdr:grpSpPr>
          <xdr:sp macro="" textlink="">
            <xdr:nvSpPr>
              <xdr:cNvPr id="39" name="Flecha: pentágono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/>
            </xdr:nvSpPr>
            <xdr:spPr>
              <a:xfrm>
                <a:off x="285750" y="2381250"/>
                <a:ext cx="2543175" cy="447675"/>
              </a:xfrm>
              <a:prstGeom prst="homePlate">
                <a:avLst/>
              </a:prstGeom>
              <a:solidFill>
                <a:srgbClr val="24447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s-EC" sz="1400">
                    <a:solidFill>
                      <a:srgbClr val="FFFF00"/>
                    </a:solidFill>
                    <a:latin typeface="Aharoni" panose="02010803020104030203" pitchFamily="2" charset="-79"/>
                    <a:cs typeface="Aharoni" panose="02010803020104030203" pitchFamily="2" charset="-79"/>
                  </a:rPr>
                  <a:t>       TERCER TRIMESTRE</a:t>
                </a:r>
              </a:p>
            </xdr:txBody>
          </xdr:sp>
          <xdr:sp macro="" textlink="">
            <xdr:nvSpPr>
              <xdr:cNvPr id="40" name="Flecha: cheurón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SpPr/>
            </xdr:nvSpPr>
            <xdr:spPr>
              <a:xfrm>
                <a:off x="2686245" y="2381250"/>
                <a:ext cx="466725" cy="447675"/>
              </a:xfrm>
              <a:prstGeom prst="chevron">
                <a:avLst/>
              </a:prstGeom>
              <a:solidFill>
                <a:srgbClr val="1A416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endParaRPr lang="es-EC" sz="1400">
                  <a:solidFill>
                    <a:srgbClr val="FFFF00"/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endParaRPr>
              </a:p>
            </xdr:txBody>
          </xdr:sp>
        </xdr:grpSp>
        <xdr:pic>
          <xdr:nvPicPr>
            <xdr:cNvPr id="38" name="Gráfico 37" descr="Libros en estantería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66700" y="3676650"/>
              <a:ext cx="476250" cy="4762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1</xdr:colOff>
      <xdr:row>21</xdr:row>
      <xdr:rowOff>11431</xdr:rowOff>
    </xdr:from>
    <xdr:to>
      <xdr:col>7</xdr:col>
      <xdr:colOff>1</xdr:colOff>
      <xdr:row>21</xdr:row>
      <xdr:rowOff>57150</xdr:rowOff>
    </xdr:to>
    <xdr:sp macro="" textlink="">
      <xdr:nvSpPr>
        <xdr:cNvPr id="44" name="Rectángulo 4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105026" y="4678681"/>
          <a:ext cx="2686050" cy="45719"/>
        </a:xfrm>
        <a:prstGeom prst="rect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5</xdr:col>
      <xdr:colOff>304800</xdr:colOff>
      <xdr:row>10</xdr:row>
      <xdr:rowOff>152400</xdr:rowOff>
    </xdr:from>
    <xdr:to>
      <xdr:col>7</xdr:col>
      <xdr:colOff>209550</xdr:colOff>
      <xdr:row>11</xdr:row>
      <xdr:rowOff>295275</xdr:rowOff>
    </xdr:to>
    <xdr:sp macro="" textlink="">
      <xdr:nvSpPr>
        <xdr:cNvPr id="45" name="Rectángulo: esquinas redondeadas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714750" y="2276475"/>
          <a:ext cx="1247775" cy="333375"/>
        </a:xfrm>
        <a:prstGeom prst="roundRect">
          <a:avLst/>
        </a:prstGeom>
        <a:solidFill>
          <a:srgbClr val="002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CONSOLIDADO</a:t>
          </a:r>
        </a:p>
      </xdr:txBody>
    </xdr:sp>
    <xdr:clientData/>
  </xdr:twoCellAnchor>
  <xdr:twoCellAnchor>
    <xdr:from>
      <xdr:col>7</xdr:col>
      <xdr:colOff>447676</xdr:colOff>
      <xdr:row>10</xdr:row>
      <xdr:rowOff>161925</xdr:rowOff>
    </xdr:from>
    <xdr:to>
      <xdr:col>8</xdr:col>
      <xdr:colOff>657226</xdr:colOff>
      <xdr:row>11</xdr:row>
      <xdr:rowOff>304800</xdr:rowOff>
    </xdr:to>
    <xdr:sp macro="" textlink="">
      <xdr:nvSpPr>
        <xdr:cNvPr id="46" name="Rectángulo 4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200651" y="2286000"/>
          <a:ext cx="971550" cy="333375"/>
        </a:xfrm>
        <a:prstGeom prst="rect">
          <a:avLst/>
        </a:prstGeom>
        <a:solidFill>
          <a:srgbClr val="002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 b="1">
              <a:solidFill>
                <a:srgbClr val="FFFF00"/>
              </a:solidFill>
            </a:rPr>
            <a:t>REPORTE</a:t>
          </a:r>
        </a:p>
      </xdr:txBody>
    </xdr:sp>
    <xdr:clientData/>
  </xdr:twoCellAnchor>
  <xdr:twoCellAnchor>
    <xdr:from>
      <xdr:col>7</xdr:col>
      <xdr:colOff>57150</xdr:colOff>
      <xdr:row>11</xdr:row>
      <xdr:rowOff>9525</xdr:rowOff>
    </xdr:from>
    <xdr:to>
      <xdr:col>7</xdr:col>
      <xdr:colOff>401361</xdr:colOff>
      <xdr:row>11</xdr:row>
      <xdr:rowOff>286810</xdr:rowOff>
    </xdr:to>
    <xdr:pic>
      <xdr:nvPicPr>
        <xdr:cNvPr id="47" name="Gráfico 46" descr="Fin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 flipH="1">
          <a:off x="4810125" y="2324100"/>
          <a:ext cx="344211" cy="277285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10</xdr:row>
      <xdr:rowOff>133350</xdr:rowOff>
    </xdr:from>
    <xdr:to>
      <xdr:col>9</xdr:col>
      <xdr:colOff>438150</xdr:colOff>
      <xdr:row>11</xdr:row>
      <xdr:rowOff>323850</xdr:rowOff>
    </xdr:to>
    <xdr:sp macro="" textlink="">
      <xdr:nvSpPr>
        <xdr:cNvPr id="48" name="Estrella: 6 puntas 4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6343650" y="2257425"/>
          <a:ext cx="371475" cy="381000"/>
        </a:xfrm>
        <a:prstGeom prst="star6">
          <a:avLst/>
        </a:prstGeom>
        <a:solidFill>
          <a:srgbClr val="FFC00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5</xdr:col>
      <xdr:colOff>314325</xdr:colOff>
      <xdr:row>12</xdr:row>
      <xdr:rowOff>142875</xdr:rowOff>
    </xdr:from>
    <xdr:to>
      <xdr:col>7</xdr:col>
      <xdr:colOff>219075</xdr:colOff>
      <xdr:row>13</xdr:row>
      <xdr:rowOff>314325</xdr:rowOff>
    </xdr:to>
    <xdr:sp macro="" textlink="">
      <xdr:nvSpPr>
        <xdr:cNvPr id="49" name="Rectángulo: esquinas redondeadas 4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3724275" y="2838450"/>
          <a:ext cx="1247775" cy="333375"/>
        </a:xfrm>
        <a:prstGeom prst="roundRect">
          <a:avLst/>
        </a:prstGeom>
        <a:solidFill>
          <a:srgbClr val="002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CONSOLIDADO</a:t>
          </a:r>
        </a:p>
      </xdr:txBody>
    </xdr:sp>
    <xdr:clientData/>
  </xdr:twoCellAnchor>
  <xdr:twoCellAnchor>
    <xdr:from>
      <xdr:col>7</xdr:col>
      <xdr:colOff>457201</xdr:colOff>
      <xdr:row>12</xdr:row>
      <xdr:rowOff>152400</xdr:rowOff>
    </xdr:from>
    <xdr:to>
      <xdr:col>8</xdr:col>
      <xdr:colOff>666751</xdr:colOff>
      <xdr:row>13</xdr:row>
      <xdr:rowOff>323850</xdr:rowOff>
    </xdr:to>
    <xdr:sp macro="" textlink="">
      <xdr:nvSpPr>
        <xdr:cNvPr id="50" name="Rectángulo 4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5210176" y="2847975"/>
          <a:ext cx="971550" cy="333375"/>
        </a:xfrm>
        <a:prstGeom prst="rect">
          <a:avLst/>
        </a:prstGeom>
        <a:solidFill>
          <a:srgbClr val="002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 b="1">
              <a:solidFill>
                <a:srgbClr val="FFFF00"/>
              </a:solidFill>
            </a:rPr>
            <a:t>REPORTE</a:t>
          </a:r>
        </a:p>
      </xdr:txBody>
    </xdr:sp>
    <xdr:clientData/>
  </xdr:twoCellAnchor>
  <xdr:twoCellAnchor>
    <xdr:from>
      <xdr:col>7</xdr:col>
      <xdr:colOff>76200</xdr:colOff>
      <xdr:row>13</xdr:row>
      <xdr:rowOff>28575</xdr:rowOff>
    </xdr:from>
    <xdr:to>
      <xdr:col>7</xdr:col>
      <xdr:colOff>420411</xdr:colOff>
      <xdr:row>13</xdr:row>
      <xdr:rowOff>305860</xdr:rowOff>
    </xdr:to>
    <xdr:pic>
      <xdr:nvPicPr>
        <xdr:cNvPr id="51" name="Gráfico 50" descr="Fin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 flipH="1">
          <a:off x="4829175" y="2886075"/>
          <a:ext cx="344211" cy="27728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123825</xdr:rowOff>
    </xdr:from>
    <xdr:to>
      <xdr:col>9</xdr:col>
      <xdr:colOff>447675</xdr:colOff>
      <xdr:row>13</xdr:row>
      <xdr:rowOff>342900</xdr:rowOff>
    </xdr:to>
    <xdr:sp macro="" textlink="">
      <xdr:nvSpPr>
        <xdr:cNvPr id="52" name="Estrella: 6 puntas 5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6353175" y="2819400"/>
          <a:ext cx="371475" cy="381000"/>
        </a:xfrm>
        <a:prstGeom prst="star6">
          <a:avLst/>
        </a:prstGeom>
        <a:solidFill>
          <a:srgbClr val="FFC00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5</xdr:col>
      <xdr:colOff>352425</xdr:colOff>
      <xdr:row>14</xdr:row>
      <xdr:rowOff>152400</xdr:rowOff>
    </xdr:from>
    <xdr:to>
      <xdr:col>7</xdr:col>
      <xdr:colOff>257175</xdr:colOff>
      <xdr:row>15</xdr:row>
      <xdr:rowOff>323850</xdr:rowOff>
    </xdr:to>
    <xdr:sp macro="" textlink="">
      <xdr:nvSpPr>
        <xdr:cNvPr id="53" name="Rectángulo: esquinas redondeadas 5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3762375" y="3390900"/>
          <a:ext cx="1247775" cy="333375"/>
        </a:xfrm>
        <a:prstGeom prst="roundRect">
          <a:avLst/>
        </a:prstGeom>
        <a:solidFill>
          <a:srgbClr val="002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/>
            <a:t>CONSOLIDADO</a:t>
          </a:r>
        </a:p>
      </xdr:txBody>
    </xdr:sp>
    <xdr:clientData/>
  </xdr:twoCellAnchor>
  <xdr:twoCellAnchor>
    <xdr:from>
      <xdr:col>7</xdr:col>
      <xdr:colOff>495301</xdr:colOff>
      <xdr:row>15</xdr:row>
      <xdr:rowOff>0</xdr:rowOff>
    </xdr:from>
    <xdr:to>
      <xdr:col>8</xdr:col>
      <xdr:colOff>704851</xdr:colOff>
      <xdr:row>15</xdr:row>
      <xdr:rowOff>333375</xdr:rowOff>
    </xdr:to>
    <xdr:sp macro="" textlink="">
      <xdr:nvSpPr>
        <xdr:cNvPr id="54" name="Rectángulo 53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248276" y="3400425"/>
          <a:ext cx="971550" cy="333375"/>
        </a:xfrm>
        <a:prstGeom prst="rect">
          <a:avLst/>
        </a:prstGeom>
        <a:solidFill>
          <a:srgbClr val="00234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100" b="1">
              <a:solidFill>
                <a:srgbClr val="FFFF00"/>
              </a:solidFill>
            </a:rPr>
            <a:t>REPORTE</a:t>
          </a:r>
        </a:p>
      </xdr:txBody>
    </xdr:sp>
    <xdr:clientData/>
  </xdr:twoCellAnchor>
  <xdr:twoCellAnchor>
    <xdr:from>
      <xdr:col>7</xdr:col>
      <xdr:colOff>114300</xdr:colOff>
      <xdr:row>15</xdr:row>
      <xdr:rowOff>38100</xdr:rowOff>
    </xdr:from>
    <xdr:to>
      <xdr:col>7</xdr:col>
      <xdr:colOff>458511</xdr:colOff>
      <xdr:row>15</xdr:row>
      <xdr:rowOff>315385</xdr:rowOff>
    </xdr:to>
    <xdr:pic>
      <xdr:nvPicPr>
        <xdr:cNvPr id="55" name="Gráfico 54" descr="Fin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 flipH="1">
          <a:off x="4867275" y="3438525"/>
          <a:ext cx="344211" cy="277285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14</xdr:row>
      <xdr:rowOff>133350</xdr:rowOff>
    </xdr:from>
    <xdr:to>
      <xdr:col>9</xdr:col>
      <xdr:colOff>485775</xdr:colOff>
      <xdr:row>15</xdr:row>
      <xdr:rowOff>352425</xdr:rowOff>
    </xdr:to>
    <xdr:sp macro="" textlink="">
      <xdr:nvSpPr>
        <xdr:cNvPr id="56" name="Estrella: 6 puntas 5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6391275" y="3371850"/>
          <a:ext cx="371475" cy="381000"/>
        </a:xfrm>
        <a:prstGeom prst="star6">
          <a:avLst/>
        </a:prstGeom>
        <a:solidFill>
          <a:srgbClr val="FFC00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0</xdr:col>
      <xdr:colOff>504825</xdr:colOff>
      <xdr:row>19</xdr:row>
      <xdr:rowOff>104775</xdr:rowOff>
    </xdr:from>
    <xdr:to>
      <xdr:col>2</xdr:col>
      <xdr:colOff>448734</xdr:colOff>
      <xdr:row>21</xdr:row>
      <xdr:rowOff>281923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4486275"/>
          <a:ext cx="1248834" cy="672448"/>
        </a:xfrm>
        <a:prstGeom prst="rect">
          <a:avLst/>
        </a:prstGeom>
      </xdr:spPr>
    </xdr:pic>
    <xdr:clientData/>
  </xdr:twoCellAnchor>
  <xdr:twoCellAnchor>
    <xdr:from>
      <xdr:col>0</xdr:col>
      <xdr:colOff>166321</xdr:colOff>
      <xdr:row>1</xdr:row>
      <xdr:rowOff>7327</xdr:rowOff>
    </xdr:from>
    <xdr:to>
      <xdr:col>2</xdr:col>
      <xdr:colOff>571500</xdr:colOff>
      <xdr:row>4</xdr:row>
      <xdr:rowOff>171450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A1D8D2E5-C5D3-488B-B7F1-CD9E030601FE}"/>
            </a:ext>
          </a:extLst>
        </xdr:cNvPr>
        <xdr:cNvGrpSpPr/>
      </xdr:nvGrpSpPr>
      <xdr:grpSpPr>
        <a:xfrm>
          <a:off x="166321" y="112102"/>
          <a:ext cx="1710104" cy="878498"/>
          <a:chOff x="9009898" y="2132895"/>
          <a:chExt cx="1416638" cy="583144"/>
        </a:xfrm>
      </xdr:grpSpPr>
      <xdr:pic>
        <xdr:nvPicPr>
          <xdr:cNvPr id="58" name="Picture 2" descr="https://educacion.gob.ec/wp-content/uploads/2023/12/logo-gobierno-El-Nuevo-Ecuador.png">
            <a:extLst>
              <a:ext uri="{FF2B5EF4-FFF2-40B4-BE49-F238E27FC236}">
                <a16:creationId xmlns:a16="http://schemas.microsoft.com/office/drawing/2014/main" id="{DB5D51FE-75F2-46A6-800C-4A09BDB77EC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000" t="34279" r="73437" b="36277"/>
          <a:stretch/>
        </xdr:blipFill>
        <xdr:spPr bwMode="auto">
          <a:xfrm>
            <a:off x="9009898" y="2132895"/>
            <a:ext cx="583067" cy="5831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CuadroTexto 1">
            <a:extLst>
              <a:ext uri="{FF2B5EF4-FFF2-40B4-BE49-F238E27FC236}">
                <a16:creationId xmlns:a16="http://schemas.microsoft.com/office/drawing/2014/main" id="{D3E8D34E-DA3D-44F1-A1BB-064218716D50}"/>
              </a:ext>
            </a:extLst>
          </xdr:cNvPr>
          <xdr:cNvSpPr txBox="1"/>
        </xdr:nvSpPr>
        <xdr:spPr>
          <a:xfrm>
            <a:off x="9444743" y="2294160"/>
            <a:ext cx="981793" cy="3957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spcAft>
                <a:spcPts val="0"/>
              </a:spcAft>
            </a:pPr>
            <a:r>
              <a:rPr lang="es-EC" sz="1000" b="1" i="0">
                <a:solidFill>
                  <a:schemeClr val="bg1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Ministerio </a:t>
            </a:r>
          </a:p>
          <a:p>
            <a:pPr algn="l">
              <a:spcAft>
                <a:spcPts val="0"/>
              </a:spcAft>
            </a:pPr>
            <a:r>
              <a:rPr lang="es-EC" sz="1000" b="1" i="0">
                <a:solidFill>
                  <a:schemeClr val="bg1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de Educación</a:t>
            </a:r>
            <a:endParaRPr lang="es-EC" sz="1000" b="1" i="0">
              <a:solidFill>
                <a:schemeClr val="bg1"/>
              </a:solidFill>
              <a:effectLst/>
              <a:latin typeface="+mj-lt"/>
              <a:ea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7</xdr:col>
      <xdr:colOff>476250</xdr:colOff>
      <xdr:row>1</xdr:row>
      <xdr:rowOff>85725</xdr:rowOff>
    </xdr:from>
    <xdr:to>
      <xdr:col>8</xdr:col>
      <xdr:colOff>533399</xdr:colOff>
      <xdr:row>4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190500"/>
          <a:ext cx="819149" cy="819149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37549</xdr:rowOff>
    </xdr:from>
    <xdr:to>
      <xdr:col>2</xdr:col>
      <xdr:colOff>2307167</xdr:colOff>
      <xdr:row>0</xdr:row>
      <xdr:rowOff>893436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37549"/>
          <a:ext cx="3364442" cy="855887"/>
        </a:xfrm>
        <a:custGeom>
          <a:avLst/>
          <a:gdLst>
            <a:gd name="connsiteX0" fmla="*/ 0 w 5950226"/>
            <a:gd name="connsiteY0" fmla="*/ 0 h 1099930"/>
            <a:gd name="connsiteX1" fmla="*/ 5950226 w 5950226"/>
            <a:gd name="connsiteY1" fmla="*/ 0 h 1099930"/>
            <a:gd name="connsiteX2" fmla="*/ 5950226 w 5950226"/>
            <a:gd name="connsiteY2" fmla="*/ 1099930 h 1099930"/>
            <a:gd name="connsiteX3" fmla="*/ 0 w 5950226"/>
            <a:gd name="connsiteY3" fmla="*/ 1099930 h 1099930"/>
            <a:gd name="connsiteX4" fmla="*/ 0 w 5950226"/>
            <a:gd name="connsiteY4" fmla="*/ 0 h 1099930"/>
            <a:gd name="connsiteX0" fmla="*/ 0 w 7513983"/>
            <a:gd name="connsiteY0" fmla="*/ 0 h 1099930"/>
            <a:gd name="connsiteX1" fmla="*/ 7513983 w 7513983"/>
            <a:gd name="connsiteY1" fmla="*/ 0 h 1099930"/>
            <a:gd name="connsiteX2" fmla="*/ 5950226 w 7513983"/>
            <a:gd name="connsiteY2" fmla="*/ 1099930 h 1099930"/>
            <a:gd name="connsiteX3" fmla="*/ 0 w 7513983"/>
            <a:gd name="connsiteY3" fmla="*/ 1099930 h 1099930"/>
            <a:gd name="connsiteX4" fmla="*/ 0 w 7513983"/>
            <a:gd name="connsiteY4" fmla="*/ 0 h 1099930"/>
            <a:gd name="connsiteX0" fmla="*/ 0 w 7500731"/>
            <a:gd name="connsiteY0" fmla="*/ 0 h 1099930"/>
            <a:gd name="connsiteX1" fmla="*/ 7500731 w 7500731"/>
            <a:gd name="connsiteY1" fmla="*/ 0 h 1099930"/>
            <a:gd name="connsiteX2" fmla="*/ 5950226 w 7500731"/>
            <a:gd name="connsiteY2" fmla="*/ 1099930 h 1099930"/>
            <a:gd name="connsiteX3" fmla="*/ 0 w 7500731"/>
            <a:gd name="connsiteY3" fmla="*/ 1099930 h 1099930"/>
            <a:gd name="connsiteX4" fmla="*/ 0 w 7500731"/>
            <a:gd name="connsiteY4" fmla="*/ 0 h 1099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500731" h="1099930">
              <a:moveTo>
                <a:pt x="0" y="0"/>
              </a:moveTo>
              <a:lnTo>
                <a:pt x="7500731" y="0"/>
              </a:lnTo>
              <a:lnTo>
                <a:pt x="5950226" y="1099930"/>
              </a:lnTo>
              <a:lnTo>
                <a:pt x="0" y="1099930"/>
              </a:lnTo>
              <a:lnTo>
                <a:pt x="0" y="0"/>
              </a:lnTo>
              <a:close/>
            </a:path>
          </a:pathLst>
        </a:custGeom>
        <a:solidFill>
          <a:srgbClr val="0F1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0</xdr:col>
      <xdr:colOff>83344</xdr:colOff>
      <xdr:row>6</xdr:row>
      <xdr:rowOff>59532</xdr:rowOff>
    </xdr:from>
    <xdr:to>
      <xdr:col>1</xdr:col>
      <xdr:colOff>153711</xdr:colOff>
      <xdr:row>7</xdr:row>
      <xdr:rowOff>15348</xdr:rowOff>
    </xdr:to>
    <xdr:pic>
      <xdr:nvPicPr>
        <xdr:cNvPr id="3" name="Gráfico 2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83344" y="2135982"/>
          <a:ext cx="346592" cy="2796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37549</xdr:rowOff>
    </xdr:from>
    <xdr:to>
      <xdr:col>2</xdr:col>
      <xdr:colOff>1673970</xdr:colOff>
      <xdr:row>0</xdr:row>
      <xdr:rowOff>927642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549"/>
          <a:ext cx="2731245" cy="8900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685800</xdr:rowOff>
    </xdr:from>
    <xdr:to>
      <xdr:col>2</xdr:col>
      <xdr:colOff>1761272</xdr:colOff>
      <xdr:row>0</xdr:row>
      <xdr:rowOff>771078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0" y="685800"/>
          <a:ext cx="2818547" cy="85278"/>
        </a:xfrm>
        <a:custGeom>
          <a:avLst/>
          <a:gdLst>
            <a:gd name="connsiteX0" fmla="*/ 0 w 5950226"/>
            <a:gd name="connsiteY0" fmla="*/ 0 h 1099930"/>
            <a:gd name="connsiteX1" fmla="*/ 5950226 w 5950226"/>
            <a:gd name="connsiteY1" fmla="*/ 0 h 1099930"/>
            <a:gd name="connsiteX2" fmla="*/ 5950226 w 5950226"/>
            <a:gd name="connsiteY2" fmla="*/ 1099930 h 1099930"/>
            <a:gd name="connsiteX3" fmla="*/ 0 w 5950226"/>
            <a:gd name="connsiteY3" fmla="*/ 1099930 h 1099930"/>
            <a:gd name="connsiteX4" fmla="*/ 0 w 5950226"/>
            <a:gd name="connsiteY4" fmla="*/ 0 h 1099930"/>
            <a:gd name="connsiteX0" fmla="*/ 0 w 7513983"/>
            <a:gd name="connsiteY0" fmla="*/ 0 h 1099930"/>
            <a:gd name="connsiteX1" fmla="*/ 7513983 w 7513983"/>
            <a:gd name="connsiteY1" fmla="*/ 0 h 1099930"/>
            <a:gd name="connsiteX2" fmla="*/ 5950226 w 7513983"/>
            <a:gd name="connsiteY2" fmla="*/ 1099930 h 1099930"/>
            <a:gd name="connsiteX3" fmla="*/ 0 w 7513983"/>
            <a:gd name="connsiteY3" fmla="*/ 1099930 h 1099930"/>
            <a:gd name="connsiteX4" fmla="*/ 0 w 7513983"/>
            <a:gd name="connsiteY4" fmla="*/ 0 h 1099930"/>
            <a:gd name="connsiteX0" fmla="*/ 0 w 7500731"/>
            <a:gd name="connsiteY0" fmla="*/ 0 h 1099930"/>
            <a:gd name="connsiteX1" fmla="*/ 7500731 w 7500731"/>
            <a:gd name="connsiteY1" fmla="*/ 0 h 1099930"/>
            <a:gd name="connsiteX2" fmla="*/ 5950226 w 7500731"/>
            <a:gd name="connsiteY2" fmla="*/ 1099930 h 1099930"/>
            <a:gd name="connsiteX3" fmla="*/ 0 w 7500731"/>
            <a:gd name="connsiteY3" fmla="*/ 1099930 h 1099930"/>
            <a:gd name="connsiteX4" fmla="*/ 0 w 7500731"/>
            <a:gd name="connsiteY4" fmla="*/ 0 h 1099930"/>
            <a:gd name="connsiteX0" fmla="*/ 0 w 6157018"/>
            <a:gd name="connsiteY0" fmla="*/ 77981 h 1177911"/>
            <a:gd name="connsiteX1" fmla="*/ 6157018 w 6157018"/>
            <a:gd name="connsiteY1" fmla="*/ 0 h 1177911"/>
            <a:gd name="connsiteX2" fmla="*/ 5950226 w 6157018"/>
            <a:gd name="connsiteY2" fmla="*/ 1177911 h 1177911"/>
            <a:gd name="connsiteX3" fmla="*/ 0 w 6157018"/>
            <a:gd name="connsiteY3" fmla="*/ 1177911 h 1177911"/>
            <a:gd name="connsiteX4" fmla="*/ 0 w 6157018"/>
            <a:gd name="connsiteY4" fmla="*/ 77981 h 1177911"/>
            <a:gd name="connsiteX0" fmla="*/ 0 w 6197129"/>
            <a:gd name="connsiteY0" fmla="*/ 0 h 1099930"/>
            <a:gd name="connsiteX1" fmla="*/ 6197129 w 6197129"/>
            <a:gd name="connsiteY1" fmla="*/ 0 h 1099930"/>
            <a:gd name="connsiteX2" fmla="*/ 5950226 w 6197129"/>
            <a:gd name="connsiteY2" fmla="*/ 1099930 h 1099930"/>
            <a:gd name="connsiteX3" fmla="*/ 0 w 6197129"/>
            <a:gd name="connsiteY3" fmla="*/ 1099930 h 1099930"/>
            <a:gd name="connsiteX4" fmla="*/ 0 w 6197129"/>
            <a:gd name="connsiteY4" fmla="*/ 0 h 1099930"/>
            <a:gd name="connsiteX0" fmla="*/ 0 w 6197129"/>
            <a:gd name="connsiteY0" fmla="*/ 0 h 1099930"/>
            <a:gd name="connsiteX1" fmla="*/ 6197129 w 6197129"/>
            <a:gd name="connsiteY1" fmla="*/ 0 h 1099930"/>
            <a:gd name="connsiteX2" fmla="*/ 6017405 w 6197129"/>
            <a:gd name="connsiteY2" fmla="*/ 1099930 h 1099930"/>
            <a:gd name="connsiteX3" fmla="*/ 0 w 6197129"/>
            <a:gd name="connsiteY3" fmla="*/ 1099930 h 1099930"/>
            <a:gd name="connsiteX4" fmla="*/ 0 w 6197129"/>
            <a:gd name="connsiteY4" fmla="*/ 0 h 1099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197129" h="1099930">
              <a:moveTo>
                <a:pt x="0" y="0"/>
              </a:moveTo>
              <a:lnTo>
                <a:pt x="6197129" y="0"/>
              </a:lnTo>
              <a:lnTo>
                <a:pt x="6017405" y="1099930"/>
              </a:lnTo>
              <a:lnTo>
                <a:pt x="0" y="1099930"/>
              </a:lnTo>
              <a:lnTo>
                <a:pt x="0" y="0"/>
              </a:lnTo>
              <a:close/>
            </a:path>
          </a:pathLst>
        </a:cu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1</xdr:col>
      <xdr:colOff>106086</xdr:colOff>
      <xdr:row>5</xdr:row>
      <xdr:rowOff>315385</xdr:rowOff>
    </xdr:to>
    <xdr:pic>
      <xdr:nvPicPr>
        <xdr:cNvPr id="2" name="Gráfico 1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38100" y="2105025"/>
          <a:ext cx="344211" cy="277285"/>
        </a:xfrm>
        <a:prstGeom prst="rect">
          <a:avLst/>
        </a:prstGeom>
      </xdr:spPr>
    </xdr:pic>
    <xdr:clientData/>
  </xdr:twoCellAnchor>
  <xdr:twoCellAnchor>
    <xdr:from>
      <xdr:col>0</xdr:col>
      <xdr:colOff>8660</xdr:colOff>
      <xdr:row>0</xdr:row>
      <xdr:rowOff>0</xdr:rowOff>
    </xdr:from>
    <xdr:to>
      <xdr:col>2</xdr:col>
      <xdr:colOff>2383073</xdr:colOff>
      <xdr:row>0</xdr:row>
      <xdr:rowOff>954631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8660" y="0"/>
          <a:ext cx="3428967" cy="954631"/>
          <a:chOff x="0" y="0"/>
          <a:chExt cx="3430822" cy="954630"/>
        </a:xfrm>
      </xdr:grpSpPr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6" name="Rectángulo 4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35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7" name="Rectángulo 4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28574</xdr:rowOff>
    </xdr:from>
    <xdr:to>
      <xdr:col>1</xdr:col>
      <xdr:colOff>134660</xdr:colOff>
      <xdr:row>6</xdr:row>
      <xdr:rowOff>243947</xdr:rowOff>
    </xdr:to>
    <xdr:pic>
      <xdr:nvPicPr>
        <xdr:cNvPr id="2" name="Gráfico 1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0" y="1592262"/>
          <a:ext cx="341035" cy="2709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1822</xdr:colOff>
      <xdr:row>0</xdr:row>
      <xdr:rowOff>954630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0" y="0"/>
          <a:ext cx="3970572" cy="954630"/>
          <a:chOff x="0" y="0"/>
          <a:chExt cx="3430822" cy="954630"/>
        </a:xfrm>
      </xdr:grpSpPr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6" name="Rectángulo 4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3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7" name="Rectángulo 4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50</xdr:row>
      <xdr:rowOff>4761</xdr:rowOff>
    </xdr:from>
    <xdr:to>
      <xdr:col>11</xdr:col>
      <xdr:colOff>47625</xdr:colOff>
      <xdr:row>58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24</xdr:row>
      <xdr:rowOff>152400</xdr:rowOff>
    </xdr:from>
    <xdr:to>
      <xdr:col>9</xdr:col>
      <xdr:colOff>657225</xdr:colOff>
      <xdr:row>47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48</xdr:row>
      <xdr:rowOff>9525</xdr:rowOff>
    </xdr:from>
    <xdr:to>
      <xdr:col>9</xdr:col>
      <xdr:colOff>638175</xdr:colOff>
      <xdr:row>58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2430697</xdr:colOff>
      <xdr:row>0</xdr:row>
      <xdr:rowOff>954630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pSpPr/>
      </xdr:nvGrpSpPr>
      <xdr:grpSpPr>
        <a:xfrm>
          <a:off x="0" y="0"/>
          <a:ext cx="3430822" cy="954630"/>
          <a:chOff x="0" y="0"/>
          <a:chExt cx="3494269" cy="553898"/>
        </a:xfrm>
      </xdr:grpSpPr>
      <xdr:sp macro="" textlink="">
        <xdr:nvSpPr>
          <xdr:cNvPr id="6" name="Rectángulo 4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0" y="0"/>
            <a:ext cx="3494269" cy="553898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500731" h="1099930">
                <a:moveTo>
                  <a:pt x="0" y="0"/>
                </a:moveTo>
                <a:lnTo>
                  <a:pt x="7500731" y="0"/>
                </a:lnTo>
                <a:lnTo>
                  <a:pt x="5950226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F1A2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  <xdr:sp macro="" textlink="">
        <xdr:nvSpPr>
          <xdr:cNvPr id="7" name="Rectángulo 4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/>
        </xdr:nvSpPr>
        <xdr:spPr>
          <a:xfrm>
            <a:off x="26041" y="438358"/>
            <a:ext cx="2870671" cy="49480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  <a:gd name="connsiteX0" fmla="*/ 0 w 6157018"/>
              <a:gd name="connsiteY0" fmla="*/ 77981 h 1177911"/>
              <a:gd name="connsiteX1" fmla="*/ 6157018 w 6157018"/>
              <a:gd name="connsiteY1" fmla="*/ 0 h 1177911"/>
              <a:gd name="connsiteX2" fmla="*/ 5950226 w 6157018"/>
              <a:gd name="connsiteY2" fmla="*/ 1177911 h 1177911"/>
              <a:gd name="connsiteX3" fmla="*/ 0 w 6157018"/>
              <a:gd name="connsiteY3" fmla="*/ 1177911 h 1177911"/>
              <a:gd name="connsiteX4" fmla="*/ 0 w 6157018"/>
              <a:gd name="connsiteY4" fmla="*/ 77981 h 1177911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5950226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6017405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197129" h="1099930">
                <a:moveTo>
                  <a:pt x="0" y="0"/>
                </a:moveTo>
                <a:lnTo>
                  <a:pt x="6197129" y="0"/>
                </a:lnTo>
                <a:lnTo>
                  <a:pt x="6017405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</xdr:grpSp>
    <xdr:clientData/>
  </xdr:twoCellAnchor>
  <xdr:twoCellAnchor>
    <xdr:from>
      <xdr:col>0</xdr:col>
      <xdr:colOff>0</xdr:colOff>
      <xdr:row>5</xdr:row>
      <xdr:rowOff>0</xdr:rowOff>
    </xdr:from>
    <xdr:to>
      <xdr:col>1</xdr:col>
      <xdr:colOff>63904</xdr:colOff>
      <xdr:row>5</xdr:row>
      <xdr:rowOff>277285</xdr:rowOff>
    </xdr:to>
    <xdr:pic>
      <xdr:nvPicPr>
        <xdr:cNvPr id="8" name="Gráfico 7" descr="Fi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0" y="1704975"/>
          <a:ext cx="340129" cy="27728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2160810</xdr:colOff>
      <xdr:row>0</xdr:row>
      <xdr:rowOff>890093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4191840-D591-4FA7-BBF9-E4F08B3CD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60935" cy="89009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200025</xdr:rowOff>
    </xdr:from>
    <xdr:to>
      <xdr:col>1</xdr:col>
      <xdr:colOff>356347</xdr:colOff>
      <xdr:row>6</xdr:row>
      <xdr:rowOff>29381</xdr:rowOff>
    </xdr:to>
    <xdr:pic>
      <xdr:nvPicPr>
        <xdr:cNvPr id="2" name="Gráfico 1" descr="Flechas con cheurón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7700" y="962025"/>
          <a:ext cx="289672" cy="28655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35</xdr:row>
      <xdr:rowOff>152400</xdr:rowOff>
    </xdr:from>
    <xdr:to>
      <xdr:col>8</xdr:col>
      <xdr:colOff>620184</xdr:colOff>
      <xdr:row>39</xdr:row>
      <xdr:rowOff>91423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7677150"/>
          <a:ext cx="1248834" cy="672448"/>
        </a:xfrm>
        <a:prstGeom prst="rect">
          <a:avLst/>
        </a:prstGeom>
      </xdr:spPr>
    </xdr:pic>
    <xdr:clientData/>
  </xdr:twoCellAnchor>
  <xdr:twoCellAnchor>
    <xdr:from>
      <xdr:col>1</xdr:col>
      <xdr:colOff>676278</xdr:colOff>
      <xdr:row>1</xdr:row>
      <xdr:rowOff>66675</xdr:rowOff>
    </xdr:from>
    <xdr:to>
      <xdr:col>4</xdr:col>
      <xdr:colOff>742953</xdr:colOff>
      <xdr:row>5</xdr:row>
      <xdr:rowOff>33713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pSpPr/>
      </xdr:nvGrpSpPr>
      <xdr:grpSpPr>
        <a:xfrm>
          <a:off x="1257303" y="619125"/>
          <a:ext cx="1905000" cy="767138"/>
          <a:chOff x="8838721" y="2320150"/>
          <a:chExt cx="1382909" cy="583144"/>
        </a:xfrm>
      </xdr:grpSpPr>
      <xdr:pic>
        <xdr:nvPicPr>
          <xdr:cNvPr id="8" name="Picture 2" descr="https://educacion.gob.ec/wp-content/uploads/2023/12/logo-gobierno-El-Nuevo-Ecuador.png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000" t="34279" r="73437" b="36277"/>
          <a:stretch/>
        </xdr:blipFill>
        <xdr:spPr bwMode="auto">
          <a:xfrm>
            <a:off x="8838721" y="2320150"/>
            <a:ext cx="583067" cy="5831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CuadroTexto 1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/>
        </xdr:nvSpPr>
        <xdr:spPr>
          <a:xfrm>
            <a:off x="9308982" y="2486681"/>
            <a:ext cx="912648" cy="360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spcAft>
                <a:spcPts val="0"/>
              </a:spcAft>
            </a:pPr>
            <a:r>
              <a:rPr lang="es-EC" sz="14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Ministerio </a:t>
            </a:r>
          </a:p>
          <a:p>
            <a:pPr algn="l">
              <a:spcAft>
                <a:spcPts val="0"/>
              </a:spcAft>
            </a:pPr>
            <a:r>
              <a:rPr lang="es-EC" sz="14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de Educación</a:t>
            </a:r>
            <a:endParaRPr lang="es-EC" sz="1400" b="1" i="0">
              <a:solidFill>
                <a:srgbClr val="002060"/>
              </a:solidFill>
              <a:effectLst/>
              <a:latin typeface="+mj-lt"/>
              <a:ea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10</xdr:col>
      <xdr:colOff>457200</xdr:colOff>
      <xdr:row>1</xdr:row>
      <xdr:rowOff>104774</xdr:rowOff>
    </xdr:from>
    <xdr:to>
      <xdr:col>11</xdr:col>
      <xdr:colOff>276225</xdr:colOff>
      <xdr:row>5</xdr:row>
      <xdr:rowOff>38099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657224"/>
          <a:ext cx="733425" cy="733425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37549</xdr:rowOff>
    </xdr:from>
    <xdr:to>
      <xdr:col>2</xdr:col>
      <xdr:colOff>2307167</xdr:colOff>
      <xdr:row>0</xdr:row>
      <xdr:rowOff>893436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37549"/>
          <a:ext cx="3364442" cy="855887"/>
        </a:xfrm>
        <a:custGeom>
          <a:avLst/>
          <a:gdLst>
            <a:gd name="connsiteX0" fmla="*/ 0 w 5950226"/>
            <a:gd name="connsiteY0" fmla="*/ 0 h 1099930"/>
            <a:gd name="connsiteX1" fmla="*/ 5950226 w 5950226"/>
            <a:gd name="connsiteY1" fmla="*/ 0 h 1099930"/>
            <a:gd name="connsiteX2" fmla="*/ 5950226 w 5950226"/>
            <a:gd name="connsiteY2" fmla="*/ 1099930 h 1099930"/>
            <a:gd name="connsiteX3" fmla="*/ 0 w 5950226"/>
            <a:gd name="connsiteY3" fmla="*/ 1099930 h 1099930"/>
            <a:gd name="connsiteX4" fmla="*/ 0 w 5950226"/>
            <a:gd name="connsiteY4" fmla="*/ 0 h 1099930"/>
            <a:gd name="connsiteX0" fmla="*/ 0 w 7513983"/>
            <a:gd name="connsiteY0" fmla="*/ 0 h 1099930"/>
            <a:gd name="connsiteX1" fmla="*/ 7513983 w 7513983"/>
            <a:gd name="connsiteY1" fmla="*/ 0 h 1099930"/>
            <a:gd name="connsiteX2" fmla="*/ 5950226 w 7513983"/>
            <a:gd name="connsiteY2" fmla="*/ 1099930 h 1099930"/>
            <a:gd name="connsiteX3" fmla="*/ 0 w 7513983"/>
            <a:gd name="connsiteY3" fmla="*/ 1099930 h 1099930"/>
            <a:gd name="connsiteX4" fmla="*/ 0 w 7513983"/>
            <a:gd name="connsiteY4" fmla="*/ 0 h 1099930"/>
            <a:gd name="connsiteX0" fmla="*/ 0 w 7500731"/>
            <a:gd name="connsiteY0" fmla="*/ 0 h 1099930"/>
            <a:gd name="connsiteX1" fmla="*/ 7500731 w 7500731"/>
            <a:gd name="connsiteY1" fmla="*/ 0 h 1099930"/>
            <a:gd name="connsiteX2" fmla="*/ 5950226 w 7500731"/>
            <a:gd name="connsiteY2" fmla="*/ 1099930 h 1099930"/>
            <a:gd name="connsiteX3" fmla="*/ 0 w 7500731"/>
            <a:gd name="connsiteY3" fmla="*/ 1099930 h 1099930"/>
            <a:gd name="connsiteX4" fmla="*/ 0 w 7500731"/>
            <a:gd name="connsiteY4" fmla="*/ 0 h 1099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500731" h="1099930">
              <a:moveTo>
                <a:pt x="0" y="0"/>
              </a:moveTo>
              <a:lnTo>
                <a:pt x="7500731" y="0"/>
              </a:lnTo>
              <a:lnTo>
                <a:pt x="5950226" y="1099930"/>
              </a:lnTo>
              <a:lnTo>
                <a:pt x="0" y="1099930"/>
              </a:lnTo>
              <a:lnTo>
                <a:pt x="0" y="0"/>
              </a:lnTo>
              <a:close/>
            </a:path>
          </a:pathLst>
        </a:custGeom>
        <a:solidFill>
          <a:srgbClr val="0F1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0</xdr:col>
      <xdr:colOff>83344</xdr:colOff>
      <xdr:row>6</xdr:row>
      <xdr:rowOff>59532</xdr:rowOff>
    </xdr:from>
    <xdr:to>
      <xdr:col>1</xdr:col>
      <xdr:colOff>153711</xdr:colOff>
      <xdr:row>7</xdr:row>
      <xdr:rowOff>15348</xdr:rowOff>
    </xdr:to>
    <xdr:pic>
      <xdr:nvPicPr>
        <xdr:cNvPr id="3" name="Gráfico 2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83344" y="2135982"/>
          <a:ext cx="346592" cy="2796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37549</xdr:rowOff>
    </xdr:from>
    <xdr:to>
      <xdr:col>2</xdr:col>
      <xdr:colOff>1673970</xdr:colOff>
      <xdr:row>0</xdr:row>
      <xdr:rowOff>927642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549"/>
          <a:ext cx="2731245" cy="8900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685800</xdr:rowOff>
    </xdr:from>
    <xdr:to>
      <xdr:col>2</xdr:col>
      <xdr:colOff>1761272</xdr:colOff>
      <xdr:row>0</xdr:row>
      <xdr:rowOff>771078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0" y="685800"/>
          <a:ext cx="2818547" cy="85278"/>
        </a:xfrm>
        <a:custGeom>
          <a:avLst/>
          <a:gdLst>
            <a:gd name="connsiteX0" fmla="*/ 0 w 5950226"/>
            <a:gd name="connsiteY0" fmla="*/ 0 h 1099930"/>
            <a:gd name="connsiteX1" fmla="*/ 5950226 w 5950226"/>
            <a:gd name="connsiteY1" fmla="*/ 0 h 1099930"/>
            <a:gd name="connsiteX2" fmla="*/ 5950226 w 5950226"/>
            <a:gd name="connsiteY2" fmla="*/ 1099930 h 1099930"/>
            <a:gd name="connsiteX3" fmla="*/ 0 w 5950226"/>
            <a:gd name="connsiteY3" fmla="*/ 1099930 h 1099930"/>
            <a:gd name="connsiteX4" fmla="*/ 0 w 5950226"/>
            <a:gd name="connsiteY4" fmla="*/ 0 h 1099930"/>
            <a:gd name="connsiteX0" fmla="*/ 0 w 7513983"/>
            <a:gd name="connsiteY0" fmla="*/ 0 h 1099930"/>
            <a:gd name="connsiteX1" fmla="*/ 7513983 w 7513983"/>
            <a:gd name="connsiteY1" fmla="*/ 0 h 1099930"/>
            <a:gd name="connsiteX2" fmla="*/ 5950226 w 7513983"/>
            <a:gd name="connsiteY2" fmla="*/ 1099930 h 1099930"/>
            <a:gd name="connsiteX3" fmla="*/ 0 w 7513983"/>
            <a:gd name="connsiteY3" fmla="*/ 1099930 h 1099930"/>
            <a:gd name="connsiteX4" fmla="*/ 0 w 7513983"/>
            <a:gd name="connsiteY4" fmla="*/ 0 h 1099930"/>
            <a:gd name="connsiteX0" fmla="*/ 0 w 7500731"/>
            <a:gd name="connsiteY0" fmla="*/ 0 h 1099930"/>
            <a:gd name="connsiteX1" fmla="*/ 7500731 w 7500731"/>
            <a:gd name="connsiteY1" fmla="*/ 0 h 1099930"/>
            <a:gd name="connsiteX2" fmla="*/ 5950226 w 7500731"/>
            <a:gd name="connsiteY2" fmla="*/ 1099930 h 1099930"/>
            <a:gd name="connsiteX3" fmla="*/ 0 w 7500731"/>
            <a:gd name="connsiteY3" fmla="*/ 1099930 h 1099930"/>
            <a:gd name="connsiteX4" fmla="*/ 0 w 7500731"/>
            <a:gd name="connsiteY4" fmla="*/ 0 h 1099930"/>
            <a:gd name="connsiteX0" fmla="*/ 0 w 6157018"/>
            <a:gd name="connsiteY0" fmla="*/ 77981 h 1177911"/>
            <a:gd name="connsiteX1" fmla="*/ 6157018 w 6157018"/>
            <a:gd name="connsiteY1" fmla="*/ 0 h 1177911"/>
            <a:gd name="connsiteX2" fmla="*/ 5950226 w 6157018"/>
            <a:gd name="connsiteY2" fmla="*/ 1177911 h 1177911"/>
            <a:gd name="connsiteX3" fmla="*/ 0 w 6157018"/>
            <a:gd name="connsiteY3" fmla="*/ 1177911 h 1177911"/>
            <a:gd name="connsiteX4" fmla="*/ 0 w 6157018"/>
            <a:gd name="connsiteY4" fmla="*/ 77981 h 1177911"/>
            <a:gd name="connsiteX0" fmla="*/ 0 w 6197129"/>
            <a:gd name="connsiteY0" fmla="*/ 0 h 1099930"/>
            <a:gd name="connsiteX1" fmla="*/ 6197129 w 6197129"/>
            <a:gd name="connsiteY1" fmla="*/ 0 h 1099930"/>
            <a:gd name="connsiteX2" fmla="*/ 5950226 w 6197129"/>
            <a:gd name="connsiteY2" fmla="*/ 1099930 h 1099930"/>
            <a:gd name="connsiteX3" fmla="*/ 0 w 6197129"/>
            <a:gd name="connsiteY3" fmla="*/ 1099930 h 1099930"/>
            <a:gd name="connsiteX4" fmla="*/ 0 w 6197129"/>
            <a:gd name="connsiteY4" fmla="*/ 0 h 1099930"/>
            <a:gd name="connsiteX0" fmla="*/ 0 w 6197129"/>
            <a:gd name="connsiteY0" fmla="*/ 0 h 1099930"/>
            <a:gd name="connsiteX1" fmla="*/ 6197129 w 6197129"/>
            <a:gd name="connsiteY1" fmla="*/ 0 h 1099930"/>
            <a:gd name="connsiteX2" fmla="*/ 6017405 w 6197129"/>
            <a:gd name="connsiteY2" fmla="*/ 1099930 h 1099930"/>
            <a:gd name="connsiteX3" fmla="*/ 0 w 6197129"/>
            <a:gd name="connsiteY3" fmla="*/ 1099930 h 1099930"/>
            <a:gd name="connsiteX4" fmla="*/ 0 w 6197129"/>
            <a:gd name="connsiteY4" fmla="*/ 0 h 1099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197129" h="1099930">
              <a:moveTo>
                <a:pt x="0" y="0"/>
              </a:moveTo>
              <a:lnTo>
                <a:pt x="6197129" y="0"/>
              </a:lnTo>
              <a:lnTo>
                <a:pt x="6017405" y="1099930"/>
              </a:lnTo>
              <a:lnTo>
                <a:pt x="0" y="1099930"/>
              </a:lnTo>
              <a:lnTo>
                <a:pt x="0" y="0"/>
              </a:lnTo>
              <a:close/>
            </a:path>
          </a:pathLst>
        </a:cu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1</xdr:col>
      <xdr:colOff>106086</xdr:colOff>
      <xdr:row>5</xdr:row>
      <xdr:rowOff>315385</xdr:rowOff>
    </xdr:to>
    <xdr:pic>
      <xdr:nvPicPr>
        <xdr:cNvPr id="2" name="Gráfico 1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38100" y="1924050"/>
          <a:ext cx="344211" cy="277285"/>
        </a:xfrm>
        <a:prstGeom prst="rect">
          <a:avLst/>
        </a:prstGeom>
      </xdr:spPr>
    </xdr:pic>
    <xdr:clientData/>
  </xdr:twoCellAnchor>
  <xdr:twoCellAnchor>
    <xdr:from>
      <xdr:col>0</xdr:col>
      <xdr:colOff>8660</xdr:colOff>
      <xdr:row>0</xdr:row>
      <xdr:rowOff>0</xdr:rowOff>
    </xdr:from>
    <xdr:to>
      <xdr:col>2</xdr:col>
      <xdr:colOff>2383073</xdr:colOff>
      <xdr:row>0</xdr:row>
      <xdr:rowOff>954631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8660" y="0"/>
          <a:ext cx="3428967" cy="954631"/>
          <a:chOff x="0" y="0"/>
          <a:chExt cx="3430822" cy="954630"/>
        </a:xfrm>
      </xdr:grpSpPr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6" name="Rectángulo 4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35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7" name="Rectángulo 4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1</xdr:col>
      <xdr:colOff>134660</xdr:colOff>
      <xdr:row>6</xdr:row>
      <xdr:rowOff>258235</xdr:rowOff>
    </xdr:to>
    <xdr:pic>
      <xdr:nvPicPr>
        <xdr:cNvPr id="2" name="Gráfico 1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0" y="1619250"/>
          <a:ext cx="344210" cy="2677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1822</xdr:colOff>
      <xdr:row>0</xdr:row>
      <xdr:rowOff>954630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pSpPr/>
      </xdr:nvGrpSpPr>
      <xdr:grpSpPr>
        <a:xfrm>
          <a:off x="0" y="0"/>
          <a:ext cx="3973747" cy="954630"/>
          <a:chOff x="0" y="0"/>
          <a:chExt cx="3430822" cy="954630"/>
        </a:xfrm>
      </xdr:grpSpPr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6" name="Rectángulo 4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3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7" name="Rectángulo 4">
              <a:extLst>
                <a:ext uri="{FF2B5EF4-FFF2-40B4-BE49-F238E27FC236}">
                  <a16:creationId xmlns:a16="http://schemas.microsoft.com/office/drawing/2014/main" id="{00000000-0008-0000-1000-000007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50</xdr:row>
      <xdr:rowOff>4761</xdr:rowOff>
    </xdr:from>
    <xdr:to>
      <xdr:col>11</xdr:col>
      <xdr:colOff>9525</xdr:colOff>
      <xdr:row>58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26</xdr:row>
      <xdr:rowOff>28576</xdr:rowOff>
    </xdr:from>
    <xdr:to>
      <xdr:col>9</xdr:col>
      <xdr:colOff>647700</xdr:colOff>
      <xdr:row>47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48</xdr:row>
      <xdr:rowOff>9525</xdr:rowOff>
    </xdr:from>
    <xdr:to>
      <xdr:col>9</xdr:col>
      <xdr:colOff>638175</xdr:colOff>
      <xdr:row>58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2430697</xdr:colOff>
      <xdr:row>0</xdr:row>
      <xdr:rowOff>954630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pSpPr/>
      </xdr:nvGrpSpPr>
      <xdr:grpSpPr>
        <a:xfrm>
          <a:off x="0" y="0"/>
          <a:ext cx="3430822" cy="954630"/>
          <a:chOff x="0" y="0"/>
          <a:chExt cx="3430822" cy="954630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6" name="Rectángulo 4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F1A2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7" name="Rectángulo 4">
              <a:extLst>
                <a:ext uri="{FF2B5EF4-FFF2-40B4-BE49-F238E27FC236}">
                  <a16:creationId xmlns:a16="http://schemas.microsoft.com/office/drawing/2014/main" id="{00000000-0008-0000-1100-000007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8" name="Imagen 7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5</xdr:row>
      <xdr:rowOff>0</xdr:rowOff>
    </xdr:from>
    <xdr:to>
      <xdr:col>1</xdr:col>
      <xdr:colOff>63904</xdr:colOff>
      <xdr:row>5</xdr:row>
      <xdr:rowOff>277285</xdr:rowOff>
    </xdr:to>
    <xdr:pic>
      <xdr:nvPicPr>
        <xdr:cNvPr id="10" name="Gráfico 9" descr="Fi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H="1">
          <a:off x="0" y="1704975"/>
          <a:ext cx="340129" cy="27728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200025</xdr:rowOff>
    </xdr:from>
    <xdr:to>
      <xdr:col>1</xdr:col>
      <xdr:colOff>356347</xdr:colOff>
      <xdr:row>6</xdr:row>
      <xdr:rowOff>29381</xdr:rowOff>
    </xdr:to>
    <xdr:pic>
      <xdr:nvPicPr>
        <xdr:cNvPr id="2" name="Gráfico 1" descr="Flechas con cheurón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7700" y="962025"/>
          <a:ext cx="289672" cy="286556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35</xdr:row>
      <xdr:rowOff>200025</xdr:rowOff>
    </xdr:from>
    <xdr:to>
      <xdr:col>8</xdr:col>
      <xdr:colOff>648759</xdr:colOff>
      <xdr:row>39</xdr:row>
      <xdr:rowOff>139048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7724775"/>
          <a:ext cx="1248834" cy="672448"/>
        </a:xfrm>
        <a:prstGeom prst="rect">
          <a:avLst/>
        </a:prstGeom>
      </xdr:spPr>
    </xdr:pic>
    <xdr:clientData/>
  </xdr:twoCellAnchor>
  <xdr:twoCellAnchor>
    <xdr:from>
      <xdr:col>1</xdr:col>
      <xdr:colOff>752475</xdr:colOff>
      <xdr:row>1</xdr:row>
      <xdr:rowOff>76200</xdr:rowOff>
    </xdr:from>
    <xdr:to>
      <xdr:col>4</xdr:col>
      <xdr:colOff>742950</xdr:colOff>
      <xdr:row>5</xdr:row>
      <xdr:rowOff>5138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pSpPr/>
      </xdr:nvGrpSpPr>
      <xdr:grpSpPr>
        <a:xfrm>
          <a:off x="1333500" y="628650"/>
          <a:ext cx="1828800" cy="729038"/>
          <a:chOff x="9002071" y="2254797"/>
          <a:chExt cx="1502732" cy="583144"/>
        </a:xfrm>
      </xdr:grpSpPr>
      <xdr:pic>
        <xdr:nvPicPr>
          <xdr:cNvPr id="8" name="Picture 2" descr="https://educacion.gob.ec/wp-content/uploads/2023/12/logo-gobierno-El-Nuevo-Ecuador.png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000" t="34279" r="73437" b="36277"/>
          <a:stretch/>
        </xdr:blipFill>
        <xdr:spPr bwMode="auto">
          <a:xfrm>
            <a:off x="9002071" y="2254797"/>
            <a:ext cx="583067" cy="5831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CuadroTexto 1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 txBox="1"/>
        </xdr:nvSpPr>
        <xdr:spPr>
          <a:xfrm>
            <a:off x="9523010" y="2420178"/>
            <a:ext cx="981793" cy="3992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spcAft>
                <a:spcPts val="0"/>
              </a:spcAft>
            </a:pPr>
            <a:r>
              <a:rPr lang="es-EC" sz="10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Ministerio </a:t>
            </a:r>
          </a:p>
          <a:p>
            <a:pPr algn="l">
              <a:spcAft>
                <a:spcPts val="0"/>
              </a:spcAft>
            </a:pPr>
            <a:r>
              <a:rPr lang="es-EC" sz="10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de Educación</a:t>
            </a:r>
            <a:endParaRPr lang="es-EC" sz="1000" b="1" i="0">
              <a:solidFill>
                <a:srgbClr val="002060"/>
              </a:solidFill>
              <a:effectLst/>
              <a:latin typeface="+mj-lt"/>
              <a:ea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10</xdr:col>
      <xdr:colOff>619125</xdr:colOff>
      <xdr:row>1</xdr:row>
      <xdr:rowOff>104774</xdr:rowOff>
    </xdr:from>
    <xdr:to>
      <xdr:col>11</xdr:col>
      <xdr:colOff>552450</xdr:colOff>
      <xdr:row>5</xdr:row>
      <xdr:rowOff>152399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657224"/>
          <a:ext cx="847725" cy="847725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1</xdr:col>
      <xdr:colOff>134661</xdr:colOff>
      <xdr:row>6</xdr:row>
      <xdr:rowOff>10585</xdr:rowOff>
    </xdr:to>
    <xdr:pic>
      <xdr:nvPicPr>
        <xdr:cNvPr id="5" name="Gráfico 4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0" y="1838325"/>
          <a:ext cx="344211" cy="31538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2364022</xdr:colOff>
      <xdr:row>0</xdr:row>
      <xdr:rowOff>954630</xdr:rowOff>
    </xdr:to>
    <xdr:sp macro="" textlink="">
      <xdr:nvSpPr>
        <xdr:cNvPr id="9" name="Rectángulo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3430822" cy="954630"/>
        </a:xfrm>
        <a:custGeom>
          <a:avLst/>
          <a:gdLst>
            <a:gd name="connsiteX0" fmla="*/ 0 w 5950226"/>
            <a:gd name="connsiteY0" fmla="*/ 0 h 1099930"/>
            <a:gd name="connsiteX1" fmla="*/ 5950226 w 5950226"/>
            <a:gd name="connsiteY1" fmla="*/ 0 h 1099930"/>
            <a:gd name="connsiteX2" fmla="*/ 5950226 w 5950226"/>
            <a:gd name="connsiteY2" fmla="*/ 1099930 h 1099930"/>
            <a:gd name="connsiteX3" fmla="*/ 0 w 5950226"/>
            <a:gd name="connsiteY3" fmla="*/ 1099930 h 1099930"/>
            <a:gd name="connsiteX4" fmla="*/ 0 w 5950226"/>
            <a:gd name="connsiteY4" fmla="*/ 0 h 1099930"/>
            <a:gd name="connsiteX0" fmla="*/ 0 w 7513983"/>
            <a:gd name="connsiteY0" fmla="*/ 0 h 1099930"/>
            <a:gd name="connsiteX1" fmla="*/ 7513983 w 7513983"/>
            <a:gd name="connsiteY1" fmla="*/ 0 h 1099930"/>
            <a:gd name="connsiteX2" fmla="*/ 5950226 w 7513983"/>
            <a:gd name="connsiteY2" fmla="*/ 1099930 h 1099930"/>
            <a:gd name="connsiteX3" fmla="*/ 0 w 7513983"/>
            <a:gd name="connsiteY3" fmla="*/ 1099930 h 1099930"/>
            <a:gd name="connsiteX4" fmla="*/ 0 w 7513983"/>
            <a:gd name="connsiteY4" fmla="*/ 0 h 1099930"/>
            <a:gd name="connsiteX0" fmla="*/ 0 w 7500731"/>
            <a:gd name="connsiteY0" fmla="*/ 0 h 1099930"/>
            <a:gd name="connsiteX1" fmla="*/ 7500731 w 7500731"/>
            <a:gd name="connsiteY1" fmla="*/ 0 h 1099930"/>
            <a:gd name="connsiteX2" fmla="*/ 5950226 w 7500731"/>
            <a:gd name="connsiteY2" fmla="*/ 1099930 h 1099930"/>
            <a:gd name="connsiteX3" fmla="*/ 0 w 7500731"/>
            <a:gd name="connsiteY3" fmla="*/ 1099930 h 1099930"/>
            <a:gd name="connsiteX4" fmla="*/ 0 w 7500731"/>
            <a:gd name="connsiteY4" fmla="*/ 0 h 1099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500731" h="1099930">
              <a:moveTo>
                <a:pt x="0" y="0"/>
              </a:moveTo>
              <a:lnTo>
                <a:pt x="7500731" y="0"/>
              </a:lnTo>
              <a:lnTo>
                <a:pt x="5950226" y="1099930"/>
              </a:lnTo>
              <a:lnTo>
                <a:pt x="0" y="1099930"/>
              </a:lnTo>
              <a:lnTo>
                <a:pt x="0" y="0"/>
              </a:lnTo>
              <a:close/>
            </a:path>
          </a:pathLst>
        </a:custGeom>
        <a:solidFill>
          <a:srgbClr val="0F1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 editAs="oneCell">
    <xdr:from>
      <xdr:col>0</xdr:col>
      <xdr:colOff>0</xdr:colOff>
      <xdr:row>0</xdr:row>
      <xdr:rowOff>95250</xdr:rowOff>
    </xdr:from>
    <xdr:to>
      <xdr:col>2</xdr:col>
      <xdr:colOff>1664445</xdr:colOff>
      <xdr:row>0</xdr:row>
      <xdr:rowOff>985343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731245" cy="89009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52</xdr:row>
      <xdr:rowOff>3540</xdr:rowOff>
    </xdr:from>
    <xdr:to>
      <xdr:col>12</xdr:col>
      <xdr:colOff>995796</xdr:colOff>
      <xdr:row>59</xdr:row>
      <xdr:rowOff>12225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19051</xdr:colOff>
      <xdr:row>51</xdr:row>
      <xdr:rowOff>186478</xdr:rowOff>
    </xdr:from>
    <xdr:to>
      <xdr:col>17</xdr:col>
      <xdr:colOff>978477</xdr:colOff>
      <xdr:row>59</xdr:row>
      <xdr:rowOff>4662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</xdr:colOff>
      <xdr:row>52</xdr:row>
      <xdr:rowOff>4482</xdr:rowOff>
    </xdr:from>
    <xdr:to>
      <xdr:col>22</xdr:col>
      <xdr:colOff>1013114</xdr:colOff>
      <xdr:row>59</xdr:row>
      <xdr:rowOff>13166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38100</xdr:colOff>
      <xdr:row>52</xdr:row>
      <xdr:rowOff>1120</xdr:rowOff>
    </xdr:from>
    <xdr:to>
      <xdr:col>27</xdr:col>
      <xdr:colOff>1004454</xdr:colOff>
      <xdr:row>59</xdr:row>
      <xdr:rowOff>11205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2314574</xdr:colOff>
      <xdr:row>5</xdr:row>
      <xdr:rowOff>9525</xdr:rowOff>
    </xdr:from>
    <xdr:to>
      <xdr:col>3</xdr:col>
      <xdr:colOff>107949</xdr:colOff>
      <xdr:row>6</xdr:row>
      <xdr:rowOff>530</xdr:rowOff>
    </xdr:to>
    <xdr:pic>
      <xdr:nvPicPr>
        <xdr:cNvPr id="25" name="Gráfico 24" descr="Fin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24249" y="1762125"/>
          <a:ext cx="365125" cy="372005"/>
        </a:xfrm>
        <a:prstGeom prst="rect">
          <a:avLst/>
        </a:prstGeom>
      </xdr:spPr>
    </xdr:pic>
    <xdr:clientData/>
  </xdr:twoCellAnchor>
  <xdr:twoCellAnchor>
    <xdr:from>
      <xdr:col>30</xdr:col>
      <xdr:colOff>150668</xdr:colOff>
      <xdr:row>51</xdr:row>
      <xdr:rowOff>180975</xdr:rowOff>
    </xdr:from>
    <xdr:to>
      <xdr:col>33</xdr:col>
      <xdr:colOff>865043</xdr:colOff>
      <xdr:row>59</xdr:row>
      <xdr:rowOff>19051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142008</xdr:colOff>
      <xdr:row>52</xdr:row>
      <xdr:rowOff>8659</xdr:rowOff>
    </xdr:from>
    <xdr:to>
      <xdr:col>39</xdr:col>
      <xdr:colOff>935182</xdr:colOff>
      <xdr:row>59</xdr:row>
      <xdr:rowOff>37235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47625</xdr:colOff>
      <xdr:row>51</xdr:row>
      <xdr:rowOff>181840</xdr:rowOff>
    </xdr:from>
    <xdr:to>
      <xdr:col>7</xdr:col>
      <xdr:colOff>987136</xdr:colOff>
      <xdr:row>59</xdr:row>
      <xdr:rowOff>25976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2218549</xdr:colOff>
      <xdr:row>0</xdr:row>
      <xdr:rowOff>954631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GrpSpPr/>
      </xdr:nvGrpSpPr>
      <xdr:grpSpPr>
        <a:xfrm>
          <a:off x="0" y="0"/>
          <a:ext cx="3213382" cy="954631"/>
          <a:chOff x="0" y="0"/>
          <a:chExt cx="3430822" cy="954630"/>
        </a:xfrm>
      </xdr:grpSpPr>
      <xdr:grpSp>
        <xdr:nvGrpSpPr>
          <xdr:cNvPr id="40" name="Grupo 39">
            <a:extLst>
              <a:ext uri="{FF2B5EF4-FFF2-40B4-BE49-F238E27FC236}">
                <a16:creationId xmlns:a16="http://schemas.microsoft.com/office/drawing/2014/main" id="{00000000-0008-0000-1300-000028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42" name="Rectángulo 4">
              <a:extLst>
                <a:ext uri="{FF2B5EF4-FFF2-40B4-BE49-F238E27FC236}">
                  <a16:creationId xmlns:a16="http://schemas.microsoft.com/office/drawing/2014/main" id="{00000000-0008-0000-1300-00002A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F1A2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43" name="Rectángulo 4">
              <a:extLst>
                <a:ext uri="{FF2B5EF4-FFF2-40B4-BE49-F238E27FC236}">
                  <a16:creationId xmlns:a16="http://schemas.microsoft.com/office/drawing/2014/main" id="{00000000-0008-0000-1300-00002B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13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5</xdr:row>
      <xdr:rowOff>60613</xdr:rowOff>
    </xdr:from>
    <xdr:to>
      <xdr:col>1</xdr:col>
      <xdr:colOff>63038</xdr:colOff>
      <xdr:row>5</xdr:row>
      <xdr:rowOff>337898</xdr:rowOff>
    </xdr:to>
    <xdr:pic>
      <xdr:nvPicPr>
        <xdr:cNvPr id="20" name="Gráfico 19" descr="Fin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>
          <a:off x="0" y="1723158"/>
          <a:ext cx="340129" cy="27728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23</xdr:row>
      <xdr:rowOff>152401</xdr:rowOff>
    </xdr:from>
    <xdr:to>
      <xdr:col>9</xdr:col>
      <xdr:colOff>628650</xdr:colOff>
      <xdr:row>47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48</xdr:row>
      <xdr:rowOff>9525</xdr:rowOff>
    </xdr:from>
    <xdr:to>
      <xdr:col>9</xdr:col>
      <xdr:colOff>638175</xdr:colOff>
      <xdr:row>58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57150</xdr:rowOff>
    </xdr:from>
    <xdr:to>
      <xdr:col>2</xdr:col>
      <xdr:colOff>2440222</xdr:colOff>
      <xdr:row>0</xdr:row>
      <xdr:rowOff>1011780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GrpSpPr/>
      </xdr:nvGrpSpPr>
      <xdr:grpSpPr>
        <a:xfrm>
          <a:off x="9525" y="57150"/>
          <a:ext cx="3430822" cy="954630"/>
          <a:chOff x="0" y="0"/>
          <a:chExt cx="3430822" cy="954630"/>
        </a:xfrm>
      </xdr:grpSpPr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00000000-0008-0000-1400-000012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20" name="Rectángulo 4">
              <a:extLst>
                <a:ext uri="{FF2B5EF4-FFF2-40B4-BE49-F238E27FC236}">
                  <a16:creationId xmlns:a16="http://schemas.microsoft.com/office/drawing/2014/main" id="{00000000-0008-0000-1400-000014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F1A2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21" name="Rectángulo 4">
              <a:extLst>
                <a:ext uri="{FF2B5EF4-FFF2-40B4-BE49-F238E27FC236}">
                  <a16:creationId xmlns:a16="http://schemas.microsoft.com/office/drawing/2014/main" id="{00000000-0008-0000-1400-000015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14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5</xdr:row>
      <xdr:rowOff>28575</xdr:rowOff>
    </xdr:from>
    <xdr:to>
      <xdr:col>1</xdr:col>
      <xdr:colOff>63904</xdr:colOff>
      <xdr:row>5</xdr:row>
      <xdr:rowOff>305860</xdr:rowOff>
    </xdr:to>
    <xdr:pic>
      <xdr:nvPicPr>
        <xdr:cNvPr id="12" name="Gráfico 11" descr="Fi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flipH="1">
          <a:off x="0" y="1819275"/>
          <a:ext cx="340129" cy="27728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28574</xdr:colOff>
      <xdr:row>50</xdr:row>
      <xdr:rowOff>47625</xdr:rowOff>
    </xdr:from>
    <xdr:to>
      <xdr:col>6</xdr:col>
      <xdr:colOff>5473</xdr:colOff>
      <xdr:row>51</xdr:row>
      <xdr:rowOff>228601</xdr:rowOff>
    </xdr:to>
    <xdr:pic>
      <xdr:nvPicPr>
        <xdr:cNvPr id="5" name="Gráfico 4" descr="Gráfico de barras con tendencia alcista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33924" y="13544550"/>
          <a:ext cx="447675" cy="4476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76200</xdr:rowOff>
    </xdr:from>
    <xdr:to>
      <xdr:col>1</xdr:col>
      <xdr:colOff>134661</xdr:colOff>
      <xdr:row>6</xdr:row>
      <xdr:rowOff>10585</xdr:rowOff>
    </xdr:to>
    <xdr:pic>
      <xdr:nvPicPr>
        <xdr:cNvPr id="6" name="Gráfico 5" descr="Fi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0" y="1809750"/>
          <a:ext cx="344211" cy="31538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43793</xdr:rowOff>
    </xdr:from>
    <xdr:to>
      <xdr:col>2</xdr:col>
      <xdr:colOff>2445477</xdr:colOff>
      <xdr:row>0</xdr:row>
      <xdr:rowOff>998423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pSpPr/>
      </xdr:nvGrpSpPr>
      <xdr:grpSpPr>
        <a:xfrm>
          <a:off x="0" y="43793"/>
          <a:ext cx="3430822" cy="954630"/>
          <a:chOff x="0" y="0"/>
          <a:chExt cx="3430822" cy="954630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13" name="Rectángulo 4">
              <a:extLst>
                <a:ext uri="{FF2B5EF4-FFF2-40B4-BE49-F238E27FC236}">
                  <a16:creationId xmlns:a16="http://schemas.microsoft.com/office/drawing/2014/main" id="{00000000-0008-0000-1500-00000D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F1A2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14" name="Rectángulo 4">
              <a:extLst>
                <a:ext uri="{FF2B5EF4-FFF2-40B4-BE49-F238E27FC236}">
                  <a16:creationId xmlns:a16="http://schemas.microsoft.com/office/drawing/2014/main" id="{00000000-0008-0000-1500-00000E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56932</xdr:colOff>
      <xdr:row>50</xdr:row>
      <xdr:rowOff>0</xdr:rowOff>
    </xdr:from>
    <xdr:to>
      <xdr:col>11</xdr:col>
      <xdr:colOff>361293</xdr:colOff>
      <xdr:row>56</xdr:row>
      <xdr:rowOff>200133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60326</xdr:colOff>
      <xdr:row>2</xdr:row>
      <xdr:rowOff>21167</xdr:rowOff>
    </xdr:from>
    <xdr:to>
      <xdr:col>1</xdr:col>
      <xdr:colOff>190500</xdr:colOff>
      <xdr:row>2</xdr:row>
      <xdr:rowOff>152678</xdr:rowOff>
    </xdr:to>
    <xdr:pic>
      <xdr:nvPicPr>
        <xdr:cNvPr id="4" name="Gráfico 3" descr="Flechas con cheurón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5909" y="306917"/>
          <a:ext cx="130174" cy="131511"/>
        </a:xfrm>
        <a:prstGeom prst="rect">
          <a:avLst/>
        </a:prstGeom>
      </xdr:spPr>
    </xdr:pic>
    <xdr:clientData/>
  </xdr:twoCellAnchor>
  <xdr:twoCellAnchor editAs="oneCell">
    <xdr:from>
      <xdr:col>9</xdr:col>
      <xdr:colOff>497417</xdr:colOff>
      <xdr:row>37</xdr:row>
      <xdr:rowOff>10582</xdr:rowOff>
    </xdr:from>
    <xdr:to>
      <xdr:col>11</xdr:col>
      <xdr:colOff>505117</xdr:colOff>
      <xdr:row>39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3667" y="7492999"/>
          <a:ext cx="1701033" cy="719667"/>
        </a:xfrm>
        <a:prstGeom prst="rect">
          <a:avLst/>
        </a:prstGeom>
      </xdr:spPr>
    </xdr:pic>
    <xdr:clientData/>
  </xdr:twoCellAnchor>
  <xdr:twoCellAnchor>
    <xdr:from>
      <xdr:col>2</xdr:col>
      <xdr:colOff>306916</xdr:colOff>
      <xdr:row>2</xdr:row>
      <xdr:rowOff>10583</xdr:rowOff>
    </xdr:from>
    <xdr:to>
      <xdr:col>5</xdr:col>
      <xdr:colOff>222250</xdr:colOff>
      <xdr:row>6</xdr:row>
      <xdr:rowOff>31750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pSpPr/>
      </xdr:nvGrpSpPr>
      <xdr:grpSpPr>
        <a:xfrm>
          <a:off x="1227666" y="518583"/>
          <a:ext cx="1957917" cy="783167"/>
          <a:chOff x="9009898" y="2132895"/>
          <a:chExt cx="1416638" cy="583144"/>
        </a:xfrm>
      </xdr:grpSpPr>
      <xdr:pic>
        <xdr:nvPicPr>
          <xdr:cNvPr id="9" name="Picture 2" descr="https://educacion.gob.ec/wp-content/uploads/2023/12/logo-gobierno-El-Nuevo-Ecuador.png">
            <a:extLst>
              <a:ext uri="{FF2B5EF4-FFF2-40B4-BE49-F238E27FC236}">
                <a16:creationId xmlns:a16="http://schemas.microsoft.com/office/drawing/2014/main" id="{00000000-0008-0000-1600-000009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000" t="34279" r="73437" b="36277"/>
          <a:stretch/>
        </xdr:blipFill>
        <xdr:spPr bwMode="auto">
          <a:xfrm>
            <a:off x="9009898" y="2132895"/>
            <a:ext cx="583067" cy="5831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CuadroTexto 1">
            <a:extLst>
              <a:ext uri="{FF2B5EF4-FFF2-40B4-BE49-F238E27FC236}">
                <a16:creationId xmlns:a16="http://schemas.microsoft.com/office/drawing/2014/main" id="{00000000-0008-0000-1600-00000A000000}"/>
              </a:ext>
            </a:extLst>
          </xdr:cNvPr>
          <xdr:cNvSpPr txBox="1"/>
        </xdr:nvSpPr>
        <xdr:spPr>
          <a:xfrm>
            <a:off x="9444743" y="2290657"/>
            <a:ext cx="981793" cy="3992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spcAft>
                <a:spcPts val="0"/>
              </a:spcAft>
            </a:pPr>
            <a:r>
              <a:rPr lang="es-EC" sz="10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Ministerio </a:t>
            </a:r>
          </a:p>
          <a:p>
            <a:pPr algn="l">
              <a:spcAft>
                <a:spcPts val="0"/>
              </a:spcAft>
            </a:pPr>
            <a:r>
              <a:rPr lang="es-EC" sz="10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de Educación</a:t>
            </a:r>
            <a:endParaRPr lang="es-EC" sz="1000" b="1" i="0">
              <a:solidFill>
                <a:srgbClr val="002060"/>
              </a:solidFill>
              <a:effectLst/>
              <a:latin typeface="+mj-lt"/>
              <a:ea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9</xdr:col>
      <xdr:colOff>783167</xdr:colOff>
      <xdr:row>2</xdr:row>
      <xdr:rowOff>52916</xdr:rowOff>
    </xdr:from>
    <xdr:to>
      <xdr:col>10</xdr:col>
      <xdr:colOff>740833</xdr:colOff>
      <xdr:row>6</xdr:row>
      <xdr:rowOff>95249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417" y="560916"/>
          <a:ext cx="804333" cy="804333"/>
        </a:xfrm>
        <a:prstGeom prst="ellipse">
          <a:avLst/>
        </a:prstGeom>
        <a:ln w="127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2278297</xdr:colOff>
      <xdr:row>0</xdr:row>
      <xdr:rowOff>973680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9050" y="19050"/>
          <a:ext cx="3430822" cy="954630"/>
          <a:chOff x="0" y="0"/>
          <a:chExt cx="3494269" cy="553898"/>
        </a:xfrm>
      </xdr:grpSpPr>
      <xdr:sp macro="" textlink="">
        <xdr:nvSpPr>
          <xdr:cNvPr id="7" name="Rectángulo 4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0" y="0"/>
            <a:ext cx="3494269" cy="553898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500731" h="1099930">
                <a:moveTo>
                  <a:pt x="0" y="0"/>
                </a:moveTo>
                <a:lnTo>
                  <a:pt x="7500731" y="0"/>
                </a:lnTo>
                <a:lnTo>
                  <a:pt x="5950226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F1A2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  <xdr:sp macro="" textlink="">
        <xdr:nvSpPr>
          <xdr:cNvPr id="8" name="Rectángulo 4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26041" y="438358"/>
            <a:ext cx="2870671" cy="49480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  <a:gd name="connsiteX0" fmla="*/ 0 w 6157018"/>
              <a:gd name="connsiteY0" fmla="*/ 77981 h 1177911"/>
              <a:gd name="connsiteX1" fmla="*/ 6157018 w 6157018"/>
              <a:gd name="connsiteY1" fmla="*/ 0 h 1177911"/>
              <a:gd name="connsiteX2" fmla="*/ 5950226 w 6157018"/>
              <a:gd name="connsiteY2" fmla="*/ 1177911 h 1177911"/>
              <a:gd name="connsiteX3" fmla="*/ 0 w 6157018"/>
              <a:gd name="connsiteY3" fmla="*/ 1177911 h 1177911"/>
              <a:gd name="connsiteX4" fmla="*/ 0 w 6157018"/>
              <a:gd name="connsiteY4" fmla="*/ 77981 h 1177911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5950226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6017405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197129" h="1099930">
                <a:moveTo>
                  <a:pt x="0" y="0"/>
                </a:moveTo>
                <a:lnTo>
                  <a:pt x="6197129" y="0"/>
                </a:lnTo>
                <a:lnTo>
                  <a:pt x="6017405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19050</xdr:rowOff>
    </xdr:from>
    <xdr:to>
      <xdr:col>2</xdr:col>
      <xdr:colOff>1578720</xdr:colOff>
      <xdr:row>0</xdr:row>
      <xdr:rowOff>909143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731245" cy="8900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1</xdr:col>
      <xdr:colOff>29885</xdr:colOff>
      <xdr:row>5</xdr:row>
      <xdr:rowOff>267760</xdr:rowOff>
    </xdr:to>
    <xdr:pic>
      <xdr:nvPicPr>
        <xdr:cNvPr id="10" name="Gráfico 9" descr="Fi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H="1">
          <a:off x="0" y="1857375"/>
          <a:ext cx="344210" cy="2677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2278297</xdr:colOff>
      <xdr:row>0</xdr:row>
      <xdr:rowOff>973680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9050" y="19050"/>
          <a:ext cx="3430822" cy="954630"/>
          <a:chOff x="0" y="0"/>
          <a:chExt cx="3494269" cy="553898"/>
        </a:xfrm>
      </xdr:grpSpPr>
      <xdr:sp macro="" textlink="">
        <xdr:nvSpPr>
          <xdr:cNvPr id="3" name="Rectángulo 4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0" y="0"/>
            <a:ext cx="3494269" cy="553898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500731" h="1099930">
                <a:moveTo>
                  <a:pt x="0" y="0"/>
                </a:moveTo>
                <a:lnTo>
                  <a:pt x="7500731" y="0"/>
                </a:lnTo>
                <a:lnTo>
                  <a:pt x="5950226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F1A2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  <xdr:sp macro="" textlink="">
        <xdr:nvSpPr>
          <xdr:cNvPr id="4" name="Rectángulo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26041" y="438358"/>
            <a:ext cx="2870671" cy="49480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  <a:gd name="connsiteX0" fmla="*/ 0 w 6157018"/>
              <a:gd name="connsiteY0" fmla="*/ 77981 h 1177911"/>
              <a:gd name="connsiteX1" fmla="*/ 6157018 w 6157018"/>
              <a:gd name="connsiteY1" fmla="*/ 0 h 1177911"/>
              <a:gd name="connsiteX2" fmla="*/ 5950226 w 6157018"/>
              <a:gd name="connsiteY2" fmla="*/ 1177911 h 1177911"/>
              <a:gd name="connsiteX3" fmla="*/ 0 w 6157018"/>
              <a:gd name="connsiteY3" fmla="*/ 1177911 h 1177911"/>
              <a:gd name="connsiteX4" fmla="*/ 0 w 6157018"/>
              <a:gd name="connsiteY4" fmla="*/ 77981 h 1177911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5950226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6017405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197129" h="1099930">
                <a:moveTo>
                  <a:pt x="0" y="0"/>
                </a:moveTo>
                <a:lnTo>
                  <a:pt x="6197129" y="0"/>
                </a:lnTo>
                <a:lnTo>
                  <a:pt x="6017405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19050</xdr:rowOff>
    </xdr:from>
    <xdr:to>
      <xdr:col>2</xdr:col>
      <xdr:colOff>1578720</xdr:colOff>
      <xdr:row>0</xdr:row>
      <xdr:rowOff>909143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731245" cy="8900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37549</xdr:rowOff>
    </xdr:from>
    <xdr:to>
      <xdr:col>2</xdr:col>
      <xdr:colOff>2307167</xdr:colOff>
      <xdr:row>0</xdr:row>
      <xdr:rowOff>893436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37549"/>
          <a:ext cx="3364442" cy="855887"/>
        </a:xfrm>
        <a:custGeom>
          <a:avLst/>
          <a:gdLst>
            <a:gd name="connsiteX0" fmla="*/ 0 w 5950226"/>
            <a:gd name="connsiteY0" fmla="*/ 0 h 1099930"/>
            <a:gd name="connsiteX1" fmla="*/ 5950226 w 5950226"/>
            <a:gd name="connsiteY1" fmla="*/ 0 h 1099930"/>
            <a:gd name="connsiteX2" fmla="*/ 5950226 w 5950226"/>
            <a:gd name="connsiteY2" fmla="*/ 1099930 h 1099930"/>
            <a:gd name="connsiteX3" fmla="*/ 0 w 5950226"/>
            <a:gd name="connsiteY3" fmla="*/ 1099930 h 1099930"/>
            <a:gd name="connsiteX4" fmla="*/ 0 w 5950226"/>
            <a:gd name="connsiteY4" fmla="*/ 0 h 1099930"/>
            <a:gd name="connsiteX0" fmla="*/ 0 w 7513983"/>
            <a:gd name="connsiteY0" fmla="*/ 0 h 1099930"/>
            <a:gd name="connsiteX1" fmla="*/ 7513983 w 7513983"/>
            <a:gd name="connsiteY1" fmla="*/ 0 h 1099930"/>
            <a:gd name="connsiteX2" fmla="*/ 5950226 w 7513983"/>
            <a:gd name="connsiteY2" fmla="*/ 1099930 h 1099930"/>
            <a:gd name="connsiteX3" fmla="*/ 0 w 7513983"/>
            <a:gd name="connsiteY3" fmla="*/ 1099930 h 1099930"/>
            <a:gd name="connsiteX4" fmla="*/ 0 w 7513983"/>
            <a:gd name="connsiteY4" fmla="*/ 0 h 1099930"/>
            <a:gd name="connsiteX0" fmla="*/ 0 w 7500731"/>
            <a:gd name="connsiteY0" fmla="*/ 0 h 1099930"/>
            <a:gd name="connsiteX1" fmla="*/ 7500731 w 7500731"/>
            <a:gd name="connsiteY1" fmla="*/ 0 h 1099930"/>
            <a:gd name="connsiteX2" fmla="*/ 5950226 w 7500731"/>
            <a:gd name="connsiteY2" fmla="*/ 1099930 h 1099930"/>
            <a:gd name="connsiteX3" fmla="*/ 0 w 7500731"/>
            <a:gd name="connsiteY3" fmla="*/ 1099930 h 1099930"/>
            <a:gd name="connsiteX4" fmla="*/ 0 w 7500731"/>
            <a:gd name="connsiteY4" fmla="*/ 0 h 1099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500731" h="1099930">
              <a:moveTo>
                <a:pt x="0" y="0"/>
              </a:moveTo>
              <a:lnTo>
                <a:pt x="7500731" y="0"/>
              </a:lnTo>
              <a:lnTo>
                <a:pt x="5950226" y="1099930"/>
              </a:lnTo>
              <a:lnTo>
                <a:pt x="0" y="1099930"/>
              </a:lnTo>
              <a:lnTo>
                <a:pt x="0" y="0"/>
              </a:lnTo>
              <a:close/>
            </a:path>
          </a:pathLst>
        </a:custGeom>
        <a:solidFill>
          <a:srgbClr val="0F1A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0</xdr:col>
      <xdr:colOff>83344</xdr:colOff>
      <xdr:row>6</xdr:row>
      <xdr:rowOff>59532</xdr:rowOff>
    </xdr:from>
    <xdr:to>
      <xdr:col>1</xdr:col>
      <xdr:colOff>153711</xdr:colOff>
      <xdr:row>7</xdr:row>
      <xdr:rowOff>15348</xdr:rowOff>
    </xdr:to>
    <xdr:pic>
      <xdr:nvPicPr>
        <xdr:cNvPr id="6" name="Gráfico 5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83344" y="2135982"/>
          <a:ext cx="346592" cy="2796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37549</xdr:rowOff>
    </xdr:from>
    <xdr:to>
      <xdr:col>2</xdr:col>
      <xdr:colOff>1673970</xdr:colOff>
      <xdr:row>0</xdr:row>
      <xdr:rowOff>927642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549"/>
          <a:ext cx="2731245" cy="89009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685800</xdr:rowOff>
    </xdr:from>
    <xdr:to>
      <xdr:col>2</xdr:col>
      <xdr:colOff>1761272</xdr:colOff>
      <xdr:row>0</xdr:row>
      <xdr:rowOff>771078</xdr:rowOff>
    </xdr:to>
    <xdr:sp macro="" textlink="">
      <xdr:nvSpPr>
        <xdr:cNvPr id="9" name="Rectángulo 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0" y="685800"/>
          <a:ext cx="2818547" cy="85278"/>
        </a:xfrm>
        <a:custGeom>
          <a:avLst/>
          <a:gdLst>
            <a:gd name="connsiteX0" fmla="*/ 0 w 5950226"/>
            <a:gd name="connsiteY0" fmla="*/ 0 h 1099930"/>
            <a:gd name="connsiteX1" fmla="*/ 5950226 w 5950226"/>
            <a:gd name="connsiteY1" fmla="*/ 0 h 1099930"/>
            <a:gd name="connsiteX2" fmla="*/ 5950226 w 5950226"/>
            <a:gd name="connsiteY2" fmla="*/ 1099930 h 1099930"/>
            <a:gd name="connsiteX3" fmla="*/ 0 w 5950226"/>
            <a:gd name="connsiteY3" fmla="*/ 1099930 h 1099930"/>
            <a:gd name="connsiteX4" fmla="*/ 0 w 5950226"/>
            <a:gd name="connsiteY4" fmla="*/ 0 h 1099930"/>
            <a:gd name="connsiteX0" fmla="*/ 0 w 7513983"/>
            <a:gd name="connsiteY0" fmla="*/ 0 h 1099930"/>
            <a:gd name="connsiteX1" fmla="*/ 7513983 w 7513983"/>
            <a:gd name="connsiteY1" fmla="*/ 0 h 1099930"/>
            <a:gd name="connsiteX2" fmla="*/ 5950226 w 7513983"/>
            <a:gd name="connsiteY2" fmla="*/ 1099930 h 1099930"/>
            <a:gd name="connsiteX3" fmla="*/ 0 w 7513983"/>
            <a:gd name="connsiteY3" fmla="*/ 1099930 h 1099930"/>
            <a:gd name="connsiteX4" fmla="*/ 0 w 7513983"/>
            <a:gd name="connsiteY4" fmla="*/ 0 h 1099930"/>
            <a:gd name="connsiteX0" fmla="*/ 0 w 7500731"/>
            <a:gd name="connsiteY0" fmla="*/ 0 h 1099930"/>
            <a:gd name="connsiteX1" fmla="*/ 7500731 w 7500731"/>
            <a:gd name="connsiteY1" fmla="*/ 0 h 1099930"/>
            <a:gd name="connsiteX2" fmla="*/ 5950226 w 7500731"/>
            <a:gd name="connsiteY2" fmla="*/ 1099930 h 1099930"/>
            <a:gd name="connsiteX3" fmla="*/ 0 w 7500731"/>
            <a:gd name="connsiteY3" fmla="*/ 1099930 h 1099930"/>
            <a:gd name="connsiteX4" fmla="*/ 0 w 7500731"/>
            <a:gd name="connsiteY4" fmla="*/ 0 h 1099930"/>
            <a:gd name="connsiteX0" fmla="*/ 0 w 6157018"/>
            <a:gd name="connsiteY0" fmla="*/ 77981 h 1177911"/>
            <a:gd name="connsiteX1" fmla="*/ 6157018 w 6157018"/>
            <a:gd name="connsiteY1" fmla="*/ 0 h 1177911"/>
            <a:gd name="connsiteX2" fmla="*/ 5950226 w 6157018"/>
            <a:gd name="connsiteY2" fmla="*/ 1177911 h 1177911"/>
            <a:gd name="connsiteX3" fmla="*/ 0 w 6157018"/>
            <a:gd name="connsiteY3" fmla="*/ 1177911 h 1177911"/>
            <a:gd name="connsiteX4" fmla="*/ 0 w 6157018"/>
            <a:gd name="connsiteY4" fmla="*/ 77981 h 1177911"/>
            <a:gd name="connsiteX0" fmla="*/ 0 w 6197129"/>
            <a:gd name="connsiteY0" fmla="*/ 0 h 1099930"/>
            <a:gd name="connsiteX1" fmla="*/ 6197129 w 6197129"/>
            <a:gd name="connsiteY1" fmla="*/ 0 h 1099930"/>
            <a:gd name="connsiteX2" fmla="*/ 5950226 w 6197129"/>
            <a:gd name="connsiteY2" fmla="*/ 1099930 h 1099930"/>
            <a:gd name="connsiteX3" fmla="*/ 0 w 6197129"/>
            <a:gd name="connsiteY3" fmla="*/ 1099930 h 1099930"/>
            <a:gd name="connsiteX4" fmla="*/ 0 w 6197129"/>
            <a:gd name="connsiteY4" fmla="*/ 0 h 1099930"/>
            <a:gd name="connsiteX0" fmla="*/ 0 w 6197129"/>
            <a:gd name="connsiteY0" fmla="*/ 0 h 1099930"/>
            <a:gd name="connsiteX1" fmla="*/ 6197129 w 6197129"/>
            <a:gd name="connsiteY1" fmla="*/ 0 h 1099930"/>
            <a:gd name="connsiteX2" fmla="*/ 6017405 w 6197129"/>
            <a:gd name="connsiteY2" fmla="*/ 1099930 h 1099930"/>
            <a:gd name="connsiteX3" fmla="*/ 0 w 6197129"/>
            <a:gd name="connsiteY3" fmla="*/ 1099930 h 1099930"/>
            <a:gd name="connsiteX4" fmla="*/ 0 w 6197129"/>
            <a:gd name="connsiteY4" fmla="*/ 0 h 10999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197129" h="1099930">
              <a:moveTo>
                <a:pt x="0" y="0"/>
              </a:moveTo>
              <a:lnTo>
                <a:pt x="6197129" y="0"/>
              </a:lnTo>
              <a:lnTo>
                <a:pt x="6017405" y="1099930"/>
              </a:lnTo>
              <a:lnTo>
                <a:pt x="0" y="1099930"/>
              </a:lnTo>
              <a:lnTo>
                <a:pt x="0" y="0"/>
              </a:lnTo>
              <a:close/>
            </a:path>
          </a:pathLst>
        </a:cu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1</xdr:col>
      <xdr:colOff>106086</xdr:colOff>
      <xdr:row>5</xdr:row>
      <xdr:rowOff>315385</xdr:rowOff>
    </xdr:to>
    <xdr:pic>
      <xdr:nvPicPr>
        <xdr:cNvPr id="9" name="Gráfico 8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38100" y="2095500"/>
          <a:ext cx="344211" cy="277285"/>
        </a:xfrm>
        <a:prstGeom prst="rect">
          <a:avLst/>
        </a:prstGeom>
      </xdr:spPr>
    </xdr:pic>
    <xdr:clientData/>
  </xdr:twoCellAnchor>
  <xdr:twoCellAnchor>
    <xdr:from>
      <xdr:col>0</xdr:col>
      <xdr:colOff>8660</xdr:colOff>
      <xdr:row>0</xdr:row>
      <xdr:rowOff>0</xdr:rowOff>
    </xdr:from>
    <xdr:to>
      <xdr:col>2</xdr:col>
      <xdr:colOff>2383073</xdr:colOff>
      <xdr:row>0</xdr:row>
      <xdr:rowOff>954631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8660" y="0"/>
          <a:ext cx="3432746" cy="954631"/>
          <a:chOff x="0" y="0"/>
          <a:chExt cx="3430822" cy="954630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14" name="Rectángulo 4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35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15" name="Rectángulo 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</xdr:col>
      <xdr:colOff>134660</xdr:colOff>
      <xdr:row>7</xdr:row>
      <xdr:rowOff>1060</xdr:rowOff>
    </xdr:to>
    <xdr:pic>
      <xdr:nvPicPr>
        <xdr:cNvPr id="29" name="Gráfico 28" descr="Fi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0" y="1628775"/>
          <a:ext cx="344210" cy="2677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2440222</xdr:colOff>
      <xdr:row>0</xdr:row>
      <xdr:rowOff>954630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0" y="0"/>
          <a:ext cx="3364147" cy="954630"/>
          <a:chOff x="0" y="0"/>
          <a:chExt cx="3430822" cy="954630"/>
        </a:xfrm>
      </xdr:grpSpPr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GrpSpPr/>
        </xdr:nvGrpSpPr>
        <xdr:grpSpPr>
          <a:xfrm>
            <a:off x="0" y="0"/>
            <a:ext cx="3430822" cy="954630"/>
            <a:chOff x="0" y="0"/>
            <a:chExt cx="3494269" cy="553898"/>
          </a:xfrm>
        </xdr:grpSpPr>
        <xdr:sp macro="" textlink="">
          <xdr:nvSpPr>
            <xdr:cNvPr id="13" name="Rectángulo 4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/>
          </xdr:nvSpPr>
          <xdr:spPr>
            <a:xfrm>
              <a:off x="0" y="0"/>
              <a:ext cx="3494269" cy="553898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7500731" h="1099930">
                  <a:moveTo>
                    <a:pt x="0" y="0"/>
                  </a:moveTo>
                  <a:lnTo>
                    <a:pt x="7500731" y="0"/>
                  </a:lnTo>
                  <a:lnTo>
                    <a:pt x="5950226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3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  <xdr:sp macro="" textlink="">
          <xdr:nvSpPr>
            <xdr:cNvPr id="14" name="Rectángulo 4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/>
          </xdr:nvSpPr>
          <xdr:spPr>
            <a:xfrm>
              <a:off x="26041" y="438358"/>
              <a:ext cx="2870671" cy="49480"/>
            </a:xfrm>
            <a:custGeom>
              <a:avLst/>
              <a:gdLst>
                <a:gd name="connsiteX0" fmla="*/ 0 w 5950226"/>
                <a:gd name="connsiteY0" fmla="*/ 0 h 1099930"/>
                <a:gd name="connsiteX1" fmla="*/ 5950226 w 5950226"/>
                <a:gd name="connsiteY1" fmla="*/ 0 h 1099930"/>
                <a:gd name="connsiteX2" fmla="*/ 5950226 w 5950226"/>
                <a:gd name="connsiteY2" fmla="*/ 1099930 h 1099930"/>
                <a:gd name="connsiteX3" fmla="*/ 0 w 5950226"/>
                <a:gd name="connsiteY3" fmla="*/ 1099930 h 1099930"/>
                <a:gd name="connsiteX4" fmla="*/ 0 w 5950226"/>
                <a:gd name="connsiteY4" fmla="*/ 0 h 1099930"/>
                <a:gd name="connsiteX0" fmla="*/ 0 w 7513983"/>
                <a:gd name="connsiteY0" fmla="*/ 0 h 1099930"/>
                <a:gd name="connsiteX1" fmla="*/ 7513983 w 7513983"/>
                <a:gd name="connsiteY1" fmla="*/ 0 h 1099930"/>
                <a:gd name="connsiteX2" fmla="*/ 5950226 w 7513983"/>
                <a:gd name="connsiteY2" fmla="*/ 1099930 h 1099930"/>
                <a:gd name="connsiteX3" fmla="*/ 0 w 7513983"/>
                <a:gd name="connsiteY3" fmla="*/ 1099930 h 1099930"/>
                <a:gd name="connsiteX4" fmla="*/ 0 w 7513983"/>
                <a:gd name="connsiteY4" fmla="*/ 0 h 1099930"/>
                <a:gd name="connsiteX0" fmla="*/ 0 w 7500731"/>
                <a:gd name="connsiteY0" fmla="*/ 0 h 1099930"/>
                <a:gd name="connsiteX1" fmla="*/ 7500731 w 7500731"/>
                <a:gd name="connsiteY1" fmla="*/ 0 h 1099930"/>
                <a:gd name="connsiteX2" fmla="*/ 5950226 w 7500731"/>
                <a:gd name="connsiteY2" fmla="*/ 1099930 h 1099930"/>
                <a:gd name="connsiteX3" fmla="*/ 0 w 7500731"/>
                <a:gd name="connsiteY3" fmla="*/ 1099930 h 1099930"/>
                <a:gd name="connsiteX4" fmla="*/ 0 w 7500731"/>
                <a:gd name="connsiteY4" fmla="*/ 0 h 1099930"/>
                <a:gd name="connsiteX0" fmla="*/ 0 w 6157018"/>
                <a:gd name="connsiteY0" fmla="*/ 77981 h 1177911"/>
                <a:gd name="connsiteX1" fmla="*/ 6157018 w 6157018"/>
                <a:gd name="connsiteY1" fmla="*/ 0 h 1177911"/>
                <a:gd name="connsiteX2" fmla="*/ 5950226 w 6157018"/>
                <a:gd name="connsiteY2" fmla="*/ 1177911 h 1177911"/>
                <a:gd name="connsiteX3" fmla="*/ 0 w 6157018"/>
                <a:gd name="connsiteY3" fmla="*/ 1177911 h 1177911"/>
                <a:gd name="connsiteX4" fmla="*/ 0 w 6157018"/>
                <a:gd name="connsiteY4" fmla="*/ 77981 h 1177911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5950226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  <a:gd name="connsiteX0" fmla="*/ 0 w 6197129"/>
                <a:gd name="connsiteY0" fmla="*/ 0 h 1099930"/>
                <a:gd name="connsiteX1" fmla="*/ 6197129 w 6197129"/>
                <a:gd name="connsiteY1" fmla="*/ 0 h 1099930"/>
                <a:gd name="connsiteX2" fmla="*/ 6017405 w 6197129"/>
                <a:gd name="connsiteY2" fmla="*/ 1099930 h 1099930"/>
                <a:gd name="connsiteX3" fmla="*/ 0 w 6197129"/>
                <a:gd name="connsiteY3" fmla="*/ 1099930 h 1099930"/>
                <a:gd name="connsiteX4" fmla="*/ 0 w 6197129"/>
                <a:gd name="connsiteY4" fmla="*/ 0 h 109993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6197129" h="1099930">
                  <a:moveTo>
                    <a:pt x="0" y="0"/>
                  </a:moveTo>
                  <a:lnTo>
                    <a:pt x="6197129" y="0"/>
                  </a:lnTo>
                  <a:lnTo>
                    <a:pt x="6017405" y="1099930"/>
                  </a:lnTo>
                  <a:lnTo>
                    <a:pt x="0" y="109993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C"/>
            </a:p>
          </xdr:txBody>
        </xdr:sp>
      </xdr:grpSp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731245" cy="89009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323849</xdr:colOff>
      <xdr:row>50</xdr:row>
      <xdr:rowOff>4761</xdr:rowOff>
    </xdr:from>
    <xdr:to>
      <xdr:col>11</xdr:col>
      <xdr:colOff>95249</xdr:colOff>
      <xdr:row>58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25</xdr:row>
      <xdr:rowOff>19050</xdr:rowOff>
    </xdr:from>
    <xdr:to>
      <xdr:col>9</xdr:col>
      <xdr:colOff>647700</xdr:colOff>
      <xdr:row>47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48</xdr:row>
      <xdr:rowOff>9525</xdr:rowOff>
    </xdr:from>
    <xdr:to>
      <xdr:col>9</xdr:col>
      <xdr:colOff>638175</xdr:colOff>
      <xdr:row>58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2430697</xdr:colOff>
      <xdr:row>0</xdr:row>
      <xdr:rowOff>954630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pSpPr/>
      </xdr:nvGrpSpPr>
      <xdr:grpSpPr>
        <a:xfrm>
          <a:off x="0" y="0"/>
          <a:ext cx="3430822" cy="954630"/>
          <a:chOff x="0" y="0"/>
          <a:chExt cx="3494269" cy="553898"/>
        </a:xfrm>
      </xdr:grpSpPr>
      <xdr:sp macro="" textlink="">
        <xdr:nvSpPr>
          <xdr:cNvPr id="16" name="Rectángulo 4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/>
        </xdr:nvSpPr>
        <xdr:spPr>
          <a:xfrm>
            <a:off x="0" y="0"/>
            <a:ext cx="3494269" cy="553898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500731" h="1099930">
                <a:moveTo>
                  <a:pt x="0" y="0"/>
                </a:moveTo>
                <a:lnTo>
                  <a:pt x="7500731" y="0"/>
                </a:lnTo>
                <a:lnTo>
                  <a:pt x="5950226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F1A2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  <xdr:sp macro="" textlink="">
        <xdr:nvSpPr>
          <xdr:cNvPr id="17" name="Rectángulo 4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26041" y="438358"/>
            <a:ext cx="2870671" cy="49480"/>
          </a:xfrm>
          <a:custGeom>
            <a:avLst/>
            <a:gdLst>
              <a:gd name="connsiteX0" fmla="*/ 0 w 5950226"/>
              <a:gd name="connsiteY0" fmla="*/ 0 h 1099930"/>
              <a:gd name="connsiteX1" fmla="*/ 5950226 w 5950226"/>
              <a:gd name="connsiteY1" fmla="*/ 0 h 1099930"/>
              <a:gd name="connsiteX2" fmla="*/ 5950226 w 5950226"/>
              <a:gd name="connsiteY2" fmla="*/ 1099930 h 1099930"/>
              <a:gd name="connsiteX3" fmla="*/ 0 w 5950226"/>
              <a:gd name="connsiteY3" fmla="*/ 1099930 h 1099930"/>
              <a:gd name="connsiteX4" fmla="*/ 0 w 5950226"/>
              <a:gd name="connsiteY4" fmla="*/ 0 h 1099930"/>
              <a:gd name="connsiteX0" fmla="*/ 0 w 7513983"/>
              <a:gd name="connsiteY0" fmla="*/ 0 h 1099930"/>
              <a:gd name="connsiteX1" fmla="*/ 7513983 w 7513983"/>
              <a:gd name="connsiteY1" fmla="*/ 0 h 1099930"/>
              <a:gd name="connsiteX2" fmla="*/ 5950226 w 7513983"/>
              <a:gd name="connsiteY2" fmla="*/ 1099930 h 1099930"/>
              <a:gd name="connsiteX3" fmla="*/ 0 w 7513983"/>
              <a:gd name="connsiteY3" fmla="*/ 1099930 h 1099930"/>
              <a:gd name="connsiteX4" fmla="*/ 0 w 7513983"/>
              <a:gd name="connsiteY4" fmla="*/ 0 h 1099930"/>
              <a:gd name="connsiteX0" fmla="*/ 0 w 7500731"/>
              <a:gd name="connsiteY0" fmla="*/ 0 h 1099930"/>
              <a:gd name="connsiteX1" fmla="*/ 7500731 w 7500731"/>
              <a:gd name="connsiteY1" fmla="*/ 0 h 1099930"/>
              <a:gd name="connsiteX2" fmla="*/ 5950226 w 7500731"/>
              <a:gd name="connsiteY2" fmla="*/ 1099930 h 1099930"/>
              <a:gd name="connsiteX3" fmla="*/ 0 w 7500731"/>
              <a:gd name="connsiteY3" fmla="*/ 1099930 h 1099930"/>
              <a:gd name="connsiteX4" fmla="*/ 0 w 7500731"/>
              <a:gd name="connsiteY4" fmla="*/ 0 h 1099930"/>
              <a:gd name="connsiteX0" fmla="*/ 0 w 6157018"/>
              <a:gd name="connsiteY0" fmla="*/ 77981 h 1177911"/>
              <a:gd name="connsiteX1" fmla="*/ 6157018 w 6157018"/>
              <a:gd name="connsiteY1" fmla="*/ 0 h 1177911"/>
              <a:gd name="connsiteX2" fmla="*/ 5950226 w 6157018"/>
              <a:gd name="connsiteY2" fmla="*/ 1177911 h 1177911"/>
              <a:gd name="connsiteX3" fmla="*/ 0 w 6157018"/>
              <a:gd name="connsiteY3" fmla="*/ 1177911 h 1177911"/>
              <a:gd name="connsiteX4" fmla="*/ 0 w 6157018"/>
              <a:gd name="connsiteY4" fmla="*/ 77981 h 1177911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5950226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  <a:gd name="connsiteX0" fmla="*/ 0 w 6197129"/>
              <a:gd name="connsiteY0" fmla="*/ 0 h 1099930"/>
              <a:gd name="connsiteX1" fmla="*/ 6197129 w 6197129"/>
              <a:gd name="connsiteY1" fmla="*/ 0 h 1099930"/>
              <a:gd name="connsiteX2" fmla="*/ 6017405 w 6197129"/>
              <a:gd name="connsiteY2" fmla="*/ 1099930 h 1099930"/>
              <a:gd name="connsiteX3" fmla="*/ 0 w 6197129"/>
              <a:gd name="connsiteY3" fmla="*/ 1099930 h 1099930"/>
              <a:gd name="connsiteX4" fmla="*/ 0 w 6197129"/>
              <a:gd name="connsiteY4" fmla="*/ 0 h 10999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197129" h="1099930">
                <a:moveTo>
                  <a:pt x="0" y="0"/>
                </a:moveTo>
                <a:lnTo>
                  <a:pt x="6197129" y="0"/>
                </a:lnTo>
                <a:lnTo>
                  <a:pt x="6017405" y="1099930"/>
                </a:lnTo>
                <a:lnTo>
                  <a:pt x="0" y="1099930"/>
                </a:lnTo>
                <a:lnTo>
                  <a:pt x="0" y="0"/>
                </a:lnTo>
                <a:close/>
              </a:path>
            </a:pathLst>
          </a:cu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C"/>
          </a:p>
        </xdr:txBody>
      </xdr:sp>
    </xdr:grpSp>
    <xdr:clientData/>
  </xdr:twoCellAnchor>
  <xdr:twoCellAnchor>
    <xdr:from>
      <xdr:col>0</xdr:col>
      <xdr:colOff>0</xdr:colOff>
      <xdr:row>5</xdr:row>
      <xdr:rowOff>0</xdr:rowOff>
    </xdr:from>
    <xdr:to>
      <xdr:col>1</xdr:col>
      <xdr:colOff>67985</xdr:colOff>
      <xdr:row>5</xdr:row>
      <xdr:rowOff>267760</xdr:rowOff>
    </xdr:to>
    <xdr:pic>
      <xdr:nvPicPr>
        <xdr:cNvPr id="8" name="Gráfico 7" descr="Fi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 flipH="1">
          <a:off x="0" y="1704975"/>
          <a:ext cx="344210" cy="2677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1678041</xdr:colOff>
      <xdr:row>0</xdr:row>
      <xdr:rowOff>890093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5A30302-A5E7-4783-B10F-A7A9C116A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78166" cy="8900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200025</xdr:rowOff>
    </xdr:from>
    <xdr:to>
      <xdr:col>1</xdr:col>
      <xdr:colOff>356347</xdr:colOff>
      <xdr:row>6</xdr:row>
      <xdr:rowOff>29381</xdr:rowOff>
    </xdr:to>
    <xdr:pic>
      <xdr:nvPicPr>
        <xdr:cNvPr id="2" name="Gráfico 1" descr="Flechas con cheurón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" y="1228725"/>
          <a:ext cx="289672" cy="28655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35</xdr:row>
      <xdr:rowOff>161925</xdr:rowOff>
    </xdr:from>
    <xdr:to>
      <xdr:col>8</xdr:col>
      <xdr:colOff>620184</xdr:colOff>
      <xdr:row>39</xdr:row>
      <xdr:rowOff>100948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7686675"/>
          <a:ext cx="1248834" cy="672448"/>
        </a:xfrm>
        <a:prstGeom prst="rect">
          <a:avLst/>
        </a:prstGeom>
      </xdr:spPr>
    </xdr:pic>
    <xdr:clientData/>
  </xdr:twoCellAnchor>
  <xdr:twoCellAnchor>
    <xdr:from>
      <xdr:col>1</xdr:col>
      <xdr:colOff>533399</xdr:colOff>
      <xdr:row>0</xdr:row>
      <xdr:rowOff>381000</xdr:rowOff>
    </xdr:from>
    <xdr:to>
      <xdr:col>5</xdr:col>
      <xdr:colOff>200027</xdr:colOff>
      <xdr:row>4</xdr:row>
      <xdr:rowOff>128964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1114424" y="381000"/>
          <a:ext cx="2286003" cy="890964"/>
          <a:chOff x="9226752" y="2127037"/>
          <a:chExt cx="1312849" cy="583144"/>
        </a:xfrm>
      </xdr:grpSpPr>
      <xdr:pic>
        <xdr:nvPicPr>
          <xdr:cNvPr id="10" name="Picture 2" descr="https://educacion.gob.ec/wp-content/uploads/2023/12/logo-gobierno-El-Nuevo-Ecuador.png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000" t="34279" r="73437" b="36277"/>
          <a:stretch/>
        </xdr:blipFill>
        <xdr:spPr bwMode="auto">
          <a:xfrm>
            <a:off x="9226752" y="2127037"/>
            <a:ext cx="583067" cy="5831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CuadroTexto 1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/>
        </xdr:nvSpPr>
        <xdr:spPr>
          <a:xfrm>
            <a:off x="9557808" y="2267224"/>
            <a:ext cx="981793" cy="3992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Aft>
                <a:spcPts val="0"/>
              </a:spcAft>
            </a:pPr>
            <a:r>
              <a:rPr lang="es-EC" sz="14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Ministerio </a:t>
            </a:r>
          </a:p>
          <a:p>
            <a:pPr algn="ctr">
              <a:spcAft>
                <a:spcPts val="0"/>
              </a:spcAft>
            </a:pPr>
            <a:r>
              <a:rPr lang="es-EC" sz="1400" b="1" i="0">
                <a:solidFill>
                  <a:srgbClr val="002060"/>
                </a:solidFill>
                <a:effectLst/>
                <a:latin typeface="+mj-lt"/>
                <a:ea typeface="Times New Roman" panose="02020603050405020304" pitchFamily="18" charset="0"/>
                <a:cs typeface="Times New Roman" panose="02020603050405020304" pitchFamily="18" charset="0"/>
              </a:rPr>
              <a:t>de Educación</a:t>
            </a:r>
            <a:endParaRPr lang="es-EC" sz="1400" b="1" i="0">
              <a:solidFill>
                <a:srgbClr val="002060"/>
              </a:solidFill>
              <a:effectLst/>
              <a:latin typeface="+mj-lt"/>
              <a:ea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10</xdr:col>
      <xdr:colOff>428625</xdr:colOff>
      <xdr:row>0</xdr:row>
      <xdr:rowOff>540438</xdr:rowOff>
    </xdr:from>
    <xdr:to>
      <xdr:col>11</xdr:col>
      <xdr:colOff>361951</xdr:colOff>
      <xdr:row>4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540438"/>
          <a:ext cx="847726" cy="774011"/>
        </a:xfrm>
        <a:prstGeom prst="ellipse">
          <a:avLst/>
        </a:prstGeom>
        <a:ln w="1905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13332"/>
  </sheetPr>
  <dimension ref="A1:J25"/>
  <sheetViews>
    <sheetView showGridLines="0" workbookViewId="0">
      <selection activeCell="O10" sqref="O10"/>
    </sheetView>
  </sheetViews>
  <sheetFormatPr baseColWidth="10" defaultRowHeight="15" x14ac:dyDescent="0.25"/>
  <cols>
    <col min="1" max="1" width="8.140625" customWidth="1"/>
    <col min="4" max="4" width="8.7109375" customWidth="1"/>
    <col min="7" max="7" width="8.7109375" customWidth="1"/>
    <col min="10" max="10" width="8.7109375" customWidth="1"/>
  </cols>
  <sheetData>
    <row r="1" spans="1:10" ht="8.25" customHeight="1" x14ac:dyDescent="0.25">
      <c r="A1" s="367"/>
      <c r="B1" s="367"/>
      <c r="C1" s="367"/>
      <c r="D1" s="367"/>
      <c r="E1" s="367"/>
      <c r="F1" s="367"/>
      <c r="G1" s="367"/>
      <c r="H1" s="367"/>
      <c r="I1" s="367"/>
      <c r="J1" s="367"/>
    </row>
    <row r="2" spans="1:10" ht="20.25" customHeight="1" x14ac:dyDescent="0.25">
      <c r="A2" s="373" t="s">
        <v>184</v>
      </c>
      <c r="B2" s="374"/>
      <c r="C2" s="374"/>
      <c r="D2" s="374"/>
      <c r="E2" s="374"/>
      <c r="F2" s="374"/>
      <c r="G2" s="374"/>
      <c r="H2" s="374"/>
      <c r="I2" s="374"/>
      <c r="J2" s="374"/>
    </row>
    <row r="3" spans="1:10" ht="23.25" customHeight="1" x14ac:dyDescent="0.25">
      <c r="A3" s="374"/>
      <c r="B3" s="374"/>
      <c r="C3" s="374"/>
      <c r="D3" s="374"/>
      <c r="E3" s="374"/>
      <c r="F3" s="374"/>
      <c r="G3" s="374"/>
      <c r="H3" s="374"/>
      <c r="I3" s="374"/>
      <c r="J3" s="374"/>
    </row>
    <row r="4" spans="1:10" ht="12.75" customHeight="1" x14ac:dyDescent="0.25">
      <c r="A4" s="368" t="s">
        <v>183</v>
      </c>
      <c r="B4" s="368"/>
      <c r="C4" s="368"/>
      <c r="D4" s="368"/>
      <c r="E4" s="368"/>
      <c r="F4" s="368"/>
      <c r="G4" s="368"/>
      <c r="H4" s="368"/>
      <c r="I4" s="368"/>
      <c r="J4" s="368"/>
    </row>
    <row r="5" spans="1:10" x14ac:dyDescent="0.25">
      <c r="A5" s="369" t="s">
        <v>174</v>
      </c>
      <c r="B5" s="369"/>
      <c r="C5" s="369"/>
      <c r="D5" s="369"/>
      <c r="E5" s="369"/>
      <c r="F5" s="369"/>
      <c r="G5" s="369"/>
      <c r="H5" s="369"/>
      <c r="I5" s="369"/>
      <c r="J5" s="369"/>
    </row>
    <row r="6" spans="1:10" ht="6" customHeight="1" x14ac:dyDescent="0.25">
      <c r="A6" s="370"/>
      <c r="B6" s="370"/>
      <c r="C6" s="370"/>
      <c r="D6" s="370"/>
      <c r="E6" s="370"/>
      <c r="F6" s="370"/>
      <c r="G6" s="370"/>
      <c r="H6" s="370"/>
      <c r="I6" s="370"/>
      <c r="J6" s="370"/>
    </row>
    <row r="7" spans="1:10" x14ac:dyDescent="0.25">
      <c r="A7" s="51" t="s">
        <v>172</v>
      </c>
      <c r="B7" s="366" t="s">
        <v>228</v>
      </c>
      <c r="C7" s="366"/>
      <c r="D7" s="366"/>
      <c r="E7" s="366"/>
      <c r="F7" s="52" t="s">
        <v>51</v>
      </c>
      <c r="G7" s="65" t="s">
        <v>7</v>
      </c>
      <c r="H7" s="371"/>
      <c r="I7" s="371"/>
      <c r="J7" s="371"/>
    </row>
    <row r="8" spans="1:10" x14ac:dyDescent="0.25">
      <c r="A8" s="54" t="s">
        <v>52</v>
      </c>
      <c r="B8" s="55" t="s">
        <v>173</v>
      </c>
      <c r="C8" s="56"/>
      <c r="D8" s="56"/>
      <c r="E8" s="53"/>
      <c r="F8" s="57" t="s">
        <v>40</v>
      </c>
      <c r="G8" s="56" t="s">
        <v>179</v>
      </c>
      <c r="H8" s="371"/>
      <c r="I8" s="371"/>
      <c r="J8" s="371"/>
    </row>
    <row r="9" spans="1:10" ht="6" customHeight="1" x14ac:dyDescent="0.25">
      <c r="A9" s="372"/>
      <c r="B9" s="372"/>
      <c r="C9" s="372"/>
      <c r="D9" s="372"/>
      <c r="E9" s="372"/>
      <c r="F9" s="372"/>
      <c r="G9" s="372"/>
      <c r="H9" s="372"/>
      <c r="I9" s="372"/>
      <c r="J9" s="372"/>
    </row>
    <row r="10" spans="1:10" ht="30" x14ac:dyDescent="0.25">
      <c r="A10" s="365" t="s">
        <v>185</v>
      </c>
      <c r="B10" s="365"/>
      <c r="C10" s="365"/>
      <c r="D10" s="365"/>
      <c r="E10" s="365"/>
      <c r="F10" s="365"/>
      <c r="G10" s="365"/>
      <c r="H10" s="365"/>
      <c r="I10" s="365"/>
      <c r="J10" s="365"/>
    </row>
    <row r="11" spans="1:10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</row>
    <row r="12" spans="1:10" ht="30" customHeight="1" x14ac:dyDescent="0.25">
      <c r="A12" s="59"/>
      <c r="B12" s="59"/>
      <c r="C12" s="59"/>
      <c r="D12" s="59"/>
      <c r="E12" s="59"/>
      <c r="F12" s="58"/>
      <c r="G12" s="58"/>
      <c r="H12" s="58"/>
      <c r="I12" s="58"/>
      <c r="J12" s="58"/>
    </row>
    <row r="13" spans="1:10" ht="12.75" customHeight="1" x14ac:dyDescent="0.25">
      <c r="A13" s="59"/>
      <c r="B13" s="60"/>
      <c r="C13" s="60"/>
      <c r="D13" s="60"/>
      <c r="E13" s="60"/>
      <c r="F13" s="58"/>
      <c r="G13" s="58"/>
      <c r="H13" s="58"/>
      <c r="I13" s="58"/>
      <c r="J13" s="58"/>
    </row>
    <row r="14" spans="1:10" ht="30" customHeight="1" x14ac:dyDescent="0.25">
      <c r="A14" s="59"/>
      <c r="B14" s="60"/>
      <c r="C14" s="60"/>
      <c r="D14" s="60"/>
      <c r="E14" s="60"/>
      <c r="F14" s="58"/>
      <c r="G14" s="58"/>
      <c r="H14" s="58"/>
      <c r="I14" s="58"/>
      <c r="J14" s="58"/>
    </row>
    <row r="15" spans="1:10" ht="12.75" customHeight="1" x14ac:dyDescent="0.25">
      <c r="A15" s="59"/>
      <c r="B15" s="60"/>
      <c r="C15" s="60"/>
      <c r="D15" s="60"/>
      <c r="E15" s="60"/>
      <c r="F15" s="58"/>
      <c r="G15" s="58"/>
      <c r="H15" s="58"/>
      <c r="I15" s="58"/>
      <c r="J15" s="58"/>
    </row>
    <row r="16" spans="1:10" ht="30" customHeight="1" x14ac:dyDescent="0.25">
      <c r="A16" s="59"/>
      <c r="B16" s="60"/>
      <c r="C16" s="60"/>
      <c r="D16" s="60"/>
      <c r="E16" s="60"/>
      <c r="F16" s="58"/>
      <c r="G16" s="58"/>
      <c r="H16" s="58"/>
      <c r="I16" s="58"/>
      <c r="J16" s="58"/>
    </row>
    <row r="17" spans="1:10" ht="11.25" customHeight="1" x14ac:dyDescent="0.25">
      <c r="A17" s="59"/>
      <c r="B17" s="60"/>
      <c r="C17" s="60"/>
      <c r="D17" s="60"/>
      <c r="E17" s="60"/>
      <c r="F17" s="58"/>
      <c r="G17" s="58"/>
      <c r="H17" s="58"/>
      <c r="I17" s="58"/>
      <c r="J17" s="58"/>
    </row>
    <row r="18" spans="1:10" ht="24" customHeight="1" x14ac:dyDescent="0.25">
      <c r="A18" s="59"/>
      <c r="B18" s="363" t="s">
        <v>54</v>
      </c>
      <c r="C18" s="363"/>
      <c r="D18" s="363"/>
      <c r="E18" s="58"/>
      <c r="F18" s="58"/>
      <c r="G18" s="363" t="s">
        <v>116</v>
      </c>
      <c r="H18" s="363"/>
      <c r="I18" s="363"/>
      <c r="J18" s="58"/>
    </row>
    <row r="19" spans="1:10" ht="12" customHeight="1" x14ac:dyDescent="0.25">
      <c r="A19" s="59"/>
      <c r="B19" s="60"/>
      <c r="C19" s="60"/>
      <c r="D19" s="60"/>
      <c r="E19" s="60"/>
      <c r="F19" s="58"/>
      <c r="G19" s="58"/>
      <c r="H19" s="58"/>
      <c r="I19" s="58"/>
      <c r="J19" s="58"/>
    </row>
    <row r="20" spans="1:10" ht="18" customHeight="1" x14ac:dyDescent="0.25">
      <c r="A20" s="59"/>
      <c r="B20" s="60"/>
      <c r="C20" s="60"/>
      <c r="D20" s="60"/>
      <c r="E20" s="60"/>
      <c r="F20" s="58"/>
      <c r="G20" s="58"/>
      <c r="H20" s="58"/>
      <c r="I20" s="58"/>
      <c r="J20" s="58"/>
    </row>
    <row r="21" spans="1:10" ht="21" customHeight="1" x14ac:dyDescent="0.25">
      <c r="A21" s="59"/>
      <c r="B21" s="60"/>
      <c r="C21" s="60"/>
      <c r="D21" s="362" t="s">
        <v>77</v>
      </c>
      <c r="E21" s="362"/>
      <c r="F21" s="362"/>
      <c r="G21" s="362"/>
      <c r="H21" s="58"/>
      <c r="I21" s="58"/>
      <c r="J21" s="58"/>
    </row>
    <row r="22" spans="1:10" ht="23.25" customHeight="1" x14ac:dyDescent="0.25">
      <c r="A22" s="58"/>
      <c r="B22" s="61"/>
      <c r="C22" s="62"/>
      <c r="D22" s="58"/>
      <c r="E22" s="58"/>
      <c r="F22" s="58"/>
      <c r="G22" s="58"/>
      <c r="H22" s="58"/>
      <c r="I22" s="58"/>
      <c r="J22" s="58"/>
    </row>
    <row r="23" spans="1:10" ht="21" customHeight="1" x14ac:dyDescent="0.25">
      <c r="A23" s="58"/>
      <c r="B23" s="61"/>
      <c r="C23" s="361" t="s">
        <v>182</v>
      </c>
      <c r="D23" s="361"/>
      <c r="E23" s="361"/>
      <c r="F23" s="364" t="s">
        <v>181</v>
      </c>
      <c r="G23" s="364"/>
      <c r="H23" s="364"/>
      <c r="I23" s="364"/>
      <c r="J23" s="58"/>
    </row>
    <row r="24" spans="1:10" x14ac:dyDescent="0.25">
      <c r="A24" s="58"/>
      <c r="B24" s="61"/>
      <c r="C24" s="62"/>
      <c r="D24" s="58"/>
      <c r="E24" s="58"/>
      <c r="F24" s="58"/>
      <c r="G24" s="58"/>
      <c r="H24" s="58"/>
      <c r="I24" s="58"/>
      <c r="J24" s="58"/>
    </row>
    <row r="25" spans="1:10" x14ac:dyDescent="0.25">
      <c r="A25" s="360"/>
      <c r="B25" s="360"/>
      <c r="C25" s="360"/>
      <c r="D25" s="360"/>
      <c r="E25" s="360"/>
      <c r="F25" s="360"/>
      <c r="G25" s="360"/>
      <c r="H25" s="360"/>
      <c r="I25" s="360"/>
      <c r="J25" s="360"/>
    </row>
  </sheetData>
  <mergeCells count="16">
    <mergeCell ref="A10:J10"/>
    <mergeCell ref="B7:E7"/>
    <mergeCell ref="A1:J1"/>
    <mergeCell ref="A4:J4"/>
    <mergeCell ref="A5:J5"/>
    <mergeCell ref="A6:J6"/>
    <mergeCell ref="H7:J7"/>
    <mergeCell ref="H8:J8"/>
    <mergeCell ref="A9:J9"/>
    <mergeCell ref="A2:J3"/>
    <mergeCell ref="A25:J25"/>
    <mergeCell ref="C23:E23"/>
    <mergeCell ref="D21:G21"/>
    <mergeCell ref="B18:D18"/>
    <mergeCell ref="G18:I18"/>
    <mergeCell ref="F23:I23"/>
  </mergeCells>
  <dataValidations count="5">
    <dataValidation type="list" allowBlank="1" showInputMessage="1" showErrorMessage="1" sqref="G8" xr:uid="{00000000-0002-0000-0000-000000000000}">
      <formula1>"A,B"</formula1>
    </dataValidation>
    <dataValidation type="list" allowBlank="1" showInputMessage="1" showErrorMessage="1" sqref="B8" xr:uid="{00000000-0002-0000-0000-000001000000}">
      <formula1>"MATUTINA,VESPERTINA"</formula1>
    </dataValidation>
    <dataValidation type="list" allowBlank="1" showInputMessage="1" showErrorMessage="1" sqref="C23:E23" xr:uid="{00000000-0002-0000-0000-000002000000}">
      <formula1>"RECTOR,RECTORA,VICE - RECTORA,VICE - RECTOR, COMISIÓN PEDAGÓGICA"</formula1>
    </dataValidation>
    <dataValidation type="list" allowBlank="1" showInputMessage="1" showErrorMessage="1" sqref="G7" xr:uid="{00000000-0002-0000-0000-000003000000}">
      <formula1>"2do, 3ro,4to,5to,6to,7mo"</formula1>
    </dataValidation>
    <dataValidation type="list" allowBlank="1" showInputMessage="1" showErrorMessage="1" sqref="A10:J10" xr:uid="{00000000-0002-0000-0000-000004000000}">
      <formula1>"BASICA ELEMENTAL,BASICA MEDIA"</formula1>
    </dataValidation>
  </dataValidations>
  <hyperlinks>
    <hyperlink ref="B18:C18" location="'CALF. TRIMESTRALES'!A1" display="CALF. TRIMESTRALES" xr:uid="{00000000-0004-0000-0000-000000000000}"/>
    <hyperlink ref="D21:G21" location="'REPORTE ANUAL.'!A1" display="REPORTE DE CALIFICACIONES" xr:uid="{00000000-0004-0000-0000-000001000000}"/>
    <hyperlink ref="G18:I18" location="'CONSOLIDADO ANUAL'!A1" display="PROMEDIO GENERAL" xr:uid="{00000000-0004-0000-0000-000002000000}"/>
    <hyperlink ref="B18:D18" location="'CALF. TRIMESTRALES'!A1" display="CALF. TRIMESTRALES" xr:uid="{00000000-0004-0000-0000-000003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S51"/>
  <sheetViews>
    <sheetView showGridLines="0" zoomScale="90" zoomScaleNormal="90" workbookViewId="0">
      <selection activeCell="A13" sqref="A13:DS51"/>
    </sheetView>
  </sheetViews>
  <sheetFormatPr baseColWidth="10" defaultRowHeight="15" x14ac:dyDescent="0.25"/>
  <cols>
    <col min="1" max="1" width="4.140625" customWidth="1"/>
    <col min="2" max="2" width="11.7109375" customWidth="1"/>
    <col min="3" max="3" width="40.7109375" customWidth="1"/>
    <col min="4" max="10" width="5.7109375" customWidth="1"/>
    <col min="11" max="13" width="6.7109375" customWidth="1"/>
    <col min="14" max="14" width="5.7109375" customWidth="1"/>
    <col min="15" max="16" width="10.7109375" customWidth="1"/>
    <col min="17" max="30" width="6.7109375" customWidth="1"/>
    <col min="31" max="32" width="10.7109375" customWidth="1"/>
    <col min="33" max="47" width="6.7109375" customWidth="1"/>
    <col min="48" max="49" width="10.7109375" customWidth="1"/>
    <col min="50" max="64" width="6.7109375" customWidth="1"/>
    <col min="65" max="66" width="10.7109375" customWidth="1"/>
    <col min="67" max="80" width="6.7109375" customWidth="1"/>
    <col min="81" max="82" width="10.7109375" customWidth="1"/>
    <col min="83" max="96" width="6.7109375" customWidth="1"/>
    <col min="97" max="98" width="10.7109375" customWidth="1"/>
    <col min="99" max="115" width="6.7109375" customWidth="1"/>
    <col min="116" max="117" width="10.7109375" customWidth="1"/>
    <col min="118" max="123" width="6.7109375" customWidth="1"/>
  </cols>
  <sheetData>
    <row r="1" spans="1:123" ht="73.5" customHeight="1" x14ac:dyDescent="0.25"/>
    <row r="2" spans="1:123" ht="21" customHeight="1" x14ac:dyDescent="0.25">
      <c r="A2" s="433" t="s">
        <v>9</v>
      </c>
      <c r="B2" s="433"/>
      <c r="C2" s="382" t="str">
        <f>MENÚ!A2</f>
        <v>UNIDAD EDUCATIVA DEL MILENIO 
CIUDAD DE PEDERNALES</v>
      </c>
      <c r="D2" s="382"/>
      <c r="E2" s="382"/>
      <c r="F2" s="382"/>
      <c r="G2" s="382"/>
      <c r="H2" s="382"/>
      <c r="I2" s="382"/>
      <c r="J2" s="382"/>
    </row>
    <row r="3" spans="1:123" ht="21" customHeight="1" x14ac:dyDescent="0.25">
      <c r="A3" s="433" t="s">
        <v>10</v>
      </c>
      <c r="B3" s="433"/>
      <c r="C3" s="434" t="str">
        <f>MENÚ!B7</f>
        <v>MGTR. YUGCHA BRAVO SHIRLEY</v>
      </c>
      <c r="D3" s="434"/>
      <c r="E3" s="434"/>
      <c r="F3" s="434"/>
      <c r="G3" s="434"/>
      <c r="H3" s="434"/>
      <c r="I3" s="434"/>
      <c r="J3" s="434"/>
    </row>
    <row r="4" spans="1:123" ht="21" customHeight="1" x14ac:dyDescent="0.25">
      <c r="A4" s="433" t="s">
        <v>51</v>
      </c>
      <c r="B4" s="433"/>
      <c r="C4" s="10" t="str">
        <f>MENÚ!G7</f>
        <v>2do</v>
      </c>
      <c r="D4" s="435" t="s">
        <v>12</v>
      </c>
      <c r="E4" s="435"/>
      <c r="F4" s="435"/>
      <c r="G4" s="435"/>
      <c r="H4" s="436" t="str">
        <f>MENÚ!G8</f>
        <v>A</v>
      </c>
      <c r="I4" s="436"/>
      <c r="J4" s="436"/>
    </row>
    <row r="5" spans="1:123" ht="5.25" customHeight="1" x14ac:dyDescent="0.25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123" ht="21.75" customHeight="1" x14ac:dyDescent="0.25">
      <c r="A6" s="437" t="s">
        <v>144</v>
      </c>
      <c r="B6" s="437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7"/>
      <c r="AK6" s="437"/>
      <c r="AL6" s="437"/>
      <c r="AM6" s="437"/>
      <c r="AN6" s="437"/>
      <c r="AO6" s="437"/>
      <c r="AP6" s="437"/>
      <c r="AQ6" s="437"/>
      <c r="AR6" s="437"/>
      <c r="AS6" s="437"/>
      <c r="AT6" s="437"/>
      <c r="AU6" s="437"/>
      <c r="AV6" s="437"/>
      <c r="AW6" s="437"/>
      <c r="AX6" s="437"/>
      <c r="AY6" s="437"/>
      <c r="AZ6" s="437"/>
      <c r="BA6" s="437"/>
      <c r="BB6" s="437"/>
      <c r="BC6" s="437"/>
      <c r="BD6" s="437"/>
      <c r="BE6" s="437"/>
      <c r="BF6" s="437"/>
      <c r="BG6" s="437"/>
      <c r="BH6" s="437"/>
      <c r="BI6" s="437"/>
      <c r="BJ6" s="437"/>
      <c r="BK6" s="437"/>
      <c r="BL6" s="437"/>
      <c r="BM6" s="437"/>
      <c r="BN6" s="437"/>
      <c r="BO6" s="437"/>
      <c r="BP6" s="437"/>
      <c r="BQ6" s="437"/>
      <c r="BR6" s="437"/>
      <c r="BS6" s="437"/>
      <c r="BT6" s="437"/>
      <c r="BU6" s="437"/>
      <c r="BV6" s="437"/>
      <c r="BW6" s="437"/>
      <c r="BX6" s="437"/>
      <c r="BY6" s="437"/>
      <c r="BZ6" s="437"/>
      <c r="CA6" s="437"/>
      <c r="CB6" s="437"/>
      <c r="CC6" s="437"/>
      <c r="CD6" s="437"/>
      <c r="CE6" s="437"/>
      <c r="CF6" s="437"/>
      <c r="CG6" s="437"/>
      <c r="CH6" s="437"/>
      <c r="CI6" s="437"/>
      <c r="CJ6" s="437"/>
      <c r="CK6" s="437"/>
      <c r="CL6" s="437"/>
      <c r="CM6" s="437"/>
      <c r="CN6" s="437"/>
      <c r="CO6" s="437"/>
      <c r="CP6" s="437"/>
      <c r="CQ6" s="437"/>
      <c r="CR6" s="437"/>
      <c r="CS6" s="437"/>
      <c r="CT6" s="437"/>
      <c r="CU6" s="437"/>
      <c r="CV6" s="437"/>
      <c r="CW6" s="437"/>
      <c r="CX6" s="437"/>
      <c r="CY6" s="437"/>
      <c r="CZ6" s="437"/>
      <c r="DA6" s="437"/>
      <c r="DB6" s="437"/>
      <c r="DC6" s="437"/>
      <c r="DD6" s="437"/>
      <c r="DE6" s="437"/>
      <c r="DF6" s="437"/>
      <c r="DG6" s="437"/>
      <c r="DH6" s="437"/>
      <c r="DI6" s="437"/>
      <c r="DJ6" s="437"/>
      <c r="DK6" s="437"/>
      <c r="DL6" s="437"/>
      <c r="DM6" s="437"/>
      <c r="DN6" s="437"/>
      <c r="DO6" s="437"/>
      <c r="DP6" s="437"/>
      <c r="DQ6" s="437"/>
      <c r="DR6" s="437"/>
      <c r="DS6" s="437"/>
    </row>
    <row r="7" spans="1:123" ht="25.5" customHeight="1" thickBot="1" x14ac:dyDescent="0.3">
      <c r="A7" s="287"/>
      <c r="B7" s="287"/>
      <c r="C7" s="287"/>
      <c r="D7" s="397" t="s">
        <v>160</v>
      </c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452" t="s">
        <v>23</v>
      </c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4" t="s">
        <v>130</v>
      </c>
      <c r="AL7" s="455"/>
      <c r="AM7" s="455"/>
      <c r="AN7" s="455"/>
      <c r="AO7" s="455"/>
      <c r="AP7" s="455"/>
      <c r="AQ7" s="455"/>
      <c r="AR7" s="455"/>
      <c r="AS7" s="455"/>
      <c r="AT7" s="455"/>
      <c r="AU7" s="455"/>
      <c r="AV7" s="455"/>
      <c r="AW7" s="455"/>
      <c r="AX7" s="455"/>
      <c r="AY7" s="455"/>
      <c r="AZ7" s="455"/>
      <c r="BA7" s="455"/>
      <c r="BB7" s="456" t="s">
        <v>161</v>
      </c>
      <c r="BC7" s="457"/>
      <c r="BD7" s="457"/>
      <c r="BE7" s="457"/>
      <c r="BF7" s="457"/>
      <c r="BG7" s="457"/>
      <c r="BH7" s="457"/>
      <c r="BI7" s="457"/>
      <c r="BJ7" s="457"/>
      <c r="BK7" s="457"/>
      <c r="BL7" s="457"/>
      <c r="BM7" s="457"/>
      <c r="BN7" s="457"/>
      <c r="BO7" s="457"/>
      <c r="BP7" s="457"/>
      <c r="BQ7" s="457"/>
      <c r="BR7" s="457"/>
      <c r="BS7" s="475" t="s">
        <v>22</v>
      </c>
      <c r="BT7" s="476"/>
      <c r="BU7" s="476"/>
      <c r="BV7" s="476"/>
      <c r="BW7" s="476"/>
      <c r="BX7" s="476"/>
      <c r="BY7" s="476"/>
      <c r="BZ7" s="476"/>
      <c r="CA7" s="476"/>
      <c r="CB7" s="476"/>
      <c r="CC7" s="476"/>
      <c r="CD7" s="476"/>
      <c r="CE7" s="476"/>
      <c r="CF7" s="476"/>
      <c r="CG7" s="476"/>
      <c r="CH7" s="476"/>
      <c r="CI7" s="469" t="s">
        <v>124</v>
      </c>
      <c r="CJ7" s="470"/>
      <c r="CK7" s="470"/>
      <c r="CL7" s="470"/>
      <c r="CM7" s="470"/>
      <c r="CN7" s="470"/>
      <c r="CO7" s="470"/>
      <c r="CP7" s="470"/>
      <c r="CQ7" s="470"/>
      <c r="CR7" s="470"/>
      <c r="CS7" s="470"/>
      <c r="CT7" s="470"/>
      <c r="CU7" s="470"/>
      <c r="CV7" s="470"/>
      <c r="CW7" s="470"/>
      <c r="CX7" s="470"/>
      <c r="CY7" s="470"/>
      <c r="CZ7" s="471"/>
      <c r="DA7" s="494" t="s">
        <v>165</v>
      </c>
      <c r="DB7" s="495"/>
      <c r="DC7" s="495"/>
      <c r="DD7" s="495"/>
      <c r="DE7" s="495"/>
      <c r="DF7" s="495"/>
      <c r="DG7" s="495"/>
      <c r="DH7" s="495"/>
      <c r="DI7" s="495"/>
      <c r="DJ7" s="495"/>
      <c r="DK7" s="495"/>
      <c r="DL7" s="495"/>
      <c r="DM7" s="495"/>
      <c r="DN7" s="495"/>
      <c r="DO7" s="495"/>
      <c r="DP7" s="495"/>
      <c r="DQ7" s="495"/>
      <c r="DR7" s="495"/>
      <c r="DS7" s="496"/>
    </row>
    <row r="8" spans="1:123" ht="25.5" customHeight="1" thickTop="1" thickBot="1" x14ac:dyDescent="0.3">
      <c r="A8" s="287"/>
      <c r="B8" s="287"/>
      <c r="C8" s="287"/>
      <c r="D8" s="402" t="s">
        <v>145</v>
      </c>
      <c r="E8" s="403"/>
      <c r="F8" s="403"/>
      <c r="G8" s="403"/>
      <c r="H8" s="403"/>
      <c r="I8" s="403"/>
      <c r="J8" s="403"/>
      <c r="K8" s="403"/>
      <c r="L8" s="403"/>
      <c r="M8" s="403"/>
      <c r="N8" s="404"/>
      <c r="O8" s="402" t="s">
        <v>146</v>
      </c>
      <c r="P8" s="403"/>
      <c r="Q8" s="403"/>
      <c r="R8" s="403"/>
      <c r="S8" s="403"/>
      <c r="T8" s="403"/>
      <c r="U8" s="402" t="s">
        <v>145</v>
      </c>
      <c r="V8" s="403"/>
      <c r="W8" s="403"/>
      <c r="X8" s="403"/>
      <c r="Y8" s="403"/>
      <c r="Z8" s="403"/>
      <c r="AA8" s="403"/>
      <c r="AB8" s="403"/>
      <c r="AC8" s="403"/>
      <c r="AD8" s="404"/>
      <c r="AE8" s="402" t="s">
        <v>146</v>
      </c>
      <c r="AF8" s="403"/>
      <c r="AG8" s="403"/>
      <c r="AH8" s="403"/>
      <c r="AI8" s="403"/>
      <c r="AJ8" s="403"/>
      <c r="AK8" s="402" t="s">
        <v>145</v>
      </c>
      <c r="AL8" s="403"/>
      <c r="AM8" s="403"/>
      <c r="AN8" s="403"/>
      <c r="AO8" s="403"/>
      <c r="AP8" s="403"/>
      <c r="AQ8" s="403"/>
      <c r="AR8" s="403"/>
      <c r="AS8" s="403"/>
      <c r="AT8" s="403"/>
      <c r="AU8" s="404"/>
      <c r="AV8" s="402" t="s">
        <v>146</v>
      </c>
      <c r="AW8" s="403"/>
      <c r="AX8" s="403"/>
      <c r="AY8" s="403"/>
      <c r="AZ8" s="403"/>
      <c r="BA8" s="403"/>
      <c r="BB8" s="402" t="s">
        <v>145</v>
      </c>
      <c r="BC8" s="403"/>
      <c r="BD8" s="403"/>
      <c r="BE8" s="403"/>
      <c r="BF8" s="403"/>
      <c r="BG8" s="403"/>
      <c r="BH8" s="403"/>
      <c r="BI8" s="403"/>
      <c r="BJ8" s="403"/>
      <c r="BK8" s="403"/>
      <c r="BL8" s="404"/>
      <c r="BM8" s="402" t="s">
        <v>146</v>
      </c>
      <c r="BN8" s="403"/>
      <c r="BO8" s="403"/>
      <c r="BP8" s="403"/>
      <c r="BQ8" s="403"/>
      <c r="BR8" s="403"/>
      <c r="BS8" s="402" t="s">
        <v>145</v>
      </c>
      <c r="BT8" s="403"/>
      <c r="BU8" s="403"/>
      <c r="BV8" s="403"/>
      <c r="BW8" s="403"/>
      <c r="BX8" s="403"/>
      <c r="BY8" s="403"/>
      <c r="BZ8" s="403"/>
      <c r="CA8" s="403"/>
      <c r="CB8" s="404"/>
      <c r="CC8" s="402" t="s">
        <v>146</v>
      </c>
      <c r="CD8" s="403"/>
      <c r="CE8" s="403"/>
      <c r="CF8" s="403"/>
      <c r="CG8" s="403"/>
      <c r="CH8" s="403"/>
      <c r="CI8" s="484" t="s">
        <v>145</v>
      </c>
      <c r="CJ8" s="484"/>
      <c r="CK8" s="484"/>
      <c r="CL8" s="484"/>
      <c r="CM8" s="484"/>
      <c r="CN8" s="484"/>
      <c r="CO8" s="484"/>
      <c r="CP8" s="484"/>
      <c r="CQ8" s="484"/>
      <c r="CR8" s="484"/>
      <c r="CS8" s="484" t="s">
        <v>146</v>
      </c>
      <c r="CT8" s="484"/>
      <c r="CU8" s="484"/>
      <c r="CV8" s="484"/>
      <c r="CW8" s="484"/>
      <c r="CX8" s="402"/>
      <c r="CY8" s="472" t="s">
        <v>126</v>
      </c>
      <c r="CZ8" s="474" t="s">
        <v>164</v>
      </c>
      <c r="DA8" s="484" t="s">
        <v>145</v>
      </c>
      <c r="DB8" s="484"/>
      <c r="DC8" s="484"/>
      <c r="DD8" s="484"/>
      <c r="DE8" s="484"/>
      <c r="DF8" s="484"/>
      <c r="DG8" s="484"/>
      <c r="DH8" s="484"/>
      <c r="DI8" s="484"/>
      <c r="DJ8" s="484"/>
      <c r="DK8" s="484"/>
      <c r="DL8" s="484" t="s">
        <v>146</v>
      </c>
      <c r="DM8" s="484"/>
      <c r="DN8" s="484"/>
      <c r="DO8" s="484"/>
      <c r="DP8" s="484"/>
      <c r="DQ8" s="402"/>
      <c r="DR8" s="472" t="s">
        <v>126</v>
      </c>
      <c r="DS8" s="474" t="s">
        <v>164</v>
      </c>
    </row>
    <row r="9" spans="1:123" ht="24" customHeight="1" thickTop="1" thickBot="1" x14ac:dyDescent="0.3">
      <c r="A9" s="425" t="s">
        <v>1</v>
      </c>
      <c r="B9" s="425"/>
      <c r="C9" s="425"/>
      <c r="D9" s="405" t="s">
        <v>147</v>
      </c>
      <c r="E9" s="406"/>
      <c r="F9" s="406"/>
      <c r="G9" s="406"/>
      <c r="H9" s="406"/>
      <c r="I9" s="406"/>
      <c r="J9" s="406"/>
      <c r="K9" s="406"/>
      <c r="L9" s="406"/>
      <c r="M9" s="406"/>
      <c r="N9" s="407"/>
      <c r="O9" s="426" t="s">
        <v>169</v>
      </c>
      <c r="P9" s="426" t="s">
        <v>148</v>
      </c>
      <c r="Q9" s="394" t="s">
        <v>171</v>
      </c>
      <c r="R9" s="399" t="s">
        <v>168</v>
      </c>
      <c r="S9" s="411" t="s">
        <v>149</v>
      </c>
      <c r="T9" s="431" t="s">
        <v>35</v>
      </c>
      <c r="U9" s="405" t="s">
        <v>147</v>
      </c>
      <c r="V9" s="406"/>
      <c r="W9" s="406"/>
      <c r="X9" s="406"/>
      <c r="Y9" s="406"/>
      <c r="Z9" s="406"/>
      <c r="AA9" s="406"/>
      <c r="AB9" s="406"/>
      <c r="AC9" s="406"/>
      <c r="AD9" s="407"/>
      <c r="AE9" s="408" t="s">
        <v>169</v>
      </c>
      <c r="AF9" s="408" t="s">
        <v>148</v>
      </c>
      <c r="AG9" s="394" t="s">
        <v>171</v>
      </c>
      <c r="AH9" s="399" t="s">
        <v>168</v>
      </c>
      <c r="AI9" s="411" t="s">
        <v>149</v>
      </c>
      <c r="AJ9" s="414" t="s">
        <v>35</v>
      </c>
      <c r="AK9" s="405" t="s">
        <v>147</v>
      </c>
      <c r="AL9" s="406"/>
      <c r="AM9" s="406"/>
      <c r="AN9" s="406"/>
      <c r="AO9" s="406"/>
      <c r="AP9" s="406"/>
      <c r="AQ9" s="406"/>
      <c r="AR9" s="406"/>
      <c r="AS9" s="406"/>
      <c r="AT9" s="406"/>
      <c r="AU9" s="407"/>
      <c r="AV9" s="422" t="s">
        <v>169</v>
      </c>
      <c r="AW9" s="422" t="s">
        <v>148</v>
      </c>
      <c r="AX9" s="394" t="s">
        <v>171</v>
      </c>
      <c r="AY9" s="399" t="s">
        <v>168</v>
      </c>
      <c r="AZ9" s="411" t="s">
        <v>149</v>
      </c>
      <c r="BA9" s="458" t="s">
        <v>35</v>
      </c>
      <c r="BB9" s="405" t="s">
        <v>147</v>
      </c>
      <c r="BC9" s="406"/>
      <c r="BD9" s="406"/>
      <c r="BE9" s="406"/>
      <c r="BF9" s="406"/>
      <c r="BG9" s="406"/>
      <c r="BH9" s="406"/>
      <c r="BI9" s="406"/>
      <c r="BJ9" s="406"/>
      <c r="BK9" s="406"/>
      <c r="BL9" s="407"/>
      <c r="BM9" s="462" t="s">
        <v>169</v>
      </c>
      <c r="BN9" s="462" t="s">
        <v>148</v>
      </c>
      <c r="BO9" s="394" t="s">
        <v>171</v>
      </c>
      <c r="BP9" s="399" t="s">
        <v>168</v>
      </c>
      <c r="BQ9" s="411" t="s">
        <v>149</v>
      </c>
      <c r="BR9" s="465" t="s">
        <v>35</v>
      </c>
      <c r="BS9" s="405" t="s">
        <v>147</v>
      </c>
      <c r="BT9" s="406"/>
      <c r="BU9" s="406"/>
      <c r="BV9" s="406"/>
      <c r="BW9" s="406"/>
      <c r="BX9" s="406"/>
      <c r="BY9" s="406"/>
      <c r="BZ9" s="406"/>
      <c r="CA9" s="406"/>
      <c r="CB9" s="407"/>
      <c r="CC9" s="477" t="s">
        <v>169</v>
      </c>
      <c r="CD9" s="477" t="s">
        <v>148</v>
      </c>
      <c r="CE9" s="394" t="s">
        <v>171</v>
      </c>
      <c r="CF9" s="399" t="s">
        <v>168</v>
      </c>
      <c r="CG9" s="411" t="s">
        <v>149</v>
      </c>
      <c r="CH9" s="480" t="s">
        <v>35</v>
      </c>
      <c r="CI9" s="485" t="s">
        <v>147</v>
      </c>
      <c r="CJ9" s="485"/>
      <c r="CK9" s="485"/>
      <c r="CL9" s="485"/>
      <c r="CM9" s="485"/>
      <c r="CN9" s="485"/>
      <c r="CO9" s="485"/>
      <c r="CP9" s="485"/>
      <c r="CQ9" s="485"/>
      <c r="CR9" s="485"/>
      <c r="CS9" s="486" t="s">
        <v>169</v>
      </c>
      <c r="CT9" s="486" t="s">
        <v>148</v>
      </c>
      <c r="CU9" s="394" t="s">
        <v>171</v>
      </c>
      <c r="CV9" s="399" t="s">
        <v>168</v>
      </c>
      <c r="CW9" s="413" t="s">
        <v>149</v>
      </c>
      <c r="CX9" s="489" t="s">
        <v>35</v>
      </c>
      <c r="CY9" s="473"/>
      <c r="CZ9" s="474"/>
      <c r="DA9" s="485" t="s">
        <v>147</v>
      </c>
      <c r="DB9" s="485"/>
      <c r="DC9" s="485"/>
      <c r="DD9" s="485"/>
      <c r="DE9" s="485"/>
      <c r="DF9" s="485"/>
      <c r="DG9" s="485"/>
      <c r="DH9" s="485"/>
      <c r="DI9" s="485"/>
      <c r="DJ9" s="485"/>
      <c r="DK9" s="485"/>
      <c r="DL9" s="497" t="s">
        <v>169</v>
      </c>
      <c r="DM9" s="497" t="s">
        <v>148</v>
      </c>
      <c r="DN9" s="394" t="s">
        <v>171</v>
      </c>
      <c r="DO9" s="399" t="s">
        <v>168</v>
      </c>
      <c r="DP9" s="413" t="s">
        <v>149</v>
      </c>
      <c r="DQ9" s="499" t="s">
        <v>35</v>
      </c>
      <c r="DR9" s="473"/>
      <c r="DS9" s="474"/>
    </row>
    <row r="10" spans="1:123" ht="31.5" customHeight="1" thickTop="1" thickBot="1" x14ac:dyDescent="0.3">
      <c r="A10" s="288"/>
      <c r="B10" s="288"/>
      <c r="C10" s="288"/>
      <c r="D10" s="634" t="s">
        <v>150</v>
      </c>
      <c r="E10" s="635"/>
      <c r="F10" s="635"/>
      <c r="G10" s="635"/>
      <c r="H10" s="635"/>
      <c r="I10" s="635"/>
      <c r="J10" s="635"/>
      <c r="K10" s="418" t="s">
        <v>151</v>
      </c>
      <c r="L10" s="419"/>
      <c r="M10" s="440" t="s">
        <v>167</v>
      </c>
      <c r="N10" s="420" t="s">
        <v>152</v>
      </c>
      <c r="O10" s="427"/>
      <c r="P10" s="427"/>
      <c r="Q10" s="395"/>
      <c r="R10" s="400"/>
      <c r="S10" s="412"/>
      <c r="T10" s="432"/>
      <c r="U10" s="632" t="s">
        <v>162</v>
      </c>
      <c r="V10" s="633"/>
      <c r="W10" s="633"/>
      <c r="X10" s="633"/>
      <c r="Y10" s="633"/>
      <c r="Z10" s="633"/>
      <c r="AA10" s="418" t="s">
        <v>151</v>
      </c>
      <c r="AB10" s="419"/>
      <c r="AC10" s="446" t="s">
        <v>167</v>
      </c>
      <c r="AD10" s="420" t="s">
        <v>152</v>
      </c>
      <c r="AE10" s="409"/>
      <c r="AF10" s="409"/>
      <c r="AG10" s="395"/>
      <c r="AH10" s="400"/>
      <c r="AI10" s="412"/>
      <c r="AJ10" s="415"/>
      <c r="AK10" s="630" t="s">
        <v>162</v>
      </c>
      <c r="AL10" s="631"/>
      <c r="AM10" s="631"/>
      <c r="AN10" s="631"/>
      <c r="AO10" s="631"/>
      <c r="AP10" s="631"/>
      <c r="AQ10" s="631"/>
      <c r="AR10" s="418" t="s">
        <v>151</v>
      </c>
      <c r="AS10" s="419"/>
      <c r="AT10" s="448" t="s">
        <v>167</v>
      </c>
      <c r="AU10" s="420" t="s">
        <v>152</v>
      </c>
      <c r="AV10" s="423"/>
      <c r="AW10" s="423"/>
      <c r="AX10" s="395"/>
      <c r="AY10" s="400"/>
      <c r="AZ10" s="412"/>
      <c r="BA10" s="459"/>
      <c r="BB10" s="628" t="s">
        <v>150</v>
      </c>
      <c r="BC10" s="629"/>
      <c r="BD10" s="629"/>
      <c r="BE10" s="629"/>
      <c r="BF10" s="629"/>
      <c r="BG10" s="629"/>
      <c r="BH10" s="629"/>
      <c r="BI10" s="418" t="s">
        <v>151</v>
      </c>
      <c r="BJ10" s="419"/>
      <c r="BK10" s="450" t="s">
        <v>167</v>
      </c>
      <c r="BL10" s="420" t="s">
        <v>152</v>
      </c>
      <c r="BM10" s="463"/>
      <c r="BN10" s="463"/>
      <c r="BO10" s="395"/>
      <c r="BP10" s="400"/>
      <c r="BQ10" s="412"/>
      <c r="BR10" s="466"/>
      <c r="BS10" s="626" t="s">
        <v>163</v>
      </c>
      <c r="BT10" s="627"/>
      <c r="BU10" s="627"/>
      <c r="BV10" s="627"/>
      <c r="BW10" s="627"/>
      <c r="BX10" s="627"/>
      <c r="BY10" s="418" t="s">
        <v>151</v>
      </c>
      <c r="BZ10" s="419"/>
      <c r="CA10" s="442" t="s">
        <v>167</v>
      </c>
      <c r="CB10" s="420" t="s">
        <v>152</v>
      </c>
      <c r="CC10" s="478"/>
      <c r="CD10" s="478"/>
      <c r="CE10" s="395"/>
      <c r="CF10" s="400"/>
      <c r="CG10" s="412"/>
      <c r="CH10" s="481"/>
      <c r="CI10" s="624" t="s">
        <v>163</v>
      </c>
      <c r="CJ10" s="625"/>
      <c r="CK10" s="625"/>
      <c r="CL10" s="625"/>
      <c r="CM10" s="625"/>
      <c r="CN10" s="625"/>
      <c r="CO10" s="492" t="s">
        <v>151</v>
      </c>
      <c r="CP10" s="493"/>
      <c r="CQ10" s="438" t="s">
        <v>166</v>
      </c>
      <c r="CR10" s="413" t="s">
        <v>152</v>
      </c>
      <c r="CS10" s="487"/>
      <c r="CT10" s="487"/>
      <c r="CU10" s="395"/>
      <c r="CV10" s="400"/>
      <c r="CW10" s="488"/>
      <c r="CX10" s="489"/>
      <c r="CY10" s="473"/>
      <c r="CZ10" s="474"/>
      <c r="DA10" s="622" t="s">
        <v>163</v>
      </c>
      <c r="DB10" s="623"/>
      <c r="DC10" s="623"/>
      <c r="DD10" s="623"/>
      <c r="DE10" s="623"/>
      <c r="DF10" s="623"/>
      <c r="DG10" s="623"/>
      <c r="DH10" s="502" t="s">
        <v>151</v>
      </c>
      <c r="DI10" s="503"/>
      <c r="DJ10" s="444" t="s">
        <v>167</v>
      </c>
      <c r="DK10" s="413" t="s">
        <v>152</v>
      </c>
      <c r="DL10" s="498"/>
      <c r="DM10" s="498"/>
      <c r="DN10" s="395"/>
      <c r="DO10" s="400"/>
      <c r="DP10" s="488"/>
      <c r="DQ10" s="499"/>
      <c r="DR10" s="473"/>
      <c r="DS10" s="474"/>
    </row>
    <row r="11" spans="1:123" ht="60" customHeight="1" thickTop="1" thickBot="1" x14ac:dyDescent="0.3">
      <c r="A11" s="289" t="s">
        <v>3</v>
      </c>
      <c r="B11" s="289" t="s">
        <v>2</v>
      </c>
      <c r="C11" s="290" t="s">
        <v>0</v>
      </c>
      <c r="D11" s="291" t="s">
        <v>153</v>
      </c>
      <c r="E11" s="291" t="s">
        <v>154</v>
      </c>
      <c r="F11" s="291" t="s">
        <v>155</v>
      </c>
      <c r="G11" s="291" t="s">
        <v>156</v>
      </c>
      <c r="H11" s="291" t="s">
        <v>157</v>
      </c>
      <c r="I11" s="291" t="s">
        <v>158</v>
      </c>
      <c r="J11" s="291" t="s">
        <v>159</v>
      </c>
      <c r="K11" s="292"/>
      <c r="L11" s="292"/>
      <c r="M11" s="441"/>
      <c r="N11" s="421"/>
      <c r="O11" s="428"/>
      <c r="P11" s="428"/>
      <c r="Q11" s="396"/>
      <c r="R11" s="401"/>
      <c r="S11" s="413"/>
      <c r="T11" s="432"/>
      <c r="U11" s="291" t="s">
        <v>153</v>
      </c>
      <c r="V11" s="291" t="s">
        <v>154</v>
      </c>
      <c r="W11" s="291" t="s">
        <v>155</v>
      </c>
      <c r="X11" s="291" t="s">
        <v>156</v>
      </c>
      <c r="Y11" s="291" t="s">
        <v>157</v>
      </c>
      <c r="Z11" s="291" t="s">
        <v>158</v>
      </c>
      <c r="AA11" s="292"/>
      <c r="AB11" s="292"/>
      <c r="AC11" s="447"/>
      <c r="AD11" s="421"/>
      <c r="AE11" s="410"/>
      <c r="AF11" s="410"/>
      <c r="AG11" s="396"/>
      <c r="AH11" s="401"/>
      <c r="AI11" s="413"/>
      <c r="AJ11" s="415"/>
      <c r="AK11" s="291" t="s">
        <v>153</v>
      </c>
      <c r="AL11" s="291" t="s">
        <v>154</v>
      </c>
      <c r="AM11" s="291" t="s">
        <v>155</v>
      </c>
      <c r="AN11" s="291" t="s">
        <v>156</v>
      </c>
      <c r="AO11" s="291" t="s">
        <v>157</v>
      </c>
      <c r="AP11" s="291" t="s">
        <v>158</v>
      </c>
      <c r="AQ11" s="291" t="s">
        <v>159</v>
      </c>
      <c r="AR11" s="292"/>
      <c r="AS11" s="292"/>
      <c r="AT11" s="449"/>
      <c r="AU11" s="421"/>
      <c r="AV11" s="424"/>
      <c r="AW11" s="424"/>
      <c r="AX11" s="396"/>
      <c r="AY11" s="401"/>
      <c r="AZ11" s="413"/>
      <c r="BA11" s="459"/>
      <c r="BB11" s="291" t="s">
        <v>153</v>
      </c>
      <c r="BC11" s="291" t="s">
        <v>154</v>
      </c>
      <c r="BD11" s="291" t="s">
        <v>155</v>
      </c>
      <c r="BE11" s="291" t="s">
        <v>156</v>
      </c>
      <c r="BF11" s="291" t="s">
        <v>157</v>
      </c>
      <c r="BG11" s="291" t="s">
        <v>158</v>
      </c>
      <c r="BH11" s="291" t="s">
        <v>159</v>
      </c>
      <c r="BI11" s="292"/>
      <c r="BJ11" s="292"/>
      <c r="BK11" s="451"/>
      <c r="BL11" s="421"/>
      <c r="BM11" s="464"/>
      <c r="BN11" s="464"/>
      <c r="BO11" s="396"/>
      <c r="BP11" s="401"/>
      <c r="BQ11" s="413"/>
      <c r="BR11" s="466"/>
      <c r="BS11" s="291" t="s">
        <v>153</v>
      </c>
      <c r="BT11" s="291" t="s">
        <v>154</v>
      </c>
      <c r="BU11" s="291" t="s">
        <v>155</v>
      </c>
      <c r="BV11" s="291" t="s">
        <v>156</v>
      </c>
      <c r="BW11" s="291" t="s">
        <v>157</v>
      </c>
      <c r="BX11" s="291" t="s">
        <v>158</v>
      </c>
      <c r="BY11" s="292"/>
      <c r="BZ11" s="292"/>
      <c r="CA11" s="443"/>
      <c r="CB11" s="421"/>
      <c r="CC11" s="479"/>
      <c r="CD11" s="479"/>
      <c r="CE11" s="396"/>
      <c r="CF11" s="401"/>
      <c r="CG11" s="413"/>
      <c r="CH11" s="481"/>
      <c r="CI11" s="291" t="s">
        <v>153</v>
      </c>
      <c r="CJ11" s="291" t="s">
        <v>154</v>
      </c>
      <c r="CK11" s="291" t="s">
        <v>155</v>
      </c>
      <c r="CL11" s="291" t="s">
        <v>156</v>
      </c>
      <c r="CM11" s="291" t="s">
        <v>157</v>
      </c>
      <c r="CN11" s="291" t="s">
        <v>158</v>
      </c>
      <c r="CO11" s="292"/>
      <c r="CP11" s="292"/>
      <c r="CQ11" s="439"/>
      <c r="CR11" s="488"/>
      <c r="CS11" s="487"/>
      <c r="CT11" s="487"/>
      <c r="CU11" s="396"/>
      <c r="CV11" s="401"/>
      <c r="CW11" s="488"/>
      <c r="CX11" s="489"/>
      <c r="CY11" s="473"/>
      <c r="CZ11" s="474"/>
      <c r="DA11" s="291" t="s">
        <v>153</v>
      </c>
      <c r="DB11" s="291" t="s">
        <v>154</v>
      </c>
      <c r="DC11" s="291" t="s">
        <v>155</v>
      </c>
      <c r="DD11" s="291" t="s">
        <v>156</v>
      </c>
      <c r="DE11" s="291" t="s">
        <v>157</v>
      </c>
      <c r="DF11" s="291" t="s">
        <v>158</v>
      </c>
      <c r="DG11" s="291" t="s">
        <v>159</v>
      </c>
      <c r="DH11" s="292"/>
      <c r="DI11" s="292"/>
      <c r="DJ11" s="445"/>
      <c r="DK11" s="488"/>
      <c r="DL11" s="498"/>
      <c r="DM11" s="498"/>
      <c r="DN11" s="396"/>
      <c r="DO11" s="401"/>
      <c r="DP11" s="488"/>
      <c r="DQ11" s="499"/>
      <c r="DR11" s="473"/>
      <c r="DS11" s="474"/>
    </row>
    <row r="12" spans="1:123" ht="15" customHeight="1" thickTop="1" x14ac:dyDescent="0.3">
      <c r="A12" s="293">
        <v>1</v>
      </c>
      <c r="B12" s="296">
        <f>'LISTA CAS'!B8</f>
        <v>0</v>
      </c>
      <c r="C12" s="296" t="str">
        <f>'LISTA CAS'!C8</f>
        <v>ALAVA INTRIAGO MADELINE JULIETTE</v>
      </c>
      <c r="D12" s="329">
        <v>10</v>
      </c>
      <c r="E12" s="330">
        <v>10</v>
      </c>
      <c r="F12" s="330">
        <v>8</v>
      </c>
      <c r="G12" s="330">
        <v>10</v>
      </c>
      <c r="H12" s="330">
        <v>10</v>
      </c>
      <c r="I12" s="330">
        <v>8</v>
      </c>
      <c r="J12" s="330">
        <v>10</v>
      </c>
      <c r="K12" s="294"/>
      <c r="L12" s="294"/>
      <c r="M12" s="302">
        <f t="shared" ref="M12:M26" si="0">IFERROR(TRUNC(AVERAGE(D12:L12),2),"")</f>
        <v>9.42</v>
      </c>
      <c r="N12" s="295">
        <f>IFERROR((M12*70/100),"")</f>
        <v>6.5939999999999994</v>
      </c>
      <c r="O12" s="331">
        <v>6</v>
      </c>
      <c r="P12" s="331">
        <v>10</v>
      </c>
      <c r="Q12" s="43"/>
      <c r="R12" s="302">
        <f>IFERROR(TRUNC(AVERAGE(O12:Q12),2),"")</f>
        <v>8</v>
      </c>
      <c r="S12" s="294">
        <f>IFERROR((R12*30/100),"")</f>
        <v>2.4</v>
      </c>
      <c r="T12" s="299">
        <f>IFERROR(TRUNC(SUM(N12+S12),2),"")</f>
        <v>8.99</v>
      </c>
      <c r="U12" s="328">
        <v>10</v>
      </c>
      <c r="V12" s="328">
        <v>10</v>
      </c>
      <c r="W12" s="328">
        <v>7</v>
      </c>
      <c r="X12" s="328">
        <v>10</v>
      </c>
      <c r="Y12" s="328">
        <v>10</v>
      </c>
      <c r="Z12" s="328">
        <v>10</v>
      </c>
      <c r="AA12" s="294"/>
      <c r="AB12" s="294"/>
      <c r="AC12" s="302">
        <f t="shared" ref="AC12:AC26" si="1">IFERROR(TRUNC(AVERAGE(U12:AB12),2),"")</f>
        <v>9.5</v>
      </c>
      <c r="AD12" s="295">
        <f>IFERROR((AC12*70/100),"")</f>
        <v>6.65</v>
      </c>
      <c r="AE12" s="331">
        <v>6</v>
      </c>
      <c r="AF12" s="331">
        <v>9</v>
      </c>
      <c r="AG12" s="43"/>
      <c r="AH12" s="302">
        <f>IFERROR(TRUNC(AVERAGE(AE12:AG12),2),"")</f>
        <v>7.5</v>
      </c>
      <c r="AI12" s="294">
        <f>IFERROR((AH12*30/100),"")</f>
        <v>2.25</v>
      </c>
      <c r="AJ12" s="299">
        <f t="shared" ref="AJ12:AJ13" si="2">IFERROR(TRUNC(SUM(AD12+AI12),2),"")</f>
        <v>8.9</v>
      </c>
      <c r="AK12" s="328">
        <v>10</v>
      </c>
      <c r="AL12" s="328">
        <v>10</v>
      </c>
      <c r="AM12" s="328">
        <v>9</v>
      </c>
      <c r="AN12" s="328">
        <v>10</v>
      </c>
      <c r="AO12" s="328">
        <v>10</v>
      </c>
      <c r="AP12" s="328">
        <v>9</v>
      </c>
      <c r="AQ12" s="328">
        <v>9</v>
      </c>
      <c r="AR12" s="294"/>
      <c r="AS12" s="294"/>
      <c r="AT12" s="302">
        <f t="shared" ref="AT12:AT26" si="3">IFERROR(TRUNC(AVERAGE(AK12:AS12),2),"")</f>
        <v>9.57</v>
      </c>
      <c r="AU12" s="295">
        <f>IFERROR((AT12*70/100),"")</f>
        <v>6.6989999999999998</v>
      </c>
      <c r="AV12" s="331">
        <v>6</v>
      </c>
      <c r="AW12" s="331">
        <v>9</v>
      </c>
      <c r="AX12" s="43"/>
      <c r="AY12" s="302">
        <f>IFERROR(TRUNC(AVERAGE(AV12:AX12),2),"")</f>
        <v>7.5</v>
      </c>
      <c r="AZ12" s="294">
        <f>IFERROR((AY12*30/100),"")</f>
        <v>2.25</v>
      </c>
      <c r="BA12" s="299">
        <f t="shared" ref="BA12:BA13" si="4">IFERROR(TRUNC(SUM(AU12+AZ12),2),"")</f>
        <v>8.94</v>
      </c>
      <c r="BB12" s="328">
        <v>10</v>
      </c>
      <c r="BC12" s="328">
        <v>10</v>
      </c>
      <c r="BD12" s="328">
        <v>10</v>
      </c>
      <c r="BE12" s="328">
        <v>10</v>
      </c>
      <c r="BF12" s="328">
        <v>10</v>
      </c>
      <c r="BG12" s="328">
        <v>10</v>
      </c>
      <c r="BH12" s="328">
        <v>10</v>
      </c>
      <c r="BI12" s="294"/>
      <c r="BJ12" s="294"/>
      <c r="BK12" s="302">
        <f t="shared" ref="BK12:BK26" si="5">IFERROR(TRUNC(AVERAGE(BB12:BJ12),2),"")</f>
        <v>10</v>
      </c>
      <c r="BL12" s="295">
        <f>IFERROR((BK12*70/100),"")</f>
        <v>7</v>
      </c>
      <c r="BM12" s="331">
        <v>6</v>
      </c>
      <c r="BN12" s="331">
        <v>7</v>
      </c>
      <c r="BO12" s="43"/>
      <c r="BP12" s="302">
        <f>IFERROR(TRUNC(AVERAGE(BM12:BO12),2),"")</f>
        <v>6.5</v>
      </c>
      <c r="BQ12" s="294">
        <f>IFERROR((BP12*30/100),"")</f>
        <v>1.95</v>
      </c>
      <c r="BR12" s="299">
        <f t="shared" ref="BR12:BR13" si="6">IFERROR(TRUNC(SUM(BL12+BQ12),2),"")</f>
        <v>8.9499999999999993</v>
      </c>
      <c r="BS12" s="328">
        <v>10</v>
      </c>
      <c r="BT12" s="328">
        <v>10</v>
      </c>
      <c r="BU12" s="328">
        <v>10</v>
      </c>
      <c r="BV12" s="328">
        <v>10</v>
      </c>
      <c r="BW12" s="328">
        <v>10</v>
      </c>
      <c r="BX12" s="328">
        <v>10</v>
      </c>
      <c r="BY12" s="294"/>
      <c r="BZ12" s="294"/>
      <c r="CA12" s="302">
        <f t="shared" ref="CA12:CA26" si="7">IFERROR(TRUNC(AVERAGE(BS12:BZ12),2),"")</f>
        <v>10</v>
      </c>
      <c r="CB12" s="295">
        <f>IFERROR((CA12*70/100),"")</f>
        <v>7</v>
      </c>
      <c r="CC12" s="331">
        <v>6</v>
      </c>
      <c r="CD12" s="331">
        <v>9</v>
      </c>
      <c r="CE12" s="43"/>
      <c r="CF12" s="302">
        <f>IFERROR(TRUNC(AVERAGE(CC12:CE12),2),"")</f>
        <v>7.5</v>
      </c>
      <c r="CG12" s="294">
        <f>IFERROR((CF12*30/100),"")</f>
        <v>2.25</v>
      </c>
      <c r="CH12" s="299">
        <f t="shared" ref="CH12:CH13" si="8">IFERROR(TRUNC(SUM(CB12+CG12),2),"")</f>
        <v>9.25</v>
      </c>
      <c r="CI12" s="328">
        <v>10</v>
      </c>
      <c r="CJ12" s="328">
        <v>10</v>
      </c>
      <c r="CK12" s="328">
        <v>10</v>
      </c>
      <c r="CL12" s="328">
        <v>10</v>
      </c>
      <c r="CM12" s="328">
        <v>10</v>
      </c>
      <c r="CN12" s="328">
        <v>10</v>
      </c>
      <c r="CO12" s="294"/>
      <c r="CP12" s="294"/>
      <c r="CQ12" s="302">
        <f t="shared" ref="CQ12:CQ26" si="9">IFERROR(TRUNC(AVERAGE(CI12:CP12),2),"")</f>
        <v>10</v>
      </c>
      <c r="CR12" s="295">
        <f>IFERROR((CQ12*70/100),"")</f>
        <v>7</v>
      </c>
      <c r="CS12" s="331">
        <v>6</v>
      </c>
      <c r="CT12" s="331">
        <v>10</v>
      </c>
      <c r="CU12" s="43"/>
      <c r="CV12" s="302">
        <f>IFERROR(TRUNC(AVERAGE(CS12:CU12),2),"")</f>
        <v>8</v>
      </c>
      <c r="CW12" s="294">
        <f>IFERROR((CV12*30/100),"")</f>
        <v>2.4</v>
      </c>
      <c r="CX12" s="299">
        <f t="shared" ref="CX12:CX13" si="10">IFERROR(TRUNC(SUM(CR12+CW12),2),"")</f>
        <v>9.4</v>
      </c>
      <c r="CY12" s="300">
        <f>IF(CX12="","",ROUND(CX12,0))</f>
        <v>9</v>
      </c>
      <c r="CZ12" s="301" t="str">
        <f>IF(CY12="","",IF(CY12&gt;=9.51,"A+",IF(CY12&gt;=9,"A-",IF(CY12&gt;=8,"B+",IF(CY12&gt;=7,"B-",IF(CY12&gt;=6,"C+",IF(CY12&gt;=5,"C-",IF(CY12&gt;=4,"D+",IF(CY12&gt;=3,"D-",IF(CY12&gt;=2,"E+",IF(CY12&gt;=0,"E-")))))))))))</f>
        <v>A-</v>
      </c>
      <c r="DA12" s="328">
        <v>8</v>
      </c>
      <c r="DB12" s="328">
        <v>8</v>
      </c>
      <c r="DC12" s="328">
        <v>8</v>
      </c>
      <c r="DD12" s="328">
        <v>8</v>
      </c>
      <c r="DE12" s="328">
        <v>8</v>
      </c>
      <c r="DF12" s="328">
        <v>8</v>
      </c>
      <c r="DG12" s="328">
        <v>8</v>
      </c>
      <c r="DH12" s="294"/>
      <c r="DI12" s="294"/>
      <c r="DJ12" s="302">
        <f t="shared" ref="DJ12:DJ26" si="11">IFERROR(TRUNC(AVERAGE(DA12:DI12),2),"")</f>
        <v>8</v>
      </c>
      <c r="DK12" s="295">
        <f>IFERROR((DJ12*70/100),"")</f>
        <v>5.6</v>
      </c>
      <c r="DL12" s="331">
        <v>6</v>
      </c>
      <c r="DM12" s="331">
        <v>7</v>
      </c>
      <c r="DN12" s="43"/>
      <c r="DO12" s="302">
        <f>IFERROR(TRUNC(AVERAGE(DL12:DN12),2),"")</f>
        <v>6.5</v>
      </c>
      <c r="DP12" s="294">
        <f>IFERROR((DO12*30/100),"")</f>
        <v>1.95</v>
      </c>
      <c r="DQ12" s="299">
        <f t="shared" ref="DQ12:DQ13" si="12">IFERROR(TRUNC(SUM(DK12+DP12),2),"")</f>
        <v>7.55</v>
      </c>
      <c r="DR12" s="300">
        <f>IF(DQ12="","",ROUND(DQ12,0))</f>
        <v>8</v>
      </c>
      <c r="DS12" s="298" t="str">
        <f>IF(DR12="","",IF(DR12&gt;=9.51,"A+",IF(DR12&gt;=9,"A-",IF(DR12&gt;=8,"B+",IF(DR12&gt;=7,"B-",IF(DR12&gt;=6,"C+",IF(DR12&gt;=5,"C-",IF(DR12&gt;=4,"D+",IF(DR12&gt;=3,"D-",IF(DR12&gt;=2,"E+",IF(DR12&gt;=0,"E-")))))))))))</f>
        <v>B+</v>
      </c>
    </row>
    <row r="13" spans="1:123" ht="16.5" x14ac:dyDescent="0.3">
      <c r="A13" s="293">
        <v>2</v>
      </c>
      <c r="B13" s="296">
        <f>'LISTA CAS'!B9</f>
        <v>0</v>
      </c>
      <c r="C13" s="296" t="str">
        <f>'LISTA CAS'!C9</f>
        <v>ALCIVAR MUÑOZ ORIANA VALESKA</v>
      </c>
      <c r="D13" s="329"/>
      <c r="E13" s="330"/>
      <c r="F13" s="330"/>
      <c r="G13" s="330"/>
      <c r="H13" s="330"/>
      <c r="I13" s="330"/>
      <c r="J13" s="330"/>
      <c r="K13" s="294"/>
      <c r="L13" s="294"/>
      <c r="M13" s="302" t="str">
        <f t="shared" si="0"/>
        <v/>
      </c>
      <c r="N13" s="295" t="str">
        <f t="shared" ref="N13" si="13">IFERROR((M13*70/100),"")</f>
        <v/>
      </c>
      <c r="O13" s="331"/>
      <c r="P13" s="331"/>
      <c r="Q13" s="43"/>
      <c r="R13" s="302" t="str">
        <f>IFERROR(TRUNC(AVERAGE(O13:P13),2),"")</f>
        <v/>
      </c>
      <c r="S13" s="294" t="str">
        <f t="shared" ref="S13" si="14">IFERROR((R13*30/100),"")</f>
        <v/>
      </c>
      <c r="T13" s="299" t="str">
        <f>IFERROR(TRUNC(SUM(N13+S13),2),"")</f>
        <v/>
      </c>
      <c r="U13" s="328"/>
      <c r="V13" s="328"/>
      <c r="W13" s="328"/>
      <c r="X13" s="328"/>
      <c r="Y13" s="328"/>
      <c r="Z13" s="328"/>
      <c r="AA13" s="294"/>
      <c r="AB13" s="294"/>
      <c r="AC13" s="302" t="str">
        <f t="shared" si="1"/>
        <v/>
      </c>
      <c r="AD13" s="295" t="str">
        <f t="shared" ref="AD13" si="15">IFERROR((AC13*70/100),"")</f>
        <v/>
      </c>
      <c r="AE13" s="331"/>
      <c r="AF13" s="331"/>
      <c r="AG13" s="43"/>
      <c r="AH13" s="302" t="str">
        <f t="shared" ref="AH13" si="16">IFERROR(TRUNC(AVERAGE(AE13:AG13),2),"")</f>
        <v/>
      </c>
      <c r="AI13" s="294" t="str">
        <f t="shared" ref="AI13" si="17">IFERROR((AH13*30/100),"")</f>
        <v/>
      </c>
      <c r="AJ13" s="299" t="str">
        <f t="shared" si="2"/>
        <v/>
      </c>
      <c r="AK13" s="328"/>
      <c r="AL13" s="328"/>
      <c r="AM13" s="328"/>
      <c r="AN13" s="328"/>
      <c r="AO13" s="328"/>
      <c r="AP13" s="328"/>
      <c r="AQ13" s="328"/>
      <c r="AR13" s="294"/>
      <c r="AS13" s="294"/>
      <c r="AT13" s="302" t="str">
        <f t="shared" si="3"/>
        <v/>
      </c>
      <c r="AU13" s="295" t="str">
        <f t="shared" ref="AU13" si="18">IFERROR((AT13*70/100),"")</f>
        <v/>
      </c>
      <c r="AV13" s="331"/>
      <c r="AW13" s="331"/>
      <c r="AX13" s="43"/>
      <c r="AY13" s="302" t="str">
        <f t="shared" ref="AY13" si="19">IFERROR(TRUNC(AVERAGE(AV13:AX13),2),"")</f>
        <v/>
      </c>
      <c r="AZ13" s="294" t="str">
        <f t="shared" ref="AZ13" si="20">IFERROR((AY13*30/100),"")</f>
        <v/>
      </c>
      <c r="BA13" s="299" t="str">
        <f t="shared" si="4"/>
        <v/>
      </c>
      <c r="BB13" s="328"/>
      <c r="BC13" s="328"/>
      <c r="BD13" s="328"/>
      <c r="BE13" s="328"/>
      <c r="BF13" s="328"/>
      <c r="BG13" s="328"/>
      <c r="BH13" s="328"/>
      <c r="BI13" s="294"/>
      <c r="BJ13" s="294"/>
      <c r="BK13" s="302" t="str">
        <f t="shared" si="5"/>
        <v/>
      </c>
      <c r="BL13" s="295" t="str">
        <f t="shared" ref="BL13" si="21">IFERROR((BK13*70/100),"")</f>
        <v/>
      </c>
      <c r="BM13" s="331"/>
      <c r="BN13" s="331"/>
      <c r="BO13" s="43"/>
      <c r="BP13" s="302" t="str">
        <f t="shared" ref="BP13" si="22">IFERROR(TRUNC(AVERAGE(BM13:BO13),2),"")</f>
        <v/>
      </c>
      <c r="BQ13" s="294" t="str">
        <f t="shared" ref="BQ13" si="23">IFERROR((BP13*30/100),"")</f>
        <v/>
      </c>
      <c r="BR13" s="299" t="str">
        <f t="shared" si="6"/>
        <v/>
      </c>
      <c r="BS13" s="328"/>
      <c r="BT13" s="328"/>
      <c r="BU13" s="328"/>
      <c r="BV13" s="328"/>
      <c r="BW13" s="328"/>
      <c r="BX13" s="328"/>
      <c r="BY13" s="294"/>
      <c r="BZ13" s="294"/>
      <c r="CA13" s="302" t="str">
        <f t="shared" si="7"/>
        <v/>
      </c>
      <c r="CB13" s="295" t="str">
        <f t="shared" ref="CB13" si="24">IFERROR((CA13*70/100),"")</f>
        <v/>
      </c>
      <c r="CC13" s="331"/>
      <c r="CD13" s="331"/>
      <c r="CE13" s="43"/>
      <c r="CF13" s="302" t="str">
        <f t="shared" ref="CF13" si="25">IFERROR(TRUNC(AVERAGE(CC13:CE13),2),"")</f>
        <v/>
      </c>
      <c r="CG13" s="294" t="str">
        <f t="shared" ref="CG13" si="26">IFERROR((CF13*30/100),"")</f>
        <v/>
      </c>
      <c r="CH13" s="299" t="str">
        <f t="shared" si="8"/>
        <v/>
      </c>
      <c r="CI13" s="328"/>
      <c r="CJ13" s="328"/>
      <c r="CK13" s="328"/>
      <c r="CL13" s="328"/>
      <c r="CM13" s="328"/>
      <c r="CN13" s="328"/>
      <c r="CO13" s="294"/>
      <c r="CP13" s="294"/>
      <c r="CQ13" s="302" t="str">
        <f t="shared" si="9"/>
        <v/>
      </c>
      <c r="CR13" s="295" t="str">
        <f t="shared" ref="CR13" si="27">IFERROR((CQ13*70/100),"")</f>
        <v/>
      </c>
      <c r="CS13" s="331"/>
      <c r="CT13" s="331"/>
      <c r="CU13" s="43"/>
      <c r="CV13" s="302" t="str">
        <f t="shared" ref="CV13" si="28">IFERROR(TRUNC(AVERAGE(CS13:CU13),2),"")</f>
        <v/>
      </c>
      <c r="CW13" s="294" t="str">
        <f t="shared" ref="CW13" si="29">IFERROR((CV13*30/100),"")</f>
        <v/>
      </c>
      <c r="CX13" s="299" t="str">
        <f t="shared" si="10"/>
        <v/>
      </c>
      <c r="CY13" s="300" t="str">
        <f t="shared" ref="CY13" si="30">IF(CX13="","",ROUND(CX13,0))</f>
        <v/>
      </c>
      <c r="CZ13" s="301" t="str">
        <f t="shared" ref="CZ13" si="31">IF(CY13="","",IF(CY13&gt;=9.51,"A+",IF(CY13&gt;=9,"A-",IF(CY13&gt;=8,"B+",IF(CY13&gt;=7,"B-",IF(CY13&gt;=6,"C+",IF(CY13&gt;=5,"C-",IF(CY13&gt;=4,"D+",IF(CY13&gt;=3,"D-",IF(CY13&gt;=2,"E+",IF(CY13&gt;=0,"E-")))))))))))</f>
        <v/>
      </c>
      <c r="DA13" s="328"/>
      <c r="DB13" s="328"/>
      <c r="DC13" s="328"/>
      <c r="DD13" s="328"/>
      <c r="DE13" s="328"/>
      <c r="DF13" s="328"/>
      <c r="DG13" s="328"/>
      <c r="DH13" s="294"/>
      <c r="DI13" s="294"/>
      <c r="DJ13" s="302" t="str">
        <f t="shared" si="11"/>
        <v/>
      </c>
      <c r="DK13" s="295" t="str">
        <f t="shared" ref="DK13" si="32">IFERROR((DJ13*70/100),"")</f>
        <v/>
      </c>
      <c r="DL13" s="331"/>
      <c r="DM13" s="331"/>
      <c r="DN13" s="43"/>
      <c r="DO13" s="302" t="str">
        <f t="shared" ref="DO13" si="33">IFERROR(TRUNC(AVERAGE(DL13:DN13),2),"")</f>
        <v/>
      </c>
      <c r="DP13" s="294" t="str">
        <f t="shared" ref="DP13" si="34">IFERROR((DO13*30/100),"")</f>
        <v/>
      </c>
      <c r="DQ13" s="299" t="str">
        <f t="shared" si="12"/>
        <v/>
      </c>
      <c r="DR13" s="300" t="str">
        <f t="shared" ref="DR13" si="35">IF(DQ13="","",ROUND(DQ13,0))</f>
        <v/>
      </c>
      <c r="DS13" s="298" t="str">
        <f t="shared" ref="DS13" si="36">IF(DR13="","",IF(DR13&gt;=9.51,"A+",IF(DR13&gt;=9,"A-",IF(DR13&gt;=8,"B+",IF(DR13&gt;=7,"B-",IF(DR13&gt;=6,"C+",IF(DR13&gt;=5,"C-",IF(DR13&gt;=4,"D+",IF(DR13&gt;=3,"D-",IF(DR13&gt;=2,"E+",IF(DR13&gt;=0,"E-")))))))))))</f>
        <v/>
      </c>
    </row>
    <row r="14" spans="1:123" ht="16.5" x14ac:dyDescent="0.3">
      <c r="A14" s="293">
        <v>3</v>
      </c>
      <c r="B14" s="296">
        <f>'LISTA CAS'!B10</f>
        <v>0</v>
      </c>
      <c r="C14" s="296" t="str">
        <f>'LISTA CAS'!C10</f>
        <v>ARIAS MUÑOZ FERNANDO ELIAN</v>
      </c>
      <c r="D14" s="329"/>
      <c r="E14" s="330"/>
      <c r="F14" s="330"/>
      <c r="G14" s="330"/>
      <c r="H14" s="330"/>
      <c r="I14" s="330"/>
      <c r="J14" s="330"/>
      <c r="K14" s="294"/>
      <c r="L14" s="294"/>
      <c r="M14" s="302" t="str">
        <f t="shared" si="0"/>
        <v/>
      </c>
      <c r="N14" s="295" t="str">
        <f t="shared" ref="N14:N27" si="37">IFERROR((M14*70/100),"")</f>
        <v/>
      </c>
      <c r="O14" s="331"/>
      <c r="P14" s="331"/>
      <c r="Q14" s="43"/>
      <c r="R14" s="302" t="str">
        <f t="shared" ref="R14:R27" si="38">IFERROR(TRUNC(AVERAGE(O14:P14),2),"")</f>
        <v/>
      </c>
      <c r="S14" s="294" t="str">
        <f t="shared" ref="S14:S27" si="39">IFERROR((R14*30/100),"")</f>
        <v/>
      </c>
      <c r="T14" s="299" t="str">
        <f t="shared" ref="T14:T27" si="40">IFERROR(TRUNC(SUM(N14+S14),2),"")</f>
        <v/>
      </c>
      <c r="U14" s="328"/>
      <c r="V14" s="328"/>
      <c r="W14" s="328"/>
      <c r="X14" s="328"/>
      <c r="Y14" s="328"/>
      <c r="Z14" s="328"/>
      <c r="AA14" s="294"/>
      <c r="AB14" s="294"/>
      <c r="AC14" s="302" t="str">
        <f t="shared" si="1"/>
        <v/>
      </c>
      <c r="AD14" s="295" t="str">
        <f t="shared" ref="AD14:AD27" si="41">IFERROR((AC14*70/100),"")</f>
        <v/>
      </c>
      <c r="AE14" s="331"/>
      <c r="AF14" s="331"/>
      <c r="AG14" s="43"/>
      <c r="AH14" s="302" t="str">
        <f t="shared" ref="AH14:AH27" si="42">IFERROR(TRUNC(AVERAGE(AE14:AG14),2),"")</f>
        <v/>
      </c>
      <c r="AI14" s="294" t="str">
        <f t="shared" ref="AI14:AI27" si="43">IFERROR((AH14*30/100),"")</f>
        <v/>
      </c>
      <c r="AJ14" s="299" t="str">
        <f t="shared" ref="AJ14:AJ27" si="44">IFERROR(TRUNC(SUM(AD14+AI14),2),"")</f>
        <v/>
      </c>
      <c r="AK14" s="328"/>
      <c r="AL14" s="328"/>
      <c r="AM14" s="328"/>
      <c r="AN14" s="328"/>
      <c r="AO14" s="328"/>
      <c r="AP14" s="328"/>
      <c r="AQ14" s="328"/>
      <c r="AR14" s="294"/>
      <c r="AS14" s="294"/>
      <c r="AT14" s="302" t="str">
        <f t="shared" si="3"/>
        <v/>
      </c>
      <c r="AU14" s="295" t="str">
        <f t="shared" ref="AU14:AU27" si="45">IFERROR((AT14*70/100),"")</f>
        <v/>
      </c>
      <c r="AV14" s="331"/>
      <c r="AW14" s="331"/>
      <c r="AX14" s="43"/>
      <c r="AY14" s="302" t="str">
        <f t="shared" ref="AY14:AY27" si="46">IFERROR(TRUNC(AVERAGE(AV14:AX14),2),"")</f>
        <v/>
      </c>
      <c r="AZ14" s="294" t="str">
        <f t="shared" ref="AZ14:AZ27" si="47">IFERROR((AY14*30/100),"")</f>
        <v/>
      </c>
      <c r="BA14" s="299" t="str">
        <f t="shared" ref="BA14:BA27" si="48">IFERROR(TRUNC(SUM(AU14+AZ14),2),"")</f>
        <v/>
      </c>
      <c r="BB14" s="328"/>
      <c r="BC14" s="328"/>
      <c r="BD14" s="328"/>
      <c r="BE14" s="328"/>
      <c r="BF14" s="328"/>
      <c r="BG14" s="328"/>
      <c r="BH14" s="328"/>
      <c r="BI14" s="294"/>
      <c r="BJ14" s="294"/>
      <c r="BK14" s="302" t="str">
        <f t="shared" si="5"/>
        <v/>
      </c>
      <c r="BL14" s="295" t="str">
        <f t="shared" ref="BL14:BL27" si="49">IFERROR((BK14*70/100),"")</f>
        <v/>
      </c>
      <c r="BM14" s="331"/>
      <c r="BN14" s="331"/>
      <c r="BO14" s="43"/>
      <c r="BP14" s="302" t="str">
        <f t="shared" ref="BP14:BP27" si="50">IFERROR(TRUNC(AVERAGE(BM14:BO14),2),"")</f>
        <v/>
      </c>
      <c r="BQ14" s="294" t="str">
        <f t="shared" ref="BQ14:BQ27" si="51">IFERROR((BP14*30/100),"")</f>
        <v/>
      </c>
      <c r="BR14" s="299" t="str">
        <f t="shared" ref="BR14:BR27" si="52">IFERROR(TRUNC(SUM(BL14+BQ14),2),"")</f>
        <v/>
      </c>
      <c r="BS14" s="328"/>
      <c r="BT14" s="328"/>
      <c r="BU14" s="328"/>
      <c r="BV14" s="328"/>
      <c r="BW14" s="328"/>
      <c r="BX14" s="328"/>
      <c r="BY14" s="294"/>
      <c r="BZ14" s="294"/>
      <c r="CA14" s="302" t="str">
        <f t="shared" si="7"/>
        <v/>
      </c>
      <c r="CB14" s="295" t="str">
        <f t="shared" ref="CB14:CB27" si="53">IFERROR((CA14*70/100),"")</f>
        <v/>
      </c>
      <c r="CC14" s="331"/>
      <c r="CD14" s="331"/>
      <c r="CE14" s="43"/>
      <c r="CF14" s="302" t="str">
        <f t="shared" ref="CF14:CF27" si="54">IFERROR(TRUNC(AVERAGE(CC14:CE14),2),"")</f>
        <v/>
      </c>
      <c r="CG14" s="294" t="str">
        <f t="shared" ref="CG14:CG27" si="55">IFERROR((CF14*30/100),"")</f>
        <v/>
      </c>
      <c r="CH14" s="299" t="str">
        <f t="shared" ref="CH14:CH27" si="56">IFERROR(TRUNC(SUM(CB14+CG14),2),"")</f>
        <v/>
      </c>
      <c r="CI14" s="328"/>
      <c r="CJ14" s="328"/>
      <c r="CK14" s="328"/>
      <c r="CL14" s="328"/>
      <c r="CM14" s="328"/>
      <c r="CN14" s="328"/>
      <c r="CO14" s="294"/>
      <c r="CP14" s="294"/>
      <c r="CQ14" s="302" t="str">
        <f t="shared" si="9"/>
        <v/>
      </c>
      <c r="CR14" s="295" t="str">
        <f t="shared" ref="CR14:CR27" si="57">IFERROR((CQ14*70/100),"")</f>
        <v/>
      </c>
      <c r="CS14" s="331"/>
      <c r="CT14" s="331"/>
      <c r="CU14" s="43"/>
      <c r="CV14" s="302" t="str">
        <f t="shared" ref="CV14:CV27" si="58">IFERROR(TRUNC(AVERAGE(CS14:CU14),2),"")</f>
        <v/>
      </c>
      <c r="CW14" s="294" t="str">
        <f t="shared" ref="CW14:CW27" si="59">IFERROR((CV14*30/100),"")</f>
        <v/>
      </c>
      <c r="CX14" s="299" t="str">
        <f t="shared" ref="CX14:CX27" si="60">IFERROR(TRUNC(SUM(CR14+CW14),2),"")</f>
        <v/>
      </c>
      <c r="CY14" s="300" t="str">
        <f t="shared" ref="CY14:CY27" si="61">IF(CX14="","",ROUND(CX14,0))</f>
        <v/>
      </c>
      <c r="CZ14" s="301" t="str">
        <f t="shared" ref="CZ14:CZ27" si="62">IF(CY14="","",IF(CY14&gt;=9.51,"A+",IF(CY14&gt;=9,"A-",IF(CY14&gt;=8,"B+",IF(CY14&gt;=7,"B-",IF(CY14&gt;=6,"C+",IF(CY14&gt;=5,"C-",IF(CY14&gt;=4,"D+",IF(CY14&gt;=3,"D-",IF(CY14&gt;=2,"E+",IF(CY14&gt;=0,"E-")))))))))))</f>
        <v/>
      </c>
      <c r="DA14" s="328"/>
      <c r="DB14" s="328"/>
      <c r="DC14" s="328"/>
      <c r="DD14" s="328"/>
      <c r="DE14" s="328"/>
      <c r="DF14" s="328"/>
      <c r="DG14" s="328"/>
      <c r="DH14" s="294"/>
      <c r="DI14" s="294"/>
      <c r="DJ14" s="302" t="str">
        <f t="shared" si="11"/>
        <v/>
      </c>
      <c r="DK14" s="295" t="str">
        <f t="shared" ref="DK14:DK27" si="63">IFERROR((DJ14*70/100),"")</f>
        <v/>
      </c>
      <c r="DL14" s="331"/>
      <c r="DM14" s="331"/>
      <c r="DN14" s="43"/>
      <c r="DO14" s="302" t="str">
        <f t="shared" ref="DO14:DO27" si="64">IFERROR(TRUNC(AVERAGE(DL14:DN14),2),"")</f>
        <v/>
      </c>
      <c r="DP14" s="294" t="str">
        <f t="shared" ref="DP14:DP27" si="65">IFERROR((DO14*30/100),"")</f>
        <v/>
      </c>
      <c r="DQ14" s="299" t="str">
        <f t="shared" ref="DQ14:DQ27" si="66">IFERROR(TRUNC(SUM(DK14+DP14),2),"")</f>
        <v/>
      </c>
      <c r="DR14" s="300" t="str">
        <f t="shared" ref="DR14:DR27" si="67">IF(DQ14="","",ROUND(DQ14,0))</f>
        <v/>
      </c>
      <c r="DS14" s="298" t="str">
        <f t="shared" ref="DS14:DS27" si="68">IF(DR14="","",IF(DR14&gt;=9.51,"A+",IF(DR14&gt;=9,"A-",IF(DR14&gt;=8,"B+",IF(DR14&gt;=7,"B-",IF(DR14&gt;=6,"C+",IF(DR14&gt;=5,"C-",IF(DR14&gt;=4,"D+",IF(DR14&gt;=3,"D-",IF(DR14&gt;=2,"E+",IF(DR14&gt;=0,"E-")))))))))))</f>
        <v/>
      </c>
    </row>
    <row r="15" spans="1:123" ht="16.5" x14ac:dyDescent="0.3">
      <c r="A15" s="293">
        <v>4</v>
      </c>
      <c r="B15" s="296">
        <f>'LISTA CAS'!B11</f>
        <v>0</v>
      </c>
      <c r="C15" s="296" t="str">
        <f>'LISTA CAS'!C11</f>
        <v>BARRE MAGALLAN BASTIAN OMAR</v>
      </c>
      <c r="D15" s="329"/>
      <c r="E15" s="330"/>
      <c r="F15" s="330"/>
      <c r="G15" s="330"/>
      <c r="H15" s="330"/>
      <c r="I15" s="330"/>
      <c r="J15" s="330"/>
      <c r="K15" s="294"/>
      <c r="L15" s="294"/>
      <c r="M15" s="302" t="str">
        <f t="shared" si="0"/>
        <v/>
      </c>
      <c r="N15" s="295" t="str">
        <f t="shared" si="37"/>
        <v/>
      </c>
      <c r="O15" s="331"/>
      <c r="P15" s="331"/>
      <c r="Q15" s="43"/>
      <c r="R15" s="302" t="str">
        <f t="shared" si="38"/>
        <v/>
      </c>
      <c r="S15" s="294" t="str">
        <f t="shared" si="39"/>
        <v/>
      </c>
      <c r="T15" s="299" t="str">
        <f t="shared" si="40"/>
        <v/>
      </c>
      <c r="U15" s="328"/>
      <c r="V15" s="328"/>
      <c r="W15" s="328"/>
      <c r="X15" s="328"/>
      <c r="Y15" s="328"/>
      <c r="Z15" s="328"/>
      <c r="AA15" s="294"/>
      <c r="AB15" s="294"/>
      <c r="AC15" s="302" t="str">
        <f t="shared" si="1"/>
        <v/>
      </c>
      <c r="AD15" s="295" t="str">
        <f t="shared" si="41"/>
        <v/>
      </c>
      <c r="AE15" s="331"/>
      <c r="AF15" s="331"/>
      <c r="AG15" s="43"/>
      <c r="AH15" s="302" t="str">
        <f t="shared" si="42"/>
        <v/>
      </c>
      <c r="AI15" s="294" t="str">
        <f t="shared" si="43"/>
        <v/>
      </c>
      <c r="AJ15" s="299" t="str">
        <f t="shared" si="44"/>
        <v/>
      </c>
      <c r="AK15" s="328"/>
      <c r="AL15" s="328"/>
      <c r="AM15" s="328"/>
      <c r="AN15" s="328"/>
      <c r="AO15" s="328"/>
      <c r="AP15" s="328"/>
      <c r="AQ15" s="328"/>
      <c r="AR15" s="294"/>
      <c r="AS15" s="294"/>
      <c r="AT15" s="302" t="str">
        <f t="shared" si="3"/>
        <v/>
      </c>
      <c r="AU15" s="295" t="str">
        <f t="shared" si="45"/>
        <v/>
      </c>
      <c r="AV15" s="331"/>
      <c r="AW15" s="331"/>
      <c r="AX15" s="43"/>
      <c r="AY15" s="302" t="str">
        <f t="shared" si="46"/>
        <v/>
      </c>
      <c r="AZ15" s="294" t="str">
        <f t="shared" si="47"/>
        <v/>
      </c>
      <c r="BA15" s="299" t="str">
        <f t="shared" si="48"/>
        <v/>
      </c>
      <c r="BB15" s="328"/>
      <c r="BC15" s="328"/>
      <c r="BD15" s="328"/>
      <c r="BE15" s="328"/>
      <c r="BF15" s="328"/>
      <c r="BG15" s="328"/>
      <c r="BH15" s="328"/>
      <c r="BI15" s="294"/>
      <c r="BJ15" s="294"/>
      <c r="BK15" s="302" t="str">
        <f t="shared" si="5"/>
        <v/>
      </c>
      <c r="BL15" s="295" t="str">
        <f t="shared" si="49"/>
        <v/>
      </c>
      <c r="BM15" s="331"/>
      <c r="BN15" s="331"/>
      <c r="BO15" s="43"/>
      <c r="BP15" s="302" t="str">
        <f t="shared" si="50"/>
        <v/>
      </c>
      <c r="BQ15" s="294" t="str">
        <f t="shared" si="51"/>
        <v/>
      </c>
      <c r="BR15" s="299" t="str">
        <f t="shared" si="52"/>
        <v/>
      </c>
      <c r="BS15" s="328"/>
      <c r="BT15" s="328"/>
      <c r="BU15" s="328"/>
      <c r="BV15" s="328"/>
      <c r="BW15" s="328"/>
      <c r="BX15" s="328"/>
      <c r="BY15" s="294"/>
      <c r="BZ15" s="294"/>
      <c r="CA15" s="302" t="str">
        <f t="shared" si="7"/>
        <v/>
      </c>
      <c r="CB15" s="295" t="str">
        <f t="shared" si="53"/>
        <v/>
      </c>
      <c r="CC15" s="331"/>
      <c r="CD15" s="331"/>
      <c r="CE15" s="43"/>
      <c r="CF15" s="302" t="str">
        <f t="shared" si="54"/>
        <v/>
      </c>
      <c r="CG15" s="294" t="str">
        <f t="shared" si="55"/>
        <v/>
      </c>
      <c r="CH15" s="299" t="str">
        <f t="shared" si="56"/>
        <v/>
      </c>
      <c r="CI15" s="328"/>
      <c r="CJ15" s="328"/>
      <c r="CK15" s="328"/>
      <c r="CL15" s="328"/>
      <c r="CM15" s="328"/>
      <c r="CN15" s="328"/>
      <c r="CO15" s="294"/>
      <c r="CP15" s="294"/>
      <c r="CQ15" s="302" t="str">
        <f t="shared" si="9"/>
        <v/>
      </c>
      <c r="CR15" s="295" t="str">
        <f t="shared" si="57"/>
        <v/>
      </c>
      <c r="CS15" s="331"/>
      <c r="CT15" s="331"/>
      <c r="CU15" s="43"/>
      <c r="CV15" s="302" t="str">
        <f t="shared" si="58"/>
        <v/>
      </c>
      <c r="CW15" s="294" t="str">
        <f t="shared" si="59"/>
        <v/>
      </c>
      <c r="CX15" s="299" t="str">
        <f t="shared" si="60"/>
        <v/>
      </c>
      <c r="CY15" s="300" t="str">
        <f t="shared" si="61"/>
        <v/>
      </c>
      <c r="CZ15" s="301" t="str">
        <f t="shared" si="62"/>
        <v/>
      </c>
      <c r="DA15" s="328"/>
      <c r="DB15" s="328"/>
      <c r="DC15" s="328"/>
      <c r="DD15" s="328"/>
      <c r="DE15" s="328"/>
      <c r="DF15" s="328"/>
      <c r="DG15" s="328"/>
      <c r="DH15" s="294"/>
      <c r="DI15" s="294"/>
      <c r="DJ15" s="302" t="str">
        <f t="shared" si="11"/>
        <v/>
      </c>
      <c r="DK15" s="295" t="str">
        <f t="shared" si="63"/>
        <v/>
      </c>
      <c r="DL15" s="331"/>
      <c r="DM15" s="331"/>
      <c r="DN15" s="43"/>
      <c r="DO15" s="302" t="str">
        <f t="shared" si="64"/>
        <v/>
      </c>
      <c r="DP15" s="294" t="str">
        <f t="shared" si="65"/>
        <v/>
      </c>
      <c r="DQ15" s="299" t="str">
        <f t="shared" si="66"/>
        <v/>
      </c>
      <c r="DR15" s="300" t="str">
        <f t="shared" si="67"/>
        <v/>
      </c>
      <c r="DS15" s="298" t="str">
        <f t="shared" si="68"/>
        <v/>
      </c>
    </row>
    <row r="16" spans="1:123" ht="16.5" x14ac:dyDescent="0.3">
      <c r="A16" s="293">
        <v>5</v>
      </c>
      <c r="B16" s="296">
        <f>'LISTA CAS'!B12</f>
        <v>0</v>
      </c>
      <c r="C16" s="296" t="str">
        <f>'LISTA CAS'!C12</f>
        <v>BASURTO MOREIRA VICTORIA CHARLOTTE</v>
      </c>
      <c r="D16" s="329"/>
      <c r="E16" s="330"/>
      <c r="F16" s="330"/>
      <c r="G16" s="330"/>
      <c r="H16" s="330"/>
      <c r="I16" s="330"/>
      <c r="J16" s="330"/>
      <c r="K16" s="294"/>
      <c r="L16" s="294"/>
      <c r="M16" s="302" t="str">
        <f t="shared" si="0"/>
        <v/>
      </c>
      <c r="N16" s="295" t="str">
        <f t="shared" si="37"/>
        <v/>
      </c>
      <c r="O16" s="331"/>
      <c r="P16" s="331"/>
      <c r="Q16" s="43"/>
      <c r="R16" s="302" t="str">
        <f t="shared" si="38"/>
        <v/>
      </c>
      <c r="S16" s="294" t="str">
        <f t="shared" si="39"/>
        <v/>
      </c>
      <c r="T16" s="299" t="str">
        <f t="shared" si="40"/>
        <v/>
      </c>
      <c r="U16" s="328"/>
      <c r="V16" s="328"/>
      <c r="W16" s="328"/>
      <c r="X16" s="328"/>
      <c r="Y16" s="328"/>
      <c r="Z16" s="328"/>
      <c r="AA16" s="294"/>
      <c r="AB16" s="294"/>
      <c r="AC16" s="302" t="str">
        <f t="shared" si="1"/>
        <v/>
      </c>
      <c r="AD16" s="295" t="str">
        <f t="shared" si="41"/>
        <v/>
      </c>
      <c r="AE16" s="331"/>
      <c r="AF16" s="331"/>
      <c r="AG16" s="43"/>
      <c r="AH16" s="302" t="str">
        <f t="shared" si="42"/>
        <v/>
      </c>
      <c r="AI16" s="294" t="str">
        <f t="shared" si="43"/>
        <v/>
      </c>
      <c r="AJ16" s="299" t="str">
        <f t="shared" si="44"/>
        <v/>
      </c>
      <c r="AK16" s="328"/>
      <c r="AL16" s="328"/>
      <c r="AM16" s="328"/>
      <c r="AN16" s="328"/>
      <c r="AO16" s="328"/>
      <c r="AP16" s="328"/>
      <c r="AQ16" s="328"/>
      <c r="AR16" s="294"/>
      <c r="AS16" s="294"/>
      <c r="AT16" s="302" t="str">
        <f t="shared" si="3"/>
        <v/>
      </c>
      <c r="AU16" s="295" t="str">
        <f t="shared" si="45"/>
        <v/>
      </c>
      <c r="AV16" s="331"/>
      <c r="AW16" s="331"/>
      <c r="AX16" s="43"/>
      <c r="AY16" s="302" t="str">
        <f t="shared" si="46"/>
        <v/>
      </c>
      <c r="AZ16" s="294" t="str">
        <f t="shared" si="47"/>
        <v/>
      </c>
      <c r="BA16" s="299" t="str">
        <f t="shared" si="48"/>
        <v/>
      </c>
      <c r="BB16" s="328"/>
      <c r="BC16" s="328"/>
      <c r="BD16" s="328"/>
      <c r="BE16" s="328"/>
      <c r="BF16" s="328"/>
      <c r="BG16" s="328"/>
      <c r="BH16" s="328"/>
      <c r="BI16" s="294"/>
      <c r="BJ16" s="294"/>
      <c r="BK16" s="302" t="str">
        <f t="shared" si="5"/>
        <v/>
      </c>
      <c r="BL16" s="295" t="str">
        <f t="shared" si="49"/>
        <v/>
      </c>
      <c r="BM16" s="331"/>
      <c r="BN16" s="331"/>
      <c r="BO16" s="43"/>
      <c r="BP16" s="302" t="str">
        <f t="shared" si="50"/>
        <v/>
      </c>
      <c r="BQ16" s="294" t="str">
        <f t="shared" si="51"/>
        <v/>
      </c>
      <c r="BR16" s="299" t="str">
        <f t="shared" si="52"/>
        <v/>
      </c>
      <c r="BS16" s="328"/>
      <c r="BT16" s="328"/>
      <c r="BU16" s="328"/>
      <c r="BV16" s="328"/>
      <c r="BW16" s="328"/>
      <c r="BX16" s="328"/>
      <c r="BY16" s="294"/>
      <c r="BZ16" s="294"/>
      <c r="CA16" s="302" t="str">
        <f t="shared" si="7"/>
        <v/>
      </c>
      <c r="CB16" s="295" t="str">
        <f t="shared" si="53"/>
        <v/>
      </c>
      <c r="CC16" s="331"/>
      <c r="CD16" s="331"/>
      <c r="CE16" s="43"/>
      <c r="CF16" s="302" t="str">
        <f t="shared" si="54"/>
        <v/>
      </c>
      <c r="CG16" s="294" t="str">
        <f t="shared" si="55"/>
        <v/>
      </c>
      <c r="CH16" s="299" t="str">
        <f t="shared" si="56"/>
        <v/>
      </c>
      <c r="CI16" s="328"/>
      <c r="CJ16" s="328"/>
      <c r="CK16" s="328"/>
      <c r="CL16" s="328"/>
      <c r="CM16" s="328"/>
      <c r="CN16" s="328"/>
      <c r="CO16" s="294"/>
      <c r="CP16" s="294"/>
      <c r="CQ16" s="302" t="str">
        <f t="shared" si="9"/>
        <v/>
      </c>
      <c r="CR16" s="295" t="str">
        <f t="shared" si="57"/>
        <v/>
      </c>
      <c r="CS16" s="331"/>
      <c r="CT16" s="331"/>
      <c r="CU16" s="43"/>
      <c r="CV16" s="302" t="str">
        <f t="shared" si="58"/>
        <v/>
      </c>
      <c r="CW16" s="294" t="str">
        <f t="shared" si="59"/>
        <v/>
      </c>
      <c r="CX16" s="299" t="str">
        <f t="shared" si="60"/>
        <v/>
      </c>
      <c r="CY16" s="300" t="str">
        <f t="shared" si="61"/>
        <v/>
      </c>
      <c r="CZ16" s="301" t="str">
        <f t="shared" si="62"/>
        <v/>
      </c>
      <c r="DA16" s="328"/>
      <c r="DB16" s="328"/>
      <c r="DC16" s="328"/>
      <c r="DD16" s="328"/>
      <c r="DE16" s="328"/>
      <c r="DF16" s="328"/>
      <c r="DG16" s="328"/>
      <c r="DH16" s="294"/>
      <c r="DI16" s="294"/>
      <c r="DJ16" s="302" t="str">
        <f t="shared" si="11"/>
        <v/>
      </c>
      <c r="DK16" s="295" t="str">
        <f t="shared" si="63"/>
        <v/>
      </c>
      <c r="DL16" s="331"/>
      <c r="DM16" s="331"/>
      <c r="DN16" s="43"/>
      <c r="DO16" s="302" t="str">
        <f t="shared" si="64"/>
        <v/>
      </c>
      <c r="DP16" s="294" t="str">
        <f t="shared" si="65"/>
        <v/>
      </c>
      <c r="DQ16" s="299" t="str">
        <f t="shared" si="66"/>
        <v/>
      </c>
      <c r="DR16" s="300" t="str">
        <f t="shared" si="67"/>
        <v/>
      </c>
      <c r="DS16" s="298" t="str">
        <f t="shared" si="68"/>
        <v/>
      </c>
    </row>
    <row r="17" spans="1:123" ht="16.5" x14ac:dyDescent="0.3">
      <c r="A17" s="293">
        <v>6</v>
      </c>
      <c r="B17" s="296">
        <f>'LISTA CAS'!B13</f>
        <v>0</v>
      </c>
      <c r="C17" s="296" t="str">
        <f>'LISTA CAS'!C13</f>
        <v>BONE CUERO JOSAFAT ISAAC</v>
      </c>
      <c r="D17" s="329"/>
      <c r="E17" s="330"/>
      <c r="F17" s="330"/>
      <c r="G17" s="330"/>
      <c r="H17" s="330"/>
      <c r="I17" s="330"/>
      <c r="J17" s="330"/>
      <c r="K17" s="294"/>
      <c r="L17" s="294"/>
      <c r="M17" s="302" t="str">
        <f t="shared" si="0"/>
        <v/>
      </c>
      <c r="N17" s="295" t="str">
        <f t="shared" si="37"/>
        <v/>
      </c>
      <c r="O17" s="331"/>
      <c r="P17" s="331"/>
      <c r="Q17" s="43"/>
      <c r="R17" s="302" t="str">
        <f t="shared" si="38"/>
        <v/>
      </c>
      <c r="S17" s="294" t="str">
        <f t="shared" si="39"/>
        <v/>
      </c>
      <c r="T17" s="299" t="str">
        <f t="shared" si="40"/>
        <v/>
      </c>
      <c r="U17" s="328"/>
      <c r="V17" s="328"/>
      <c r="W17" s="328"/>
      <c r="X17" s="328"/>
      <c r="Y17" s="328"/>
      <c r="Z17" s="328"/>
      <c r="AA17" s="294"/>
      <c r="AB17" s="294"/>
      <c r="AC17" s="302" t="str">
        <f t="shared" si="1"/>
        <v/>
      </c>
      <c r="AD17" s="295" t="str">
        <f t="shared" si="41"/>
        <v/>
      </c>
      <c r="AE17" s="331"/>
      <c r="AF17" s="331"/>
      <c r="AG17" s="43"/>
      <c r="AH17" s="302" t="str">
        <f t="shared" si="42"/>
        <v/>
      </c>
      <c r="AI17" s="294" t="str">
        <f t="shared" si="43"/>
        <v/>
      </c>
      <c r="AJ17" s="299" t="str">
        <f t="shared" si="44"/>
        <v/>
      </c>
      <c r="AK17" s="328"/>
      <c r="AL17" s="328"/>
      <c r="AM17" s="328"/>
      <c r="AN17" s="328"/>
      <c r="AO17" s="328"/>
      <c r="AP17" s="328"/>
      <c r="AQ17" s="328"/>
      <c r="AR17" s="294"/>
      <c r="AS17" s="294"/>
      <c r="AT17" s="302" t="str">
        <f t="shared" si="3"/>
        <v/>
      </c>
      <c r="AU17" s="295" t="str">
        <f t="shared" si="45"/>
        <v/>
      </c>
      <c r="AV17" s="331"/>
      <c r="AW17" s="331"/>
      <c r="AX17" s="43"/>
      <c r="AY17" s="302" t="str">
        <f t="shared" si="46"/>
        <v/>
      </c>
      <c r="AZ17" s="294" t="str">
        <f t="shared" si="47"/>
        <v/>
      </c>
      <c r="BA17" s="299" t="str">
        <f t="shared" si="48"/>
        <v/>
      </c>
      <c r="BB17" s="328"/>
      <c r="BC17" s="328"/>
      <c r="BD17" s="328"/>
      <c r="BE17" s="328"/>
      <c r="BF17" s="328"/>
      <c r="BG17" s="328"/>
      <c r="BH17" s="328"/>
      <c r="BI17" s="294"/>
      <c r="BJ17" s="294"/>
      <c r="BK17" s="302" t="str">
        <f t="shared" si="5"/>
        <v/>
      </c>
      <c r="BL17" s="295" t="str">
        <f t="shared" si="49"/>
        <v/>
      </c>
      <c r="BM17" s="331"/>
      <c r="BN17" s="331"/>
      <c r="BO17" s="43"/>
      <c r="BP17" s="302" t="str">
        <f t="shared" si="50"/>
        <v/>
      </c>
      <c r="BQ17" s="294" t="str">
        <f t="shared" si="51"/>
        <v/>
      </c>
      <c r="BR17" s="299" t="str">
        <f t="shared" si="52"/>
        <v/>
      </c>
      <c r="BS17" s="328"/>
      <c r="BT17" s="328"/>
      <c r="BU17" s="328"/>
      <c r="BV17" s="328"/>
      <c r="BW17" s="328"/>
      <c r="BX17" s="328"/>
      <c r="BY17" s="294"/>
      <c r="BZ17" s="294"/>
      <c r="CA17" s="302" t="str">
        <f t="shared" si="7"/>
        <v/>
      </c>
      <c r="CB17" s="295" t="str">
        <f t="shared" si="53"/>
        <v/>
      </c>
      <c r="CC17" s="331"/>
      <c r="CD17" s="331"/>
      <c r="CE17" s="43"/>
      <c r="CF17" s="302" t="str">
        <f t="shared" si="54"/>
        <v/>
      </c>
      <c r="CG17" s="294" t="str">
        <f t="shared" si="55"/>
        <v/>
      </c>
      <c r="CH17" s="299" t="str">
        <f t="shared" si="56"/>
        <v/>
      </c>
      <c r="CI17" s="328"/>
      <c r="CJ17" s="328"/>
      <c r="CK17" s="328"/>
      <c r="CL17" s="328"/>
      <c r="CM17" s="328"/>
      <c r="CN17" s="328"/>
      <c r="CO17" s="294"/>
      <c r="CP17" s="294"/>
      <c r="CQ17" s="302" t="str">
        <f t="shared" si="9"/>
        <v/>
      </c>
      <c r="CR17" s="295" t="str">
        <f t="shared" si="57"/>
        <v/>
      </c>
      <c r="CS17" s="331"/>
      <c r="CT17" s="331"/>
      <c r="CU17" s="43"/>
      <c r="CV17" s="302" t="str">
        <f t="shared" si="58"/>
        <v/>
      </c>
      <c r="CW17" s="294" t="str">
        <f t="shared" si="59"/>
        <v/>
      </c>
      <c r="CX17" s="299" t="str">
        <f t="shared" si="60"/>
        <v/>
      </c>
      <c r="CY17" s="300" t="str">
        <f t="shared" si="61"/>
        <v/>
      </c>
      <c r="CZ17" s="301" t="str">
        <f t="shared" si="62"/>
        <v/>
      </c>
      <c r="DA17" s="328"/>
      <c r="DB17" s="328"/>
      <c r="DC17" s="328"/>
      <c r="DD17" s="328"/>
      <c r="DE17" s="328"/>
      <c r="DF17" s="328"/>
      <c r="DG17" s="328"/>
      <c r="DH17" s="294"/>
      <c r="DI17" s="294"/>
      <c r="DJ17" s="302" t="str">
        <f t="shared" si="11"/>
        <v/>
      </c>
      <c r="DK17" s="295" t="str">
        <f t="shared" si="63"/>
        <v/>
      </c>
      <c r="DL17" s="331"/>
      <c r="DM17" s="331"/>
      <c r="DN17" s="43"/>
      <c r="DO17" s="302" t="str">
        <f t="shared" si="64"/>
        <v/>
      </c>
      <c r="DP17" s="294" t="str">
        <f t="shared" si="65"/>
        <v/>
      </c>
      <c r="DQ17" s="299" t="str">
        <f t="shared" si="66"/>
        <v/>
      </c>
      <c r="DR17" s="300" t="str">
        <f t="shared" si="67"/>
        <v/>
      </c>
      <c r="DS17" s="298" t="str">
        <f t="shared" si="68"/>
        <v/>
      </c>
    </row>
    <row r="18" spans="1:123" ht="16.5" x14ac:dyDescent="0.3">
      <c r="A18" s="293">
        <v>7</v>
      </c>
      <c r="B18" s="296">
        <f>'LISTA CAS'!B14</f>
        <v>0</v>
      </c>
      <c r="C18" s="296" t="str">
        <f>'LISTA CAS'!C14</f>
        <v>CAGUA ROMAN DARA ABIGAIL</v>
      </c>
      <c r="D18" s="329"/>
      <c r="E18" s="330"/>
      <c r="F18" s="330"/>
      <c r="G18" s="330"/>
      <c r="H18" s="330"/>
      <c r="I18" s="330"/>
      <c r="J18" s="330"/>
      <c r="K18" s="294"/>
      <c r="L18" s="294"/>
      <c r="M18" s="302" t="str">
        <f t="shared" si="0"/>
        <v/>
      </c>
      <c r="N18" s="295" t="str">
        <f t="shared" si="37"/>
        <v/>
      </c>
      <c r="O18" s="331"/>
      <c r="P18" s="331"/>
      <c r="Q18" s="43"/>
      <c r="R18" s="302" t="str">
        <f t="shared" si="38"/>
        <v/>
      </c>
      <c r="S18" s="294" t="str">
        <f t="shared" si="39"/>
        <v/>
      </c>
      <c r="T18" s="299" t="str">
        <f t="shared" si="40"/>
        <v/>
      </c>
      <c r="U18" s="328"/>
      <c r="V18" s="328"/>
      <c r="W18" s="328"/>
      <c r="X18" s="328"/>
      <c r="Y18" s="328"/>
      <c r="Z18" s="328"/>
      <c r="AA18" s="294"/>
      <c r="AB18" s="294"/>
      <c r="AC18" s="302" t="str">
        <f t="shared" si="1"/>
        <v/>
      </c>
      <c r="AD18" s="295" t="str">
        <f t="shared" si="41"/>
        <v/>
      </c>
      <c r="AE18" s="331"/>
      <c r="AF18" s="331"/>
      <c r="AG18" s="43"/>
      <c r="AH18" s="302" t="str">
        <f t="shared" si="42"/>
        <v/>
      </c>
      <c r="AI18" s="294" t="str">
        <f t="shared" si="43"/>
        <v/>
      </c>
      <c r="AJ18" s="299" t="str">
        <f t="shared" si="44"/>
        <v/>
      </c>
      <c r="AK18" s="328"/>
      <c r="AL18" s="328"/>
      <c r="AM18" s="328"/>
      <c r="AN18" s="328"/>
      <c r="AO18" s="328"/>
      <c r="AP18" s="328"/>
      <c r="AQ18" s="328"/>
      <c r="AR18" s="294"/>
      <c r="AS18" s="294"/>
      <c r="AT18" s="302" t="str">
        <f t="shared" si="3"/>
        <v/>
      </c>
      <c r="AU18" s="295" t="str">
        <f t="shared" si="45"/>
        <v/>
      </c>
      <c r="AV18" s="331"/>
      <c r="AW18" s="331"/>
      <c r="AX18" s="43"/>
      <c r="AY18" s="302" t="str">
        <f t="shared" si="46"/>
        <v/>
      </c>
      <c r="AZ18" s="294" t="str">
        <f t="shared" si="47"/>
        <v/>
      </c>
      <c r="BA18" s="299" t="str">
        <f t="shared" si="48"/>
        <v/>
      </c>
      <c r="BB18" s="328"/>
      <c r="BC18" s="328"/>
      <c r="BD18" s="328"/>
      <c r="BE18" s="328"/>
      <c r="BF18" s="328"/>
      <c r="BG18" s="328"/>
      <c r="BH18" s="328"/>
      <c r="BI18" s="294"/>
      <c r="BJ18" s="294"/>
      <c r="BK18" s="302" t="str">
        <f t="shared" si="5"/>
        <v/>
      </c>
      <c r="BL18" s="295" t="str">
        <f t="shared" si="49"/>
        <v/>
      </c>
      <c r="BM18" s="331"/>
      <c r="BN18" s="331"/>
      <c r="BO18" s="43"/>
      <c r="BP18" s="302" t="str">
        <f t="shared" si="50"/>
        <v/>
      </c>
      <c r="BQ18" s="294" t="str">
        <f t="shared" si="51"/>
        <v/>
      </c>
      <c r="BR18" s="299" t="str">
        <f t="shared" si="52"/>
        <v/>
      </c>
      <c r="BS18" s="328"/>
      <c r="BT18" s="328"/>
      <c r="BU18" s="328"/>
      <c r="BV18" s="328"/>
      <c r="BW18" s="328"/>
      <c r="BX18" s="328"/>
      <c r="BY18" s="294"/>
      <c r="BZ18" s="294"/>
      <c r="CA18" s="302" t="str">
        <f t="shared" si="7"/>
        <v/>
      </c>
      <c r="CB18" s="295" t="str">
        <f t="shared" si="53"/>
        <v/>
      </c>
      <c r="CC18" s="331"/>
      <c r="CD18" s="331"/>
      <c r="CE18" s="43"/>
      <c r="CF18" s="302" t="str">
        <f t="shared" si="54"/>
        <v/>
      </c>
      <c r="CG18" s="294" t="str">
        <f t="shared" si="55"/>
        <v/>
      </c>
      <c r="CH18" s="299" t="str">
        <f t="shared" si="56"/>
        <v/>
      </c>
      <c r="CI18" s="328"/>
      <c r="CJ18" s="328"/>
      <c r="CK18" s="328"/>
      <c r="CL18" s="328"/>
      <c r="CM18" s="328"/>
      <c r="CN18" s="328"/>
      <c r="CO18" s="294"/>
      <c r="CP18" s="294"/>
      <c r="CQ18" s="302" t="str">
        <f t="shared" si="9"/>
        <v/>
      </c>
      <c r="CR18" s="295" t="str">
        <f t="shared" si="57"/>
        <v/>
      </c>
      <c r="CS18" s="331"/>
      <c r="CT18" s="331"/>
      <c r="CU18" s="43"/>
      <c r="CV18" s="302" t="str">
        <f t="shared" si="58"/>
        <v/>
      </c>
      <c r="CW18" s="294" t="str">
        <f t="shared" si="59"/>
        <v/>
      </c>
      <c r="CX18" s="299" t="str">
        <f t="shared" si="60"/>
        <v/>
      </c>
      <c r="CY18" s="300" t="str">
        <f t="shared" si="61"/>
        <v/>
      </c>
      <c r="CZ18" s="301" t="str">
        <f t="shared" si="62"/>
        <v/>
      </c>
      <c r="DA18" s="328"/>
      <c r="DB18" s="328"/>
      <c r="DC18" s="328"/>
      <c r="DD18" s="328"/>
      <c r="DE18" s="328"/>
      <c r="DF18" s="328"/>
      <c r="DG18" s="328"/>
      <c r="DH18" s="294"/>
      <c r="DI18" s="294"/>
      <c r="DJ18" s="302" t="str">
        <f t="shared" si="11"/>
        <v/>
      </c>
      <c r="DK18" s="295" t="str">
        <f t="shared" si="63"/>
        <v/>
      </c>
      <c r="DL18" s="331"/>
      <c r="DM18" s="331"/>
      <c r="DN18" s="43"/>
      <c r="DO18" s="302" t="str">
        <f t="shared" si="64"/>
        <v/>
      </c>
      <c r="DP18" s="294" t="str">
        <f t="shared" si="65"/>
        <v/>
      </c>
      <c r="DQ18" s="299" t="str">
        <f t="shared" si="66"/>
        <v/>
      </c>
      <c r="DR18" s="300" t="str">
        <f t="shared" si="67"/>
        <v/>
      </c>
      <c r="DS18" s="298" t="str">
        <f t="shared" si="68"/>
        <v/>
      </c>
    </row>
    <row r="19" spans="1:123" ht="16.5" x14ac:dyDescent="0.3">
      <c r="A19" s="293">
        <v>8</v>
      </c>
      <c r="B19" s="296">
        <f>'LISTA CAS'!B15</f>
        <v>0</v>
      </c>
      <c r="C19" s="296" t="str">
        <f>'LISTA CAS'!C15</f>
        <v>CALDERON CAÑARTE KEVIN DANIEL</v>
      </c>
      <c r="D19" s="329"/>
      <c r="E19" s="330"/>
      <c r="F19" s="330"/>
      <c r="G19" s="330"/>
      <c r="H19" s="330"/>
      <c r="I19" s="330"/>
      <c r="J19" s="330"/>
      <c r="K19" s="294"/>
      <c r="L19" s="294"/>
      <c r="M19" s="302" t="str">
        <f t="shared" si="0"/>
        <v/>
      </c>
      <c r="N19" s="295" t="str">
        <f t="shared" si="37"/>
        <v/>
      </c>
      <c r="O19" s="331"/>
      <c r="P19" s="331"/>
      <c r="Q19" s="43"/>
      <c r="R19" s="302" t="str">
        <f t="shared" si="38"/>
        <v/>
      </c>
      <c r="S19" s="294" t="str">
        <f t="shared" si="39"/>
        <v/>
      </c>
      <c r="T19" s="299" t="str">
        <f t="shared" si="40"/>
        <v/>
      </c>
      <c r="U19" s="328"/>
      <c r="V19" s="328"/>
      <c r="W19" s="328"/>
      <c r="X19" s="328"/>
      <c r="Y19" s="328"/>
      <c r="Z19" s="328"/>
      <c r="AA19" s="294"/>
      <c r="AB19" s="294"/>
      <c r="AC19" s="302" t="str">
        <f t="shared" si="1"/>
        <v/>
      </c>
      <c r="AD19" s="295" t="str">
        <f t="shared" si="41"/>
        <v/>
      </c>
      <c r="AE19" s="331"/>
      <c r="AF19" s="331"/>
      <c r="AG19" s="43"/>
      <c r="AH19" s="302" t="str">
        <f t="shared" si="42"/>
        <v/>
      </c>
      <c r="AI19" s="294" t="str">
        <f t="shared" si="43"/>
        <v/>
      </c>
      <c r="AJ19" s="299" t="str">
        <f t="shared" si="44"/>
        <v/>
      </c>
      <c r="AK19" s="328"/>
      <c r="AL19" s="328"/>
      <c r="AM19" s="328"/>
      <c r="AN19" s="328"/>
      <c r="AO19" s="328"/>
      <c r="AP19" s="328"/>
      <c r="AQ19" s="328"/>
      <c r="AR19" s="294"/>
      <c r="AS19" s="294"/>
      <c r="AT19" s="302" t="str">
        <f t="shared" si="3"/>
        <v/>
      </c>
      <c r="AU19" s="295" t="str">
        <f t="shared" si="45"/>
        <v/>
      </c>
      <c r="AV19" s="331"/>
      <c r="AW19" s="331"/>
      <c r="AX19" s="43"/>
      <c r="AY19" s="302" t="str">
        <f t="shared" si="46"/>
        <v/>
      </c>
      <c r="AZ19" s="294" t="str">
        <f t="shared" si="47"/>
        <v/>
      </c>
      <c r="BA19" s="299" t="str">
        <f t="shared" si="48"/>
        <v/>
      </c>
      <c r="BB19" s="328"/>
      <c r="BC19" s="328"/>
      <c r="BD19" s="328"/>
      <c r="BE19" s="328"/>
      <c r="BF19" s="328"/>
      <c r="BG19" s="328"/>
      <c r="BH19" s="328"/>
      <c r="BI19" s="294"/>
      <c r="BJ19" s="294"/>
      <c r="BK19" s="302" t="str">
        <f t="shared" si="5"/>
        <v/>
      </c>
      <c r="BL19" s="295" t="str">
        <f t="shared" si="49"/>
        <v/>
      </c>
      <c r="BM19" s="331"/>
      <c r="BN19" s="331"/>
      <c r="BO19" s="43"/>
      <c r="BP19" s="302" t="str">
        <f t="shared" si="50"/>
        <v/>
      </c>
      <c r="BQ19" s="294" t="str">
        <f t="shared" si="51"/>
        <v/>
      </c>
      <c r="BR19" s="299" t="str">
        <f t="shared" si="52"/>
        <v/>
      </c>
      <c r="BS19" s="328"/>
      <c r="BT19" s="328"/>
      <c r="BU19" s="328"/>
      <c r="BV19" s="328"/>
      <c r="BW19" s="328"/>
      <c r="BX19" s="328"/>
      <c r="BY19" s="294"/>
      <c r="BZ19" s="294"/>
      <c r="CA19" s="302" t="str">
        <f t="shared" si="7"/>
        <v/>
      </c>
      <c r="CB19" s="295" t="str">
        <f t="shared" si="53"/>
        <v/>
      </c>
      <c r="CC19" s="331"/>
      <c r="CD19" s="331"/>
      <c r="CE19" s="43"/>
      <c r="CF19" s="302" t="str">
        <f t="shared" si="54"/>
        <v/>
      </c>
      <c r="CG19" s="294" t="str">
        <f t="shared" si="55"/>
        <v/>
      </c>
      <c r="CH19" s="299" t="str">
        <f t="shared" si="56"/>
        <v/>
      </c>
      <c r="CI19" s="328"/>
      <c r="CJ19" s="328"/>
      <c r="CK19" s="328"/>
      <c r="CL19" s="328"/>
      <c r="CM19" s="328"/>
      <c r="CN19" s="328"/>
      <c r="CO19" s="294"/>
      <c r="CP19" s="294"/>
      <c r="CQ19" s="302" t="str">
        <f t="shared" si="9"/>
        <v/>
      </c>
      <c r="CR19" s="295" t="str">
        <f t="shared" si="57"/>
        <v/>
      </c>
      <c r="CS19" s="331"/>
      <c r="CT19" s="331"/>
      <c r="CU19" s="43"/>
      <c r="CV19" s="302" t="str">
        <f t="shared" si="58"/>
        <v/>
      </c>
      <c r="CW19" s="294" t="str">
        <f t="shared" si="59"/>
        <v/>
      </c>
      <c r="CX19" s="299" t="str">
        <f t="shared" si="60"/>
        <v/>
      </c>
      <c r="CY19" s="300" t="str">
        <f t="shared" si="61"/>
        <v/>
      </c>
      <c r="CZ19" s="301" t="str">
        <f t="shared" si="62"/>
        <v/>
      </c>
      <c r="DA19" s="328"/>
      <c r="DB19" s="328"/>
      <c r="DC19" s="328"/>
      <c r="DD19" s="328"/>
      <c r="DE19" s="328"/>
      <c r="DF19" s="328"/>
      <c r="DG19" s="328"/>
      <c r="DH19" s="294"/>
      <c r="DI19" s="294"/>
      <c r="DJ19" s="302" t="str">
        <f t="shared" si="11"/>
        <v/>
      </c>
      <c r="DK19" s="295" t="str">
        <f t="shared" si="63"/>
        <v/>
      </c>
      <c r="DL19" s="331"/>
      <c r="DM19" s="331"/>
      <c r="DN19" s="43"/>
      <c r="DO19" s="302" t="str">
        <f t="shared" si="64"/>
        <v/>
      </c>
      <c r="DP19" s="294" t="str">
        <f t="shared" si="65"/>
        <v/>
      </c>
      <c r="DQ19" s="299" t="str">
        <f t="shared" si="66"/>
        <v/>
      </c>
      <c r="DR19" s="300" t="str">
        <f t="shared" si="67"/>
        <v/>
      </c>
      <c r="DS19" s="298" t="str">
        <f t="shared" si="68"/>
        <v/>
      </c>
    </row>
    <row r="20" spans="1:123" ht="16.5" x14ac:dyDescent="0.3">
      <c r="A20" s="293">
        <v>9</v>
      </c>
      <c r="B20" s="296">
        <f>'LISTA CAS'!B16</f>
        <v>0</v>
      </c>
      <c r="C20" s="296" t="str">
        <f>'LISTA CAS'!C16</f>
        <v>CALDERON VILELA BRITANNY AILIN</v>
      </c>
      <c r="D20" s="329"/>
      <c r="E20" s="330"/>
      <c r="F20" s="330"/>
      <c r="G20" s="330"/>
      <c r="H20" s="330"/>
      <c r="I20" s="330"/>
      <c r="J20" s="330"/>
      <c r="K20" s="294"/>
      <c r="L20" s="294"/>
      <c r="M20" s="302" t="str">
        <f t="shared" si="0"/>
        <v/>
      </c>
      <c r="N20" s="295" t="str">
        <f t="shared" si="37"/>
        <v/>
      </c>
      <c r="O20" s="331"/>
      <c r="P20" s="331"/>
      <c r="Q20" s="43"/>
      <c r="R20" s="302" t="str">
        <f t="shared" si="38"/>
        <v/>
      </c>
      <c r="S20" s="294" t="str">
        <f t="shared" si="39"/>
        <v/>
      </c>
      <c r="T20" s="299" t="str">
        <f t="shared" si="40"/>
        <v/>
      </c>
      <c r="U20" s="328"/>
      <c r="V20" s="328"/>
      <c r="W20" s="328"/>
      <c r="X20" s="328"/>
      <c r="Y20" s="328"/>
      <c r="Z20" s="328"/>
      <c r="AA20" s="294"/>
      <c r="AB20" s="294"/>
      <c r="AC20" s="302" t="str">
        <f t="shared" si="1"/>
        <v/>
      </c>
      <c r="AD20" s="295" t="str">
        <f t="shared" si="41"/>
        <v/>
      </c>
      <c r="AE20" s="331"/>
      <c r="AF20" s="331"/>
      <c r="AG20" s="43"/>
      <c r="AH20" s="302" t="str">
        <f t="shared" si="42"/>
        <v/>
      </c>
      <c r="AI20" s="294" t="str">
        <f t="shared" si="43"/>
        <v/>
      </c>
      <c r="AJ20" s="299" t="str">
        <f t="shared" si="44"/>
        <v/>
      </c>
      <c r="AK20" s="328"/>
      <c r="AL20" s="328"/>
      <c r="AM20" s="328"/>
      <c r="AN20" s="328"/>
      <c r="AO20" s="328"/>
      <c r="AP20" s="328"/>
      <c r="AQ20" s="328"/>
      <c r="AR20" s="294"/>
      <c r="AS20" s="294"/>
      <c r="AT20" s="302" t="str">
        <f t="shared" si="3"/>
        <v/>
      </c>
      <c r="AU20" s="295" t="str">
        <f t="shared" si="45"/>
        <v/>
      </c>
      <c r="AV20" s="331"/>
      <c r="AW20" s="331"/>
      <c r="AX20" s="43"/>
      <c r="AY20" s="302" t="str">
        <f t="shared" si="46"/>
        <v/>
      </c>
      <c r="AZ20" s="294" t="str">
        <f t="shared" si="47"/>
        <v/>
      </c>
      <c r="BA20" s="299" t="str">
        <f t="shared" si="48"/>
        <v/>
      </c>
      <c r="BB20" s="328"/>
      <c r="BC20" s="328"/>
      <c r="BD20" s="328"/>
      <c r="BE20" s="328"/>
      <c r="BF20" s="328"/>
      <c r="BG20" s="328"/>
      <c r="BH20" s="328"/>
      <c r="BI20" s="294"/>
      <c r="BJ20" s="294"/>
      <c r="BK20" s="302" t="str">
        <f t="shared" si="5"/>
        <v/>
      </c>
      <c r="BL20" s="295" t="str">
        <f t="shared" si="49"/>
        <v/>
      </c>
      <c r="BM20" s="331"/>
      <c r="BN20" s="331"/>
      <c r="BO20" s="43"/>
      <c r="BP20" s="302" t="str">
        <f t="shared" si="50"/>
        <v/>
      </c>
      <c r="BQ20" s="294" t="str">
        <f t="shared" si="51"/>
        <v/>
      </c>
      <c r="BR20" s="299" t="str">
        <f t="shared" si="52"/>
        <v/>
      </c>
      <c r="BS20" s="328"/>
      <c r="BT20" s="328"/>
      <c r="BU20" s="328"/>
      <c r="BV20" s="328"/>
      <c r="BW20" s="328"/>
      <c r="BX20" s="328"/>
      <c r="BY20" s="294"/>
      <c r="BZ20" s="294"/>
      <c r="CA20" s="302" t="str">
        <f t="shared" si="7"/>
        <v/>
      </c>
      <c r="CB20" s="295" t="str">
        <f t="shared" si="53"/>
        <v/>
      </c>
      <c r="CC20" s="331"/>
      <c r="CD20" s="331"/>
      <c r="CE20" s="43"/>
      <c r="CF20" s="302" t="str">
        <f t="shared" si="54"/>
        <v/>
      </c>
      <c r="CG20" s="294" t="str">
        <f t="shared" si="55"/>
        <v/>
      </c>
      <c r="CH20" s="299" t="str">
        <f t="shared" si="56"/>
        <v/>
      </c>
      <c r="CI20" s="328"/>
      <c r="CJ20" s="328"/>
      <c r="CK20" s="328"/>
      <c r="CL20" s="328"/>
      <c r="CM20" s="328"/>
      <c r="CN20" s="328"/>
      <c r="CO20" s="294"/>
      <c r="CP20" s="294"/>
      <c r="CQ20" s="302" t="str">
        <f t="shared" si="9"/>
        <v/>
      </c>
      <c r="CR20" s="295" t="str">
        <f t="shared" si="57"/>
        <v/>
      </c>
      <c r="CS20" s="331"/>
      <c r="CT20" s="331"/>
      <c r="CU20" s="43"/>
      <c r="CV20" s="302" t="str">
        <f t="shared" si="58"/>
        <v/>
      </c>
      <c r="CW20" s="294" t="str">
        <f t="shared" si="59"/>
        <v/>
      </c>
      <c r="CX20" s="299" t="str">
        <f t="shared" si="60"/>
        <v/>
      </c>
      <c r="CY20" s="300" t="str">
        <f t="shared" si="61"/>
        <v/>
      </c>
      <c r="CZ20" s="301" t="str">
        <f t="shared" si="62"/>
        <v/>
      </c>
      <c r="DA20" s="328"/>
      <c r="DB20" s="328"/>
      <c r="DC20" s="328"/>
      <c r="DD20" s="328"/>
      <c r="DE20" s="328"/>
      <c r="DF20" s="328"/>
      <c r="DG20" s="328"/>
      <c r="DH20" s="294"/>
      <c r="DI20" s="294"/>
      <c r="DJ20" s="302" t="str">
        <f t="shared" si="11"/>
        <v/>
      </c>
      <c r="DK20" s="295" t="str">
        <f t="shared" si="63"/>
        <v/>
      </c>
      <c r="DL20" s="331"/>
      <c r="DM20" s="331"/>
      <c r="DN20" s="43"/>
      <c r="DO20" s="302" t="str">
        <f t="shared" si="64"/>
        <v/>
      </c>
      <c r="DP20" s="294" t="str">
        <f t="shared" si="65"/>
        <v/>
      </c>
      <c r="DQ20" s="299" t="str">
        <f t="shared" si="66"/>
        <v/>
      </c>
      <c r="DR20" s="300" t="str">
        <f t="shared" si="67"/>
        <v/>
      </c>
      <c r="DS20" s="298" t="str">
        <f t="shared" si="68"/>
        <v/>
      </c>
    </row>
    <row r="21" spans="1:123" ht="16.5" x14ac:dyDescent="0.3">
      <c r="A21" s="293">
        <v>10</v>
      </c>
      <c r="B21" s="296">
        <f>'LISTA CAS'!B17</f>
        <v>0</v>
      </c>
      <c r="C21" s="296" t="str">
        <f>'LISTA CAS'!C17</f>
        <v>CAÑOLA CHILA MARIA FERNANDA</v>
      </c>
      <c r="D21" s="329"/>
      <c r="E21" s="330"/>
      <c r="F21" s="330"/>
      <c r="G21" s="330"/>
      <c r="H21" s="330"/>
      <c r="I21" s="330"/>
      <c r="J21" s="330"/>
      <c r="K21" s="294"/>
      <c r="L21" s="294"/>
      <c r="M21" s="302" t="str">
        <f t="shared" si="0"/>
        <v/>
      </c>
      <c r="N21" s="295" t="str">
        <f t="shared" si="37"/>
        <v/>
      </c>
      <c r="O21" s="331"/>
      <c r="P21" s="331"/>
      <c r="Q21" s="43"/>
      <c r="R21" s="302" t="str">
        <f t="shared" si="38"/>
        <v/>
      </c>
      <c r="S21" s="294" t="str">
        <f t="shared" si="39"/>
        <v/>
      </c>
      <c r="T21" s="299" t="str">
        <f t="shared" si="40"/>
        <v/>
      </c>
      <c r="U21" s="328"/>
      <c r="V21" s="328"/>
      <c r="W21" s="328"/>
      <c r="X21" s="328"/>
      <c r="Y21" s="328"/>
      <c r="Z21" s="328"/>
      <c r="AA21" s="294"/>
      <c r="AB21" s="294"/>
      <c r="AC21" s="302" t="str">
        <f t="shared" si="1"/>
        <v/>
      </c>
      <c r="AD21" s="295" t="str">
        <f t="shared" si="41"/>
        <v/>
      </c>
      <c r="AE21" s="331"/>
      <c r="AF21" s="331"/>
      <c r="AG21" s="43"/>
      <c r="AH21" s="302" t="str">
        <f t="shared" si="42"/>
        <v/>
      </c>
      <c r="AI21" s="294" t="str">
        <f t="shared" si="43"/>
        <v/>
      </c>
      <c r="AJ21" s="299" t="str">
        <f t="shared" si="44"/>
        <v/>
      </c>
      <c r="AK21" s="328"/>
      <c r="AL21" s="328"/>
      <c r="AM21" s="328"/>
      <c r="AN21" s="328"/>
      <c r="AO21" s="328"/>
      <c r="AP21" s="328"/>
      <c r="AQ21" s="328"/>
      <c r="AR21" s="294"/>
      <c r="AS21" s="294"/>
      <c r="AT21" s="302" t="str">
        <f t="shared" si="3"/>
        <v/>
      </c>
      <c r="AU21" s="295" t="str">
        <f t="shared" si="45"/>
        <v/>
      </c>
      <c r="AV21" s="331"/>
      <c r="AW21" s="331"/>
      <c r="AX21" s="43"/>
      <c r="AY21" s="302" t="str">
        <f t="shared" si="46"/>
        <v/>
      </c>
      <c r="AZ21" s="294" t="str">
        <f t="shared" si="47"/>
        <v/>
      </c>
      <c r="BA21" s="299" t="str">
        <f t="shared" si="48"/>
        <v/>
      </c>
      <c r="BB21" s="328"/>
      <c r="BC21" s="328"/>
      <c r="BD21" s="328"/>
      <c r="BE21" s="328"/>
      <c r="BF21" s="328"/>
      <c r="BG21" s="328"/>
      <c r="BH21" s="328"/>
      <c r="BI21" s="294"/>
      <c r="BJ21" s="294"/>
      <c r="BK21" s="302" t="str">
        <f t="shared" si="5"/>
        <v/>
      </c>
      <c r="BL21" s="295" t="str">
        <f t="shared" si="49"/>
        <v/>
      </c>
      <c r="BM21" s="331"/>
      <c r="BN21" s="331"/>
      <c r="BO21" s="43"/>
      <c r="BP21" s="302" t="str">
        <f t="shared" si="50"/>
        <v/>
      </c>
      <c r="BQ21" s="294" t="str">
        <f t="shared" si="51"/>
        <v/>
      </c>
      <c r="BR21" s="299" t="str">
        <f t="shared" si="52"/>
        <v/>
      </c>
      <c r="BS21" s="328"/>
      <c r="BT21" s="328"/>
      <c r="BU21" s="328"/>
      <c r="BV21" s="328"/>
      <c r="BW21" s="328"/>
      <c r="BX21" s="328"/>
      <c r="BY21" s="294"/>
      <c r="BZ21" s="294"/>
      <c r="CA21" s="302" t="str">
        <f t="shared" si="7"/>
        <v/>
      </c>
      <c r="CB21" s="295" t="str">
        <f t="shared" si="53"/>
        <v/>
      </c>
      <c r="CC21" s="331"/>
      <c r="CD21" s="331"/>
      <c r="CE21" s="43"/>
      <c r="CF21" s="302" t="str">
        <f t="shared" si="54"/>
        <v/>
      </c>
      <c r="CG21" s="294" t="str">
        <f t="shared" si="55"/>
        <v/>
      </c>
      <c r="CH21" s="299" t="str">
        <f t="shared" si="56"/>
        <v/>
      </c>
      <c r="CI21" s="328"/>
      <c r="CJ21" s="328"/>
      <c r="CK21" s="328"/>
      <c r="CL21" s="328"/>
      <c r="CM21" s="328"/>
      <c r="CN21" s="328"/>
      <c r="CO21" s="294"/>
      <c r="CP21" s="294"/>
      <c r="CQ21" s="302" t="str">
        <f t="shared" si="9"/>
        <v/>
      </c>
      <c r="CR21" s="295" t="str">
        <f t="shared" si="57"/>
        <v/>
      </c>
      <c r="CS21" s="331"/>
      <c r="CT21" s="331"/>
      <c r="CU21" s="43"/>
      <c r="CV21" s="302" t="str">
        <f t="shared" si="58"/>
        <v/>
      </c>
      <c r="CW21" s="294" t="str">
        <f t="shared" si="59"/>
        <v/>
      </c>
      <c r="CX21" s="299" t="str">
        <f t="shared" si="60"/>
        <v/>
      </c>
      <c r="CY21" s="300" t="str">
        <f t="shared" si="61"/>
        <v/>
      </c>
      <c r="CZ21" s="301" t="str">
        <f t="shared" si="62"/>
        <v/>
      </c>
      <c r="DA21" s="328"/>
      <c r="DB21" s="328"/>
      <c r="DC21" s="328"/>
      <c r="DD21" s="328"/>
      <c r="DE21" s="328"/>
      <c r="DF21" s="328"/>
      <c r="DG21" s="328"/>
      <c r="DH21" s="294"/>
      <c r="DI21" s="294"/>
      <c r="DJ21" s="302" t="str">
        <f t="shared" si="11"/>
        <v/>
      </c>
      <c r="DK21" s="295" t="str">
        <f t="shared" si="63"/>
        <v/>
      </c>
      <c r="DL21" s="331"/>
      <c r="DM21" s="331"/>
      <c r="DN21" s="43"/>
      <c r="DO21" s="302" t="str">
        <f t="shared" si="64"/>
        <v/>
      </c>
      <c r="DP21" s="294" t="str">
        <f t="shared" si="65"/>
        <v/>
      </c>
      <c r="DQ21" s="299" t="str">
        <f t="shared" si="66"/>
        <v/>
      </c>
      <c r="DR21" s="300" t="str">
        <f t="shared" si="67"/>
        <v/>
      </c>
      <c r="DS21" s="298" t="str">
        <f t="shared" si="68"/>
        <v/>
      </c>
    </row>
    <row r="22" spans="1:123" ht="16.5" x14ac:dyDescent="0.3">
      <c r="A22" s="293">
        <v>11</v>
      </c>
      <c r="B22" s="296">
        <f>'LISTA CAS'!B18</f>
        <v>0</v>
      </c>
      <c r="C22" s="296" t="str">
        <f>'LISTA CAS'!C18</f>
        <v>CRIOLLO JAMA HEYTHAN KEANU</v>
      </c>
      <c r="D22" s="329"/>
      <c r="E22" s="330"/>
      <c r="F22" s="330"/>
      <c r="G22" s="330"/>
      <c r="H22" s="330"/>
      <c r="I22" s="330"/>
      <c r="J22" s="330"/>
      <c r="K22" s="294"/>
      <c r="L22" s="294"/>
      <c r="M22" s="302" t="str">
        <f t="shared" si="0"/>
        <v/>
      </c>
      <c r="N22" s="295" t="str">
        <f t="shared" si="37"/>
        <v/>
      </c>
      <c r="O22" s="331"/>
      <c r="P22" s="331"/>
      <c r="Q22" s="43"/>
      <c r="R22" s="302" t="str">
        <f t="shared" si="38"/>
        <v/>
      </c>
      <c r="S22" s="294" t="str">
        <f t="shared" si="39"/>
        <v/>
      </c>
      <c r="T22" s="299" t="str">
        <f t="shared" si="40"/>
        <v/>
      </c>
      <c r="U22" s="328"/>
      <c r="V22" s="328"/>
      <c r="W22" s="328"/>
      <c r="X22" s="328"/>
      <c r="Y22" s="328"/>
      <c r="Z22" s="328"/>
      <c r="AA22" s="294"/>
      <c r="AB22" s="294"/>
      <c r="AC22" s="302" t="str">
        <f t="shared" si="1"/>
        <v/>
      </c>
      <c r="AD22" s="295" t="str">
        <f t="shared" si="41"/>
        <v/>
      </c>
      <c r="AE22" s="331"/>
      <c r="AF22" s="331"/>
      <c r="AG22" s="43"/>
      <c r="AH22" s="302" t="str">
        <f t="shared" si="42"/>
        <v/>
      </c>
      <c r="AI22" s="294" t="str">
        <f t="shared" si="43"/>
        <v/>
      </c>
      <c r="AJ22" s="299" t="str">
        <f t="shared" si="44"/>
        <v/>
      </c>
      <c r="AK22" s="328"/>
      <c r="AL22" s="328"/>
      <c r="AM22" s="328"/>
      <c r="AN22" s="328"/>
      <c r="AO22" s="328"/>
      <c r="AP22" s="328"/>
      <c r="AQ22" s="328"/>
      <c r="AR22" s="294"/>
      <c r="AS22" s="294"/>
      <c r="AT22" s="302" t="str">
        <f t="shared" si="3"/>
        <v/>
      </c>
      <c r="AU22" s="295" t="str">
        <f t="shared" si="45"/>
        <v/>
      </c>
      <c r="AV22" s="331"/>
      <c r="AW22" s="331"/>
      <c r="AX22" s="43"/>
      <c r="AY22" s="302" t="str">
        <f t="shared" si="46"/>
        <v/>
      </c>
      <c r="AZ22" s="294" t="str">
        <f t="shared" si="47"/>
        <v/>
      </c>
      <c r="BA22" s="299" t="str">
        <f t="shared" si="48"/>
        <v/>
      </c>
      <c r="BB22" s="328"/>
      <c r="BC22" s="328"/>
      <c r="BD22" s="328"/>
      <c r="BE22" s="328"/>
      <c r="BF22" s="328"/>
      <c r="BG22" s="328"/>
      <c r="BH22" s="328"/>
      <c r="BI22" s="294"/>
      <c r="BJ22" s="294"/>
      <c r="BK22" s="302" t="str">
        <f t="shared" si="5"/>
        <v/>
      </c>
      <c r="BL22" s="295" t="str">
        <f t="shared" si="49"/>
        <v/>
      </c>
      <c r="BM22" s="331"/>
      <c r="BN22" s="331"/>
      <c r="BO22" s="43"/>
      <c r="BP22" s="302" t="str">
        <f t="shared" si="50"/>
        <v/>
      </c>
      <c r="BQ22" s="294" t="str">
        <f t="shared" si="51"/>
        <v/>
      </c>
      <c r="BR22" s="299" t="str">
        <f t="shared" si="52"/>
        <v/>
      </c>
      <c r="BS22" s="328"/>
      <c r="BT22" s="328"/>
      <c r="BU22" s="328"/>
      <c r="BV22" s="328"/>
      <c r="BW22" s="328"/>
      <c r="BX22" s="328"/>
      <c r="BY22" s="294"/>
      <c r="BZ22" s="294"/>
      <c r="CA22" s="302" t="str">
        <f t="shared" si="7"/>
        <v/>
      </c>
      <c r="CB22" s="295" t="str">
        <f t="shared" si="53"/>
        <v/>
      </c>
      <c r="CC22" s="331"/>
      <c r="CD22" s="331"/>
      <c r="CE22" s="43"/>
      <c r="CF22" s="302" t="str">
        <f t="shared" si="54"/>
        <v/>
      </c>
      <c r="CG22" s="294" t="str">
        <f t="shared" si="55"/>
        <v/>
      </c>
      <c r="CH22" s="299" t="str">
        <f t="shared" si="56"/>
        <v/>
      </c>
      <c r="CI22" s="328"/>
      <c r="CJ22" s="328"/>
      <c r="CK22" s="328"/>
      <c r="CL22" s="328"/>
      <c r="CM22" s="328"/>
      <c r="CN22" s="328"/>
      <c r="CO22" s="294"/>
      <c r="CP22" s="294"/>
      <c r="CQ22" s="302" t="str">
        <f t="shared" si="9"/>
        <v/>
      </c>
      <c r="CR22" s="295" t="str">
        <f t="shared" si="57"/>
        <v/>
      </c>
      <c r="CS22" s="331"/>
      <c r="CT22" s="331"/>
      <c r="CU22" s="43"/>
      <c r="CV22" s="302" t="str">
        <f t="shared" si="58"/>
        <v/>
      </c>
      <c r="CW22" s="294" t="str">
        <f t="shared" si="59"/>
        <v/>
      </c>
      <c r="CX22" s="299" t="str">
        <f t="shared" si="60"/>
        <v/>
      </c>
      <c r="CY22" s="300" t="str">
        <f t="shared" si="61"/>
        <v/>
      </c>
      <c r="CZ22" s="301" t="str">
        <f t="shared" si="62"/>
        <v/>
      </c>
      <c r="DA22" s="328"/>
      <c r="DB22" s="328"/>
      <c r="DC22" s="328"/>
      <c r="DD22" s="328"/>
      <c r="DE22" s="328"/>
      <c r="DF22" s="328"/>
      <c r="DG22" s="328"/>
      <c r="DH22" s="294"/>
      <c r="DI22" s="294"/>
      <c r="DJ22" s="302" t="str">
        <f t="shared" si="11"/>
        <v/>
      </c>
      <c r="DK22" s="295" t="str">
        <f t="shared" si="63"/>
        <v/>
      </c>
      <c r="DL22" s="331"/>
      <c r="DM22" s="331"/>
      <c r="DN22" s="43"/>
      <c r="DO22" s="302" t="str">
        <f t="shared" si="64"/>
        <v/>
      </c>
      <c r="DP22" s="294" t="str">
        <f t="shared" si="65"/>
        <v/>
      </c>
      <c r="DQ22" s="299" t="str">
        <f t="shared" si="66"/>
        <v/>
      </c>
      <c r="DR22" s="300" t="str">
        <f t="shared" si="67"/>
        <v/>
      </c>
      <c r="DS22" s="298" t="str">
        <f t="shared" si="68"/>
        <v/>
      </c>
    </row>
    <row r="23" spans="1:123" ht="16.5" x14ac:dyDescent="0.3">
      <c r="A23" s="293">
        <v>12</v>
      </c>
      <c r="B23" s="296">
        <f>'LISTA CAS'!B19</f>
        <v>0</v>
      </c>
      <c r="C23" s="296" t="str">
        <f>'LISTA CAS'!C19</f>
        <v>FARIAS QUIÑONEZ SCARLETH JULIETH</v>
      </c>
      <c r="D23" s="329"/>
      <c r="E23" s="330"/>
      <c r="F23" s="330"/>
      <c r="G23" s="330"/>
      <c r="H23" s="330"/>
      <c r="I23" s="330"/>
      <c r="J23" s="330"/>
      <c r="K23" s="294"/>
      <c r="L23" s="294"/>
      <c r="M23" s="302" t="str">
        <f t="shared" si="0"/>
        <v/>
      </c>
      <c r="N23" s="295" t="str">
        <f t="shared" si="37"/>
        <v/>
      </c>
      <c r="O23" s="331"/>
      <c r="P23" s="331"/>
      <c r="Q23" s="43"/>
      <c r="R23" s="302" t="str">
        <f t="shared" si="38"/>
        <v/>
      </c>
      <c r="S23" s="294" t="str">
        <f t="shared" si="39"/>
        <v/>
      </c>
      <c r="T23" s="299" t="str">
        <f t="shared" si="40"/>
        <v/>
      </c>
      <c r="U23" s="328"/>
      <c r="V23" s="328"/>
      <c r="W23" s="328"/>
      <c r="X23" s="328"/>
      <c r="Y23" s="328"/>
      <c r="Z23" s="328"/>
      <c r="AA23" s="294"/>
      <c r="AB23" s="294"/>
      <c r="AC23" s="302" t="str">
        <f t="shared" si="1"/>
        <v/>
      </c>
      <c r="AD23" s="295" t="str">
        <f t="shared" si="41"/>
        <v/>
      </c>
      <c r="AE23" s="331"/>
      <c r="AF23" s="331"/>
      <c r="AG23" s="43"/>
      <c r="AH23" s="302" t="str">
        <f t="shared" si="42"/>
        <v/>
      </c>
      <c r="AI23" s="294" t="str">
        <f t="shared" si="43"/>
        <v/>
      </c>
      <c r="AJ23" s="299" t="str">
        <f t="shared" si="44"/>
        <v/>
      </c>
      <c r="AK23" s="328"/>
      <c r="AL23" s="328"/>
      <c r="AM23" s="328"/>
      <c r="AN23" s="328"/>
      <c r="AO23" s="328"/>
      <c r="AP23" s="328"/>
      <c r="AQ23" s="328"/>
      <c r="AR23" s="294"/>
      <c r="AS23" s="294"/>
      <c r="AT23" s="302" t="str">
        <f t="shared" si="3"/>
        <v/>
      </c>
      <c r="AU23" s="295" t="str">
        <f t="shared" si="45"/>
        <v/>
      </c>
      <c r="AV23" s="331"/>
      <c r="AW23" s="331"/>
      <c r="AX23" s="43"/>
      <c r="AY23" s="302" t="str">
        <f t="shared" si="46"/>
        <v/>
      </c>
      <c r="AZ23" s="294" t="str">
        <f t="shared" si="47"/>
        <v/>
      </c>
      <c r="BA23" s="299" t="str">
        <f t="shared" si="48"/>
        <v/>
      </c>
      <c r="BB23" s="328"/>
      <c r="BC23" s="328"/>
      <c r="BD23" s="328"/>
      <c r="BE23" s="328"/>
      <c r="BF23" s="328"/>
      <c r="BG23" s="328"/>
      <c r="BH23" s="328"/>
      <c r="BI23" s="294"/>
      <c r="BJ23" s="294"/>
      <c r="BK23" s="302" t="str">
        <f t="shared" si="5"/>
        <v/>
      </c>
      <c r="BL23" s="295" t="str">
        <f t="shared" si="49"/>
        <v/>
      </c>
      <c r="BM23" s="331"/>
      <c r="BN23" s="331"/>
      <c r="BO23" s="43"/>
      <c r="BP23" s="302" t="str">
        <f t="shared" si="50"/>
        <v/>
      </c>
      <c r="BQ23" s="294" t="str">
        <f t="shared" si="51"/>
        <v/>
      </c>
      <c r="BR23" s="299" t="str">
        <f t="shared" si="52"/>
        <v/>
      </c>
      <c r="BS23" s="328"/>
      <c r="BT23" s="328"/>
      <c r="BU23" s="328"/>
      <c r="BV23" s="328"/>
      <c r="BW23" s="328"/>
      <c r="BX23" s="328"/>
      <c r="BY23" s="294"/>
      <c r="BZ23" s="294"/>
      <c r="CA23" s="302" t="str">
        <f t="shared" si="7"/>
        <v/>
      </c>
      <c r="CB23" s="295" t="str">
        <f t="shared" si="53"/>
        <v/>
      </c>
      <c r="CC23" s="331"/>
      <c r="CD23" s="331"/>
      <c r="CE23" s="43"/>
      <c r="CF23" s="302" t="str">
        <f t="shared" si="54"/>
        <v/>
      </c>
      <c r="CG23" s="294" t="str">
        <f t="shared" si="55"/>
        <v/>
      </c>
      <c r="CH23" s="299" t="str">
        <f t="shared" si="56"/>
        <v/>
      </c>
      <c r="CI23" s="328"/>
      <c r="CJ23" s="328"/>
      <c r="CK23" s="328"/>
      <c r="CL23" s="328"/>
      <c r="CM23" s="328"/>
      <c r="CN23" s="328"/>
      <c r="CO23" s="294"/>
      <c r="CP23" s="294"/>
      <c r="CQ23" s="302" t="str">
        <f t="shared" si="9"/>
        <v/>
      </c>
      <c r="CR23" s="295" t="str">
        <f t="shared" si="57"/>
        <v/>
      </c>
      <c r="CS23" s="331"/>
      <c r="CT23" s="331"/>
      <c r="CU23" s="43"/>
      <c r="CV23" s="302" t="str">
        <f t="shared" si="58"/>
        <v/>
      </c>
      <c r="CW23" s="294" t="str">
        <f t="shared" si="59"/>
        <v/>
      </c>
      <c r="CX23" s="299" t="str">
        <f t="shared" si="60"/>
        <v/>
      </c>
      <c r="CY23" s="300" t="str">
        <f t="shared" si="61"/>
        <v/>
      </c>
      <c r="CZ23" s="301" t="str">
        <f t="shared" si="62"/>
        <v/>
      </c>
      <c r="DA23" s="328"/>
      <c r="DB23" s="328"/>
      <c r="DC23" s="328"/>
      <c r="DD23" s="328"/>
      <c r="DE23" s="328"/>
      <c r="DF23" s="328"/>
      <c r="DG23" s="328"/>
      <c r="DH23" s="294"/>
      <c r="DI23" s="294"/>
      <c r="DJ23" s="302" t="str">
        <f t="shared" si="11"/>
        <v/>
      </c>
      <c r="DK23" s="295" t="str">
        <f t="shared" si="63"/>
        <v/>
      </c>
      <c r="DL23" s="331"/>
      <c r="DM23" s="331"/>
      <c r="DN23" s="43"/>
      <c r="DO23" s="302" t="str">
        <f t="shared" si="64"/>
        <v/>
      </c>
      <c r="DP23" s="294" t="str">
        <f t="shared" si="65"/>
        <v/>
      </c>
      <c r="DQ23" s="299" t="str">
        <f t="shared" si="66"/>
        <v/>
      </c>
      <c r="DR23" s="300" t="str">
        <f t="shared" si="67"/>
        <v/>
      </c>
      <c r="DS23" s="298" t="str">
        <f t="shared" si="68"/>
        <v/>
      </c>
    </row>
    <row r="24" spans="1:123" ht="16.5" x14ac:dyDescent="0.3">
      <c r="A24" s="293">
        <v>13</v>
      </c>
      <c r="B24" s="296">
        <f>'LISTA CAS'!B20</f>
        <v>0</v>
      </c>
      <c r="C24" s="296" t="str">
        <f>'LISTA CAS'!C20</f>
        <v>GARCIA JIMENEZ DIEGO NICOLAS</v>
      </c>
      <c r="D24" s="329"/>
      <c r="E24" s="330"/>
      <c r="F24" s="330"/>
      <c r="G24" s="330"/>
      <c r="H24" s="330"/>
      <c r="I24" s="330"/>
      <c r="J24" s="330"/>
      <c r="K24" s="294"/>
      <c r="L24" s="294"/>
      <c r="M24" s="302" t="str">
        <f t="shared" si="0"/>
        <v/>
      </c>
      <c r="N24" s="295" t="str">
        <f t="shared" si="37"/>
        <v/>
      </c>
      <c r="O24" s="331"/>
      <c r="P24" s="331"/>
      <c r="Q24" s="43"/>
      <c r="R24" s="302" t="str">
        <f t="shared" si="38"/>
        <v/>
      </c>
      <c r="S24" s="294" t="str">
        <f t="shared" si="39"/>
        <v/>
      </c>
      <c r="T24" s="299" t="str">
        <f t="shared" si="40"/>
        <v/>
      </c>
      <c r="U24" s="328"/>
      <c r="V24" s="328"/>
      <c r="W24" s="328"/>
      <c r="X24" s="328"/>
      <c r="Y24" s="328"/>
      <c r="Z24" s="328"/>
      <c r="AA24" s="294"/>
      <c r="AB24" s="294"/>
      <c r="AC24" s="302" t="str">
        <f t="shared" si="1"/>
        <v/>
      </c>
      <c r="AD24" s="295" t="str">
        <f t="shared" si="41"/>
        <v/>
      </c>
      <c r="AE24" s="331"/>
      <c r="AF24" s="331"/>
      <c r="AG24" s="43"/>
      <c r="AH24" s="302" t="str">
        <f t="shared" si="42"/>
        <v/>
      </c>
      <c r="AI24" s="294" t="str">
        <f t="shared" si="43"/>
        <v/>
      </c>
      <c r="AJ24" s="299" t="str">
        <f t="shared" si="44"/>
        <v/>
      </c>
      <c r="AK24" s="328"/>
      <c r="AL24" s="328"/>
      <c r="AM24" s="328"/>
      <c r="AN24" s="328"/>
      <c r="AO24" s="328"/>
      <c r="AP24" s="328"/>
      <c r="AQ24" s="328"/>
      <c r="AR24" s="294"/>
      <c r="AS24" s="294"/>
      <c r="AT24" s="302" t="str">
        <f t="shared" si="3"/>
        <v/>
      </c>
      <c r="AU24" s="295" t="str">
        <f t="shared" si="45"/>
        <v/>
      </c>
      <c r="AV24" s="331"/>
      <c r="AW24" s="331"/>
      <c r="AX24" s="43"/>
      <c r="AY24" s="302" t="str">
        <f t="shared" si="46"/>
        <v/>
      </c>
      <c r="AZ24" s="294" t="str">
        <f t="shared" si="47"/>
        <v/>
      </c>
      <c r="BA24" s="299" t="str">
        <f t="shared" si="48"/>
        <v/>
      </c>
      <c r="BB24" s="328"/>
      <c r="BC24" s="328"/>
      <c r="BD24" s="328"/>
      <c r="BE24" s="328"/>
      <c r="BF24" s="328"/>
      <c r="BG24" s="328"/>
      <c r="BH24" s="328"/>
      <c r="BI24" s="294"/>
      <c r="BJ24" s="294"/>
      <c r="BK24" s="302" t="str">
        <f t="shared" si="5"/>
        <v/>
      </c>
      <c r="BL24" s="295" t="str">
        <f t="shared" si="49"/>
        <v/>
      </c>
      <c r="BM24" s="331"/>
      <c r="BN24" s="331"/>
      <c r="BO24" s="43"/>
      <c r="BP24" s="302" t="str">
        <f t="shared" si="50"/>
        <v/>
      </c>
      <c r="BQ24" s="294" t="str">
        <f t="shared" si="51"/>
        <v/>
      </c>
      <c r="BR24" s="299" t="str">
        <f t="shared" si="52"/>
        <v/>
      </c>
      <c r="BS24" s="328"/>
      <c r="BT24" s="328"/>
      <c r="BU24" s="328"/>
      <c r="BV24" s="328"/>
      <c r="BW24" s="328"/>
      <c r="BX24" s="328"/>
      <c r="BY24" s="294"/>
      <c r="BZ24" s="294"/>
      <c r="CA24" s="302" t="str">
        <f t="shared" si="7"/>
        <v/>
      </c>
      <c r="CB24" s="295" t="str">
        <f t="shared" si="53"/>
        <v/>
      </c>
      <c r="CC24" s="331"/>
      <c r="CD24" s="331"/>
      <c r="CE24" s="43"/>
      <c r="CF24" s="302" t="str">
        <f t="shared" si="54"/>
        <v/>
      </c>
      <c r="CG24" s="294" t="str">
        <f t="shared" si="55"/>
        <v/>
      </c>
      <c r="CH24" s="299" t="str">
        <f t="shared" si="56"/>
        <v/>
      </c>
      <c r="CI24" s="328"/>
      <c r="CJ24" s="328"/>
      <c r="CK24" s="328"/>
      <c r="CL24" s="328"/>
      <c r="CM24" s="328"/>
      <c r="CN24" s="328"/>
      <c r="CO24" s="294"/>
      <c r="CP24" s="294"/>
      <c r="CQ24" s="302" t="str">
        <f t="shared" si="9"/>
        <v/>
      </c>
      <c r="CR24" s="295" t="str">
        <f t="shared" si="57"/>
        <v/>
      </c>
      <c r="CS24" s="331"/>
      <c r="CT24" s="331"/>
      <c r="CU24" s="43"/>
      <c r="CV24" s="302" t="str">
        <f t="shared" si="58"/>
        <v/>
      </c>
      <c r="CW24" s="294" t="str">
        <f t="shared" si="59"/>
        <v/>
      </c>
      <c r="CX24" s="299" t="str">
        <f t="shared" si="60"/>
        <v/>
      </c>
      <c r="CY24" s="300" t="str">
        <f t="shared" si="61"/>
        <v/>
      </c>
      <c r="CZ24" s="301" t="str">
        <f t="shared" si="62"/>
        <v/>
      </c>
      <c r="DA24" s="328"/>
      <c r="DB24" s="328"/>
      <c r="DC24" s="328"/>
      <c r="DD24" s="328"/>
      <c r="DE24" s="328"/>
      <c r="DF24" s="328"/>
      <c r="DG24" s="328"/>
      <c r="DH24" s="294"/>
      <c r="DI24" s="294"/>
      <c r="DJ24" s="302" t="str">
        <f t="shared" si="11"/>
        <v/>
      </c>
      <c r="DK24" s="295" t="str">
        <f t="shared" si="63"/>
        <v/>
      </c>
      <c r="DL24" s="331"/>
      <c r="DM24" s="331"/>
      <c r="DN24" s="43"/>
      <c r="DO24" s="302" t="str">
        <f t="shared" si="64"/>
        <v/>
      </c>
      <c r="DP24" s="294" t="str">
        <f t="shared" si="65"/>
        <v/>
      </c>
      <c r="DQ24" s="299" t="str">
        <f t="shared" si="66"/>
        <v/>
      </c>
      <c r="DR24" s="300" t="str">
        <f t="shared" si="67"/>
        <v/>
      </c>
      <c r="DS24" s="298" t="str">
        <f t="shared" si="68"/>
        <v/>
      </c>
    </row>
    <row r="25" spans="1:123" ht="16.5" x14ac:dyDescent="0.3">
      <c r="A25" s="293">
        <v>14</v>
      </c>
      <c r="B25" s="296">
        <f>'LISTA CAS'!B21</f>
        <v>0</v>
      </c>
      <c r="C25" s="296" t="str">
        <f>'LISTA CAS'!C21</f>
        <v>GUERRERO NAPA ACENE SAMANTA</v>
      </c>
      <c r="D25" s="329"/>
      <c r="E25" s="330"/>
      <c r="F25" s="330"/>
      <c r="G25" s="330"/>
      <c r="H25" s="330"/>
      <c r="I25" s="330"/>
      <c r="J25" s="330"/>
      <c r="K25" s="294"/>
      <c r="L25" s="294"/>
      <c r="M25" s="302" t="str">
        <f t="shared" si="0"/>
        <v/>
      </c>
      <c r="N25" s="295" t="str">
        <f t="shared" si="37"/>
        <v/>
      </c>
      <c r="O25" s="331"/>
      <c r="P25" s="331"/>
      <c r="Q25" s="43"/>
      <c r="R25" s="302" t="str">
        <f t="shared" si="38"/>
        <v/>
      </c>
      <c r="S25" s="294" t="str">
        <f t="shared" si="39"/>
        <v/>
      </c>
      <c r="T25" s="299" t="str">
        <f t="shared" si="40"/>
        <v/>
      </c>
      <c r="U25" s="328"/>
      <c r="V25" s="328"/>
      <c r="W25" s="328"/>
      <c r="X25" s="328"/>
      <c r="Y25" s="328"/>
      <c r="Z25" s="328"/>
      <c r="AA25" s="294"/>
      <c r="AB25" s="294"/>
      <c r="AC25" s="302" t="str">
        <f t="shared" si="1"/>
        <v/>
      </c>
      <c r="AD25" s="295" t="str">
        <f t="shared" si="41"/>
        <v/>
      </c>
      <c r="AE25" s="331"/>
      <c r="AF25" s="331"/>
      <c r="AG25" s="43"/>
      <c r="AH25" s="302" t="str">
        <f t="shared" si="42"/>
        <v/>
      </c>
      <c r="AI25" s="294" t="str">
        <f t="shared" si="43"/>
        <v/>
      </c>
      <c r="AJ25" s="299" t="str">
        <f t="shared" si="44"/>
        <v/>
      </c>
      <c r="AK25" s="328"/>
      <c r="AL25" s="328"/>
      <c r="AM25" s="328"/>
      <c r="AN25" s="328"/>
      <c r="AO25" s="328"/>
      <c r="AP25" s="328"/>
      <c r="AQ25" s="328"/>
      <c r="AR25" s="294"/>
      <c r="AS25" s="294"/>
      <c r="AT25" s="302" t="str">
        <f t="shared" si="3"/>
        <v/>
      </c>
      <c r="AU25" s="295" t="str">
        <f t="shared" si="45"/>
        <v/>
      </c>
      <c r="AV25" s="331"/>
      <c r="AW25" s="331"/>
      <c r="AX25" s="43"/>
      <c r="AY25" s="302" t="str">
        <f t="shared" si="46"/>
        <v/>
      </c>
      <c r="AZ25" s="294" t="str">
        <f t="shared" si="47"/>
        <v/>
      </c>
      <c r="BA25" s="299" t="str">
        <f t="shared" si="48"/>
        <v/>
      </c>
      <c r="BB25" s="328"/>
      <c r="BC25" s="328"/>
      <c r="BD25" s="328"/>
      <c r="BE25" s="328"/>
      <c r="BF25" s="328"/>
      <c r="BG25" s="328"/>
      <c r="BH25" s="328"/>
      <c r="BI25" s="294"/>
      <c r="BJ25" s="294"/>
      <c r="BK25" s="302" t="str">
        <f t="shared" si="5"/>
        <v/>
      </c>
      <c r="BL25" s="295" t="str">
        <f t="shared" si="49"/>
        <v/>
      </c>
      <c r="BM25" s="331"/>
      <c r="BN25" s="331"/>
      <c r="BO25" s="43"/>
      <c r="BP25" s="302" t="str">
        <f t="shared" si="50"/>
        <v/>
      </c>
      <c r="BQ25" s="294" t="str">
        <f t="shared" si="51"/>
        <v/>
      </c>
      <c r="BR25" s="299" t="str">
        <f t="shared" si="52"/>
        <v/>
      </c>
      <c r="BS25" s="328"/>
      <c r="BT25" s="328"/>
      <c r="BU25" s="328"/>
      <c r="BV25" s="328"/>
      <c r="BW25" s="328"/>
      <c r="BX25" s="328"/>
      <c r="BY25" s="294"/>
      <c r="BZ25" s="294"/>
      <c r="CA25" s="302" t="str">
        <f t="shared" si="7"/>
        <v/>
      </c>
      <c r="CB25" s="295" t="str">
        <f t="shared" si="53"/>
        <v/>
      </c>
      <c r="CC25" s="331"/>
      <c r="CD25" s="331"/>
      <c r="CE25" s="43"/>
      <c r="CF25" s="302" t="str">
        <f t="shared" si="54"/>
        <v/>
      </c>
      <c r="CG25" s="294" t="str">
        <f t="shared" si="55"/>
        <v/>
      </c>
      <c r="CH25" s="299" t="str">
        <f t="shared" si="56"/>
        <v/>
      </c>
      <c r="CI25" s="328"/>
      <c r="CJ25" s="328"/>
      <c r="CK25" s="328"/>
      <c r="CL25" s="328"/>
      <c r="CM25" s="328"/>
      <c r="CN25" s="328"/>
      <c r="CO25" s="294"/>
      <c r="CP25" s="294"/>
      <c r="CQ25" s="302" t="str">
        <f t="shared" si="9"/>
        <v/>
      </c>
      <c r="CR25" s="295" t="str">
        <f t="shared" si="57"/>
        <v/>
      </c>
      <c r="CS25" s="331"/>
      <c r="CT25" s="331"/>
      <c r="CU25" s="43"/>
      <c r="CV25" s="302" t="str">
        <f t="shared" si="58"/>
        <v/>
      </c>
      <c r="CW25" s="294" t="str">
        <f t="shared" si="59"/>
        <v/>
      </c>
      <c r="CX25" s="299" t="str">
        <f t="shared" si="60"/>
        <v/>
      </c>
      <c r="CY25" s="300" t="str">
        <f t="shared" si="61"/>
        <v/>
      </c>
      <c r="CZ25" s="301" t="str">
        <f t="shared" si="62"/>
        <v/>
      </c>
      <c r="DA25" s="328"/>
      <c r="DB25" s="328"/>
      <c r="DC25" s="328"/>
      <c r="DD25" s="328"/>
      <c r="DE25" s="328"/>
      <c r="DF25" s="328"/>
      <c r="DG25" s="328"/>
      <c r="DH25" s="294"/>
      <c r="DI25" s="294"/>
      <c r="DJ25" s="302" t="str">
        <f t="shared" si="11"/>
        <v/>
      </c>
      <c r="DK25" s="295" t="str">
        <f t="shared" si="63"/>
        <v/>
      </c>
      <c r="DL25" s="331"/>
      <c r="DM25" s="331"/>
      <c r="DN25" s="43"/>
      <c r="DO25" s="302" t="str">
        <f t="shared" si="64"/>
        <v/>
      </c>
      <c r="DP25" s="294" t="str">
        <f t="shared" si="65"/>
        <v/>
      </c>
      <c r="DQ25" s="299" t="str">
        <f t="shared" si="66"/>
        <v/>
      </c>
      <c r="DR25" s="300" t="str">
        <f t="shared" si="67"/>
        <v/>
      </c>
      <c r="DS25" s="298" t="str">
        <f t="shared" si="68"/>
        <v/>
      </c>
    </row>
    <row r="26" spans="1:123" ht="16.5" x14ac:dyDescent="0.3">
      <c r="A26" s="293">
        <v>15</v>
      </c>
      <c r="B26" s="296">
        <f>'LISTA CAS'!B22</f>
        <v>0</v>
      </c>
      <c r="C26" s="296" t="str">
        <f>'LISTA CAS'!C22</f>
        <v>GUILLEN RODRIGUEZ KIMBERLY DOMENICA</v>
      </c>
      <c r="D26" s="329"/>
      <c r="E26" s="330"/>
      <c r="F26" s="330"/>
      <c r="G26" s="330"/>
      <c r="H26" s="330"/>
      <c r="I26" s="330"/>
      <c r="J26" s="330"/>
      <c r="K26" s="294"/>
      <c r="L26" s="294"/>
      <c r="M26" s="302" t="str">
        <f t="shared" si="0"/>
        <v/>
      </c>
      <c r="N26" s="295" t="str">
        <f t="shared" si="37"/>
        <v/>
      </c>
      <c r="O26" s="331"/>
      <c r="P26" s="331"/>
      <c r="Q26" s="43"/>
      <c r="R26" s="302" t="str">
        <f t="shared" si="38"/>
        <v/>
      </c>
      <c r="S26" s="294" t="str">
        <f t="shared" si="39"/>
        <v/>
      </c>
      <c r="T26" s="299" t="str">
        <f t="shared" si="40"/>
        <v/>
      </c>
      <c r="U26" s="328"/>
      <c r="V26" s="328"/>
      <c r="W26" s="328"/>
      <c r="X26" s="328"/>
      <c r="Y26" s="328"/>
      <c r="Z26" s="328"/>
      <c r="AA26" s="294"/>
      <c r="AB26" s="294"/>
      <c r="AC26" s="302" t="str">
        <f t="shared" si="1"/>
        <v/>
      </c>
      <c r="AD26" s="295" t="str">
        <f t="shared" si="41"/>
        <v/>
      </c>
      <c r="AE26" s="331"/>
      <c r="AF26" s="331"/>
      <c r="AG26" s="43"/>
      <c r="AH26" s="302" t="str">
        <f t="shared" si="42"/>
        <v/>
      </c>
      <c r="AI26" s="294" t="str">
        <f t="shared" si="43"/>
        <v/>
      </c>
      <c r="AJ26" s="299" t="str">
        <f t="shared" si="44"/>
        <v/>
      </c>
      <c r="AK26" s="328"/>
      <c r="AL26" s="328"/>
      <c r="AM26" s="328"/>
      <c r="AN26" s="328"/>
      <c r="AO26" s="328"/>
      <c r="AP26" s="328"/>
      <c r="AQ26" s="328"/>
      <c r="AR26" s="294"/>
      <c r="AS26" s="294"/>
      <c r="AT26" s="302" t="str">
        <f t="shared" si="3"/>
        <v/>
      </c>
      <c r="AU26" s="295" t="str">
        <f t="shared" si="45"/>
        <v/>
      </c>
      <c r="AV26" s="331"/>
      <c r="AW26" s="331"/>
      <c r="AX26" s="43"/>
      <c r="AY26" s="302" t="str">
        <f t="shared" si="46"/>
        <v/>
      </c>
      <c r="AZ26" s="294" t="str">
        <f t="shared" si="47"/>
        <v/>
      </c>
      <c r="BA26" s="299" t="str">
        <f t="shared" si="48"/>
        <v/>
      </c>
      <c r="BB26" s="328"/>
      <c r="BC26" s="328"/>
      <c r="BD26" s="328"/>
      <c r="BE26" s="328"/>
      <c r="BF26" s="328"/>
      <c r="BG26" s="328"/>
      <c r="BH26" s="328"/>
      <c r="BI26" s="294"/>
      <c r="BJ26" s="294"/>
      <c r="BK26" s="302" t="str">
        <f t="shared" si="5"/>
        <v/>
      </c>
      <c r="BL26" s="295" t="str">
        <f t="shared" si="49"/>
        <v/>
      </c>
      <c r="BM26" s="331"/>
      <c r="BN26" s="331"/>
      <c r="BO26" s="43"/>
      <c r="BP26" s="302" t="str">
        <f t="shared" si="50"/>
        <v/>
      </c>
      <c r="BQ26" s="294" t="str">
        <f t="shared" si="51"/>
        <v/>
      </c>
      <c r="BR26" s="299" t="str">
        <f t="shared" si="52"/>
        <v/>
      </c>
      <c r="BS26" s="328"/>
      <c r="BT26" s="328"/>
      <c r="BU26" s="328"/>
      <c r="BV26" s="328"/>
      <c r="BW26" s="328"/>
      <c r="BX26" s="328"/>
      <c r="BY26" s="294"/>
      <c r="BZ26" s="294"/>
      <c r="CA26" s="302" t="str">
        <f t="shared" si="7"/>
        <v/>
      </c>
      <c r="CB26" s="295" t="str">
        <f t="shared" si="53"/>
        <v/>
      </c>
      <c r="CC26" s="331"/>
      <c r="CD26" s="331"/>
      <c r="CE26" s="43"/>
      <c r="CF26" s="302" t="str">
        <f t="shared" si="54"/>
        <v/>
      </c>
      <c r="CG26" s="294" t="str">
        <f t="shared" si="55"/>
        <v/>
      </c>
      <c r="CH26" s="299" t="str">
        <f t="shared" si="56"/>
        <v/>
      </c>
      <c r="CI26" s="328"/>
      <c r="CJ26" s="328"/>
      <c r="CK26" s="328"/>
      <c r="CL26" s="328"/>
      <c r="CM26" s="328"/>
      <c r="CN26" s="328"/>
      <c r="CO26" s="294"/>
      <c r="CP26" s="294"/>
      <c r="CQ26" s="302" t="str">
        <f t="shared" si="9"/>
        <v/>
      </c>
      <c r="CR26" s="295" t="str">
        <f t="shared" si="57"/>
        <v/>
      </c>
      <c r="CS26" s="331"/>
      <c r="CT26" s="331"/>
      <c r="CU26" s="43"/>
      <c r="CV26" s="302" t="str">
        <f t="shared" si="58"/>
        <v/>
      </c>
      <c r="CW26" s="294" t="str">
        <f t="shared" si="59"/>
        <v/>
      </c>
      <c r="CX26" s="299" t="str">
        <f t="shared" si="60"/>
        <v/>
      </c>
      <c r="CY26" s="300" t="str">
        <f t="shared" si="61"/>
        <v/>
      </c>
      <c r="CZ26" s="301" t="str">
        <f t="shared" si="62"/>
        <v/>
      </c>
      <c r="DA26" s="328"/>
      <c r="DB26" s="328"/>
      <c r="DC26" s="328"/>
      <c r="DD26" s="328"/>
      <c r="DE26" s="328"/>
      <c r="DF26" s="328"/>
      <c r="DG26" s="328"/>
      <c r="DH26" s="294"/>
      <c r="DI26" s="294"/>
      <c r="DJ26" s="302" t="str">
        <f t="shared" si="11"/>
        <v/>
      </c>
      <c r="DK26" s="295" t="str">
        <f t="shared" si="63"/>
        <v/>
      </c>
      <c r="DL26" s="331"/>
      <c r="DM26" s="331"/>
      <c r="DN26" s="43"/>
      <c r="DO26" s="302" t="str">
        <f t="shared" si="64"/>
        <v/>
      </c>
      <c r="DP26" s="294" t="str">
        <f t="shared" si="65"/>
        <v/>
      </c>
      <c r="DQ26" s="299" t="str">
        <f t="shared" si="66"/>
        <v/>
      </c>
      <c r="DR26" s="300" t="str">
        <f t="shared" si="67"/>
        <v/>
      </c>
      <c r="DS26" s="298" t="str">
        <f t="shared" si="68"/>
        <v/>
      </c>
    </row>
    <row r="27" spans="1:123" ht="16.5" x14ac:dyDescent="0.3">
      <c r="A27" s="293">
        <v>16</v>
      </c>
      <c r="B27" s="296">
        <f>'LISTA CAS'!B23</f>
        <v>0</v>
      </c>
      <c r="C27" s="296" t="str">
        <f>'LISTA CAS'!C23</f>
        <v>IBARRA PICO JEAN CARLOS</v>
      </c>
      <c r="D27" s="329"/>
      <c r="E27" s="330"/>
      <c r="F27" s="330"/>
      <c r="G27" s="330"/>
      <c r="H27" s="330"/>
      <c r="I27" s="330"/>
      <c r="J27" s="330"/>
      <c r="K27" s="294"/>
      <c r="L27" s="294"/>
      <c r="M27" s="302" t="str">
        <f t="shared" ref="M27:M51" si="69">IFERROR(TRUNC(AVERAGE(D27:L27),2),"")</f>
        <v/>
      </c>
      <c r="N27" s="295" t="str">
        <f t="shared" si="37"/>
        <v/>
      </c>
      <c r="O27" s="331"/>
      <c r="P27" s="331"/>
      <c r="Q27" s="43"/>
      <c r="R27" s="302" t="str">
        <f t="shared" si="38"/>
        <v/>
      </c>
      <c r="S27" s="294" t="str">
        <f t="shared" si="39"/>
        <v/>
      </c>
      <c r="T27" s="299" t="str">
        <f t="shared" si="40"/>
        <v/>
      </c>
      <c r="U27" s="328"/>
      <c r="V27" s="328"/>
      <c r="W27" s="328"/>
      <c r="X27" s="328"/>
      <c r="Y27" s="328"/>
      <c r="Z27" s="328"/>
      <c r="AA27" s="294"/>
      <c r="AB27" s="294"/>
      <c r="AC27" s="302" t="str">
        <f t="shared" ref="AC27:AC51" si="70">IFERROR(TRUNC(AVERAGE(U27:AB27),2),"")</f>
        <v/>
      </c>
      <c r="AD27" s="295" t="str">
        <f t="shared" si="41"/>
        <v/>
      </c>
      <c r="AE27" s="331"/>
      <c r="AF27" s="331"/>
      <c r="AG27" s="43"/>
      <c r="AH27" s="302" t="str">
        <f t="shared" si="42"/>
        <v/>
      </c>
      <c r="AI27" s="294" t="str">
        <f t="shared" si="43"/>
        <v/>
      </c>
      <c r="AJ27" s="299" t="str">
        <f t="shared" si="44"/>
        <v/>
      </c>
      <c r="AK27" s="328"/>
      <c r="AL27" s="328"/>
      <c r="AM27" s="328"/>
      <c r="AN27" s="328"/>
      <c r="AO27" s="328"/>
      <c r="AP27" s="328"/>
      <c r="AQ27" s="328"/>
      <c r="AR27" s="294"/>
      <c r="AS27" s="294"/>
      <c r="AT27" s="302" t="str">
        <f t="shared" ref="AT27:AT51" si="71">IFERROR(TRUNC(AVERAGE(AK27:AS27),2),"")</f>
        <v/>
      </c>
      <c r="AU27" s="295" t="str">
        <f t="shared" si="45"/>
        <v/>
      </c>
      <c r="AV27" s="331"/>
      <c r="AW27" s="331"/>
      <c r="AX27" s="43"/>
      <c r="AY27" s="302" t="str">
        <f t="shared" si="46"/>
        <v/>
      </c>
      <c r="AZ27" s="294" t="str">
        <f t="shared" si="47"/>
        <v/>
      </c>
      <c r="BA27" s="299" t="str">
        <f t="shared" si="48"/>
        <v/>
      </c>
      <c r="BB27" s="328"/>
      <c r="BC27" s="328"/>
      <c r="BD27" s="328"/>
      <c r="BE27" s="328"/>
      <c r="BF27" s="328"/>
      <c r="BG27" s="328"/>
      <c r="BH27" s="328"/>
      <c r="BI27" s="294"/>
      <c r="BJ27" s="294"/>
      <c r="BK27" s="302" t="str">
        <f t="shared" ref="BK27:BK51" si="72">IFERROR(TRUNC(AVERAGE(BB27:BJ27),2),"")</f>
        <v/>
      </c>
      <c r="BL27" s="295" t="str">
        <f t="shared" si="49"/>
        <v/>
      </c>
      <c r="BM27" s="331"/>
      <c r="BN27" s="331"/>
      <c r="BO27" s="43"/>
      <c r="BP27" s="302" t="str">
        <f t="shared" si="50"/>
        <v/>
      </c>
      <c r="BQ27" s="294" t="str">
        <f t="shared" si="51"/>
        <v/>
      </c>
      <c r="BR27" s="299" t="str">
        <f t="shared" si="52"/>
        <v/>
      </c>
      <c r="BS27" s="328"/>
      <c r="BT27" s="328"/>
      <c r="BU27" s="328"/>
      <c r="BV27" s="328"/>
      <c r="BW27" s="328"/>
      <c r="BX27" s="328"/>
      <c r="BY27" s="294"/>
      <c r="BZ27" s="294"/>
      <c r="CA27" s="302" t="str">
        <f t="shared" ref="CA27:CA51" si="73">IFERROR(TRUNC(AVERAGE(BS27:BZ27),2),"")</f>
        <v/>
      </c>
      <c r="CB27" s="295" t="str">
        <f t="shared" si="53"/>
        <v/>
      </c>
      <c r="CC27" s="331"/>
      <c r="CD27" s="331"/>
      <c r="CE27" s="43"/>
      <c r="CF27" s="302" t="str">
        <f t="shared" si="54"/>
        <v/>
      </c>
      <c r="CG27" s="294" t="str">
        <f t="shared" si="55"/>
        <v/>
      </c>
      <c r="CH27" s="299" t="str">
        <f t="shared" si="56"/>
        <v/>
      </c>
      <c r="CI27" s="328"/>
      <c r="CJ27" s="328"/>
      <c r="CK27" s="328"/>
      <c r="CL27" s="328"/>
      <c r="CM27" s="328"/>
      <c r="CN27" s="328"/>
      <c r="CO27" s="294"/>
      <c r="CP27" s="294"/>
      <c r="CQ27" s="302" t="str">
        <f t="shared" ref="CQ27:CQ51" si="74">IFERROR(TRUNC(AVERAGE(CI27:CP27),2),"")</f>
        <v/>
      </c>
      <c r="CR27" s="295" t="str">
        <f t="shared" si="57"/>
        <v/>
      </c>
      <c r="CS27" s="331"/>
      <c r="CT27" s="331"/>
      <c r="CU27" s="43"/>
      <c r="CV27" s="302" t="str">
        <f t="shared" si="58"/>
        <v/>
      </c>
      <c r="CW27" s="294" t="str">
        <f t="shared" si="59"/>
        <v/>
      </c>
      <c r="CX27" s="299" t="str">
        <f t="shared" si="60"/>
        <v/>
      </c>
      <c r="CY27" s="300" t="str">
        <f t="shared" si="61"/>
        <v/>
      </c>
      <c r="CZ27" s="301" t="str">
        <f t="shared" si="62"/>
        <v/>
      </c>
      <c r="DA27" s="328"/>
      <c r="DB27" s="328"/>
      <c r="DC27" s="328"/>
      <c r="DD27" s="328"/>
      <c r="DE27" s="328"/>
      <c r="DF27" s="328"/>
      <c r="DG27" s="328"/>
      <c r="DH27" s="294"/>
      <c r="DI27" s="294"/>
      <c r="DJ27" s="302" t="str">
        <f t="shared" ref="DJ27:DJ51" si="75">IFERROR(TRUNC(AVERAGE(DA27:DI27),2),"")</f>
        <v/>
      </c>
      <c r="DK27" s="295" t="str">
        <f t="shared" si="63"/>
        <v/>
      </c>
      <c r="DL27" s="331"/>
      <c r="DM27" s="331"/>
      <c r="DN27" s="43"/>
      <c r="DO27" s="302" t="str">
        <f t="shared" si="64"/>
        <v/>
      </c>
      <c r="DP27" s="294" t="str">
        <f t="shared" si="65"/>
        <v/>
      </c>
      <c r="DQ27" s="299" t="str">
        <f t="shared" si="66"/>
        <v/>
      </c>
      <c r="DR27" s="300" t="str">
        <f t="shared" si="67"/>
        <v/>
      </c>
      <c r="DS27" s="298" t="str">
        <f t="shared" si="68"/>
        <v/>
      </c>
    </row>
    <row r="28" spans="1:123" ht="16.5" x14ac:dyDescent="0.3">
      <c r="A28" s="293">
        <v>17</v>
      </c>
      <c r="B28" s="296">
        <f>'LISTA CAS'!B24</f>
        <v>0</v>
      </c>
      <c r="C28" s="296" t="str">
        <f>'LISTA CAS'!C24</f>
        <v>JAMA IVARRA GIANNA LIDICETH</v>
      </c>
      <c r="D28" s="329"/>
      <c r="E28" s="330"/>
      <c r="F28" s="330"/>
      <c r="G28" s="330"/>
      <c r="H28" s="330"/>
      <c r="I28" s="330"/>
      <c r="J28" s="330"/>
      <c r="K28" s="294"/>
      <c r="L28" s="294"/>
      <c r="M28" s="302" t="str">
        <f t="shared" si="69"/>
        <v/>
      </c>
      <c r="N28" s="295" t="str">
        <f t="shared" ref="N28:N51" si="76">IFERROR((M28*70/100),"")</f>
        <v/>
      </c>
      <c r="O28" s="331"/>
      <c r="P28" s="331"/>
      <c r="Q28" s="43"/>
      <c r="R28" s="302" t="str">
        <f t="shared" ref="R28:R51" si="77">IFERROR(TRUNC(AVERAGE(O28:P28),2),"")</f>
        <v/>
      </c>
      <c r="S28" s="294" t="str">
        <f t="shared" ref="S28:S51" si="78">IFERROR((R28*30/100),"")</f>
        <v/>
      </c>
      <c r="T28" s="299" t="str">
        <f t="shared" ref="T28:T51" si="79">IFERROR(TRUNC(SUM(N28+S28),2),"")</f>
        <v/>
      </c>
      <c r="U28" s="328"/>
      <c r="V28" s="328"/>
      <c r="W28" s="328"/>
      <c r="X28" s="328"/>
      <c r="Y28" s="328"/>
      <c r="Z28" s="328"/>
      <c r="AA28" s="294"/>
      <c r="AB28" s="294"/>
      <c r="AC28" s="302" t="str">
        <f t="shared" si="70"/>
        <v/>
      </c>
      <c r="AD28" s="295" t="str">
        <f t="shared" ref="AD28:AD51" si="80">IFERROR((AC28*70/100),"")</f>
        <v/>
      </c>
      <c r="AE28" s="331"/>
      <c r="AF28" s="331"/>
      <c r="AG28" s="43"/>
      <c r="AH28" s="302" t="str">
        <f t="shared" ref="AH28:AH51" si="81">IFERROR(TRUNC(AVERAGE(AE28:AG28),2),"")</f>
        <v/>
      </c>
      <c r="AI28" s="294" t="str">
        <f t="shared" ref="AI28:AI51" si="82">IFERROR((AH28*30/100),"")</f>
        <v/>
      </c>
      <c r="AJ28" s="299" t="str">
        <f t="shared" ref="AJ28:AJ51" si="83">IFERROR(TRUNC(SUM(AD28+AI28),2),"")</f>
        <v/>
      </c>
      <c r="AK28" s="328"/>
      <c r="AL28" s="328"/>
      <c r="AM28" s="328"/>
      <c r="AN28" s="328"/>
      <c r="AO28" s="328"/>
      <c r="AP28" s="328"/>
      <c r="AQ28" s="328"/>
      <c r="AR28" s="294"/>
      <c r="AS28" s="294"/>
      <c r="AT28" s="302" t="str">
        <f t="shared" si="71"/>
        <v/>
      </c>
      <c r="AU28" s="295" t="str">
        <f t="shared" ref="AU28:AU51" si="84">IFERROR((AT28*70/100),"")</f>
        <v/>
      </c>
      <c r="AV28" s="331"/>
      <c r="AW28" s="331"/>
      <c r="AX28" s="43"/>
      <c r="AY28" s="302" t="str">
        <f t="shared" ref="AY28:AY51" si="85">IFERROR(TRUNC(AVERAGE(AV28:AX28),2),"")</f>
        <v/>
      </c>
      <c r="AZ28" s="294" t="str">
        <f t="shared" ref="AZ28:AZ51" si="86">IFERROR((AY28*30/100),"")</f>
        <v/>
      </c>
      <c r="BA28" s="299" t="str">
        <f t="shared" ref="BA28:BA51" si="87">IFERROR(TRUNC(SUM(AU28+AZ28),2),"")</f>
        <v/>
      </c>
      <c r="BB28" s="328"/>
      <c r="BC28" s="328"/>
      <c r="BD28" s="328"/>
      <c r="BE28" s="328"/>
      <c r="BF28" s="328"/>
      <c r="BG28" s="328"/>
      <c r="BH28" s="328"/>
      <c r="BI28" s="294"/>
      <c r="BJ28" s="294"/>
      <c r="BK28" s="302" t="str">
        <f t="shared" si="72"/>
        <v/>
      </c>
      <c r="BL28" s="295" t="str">
        <f t="shared" ref="BL28:BL51" si="88">IFERROR((BK28*70/100),"")</f>
        <v/>
      </c>
      <c r="BM28" s="331"/>
      <c r="BN28" s="331"/>
      <c r="BO28" s="43"/>
      <c r="BP28" s="302" t="str">
        <f t="shared" ref="BP28:BP51" si="89">IFERROR(TRUNC(AVERAGE(BM28:BO28),2),"")</f>
        <v/>
      </c>
      <c r="BQ28" s="294" t="str">
        <f t="shared" ref="BQ28:BQ51" si="90">IFERROR((BP28*30/100),"")</f>
        <v/>
      </c>
      <c r="BR28" s="299" t="str">
        <f t="shared" ref="BR28:BR51" si="91">IFERROR(TRUNC(SUM(BL28+BQ28),2),"")</f>
        <v/>
      </c>
      <c r="BS28" s="328"/>
      <c r="BT28" s="328"/>
      <c r="BU28" s="328"/>
      <c r="BV28" s="328"/>
      <c r="BW28" s="328"/>
      <c r="BX28" s="328"/>
      <c r="BY28" s="294"/>
      <c r="BZ28" s="294"/>
      <c r="CA28" s="302" t="str">
        <f t="shared" si="73"/>
        <v/>
      </c>
      <c r="CB28" s="295" t="str">
        <f t="shared" ref="CB28:CB51" si="92">IFERROR((CA28*70/100),"")</f>
        <v/>
      </c>
      <c r="CC28" s="331"/>
      <c r="CD28" s="331"/>
      <c r="CE28" s="43"/>
      <c r="CF28" s="302" t="str">
        <f t="shared" ref="CF28:CF51" si="93">IFERROR(TRUNC(AVERAGE(CC28:CE28),2),"")</f>
        <v/>
      </c>
      <c r="CG28" s="294" t="str">
        <f t="shared" ref="CG28:CG51" si="94">IFERROR((CF28*30/100),"")</f>
        <v/>
      </c>
      <c r="CH28" s="299" t="str">
        <f t="shared" ref="CH28:CH51" si="95">IFERROR(TRUNC(SUM(CB28+CG28),2),"")</f>
        <v/>
      </c>
      <c r="CI28" s="328"/>
      <c r="CJ28" s="328"/>
      <c r="CK28" s="328"/>
      <c r="CL28" s="328"/>
      <c r="CM28" s="328"/>
      <c r="CN28" s="328"/>
      <c r="CO28" s="294"/>
      <c r="CP28" s="294"/>
      <c r="CQ28" s="302" t="str">
        <f t="shared" si="74"/>
        <v/>
      </c>
      <c r="CR28" s="295" t="str">
        <f t="shared" ref="CR28:CR51" si="96">IFERROR((CQ28*70/100),"")</f>
        <v/>
      </c>
      <c r="CS28" s="331"/>
      <c r="CT28" s="331"/>
      <c r="CU28" s="43"/>
      <c r="CV28" s="302" t="str">
        <f t="shared" ref="CV28:CV51" si="97">IFERROR(TRUNC(AVERAGE(CS28:CU28),2),"")</f>
        <v/>
      </c>
      <c r="CW28" s="294" t="str">
        <f t="shared" ref="CW28:CW51" si="98">IFERROR((CV28*30/100),"")</f>
        <v/>
      </c>
      <c r="CX28" s="299" t="str">
        <f t="shared" ref="CX28:CX51" si="99">IFERROR(TRUNC(SUM(CR28+CW28),2),"")</f>
        <v/>
      </c>
      <c r="CY28" s="300" t="str">
        <f t="shared" ref="CY28:CY51" si="100">IF(CX28="","",ROUND(CX28,0))</f>
        <v/>
      </c>
      <c r="CZ28" s="301" t="str">
        <f t="shared" ref="CZ28:CZ51" si="101">IF(CY28="","",IF(CY28&gt;=9.51,"A+",IF(CY28&gt;=9,"A-",IF(CY28&gt;=8,"B+",IF(CY28&gt;=7,"B-",IF(CY28&gt;=6,"C+",IF(CY28&gt;=5,"C-",IF(CY28&gt;=4,"D+",IF(CY28&gt;=3,"D-",IF(CY28&gt;=2,"E+",IF(CY28&gt;=0,"E-")))))))))))</f>
        <v/>
      </c>
      <c r="DA28" s="328"/>
      <c r="DB28" s="328"/>
      <c r="DC28" s="328"/>
      <c r="DD28" s="328"/>
      <c r="DE28" s="328"/>
      <c r="DF28" s="328"/>
      <c r="DG28" s="328"/>
      <c r="DH28" s="294"/>
      <c r="DI28" s="294"/>
      <c r="DJ28" s="302" t="str">
        <f t="shared" si="75"/>
        <v/>
      </c>
      <c r="DK28" s="295" t="str">
        <f t="shared" ref="DK28:DK51" si="102">IFERROR((DJ28*70/100),"")</f>
        <v/>
      </c>
      <c r="DL28" s="331"/>
      <c r="DM28" s="331"/>
      <c r="DN28" s="43"/>
      <c r="DO28" s="302" t="str">
        <f t="shared" ref="DO28:DO51" si="103">IFERROR(TRUNC(AVERAGE(DL28:DN28),2),"")</f>
        <v/>
      </c>
      <c r="DP28" s="294" t="str">
        <f t="shared" ref="DP28:DP51" si="104">IFERROR((DO28*30/100),"")</f>
        <v/>
      </c>
      <c r="DQ28" s="299" t="str">
        <f t="shared" ref="DQ28:DQ51" si="105">IFERROR(TRUNC(SUM(DK28+DP28),2),"")</f>
        <v/>
      </c>
      <c r="DR28" s="300" t="str">
        <f t="shared" ref="DR28:DR51" si="106">IF(DQ28="","",ROUND(DQ28,0))</f>
        <v/>
      </c>
      <c r="DS28" s="298" t="str">
        <f t="shared" ref="DS28:DS51" si="107">IF(DR28="","",IF(DR28&gt;=9.51,"A+",IF(DR28&gt;=9,"A-",IF(DR28&gt;=8,"B+",IF(DR28&gt;=7,"B-",IF(DR28&gt;=6,"C+",IF(DR28&gt;=5,"C-",IF(DR28&gt;=4,"D+",IF(DR28&gt;=3,"D-",IF(DR28&gt;=2,"E+",IF(DR28&gt;=0,"E-")))))))))))</f>
        <v/>
      </c>
    </row>
    <row r="29" spans="1:123" ht="16.5" x14ac:dyDescent="0.3">
      <c r="A29" s="293">
        <v>18</v>
      </c>
      <c r="B29" s="296">
        <f>'LISTA CAS'!B25</f>
        <v>0</v>
      </c>
      <c r="C29" s="296" t="str">
        <f>'LISTA CAS'!C25</f>
        <v>JAMA MOREIRA ASHLY DANIELA</v>
      </c>
      <c r="D29" s="329"/>
      <c r="E29" s="330"/>
      <c r="F29" s="330"/>
      <c r="G29" s="330"/>
      <c r="H29" s="330"/>
      <c r="I29" s="330"/>
      <c r="J29" s="330"/>
      <c r="K29" s="294"/>
      <c r="L29" s="294"/>
      <c r="M29" s="302" t="str">
        <f t="shared" si="69"/>
        <v/>
      </c>
      <c r="N29" s="295" t="str">
        <f t="shared" si="76"/>
        <v/>
      </c>
      <c r="O29" s="331"/>
      <c r="P29" s="331"/>
      <c r="Q29" s="43"/>
      <c r="R29" s="302" t="str">
        <f t="shared" si="77"/>
        <v/>
      </c>
      <c r="S29" s="294" t="str">
        <f t="shared" si="78"/>
        <v/>
      </c>
      <c r="T29" s="299" t="str">
        <f t="shared" si="79"/>
        <v/>
      </c>
      <c r="U29" s="328"/>
      <c r="V29" s="328"/>
      <c r="W29" s="328"/>
      <c r="X29" s="328"/>
      <c r="Y29" s="328"/>
      <c r="Z29" s="328"/>
      <c r="AA29" s="294"/>
      <c r="AB29" s="294"/>
      <c r="AC29" s="302" t="str">
        <f t="shared" si="70"/>
        <v/>
      </c>
      <c r="AD29" s="295" t="str">
        <f t="shared" si="80"/>
        <v/>
      </c>
      <c r="AE29" s="331"/>
      <c r="AF29" s="331"/>
      <c r="AG29" s="43"/>
      <c r="AH29" s="302" t="str">
        <f t="shared" si="81"/>
        <v/>
      </c>
      <c r="AI29" s="294" t="str">
        <f t="shared" si="82"/>
        <v/>
      </c>
      <c r="AJ29" s="299" t="str">
        <f t="shared" si="83"/>
        <v/>
      </c>
      <c r="AK29" s="328"/>
      <c r="AL29" s="328"/>
      <c r="AM29" s="328"/>
      <c r="AN29" s="328"/>
      <c r="AO29" s="328"/>
      <c r="AP29" s="328"/>
      <c r="AQ29" s="328"/>
      <c r="AR29" s="294"/>
      <c r="AS29" s="294"/>
      <c r="AT29" s="302" t="str">
        <f t="shared" si="71"/>
        <v/>
      </c>
      <c r="AU29" s="295" t="str">
        <f t="shared" si="84"/>
        <v/>
      </c>
      <c r="AV29" s="331"/>
      <c r="AW29" s="331"/>
      <c r="AX29" s="43"/>
      <c r="AY29" s="302" t="str">
        <f t="shared" si="85"/>
        <v/>
      </c>
      <c r="AZ29" s="294" t="str">
        <f t="shared" si="86"/>
        <v/>
      </c>
      <c r="BA29" s="299" t="str">
        <f t="shared" si="87"/>
        <v/>
      </c>
      <c r="BB29" s="328"/>
      <c r="BC29" s="328"/>
      <c r="BD29" s="328"/>
      <c r="BE29" s="328"/>
      <c r="BF29" s="328"/>
      <c r="BG29" s="328"/>
      <c r="BH29" s="328"/>
      <c r="BI29" s="294"/>
      <c r="BJ29" s="294"/>
      <c r="BK29" s="302" t="str">
        <f t="shared" si="72"/>
        <v/>
      </c>
      <c r="BL29" s="295" t="str">
        <f t="shared" si="88"/>
        <v/>
      </c>
      <c r="BM29" s="331"/>
      <c r="BN29" s="331"/>
      <c r="BO29" s="43"/>
      <c r="BP29" s="302" t="str">
        <f t="shared" si="89"/>
        <v/>
      </c>
      <c r="BQ29" s="294" t="str">
        <f t="shared" si="90"/>
        <v/>
      </c>
      <c r="BR29" s="299" t="str">
        <f t="shared" si="91"/>
        <v/>
      </c>
      <c r="BS29" s="328"/>
      <c r="BT29" s="328"/>
      <c r="BU29" s="328"/>
      <c r="BV29" s="328"/>
      <c r="BW29" s="328"/>
      <c r="BX29" s="328"/>
      <c r="BY29" s="294"/>
      <c r="BZ29" s="294"/>
      <c r="CA29" s="302" t="str">
        <f t="shared" si="73"/>
        <v/>
      </c>
      <c r="CB29" s="295" t="str">
        <f t="shared" si="92"/>
        <v/>
      </c>
      <c r="CC29" s="331"/>
      <c r="CD29" s="331"/>
      <c r="CE29" s="43"/>
      <c r="CF29" s="302" t="str">
        <f t="shared" si="93"/>
        <v/>
      </c>
      <c r="CG29" s="294" t="str">
        <f t="shared" si="94"/>
        <v/>
      </c>
      <c r="CH29" s="299" t="str">
        <f t="shared" si="95"/>
        <v/>
      </c>
      <c r="CI29" s="328"/>
      <c r="CJ29" s="328"/>
      <c r="CK29" s="328"/>
      <c r="CL29" s="328"/>
      <c r="CM29" s="328"/>
      <c r="CN29" s="328"/>
      <c r="CO29" s="294"/>
      <c r="CP29" s="294"/>
      <c r="CQ29" s="302" t="str">
        <f t="shared" si="74"/>
        <v/>
      </c>
      <c r="CR29" s="295" t="str">
        <f t="shared" si="96"/>
        <v/>
      </c>
      <c r="CS29" s="331"/>
      <c r="CT29" s="331"/>
      <c r="CU29" s="43"/>
      <c r="CV29" s="302" t="str">
        <f t="shared" si="97"/>
        <v/>
      </c>
      <c r="CW29" s="294" t="str">
        <f t="shared" si="98"/>
        <v/>
      </c>
      <c r="CX29" s="299" t="str">
        <f t="shared" si="99"/>
        <v/>
      </c>
      <c r="CY29" s="300" t="str">
        <f t="shared" si="100"/>
        <v/>
      </c>
      <c r="CZ29" s="301" t="str">
        <f t="shared" si="101"/>
        <v/>
      </c>
      <c r="DA29" s="328"/>
      <c r="DB29" s="328"/>
      <c r="DC29" s="328"/>
      <c r="DD29" s="328"/>
      <c r="DE29" s="328"/>
      <c r="DF29" s="328"/>
      <c r="DG29" s="328"/>
      <c r="DH29" s="294"/>
      <c r="DI29" s="294"/>
      <c r="DJ29" s="302" t="str">
        <f t="shared" si="75"/>
        <v/>
      </c>
      <c r="DK29" s="295" t="str">
        <f t="shared" si="102"/>
        <v/>
      </c>
      <c r="DL29" s="331"/>
      <c r="DM29" s="331"/>
      <c r="DN29" s="43"/>
      <c r="DO29" s="302" t="str">
        <f t="shared" si="103"/>
        <v/>
      </c>
      <c r="DP29" s="294" t="str">
        <f t="shared" si="104"/>
        <v/>
      </c>
      <c r="DQ29" s="299" t="str">
        <f t="shared" si="105"/>
        <v/>
      </c>
      <c r="DR29" s="300" t="str">
        <f t="shared" si="106"/>
        <v/>
      </c>
      <c r="DS29" s="298" t="str">
        <f t="shared" si="107"/>
        <v/>
      </c>
    </row>
    <row r="30" spans="1:123" ht="16.5" x14ac:dyDescent="0.3">
      <c r="A30" s="293">
        <v>19</v>
      </c>
      <c r="B30" s="296">
        <f>'LISTA CAS'!B26</f>
        <v>0</v>
      </c>
      <c r="C30" s="296" t="str">
        <f>'LISTA CAS'!C26</f>
        <v>LOOR MOREIRA ISAIAS EZEQUIEL</v>
      </c>
      <c r="D30" s="329"/>
      <c r="E30" s="330"/>
      <c r="F30" s="330"/>
      <c r="G30" s="330"/>
      <c r="H30" s="330"/>
      <c r="I30" s="330"/>
      <c r="J30" s="330"/>
      <c r="K30" s="294"/>
      <c r="L30" s="294"/>
      <c r="M30" s="302" t="str">
        <f t="shared" si="69"/>
        <v/>
      </c>
      <c r="N30" s="295" t="str">
        <f t="shared" si="76"/>
        <v/>
      </c>
      <c r="O30" s="331"/>
      <c r="P30" s="331"/>
      <c r="Q30" s="43"/>
      <c r="R30" s="302" t="str">
        <f t="shared" si="77"/>
        <v/>
      </c>
      <c r="S30" s="294" t="str">
        <f t="shared" si="78"/>
        <v/>
      </c>
      <c r="T30" s="299" t="str">
        <f t="shared" si="79"/>
        <v/>
      </c>
      <c r="U30" s="328"/>
      <c r="V30" s="328"/>
      <c r="W30" s="328"/>
      <c r="X30" s="328"/>
      <c r="Y30" s="328"/>
      <c r="Z30" s="328"/>
      <c r="AA30" s="294"/>
      <c r="AB30" s="294"/>
      <c r="AC30" s="302" t="str">
        <f t="shared" si="70"/>
        <v/>
      </c>
      <c r="AD30" s="295" t="str">
        <f t="shared" si="80"/>
        <v/>
      </c>
      <c r="AE30" s="331"/>
      <c r="AF30" s="331"/>
      <c r="AG30" s="43"/>
      <c r="AH30" s="302" t="str">
        <f t="shared" si="81"/>
        <v/>
      </c>
      <c r="AI30" s="294" t="str">
        <f t="shared" si="82"/>
        <v/>
      </c>
      <c r="AJ30" s="299" t="str">
        <f t="shared" si="83"/>
        <v/>
      </c>
      <c r="AK30" s="328"/>
      <c r="AL30" s="328"/>
      <c r="AM30" s="328"/>
      <c r="AN30" s="328"/>
      <c r="AO30" s="328"/>
      <c r="AP30" s="328"/>
      <c r="AQ30" s="328"/>
      <c r="AR30" s="294"/>
      <c r="AS30" s="294"/>
      <c r="AT30" s="302" t="str">
        <f t="shared" si="71"/>
        <v/>
      </c>
      <c r="AU30" s="295" t="str">
        <f t="shared" si="84"/>
        <v/>
      </c>
      <c r="AV30" s="331"/>
      <c r="AW30" s="331"/>
      <c r="AX30" s="43"/>
      <c r="AY30" s="302" t="str">
        <f t="shared" si="85"/>
        <v/>
      </c>
      <c r="AZ30" s="294" t="str">
        <f t="shared" si="86"/>
        <v/>
      </c>
      <c r="BA30" s="299" t="str">
        <f t="shared" si="87"/>
        <v/>
      </c>
      <c r="BB30" s="328"/>
      <c r="BC30" s="328"/>
      <c r="BD30" s="328"/>
      <c r="BE30" s="328"/>
      <c r="BF30" s="328"/>
      <c r="BG30" s="328"/>
      <c r="BH30" s="328"/>
      <c r="BI30" s="294"/>
      <c r="BJ30" s="294"/>
      <c r="BK30" s="302" t="str">
        <f t="shared" si="72"/>
        <v/>
      </c>
      <c r="BL30" s="295" t="str">
        <f t="shared" si="88"/>
        <v/>
      </c>
      <c r="BM30" s="331"/>
      <c r="BN30" s="331"/>
      <c r="BO30" s="43"/>
      <c r="BP30" s="302" t="str">
        <f t="shared" si="89"/>
        <v/>
      </c>
      <c r="BQ30" s="294" t="str">
        <f t="shared" si="90"/>
        <v/>
      </c>
      <c r="BR30" s="299" t="str">
        <f t="shared" si="91"/>
        <v/>
      </c>
      <c r="BS30" s="328"/>
      <c r="BT30" s="328"/>
      <c r="BU30" s="328"/>
      <c r="BV30" s="328"/>
      <c r="BW30" s="328"/>
      <c r="BX30" s="328"/>
      <c r="BY30" s="294"/>
      <c r="BZ30" s="294"/>
      <c r="CA30" s="302" t="str">
        <f t="shared" si="73"/>
        <v/>
      </c>
      <c r="CB30" s="295" t="str">
        <f t="shared" si="92"/>
        <v/>
      </c>
      <c r="CC30" s="331"/>
      <c r="CD30" s="331"/>
      <c r="CE30" s="43"/>
      <c r="CF30" s="302" t="str">
        <f t="shared" si="93"/>
        <v/>
      </c>
      <c r="CG30" s="294" t="str">
        <f t="shared" si="94"/>
        <v/>
      </c>
      <c r="CH30" s="299" t="str">
        <f t="shared" si="95"/>
        <v/>
      </c>
      <c r="CI30" s="328"/>
      <c r="CJ30" s="328"/>
      <c r="CK30" s="328"/>
      <c r="CL30" s="328"/>
      <c r="CM30" s="328"/>
      <c r="CN30" s="328"/>
      <c r="CO30" s="294"/>
      <c r="CP30" s="294"/>
      <c r="CQ30" s="302" t="str">
        <f t="shared" si="74"/>
        <v/>
      </c>
      <c r="CR30" s="295" t="str">
        <f t="shared" si="96"/>
        <v/>
      </c>
      <c r="CS30" s="331"/>
      <c r="CT30" s="331"/>
      <c r="CU30" s="43"/>
      <c r="CV30" s="302" t="str">
        <f t="shared" si="97"/>
        <v/>
      </c>
      <c r="CW30" s="294" t="str">
        <f t="shared" si="98"/>
        <v/>
      </c>
      <c r="CX30" s="299" t="str">
        <f t="shared" si="99"/>
        <v/>
      </c>
      <c r="CY30" s="300" t="str">
        <f t="shared" si="100"/>
        <v/>
      </c>
      <c r="CZ30" s="301" t="str">
        <f t="shared" si="101"/>
        <v/>
      </c>
      <c r="DA30" s="328"/>
      <c r="DB30" s="328"/>
      <c r="DC30" s="328"/>
      <c r="DD30" s="328"/>
      <c r="DE30" s="328"/>
      <c r="DF30" s="328"/>
      <c r="DG30" s="328"/>
      <c r="DH30" s="294"/>
      <c r="DI30" s="294"/>
      <c r="DJ30" s="302" t="str">
        <f t="shared" si="75"/>
        <v/>
      </c>
      <c r="DK30" s="295" t="str">
        <f t="shared" si="102"/>
        <v/>
      </c>
      <c r="DL30" s="331"/>
      <c r="DM30" s="331"/>
      <c r="DN30" s="43"/>
      <c r="DO30" s="302" t="str">
        <f t="shared" si="103"/>
        <v/>
      </c>
      <c r="DP30" s="294" t="str">
        <f t="shared" si="104"/>
        <v/>
      </c>
      <c r="DQ30" s="299" t="str">
        <f t="shared" si="105"/>
        <v/>
      </c>
      <c r="DR30" s="300" t="str">
        <f t="shared" si="106"/>
        <v/>
      </c>
      <c r="DS30" s="298" t="str">
        <f t="shared" si="107"/>
        <v/>
      </c>
    </row>
    <row r="31" spans="1:123" ht="16.5" x14ac:dyDescent="0.3">
      <c r="A31" s="293">
        <v>20</v>
      </c>
      <c r="B31" s="296">
        <f>'LISTA CAS'!B27</f>
        <v>0</v>
      </c>
      <c r="C31" s="296" t="str">
        <f>'LISTA CAS'!C27</f>
        <v>LOPEZ MARCILLO GLADYS VALENTINA</v>
      </c>
      <c r="D31" s="329"/>
      <c r="E31" s="330"/>
      <c r="F31" s="330"/>
      <c r="G31" s="330"/>
      <c r="H31" s="330"/>
      <c r="I31" s="330"/>
      <c r="J31" s="330"/>
      <c r="K31" s="294"/>
      <c r="L31" s="294"/>
      <c r="M31" s="302" t="str">
        <f t="shared" si="69"/>
        <v/>
      </c>
      <c r="N31" s="295" t="str">
        <f t="shared" si="76"/>
        <v/>
      </c>
      <c r="O31" s="331"/>
      <c r="P31" s="331"/>
      <c r="Q31" s="43"/>
      <c r="R31" s="302" t="str">
        <f t="shared" si="77"/>
        <v/>
      </c>
      <c r="S31" s="294" t="str">
        <f t="shared" si="78"/>
        <v/>
      </c>
      <c r="T31" s="299" t="str">
        <f t="shared" si="79"/>
        <v/>
      </c>
      <c r="U31" s="328"/>
      <c r="V31" s="328"/>
      <c r="W31" s="328"/>
      <c r="X31" s="328"/>
      <c r="Y31" s="328"/>
      <c r="Z31" s="328"/>
      <c r="AA31" s="294"/>
      <c r="AB31" s="294"/>
      <c r="AC31" s="302" t="str">
        <f t="shared" si="70"/>
        <v/>
      </c>
      <c r="AD31" s="295" t="str">
        <f t="shared" si="80"/>
        <v/>
      </c>
      <c r="AE31" s="331"/>
      <c r="AF31" s="331"/>
      <c r="AG31" s="43"/>
      <c r="AH31" s="302" t="str">
        <f t="shared" si="81"/>
        <v/>
      </c>
      <c r="AI31" s="294" t="str">
        <f t="shared" si="82"/>
        <v/>
      </c>
      <c r="AJ31" s="299" t="str">
        <f t="shared" si="83"/>
        <v/>
      </c>
      <c r="AK31" s="328"/>
      <c r="AL31" s="328"/>
      <c r="AM31" s="328"/>
      <c r="AN31" s="328"/>
      <c r="AO31" s="328"/>
      <c r="AP31" s="328"/>
      <c r="AQ31" s="328"/>
      <c r="AR31" s="294"/>
      <c r="AS31" s="294"/>
      <c r="AT31" s="302" t="str">
        <f t="shared" si="71"/>
        <v/>
      </c>
      <c r="AU31" s="295" t="str">
        <f t="shared" si="84"/>
        <v/>
      </c>
      <c r="AV31" s="331"/>
      <c r="AW31" s="331"/>
      <c r="AX31" s="43"/>
      <c r="AY31" s="302" t="str">
        <f t="shared" si="85"/>
        <v/>
      </c>
      <c r="AZ31" s="294" t="str">
        <f t="shared" si="86"/>
        <v/>
      </c>
      <c r="BA31" s="299" t="str">
        <f t="shared" si="87"/>
        <v/>
      </c>
      <c r="BB31" s="328"/>
      <c r="BC31" s="328"/>
      <c r="BD31" s="328"/>
      <c r="BE31" s="328"/>
      <c r="BF31" s="328"/>
      <c r="BG31" s="328"/>
      <c r="BH31" s="328"/>
      <c r="BI31" s="294"/>
      <c r="BJ31" s="294"/>
      <c r="BK31" s="302" t="str">
        <f t="shared" si="72"/>
        <v/>
      </c>
      <c r="BL31" s="295" t="str">
        <f t="shared" si="88"/>
        <v/>
      </c>
      <c r="BM31" s="331"/>
      <c r="BN31" s="331"/>
      <c r="BO31" s="43"/>
      <c r="BP31" s="302" t="str">
        <f t="shared" si="89"/>
        <v/>
      </c>
      <c r="BQ31" s="294" t="str">
        <f t="shared" si="90"/>
        <v/>
      </c>
      <c r="BR31" s="299" t="str">
        <f t="shared" si="91"/>
        <v/>
      </c>
      <c r="BS31" s="328"/>
      <c r="BT31" s="328"/>
      <c r="BU31" s="328"/>
      <c r="BV31" s="328"/>
      <c r="BW31" s="328"/>
      <c r="BX31" s="328"/>
      <c r="BY31" s="294"/>
      <c r="BZ31" s="294"/>
      <c r="CA31" s="302" t="str">
        <f t="shared" si="73"/>
        <v/>
      </c>
      <c r="CB31" s="295" t="str">
        <f t="shared" si="92"/>
        <v/>
      </c>
      <c r="CC31" s="331"/>
      <c r="CD31" s="331"/>
      <c r="CE31" s="43"/>
      <c r="CF31" s="302" t="str">
        <f t="shared" si="93"/>
        <v/>
      </c>
      <c r="CG31" s="294" t="str">
        <f t="shared" si="94"/>
        <v/>
      </c>
      <c r="CH31" s="299" t="str">
        <f t="shared" si="95"/>
        <v/>
      </c>
      <c r="CI31" s="328"/>
      <c r="CJ31" s="328"/>
      <c r="CK31" s="328"/>
      <c r="CL31" s="328"/>
      <c r="CM31" s="328"/>
      <c r="CN31" s="328"/>
      <c r="CO31" s="294"/>
      <c r="CP31" s="294"/>
      <c r="CQ31" s="302" t="str">
        <f t="shared" si="74"/>
        <v/>
      </c>
      <c r="CR31" s="295" t="str">
        <f t="shared" si="96"/>
        <v/>
      </c>
      <c r="CS31" s="331"/>
      <c r="CT31" s="331"/>
      <c r="CU31" s="43"/>
      <c r="CV31" s="302" t="str">
        <f t="shared" si="97"/>
        <v/>
      </c>
      <c r="CW31" s="294" t="str">
        <f t="shared" si="98"/>
        <v/>
      </c>
      <c r="CX31" s="299" t="str">
        <f t="shared" si="99"/>
        <v/>
      </c>
      <c r="CY31" s="300" t="str">
        <f t="shared" si="100"/>
        <v/>
      </c>
      <c r="CZ31" s="301" t="str">
        <f t="shared" si="101"/>
        <v/>
      </c>
      <c r="DA31" s="328"/>
      <c r="DB31" s="328"/>
      <c r="DC31" s="328"/>
      <c r="DD31" s="328"/>
      <c r="DE31" s="328"/>
      <c r="DF31" s="328"/>
      <c r="DG31" s="328"/>
      <c r="DH31" s="294"/>
      <c r="DI31" s="294"/>
      <c r="DJ31" s="302" t="str">
        <f t="shared" si="75"/>
        <v/>
      </c>
      <c r="DK31" s="295" t="str">
        <f t="shared" si="102"/>
        <v/>
      </c>
      <c r="DL31" s="331"/>
      <c r="DM31" s="331"/>
      <c r="DN31" s="43"/>
      <c r="DO31" s="302" t="str">
        <f t="shared" si="103"/>
        <v/>
      </c>
      <c r="DP31" s="294" t="str">
        <f t="shared" si="104"/>
        <v/>
      </c>
      <c r="DQ31" s="299" t="str">
        <f t="shared" si="105"/>
        <v/>
      </c>
      <c r="DR31" s="300" t="str">
        <f t="shared" si="106"/>
        <v/>
      </c>
      <c r="DS31" s="298" t="str">
        <f t="shared" si="107"/>
        <v/>
      </c>
    </row>
    <row r="32" spans="1:123" ht="16.5" x14ac:dyDescent="0.3">
      <c r="A32" s="293">
        <v>21</v>
      </c>
      <c r="B32" s="296">
        <f>'LISTA CAS'!B28</f>
        <v>0</v>
      </c>
      <c r="C32" s="296" t="str">
        <f>'LISTA CAS'!C28</f>
        <v>LUCAS FARIAS MADELIN ELIZABETH</v>
      </c>
      <c r="D32" s="329"/>
      <c r="E32" s="330"/>
      <c r="F32" s="330"/>
      <c r="G32" s="330"/>
      <c r="H32" s="330"/>
      <c r="I32" s="330"/>
      <c r="J32" s="330"/>
      <c r="K32" s="294"/>
      <c r="L32" s="294"/>
      <c r="M32" s="302" t="str">
        <f t="shared" si="69"/>
        <v/>
      </c>
      <c r="N32" s="295" t="str">
        <f t="shared" si="76"/>
        <v/>
      </c>
      <c r="O32" s="331"/>
      <c r="P32" s="331"/>
      <c r="Q32" s="43"/>
      <c r="R32" s="302" t="str">
        <f t="shared" si="77"/>
        <v/>
      </c>
      <c r="S32" s="294" t="str">
        <f t="shared" si="78"/>
        <v/>
      </c>
      <c r="T32" s="299" t="str">
        <f t="shared" si="79"/>
        <v/>
      </c>
      <c r="U32" s="328"/>
      <c r="V32" s="328"/>
      <c r="W32" s="328"/>
      <c r="X32" s="328"/>
      <c r="Y32" s="328"/>
      <c r="Z32" s="328"/>
      <c r="AA32" s="294"/>
      <c r="AB32" s="294"/>
      <c r="AC32" s="302" t="str">
        <f t="shared" si="70"/>
        <v/>
      </c>
      <c r="AD32" s="295" t="str">
        <f t="shared" si="80"/>
        <v/>
      </c>
      <c r="AE32" s="331"/>
      <c r="AF32" s="331"/>
      <c r="AG32" s="43"/>
      <c r="AH32" s="302" t="str">
        <f t="shared" si="81"/>
        <v/>
      </c>
      <c r="AI32" s="294" t="str">
        <f t="shared" si="82"/>
        <v/>
      </c>
      <c r="AJ32" s="299" t="str">
        <f t="shared" si="83"/>
        <v/>
      </c>
      <c r="AK32" s="328"/>
      <c r="AL32" s="328"/>
      <c r="AM32" s="328"/>
      <c r="AN32" s="328"/>
      <c r="AO32" s="328"/>
      <c r="AP32" s="328"/>
      <c r="AQ32" s="328"/>
      <c r="AR32" s="294"/>
      <c r="AS32" s="294"/>
      <c r="AT32" s="302" t="str">
        <f t="shared" si="71"/>
        <v/>
      </c>
      <c r="AU32" s="295" t="str">
        <f t="shared" si="84"/>
        <v/>
      </c>
      <c r="AV32" s="331"/>
      <c r="AW32" s="331"/>
      <c r="AX32" s="43"/>
      <c r="AY32" s="302" t="str">
        <f t="shared" si="85"/>
        <v/>
      </c>
      <c r="AZ32" s="294" t="str">
        <f t="shared" si="86"/>
        <v/>
      </c>
      <c r="BA32" s="299" t="str">
        <f t="shared" si="87"/>
        <v/>
      </c>
      <c r="BB32" s="328"/>
      <c r="BC32" s="328"/>
      <c r="BD32" s="328"/>
      <c r="BE32" s="328"/>
      <c r="BF32" s="328"/>
      <c r="BG32" s="328"/>
      <c r="BH32" s="328"/>
      <c r="BI32" s="294"/>
      <c r="BJ32" s="294"/>
      <c r="BK32" s="302" t="str">
        <f t="shared" si="72"/>
        <v/>
      </c>
      <c r="BL32" s="295" t="str">
        <f t="shared" si="88"/>
        <v/>
      </c>
      <c r="BM32" s="331"/>
      <c r="BN32" s="331"/>
      <c r="BO32" s="43"/>
      <c r="BP32" s="302" t="str">
        <f t="shared" si="89"/>
        <v/>
      </c>
      <c r="BQ32" s="294" t="str">
        <f t="shared" si="90"/>
        <v/>
      </c>
      <c r="BR32" s="299" t="str">
        <f t="shared" si="91"/>
        <v/>
      </c>
      <c r="BS32" s="328"/>
      <c r="BT32" s="328"/>
      <c r="BU32" s="328"/>
      <c r="BV32" s="328"/>
      <c r="BW32" s="328"/>
      <c r="BX32" s="328"/>
      <c r="BY32" s="294"/>
      <c r="BZ32" s="294"/>
      <c r="CA32" s="302" t="str">
        <f t="shared" si="73"/>
        <v/>
      </c>
      <c r="CB32" s="295" t="str">
        <f t="shared" si="92"/>
        <v/>
      </c>
      <c r="CC32" s="331"/>
      <c r="CD32" s="331"/>
      <c r="CE32" s="43"/>
      <c r="CF32" s="302" t="str">
        <f t="shared" si="93"/>
        <v/>
      </c>
      <c r="CG32" s="294" t="str">
        <f t="shared" si="94"/>
        <v/>
      </c>
      <c r="CH32" s="299" t="str">
        <f t="shared" si="95"/>
        <v/>
      </c>
      <c r="CI32" s="328"/>
      <c r="CJ32" s="328"/>
      <c r="CK32" s="328"/>
      <c r="CL32" s="328"/>
      <c r="CM32" s="328"/>
      <c r="CN32" s="328"/>
      <c r="CO32" s="294"/>
      <c r="CP32" s="294"/>
      <c r="CQ32" s="302" t="str">
        <f t="shared" si="74"/>
        <v/>
      </c>
      <c r="CR32" s="295" t="str">
        <f t="shared" si="96"/>
        <v/>
      </c>
      <c r="CS32" s="331"/>
      <c r="CT32" s="331"/>
      <c r="CU32" s="43"/>
      <c r="CV32" s="302" t="str">
        <f t="shared" si="97"/>
        <v/>
      </c>
      <c r="CW32" s="294" t="str">
        <f t="shared" si="98"/>
        <v/>
      </c>
      <c r="CX32" s="299" t="str">
        <f t="shared" si="99"/>
        <v/>
      </c>
      <c r="CY32" s="300" t="str">
        <f t="shared" si="100"/>
        <v/>
      </c>
      <c r="CZ32" s="301" t="str">
        <f t="shared" si="101"/>
        <v/>
      </c>
      <c r="DA32" s="328"/>
      <c r="DB32" s="328"/>
      <c r="DC32" s="328"/>
      <c r="DD32" s="328"/>
      <c r="DE32" s="328"/>
      <c r="DF32" s="328"/>
      <c r="DG32" s="328"/>
      <c r="DH32" s="294"/>
      <c r="DI32" s="294"/>
      <c r="DJ32" s="302" t="str">
        <f t="shared" si="75"/>
        <v/>
      </c>
      <c r="DK32" s="295" t="str">
        <f t="shared" si="102"/>
        <v/>
      </c>
      <c r="DL32" s="331"/>
      <c r="DM32" s="331"/>
      <c r="DN32" s="43"/>
      <c r="DO32" s="302" t="str">
        <f t="shared" si="103"/>
        <v/>
      </c>
      <c r="DP32" s="294" t="str">
        <f t="shared" si="104"/>
        <v/>
      </c>
      <c r="DQ32" s="299" t="str">
        <f t="shared" si="105"/>
        <v/>
      </c>
      <c r="DR32" s="300" t="str">
        <f t="shared" si="106"/>
        <v/>
      </c>
      <c r="DS32" s="298" t="str">
        <f t="shared" si="107"/>
        <v/>
      </c>
    </row>
    <row r="33" spans="1:123" ht="16.5" x14ac:dyDescent="0.3">
      <c r="A33" s="293">
        <v>22</v>
      </c>
      <c r="B33" s="296">
        <f>'LISTA CAS'!B29</f>
        <v>0</v>
      </c>
      <c r="C33" s="296" t="str">
        <f>'LISTA CAS'!C29</f>
        <v>MACIAS MERO FERNANDO EMANUEL</v>
      </c>
      <c r="D33" s="329"/>
      <c r="E33" s="330"/>
      <c r="F33" s="330"/>
      <c r="G33" s="330"/>
      <c r="H33" s="330"/>
      <c r="I33" s="330"/>
      <c r="J33" s="330"/>
      <c r="K33" s="294"/>
      <c r="L33" s="294"/>
      <c r="M33" s="302" t="str">
        <f t="shared" si="69"/>
        <v/>
      </c>
      <c r="N33" s="295" t="str">
        <f t="shared" si="76"/>
        <v/>
      </c>
      <c r="O33" s="331"/>
      <c r="P33" s="331"/>
      <c r="Q33" s="43"/>
      <c r="R33" s="302" t="str">
        <f t="shared" si="77"/>
        <v/>
      </c>
      <c r="S33" s="294" t="str">
        <f t="shared" si="78"/>
        <v/>
      </c>
      <c r="T33" s="299" t="str">
        <f t="shared" si="79"/>
        <v/>
      </c>
      <c r="U33" s="328"/>
      <c r="V33" s="328"/>
      <c r="W33" s="328"/>
      <c r="X33" s="328"/>
      <c r="Y33" s="328"/>
      <c r="Z33" s="328"/>
      <c r="AA33" s="294"/>
      <c r="AB33" s="294"/>
      <c r="AC33" s="302" t="str">
        <f t="shared" si="70"/>
        <v/>
      </c>
      <c r="AD33" s="295" t="str">
        <f t="shared" si="80"/>
        <v/>
      </c>
      <c r="AE33" s="331"/>
      <c r="AF33" s="331"/>
      <c r="AG33" s="43"/>
      <c r="AH33" s="302" t="str">
        <f t="shared" si="81"/>
        <v/>
      </c>
      <c r="AI33" s="294" t="str">
        <f t="shared" si="82"/>
        <v/>
      </c>
      <c r="AJ33" s="299" t="str">
        <f t="shared" si="83"/>
        <v/>
      </c>
      <c r="AK33" s="328"/>
      <c r="AL33" s="328"/>
      <c r="AM33" s="328"/>
      <c r="AN33" s="328"/>
      <c r="AO33" s="328"/>
      <c r="AP33" s="328"/>
      <c r="AQ33" s="328"/>
      <c r="AR33" s="294"/>
      <c r="AS33" s="294"/>
      <c r="AT33" s="302" t="str">
        <f t="shared" si="71"/>
        <v/>
      </c>
      <c r="AU33" s="295" t="str">
        <f t="shared" si="84"/>
        <v/>
      </c>
      <c r="AV33" s="331"/>
      <c r="AW33" s="331"/>
      <c r="AX33" s="43"/>
      <c r="AY33" s="302" t="str">
        <f t="shared" si="85"/>
        <v/>
      </c>
      <c r="AZ33" s="294" t="str">
        <f t="shared" si="86"/>
        <v/>
      </c>
      <c r="BA33" s="299" t="str">
        <f t="shared" si="87"/>
        <v/>
      </c>
      <c r="BB33" s="328"/>
      <c r="BC33" s="328"/>
      <c r="BD33" s="328"/>
      <c r="BE33" s="328"/>
      <c r="BF33" s="328"/>
      <c r="BG33" s="328"/>
      <c r="BH33" s="328"/>
      <c r="BI33" s="294"/>
      <c r="BJ33" s="294"/>
      <c r="BK33" s="302" t="str">
        <f t="shared" si="72"/>
        <v/>
      </c>
      <c r="BL33" s="295" t="str">
        <f t="shared" si="88"/>
        <v/>
      </c>
      <c r="BM33" s="331"/>
      <c r="BN33" s="331"/>
      <c r="BO33" s="43"/>
      <c r="BP33" s="302" t="str">
        <f t="shared" si="89"/>
        <v/>
      </c>
      <c r="BQ33" s="294" t="str">
        <f t="shared" si="90"/>
        <v/>
      </c>
      <c r="BR33" s="299" t="str">
        <f t="shared" si="91"/>
        <v/>
      </c>
      <c r="BS33" s="328"/>
      <c r="BT33" s="328"/>
      <c r="BU33" s="328"/>
      <c r="BV33" s="328"/>
      <c r="BW33" s="328"/>
      <c r="BX33" s="328"/>
      <c r="BY33" s="294"/>
      <c r="BZ33" s="294"/>
      <c r="CA33" s="302" t="str">
        <f t="shared" si="73"/>
        <v/>
      </c>
      <c r="CB33" s="295" t="str">
        <f t="shared" si="92"/>
        <v/>
      </c>
      <c r="CC33" s="331"/>
      <c r="CD33" s="331"/>
      <c r="CE33" s="43"/>
      <c r="CF33" s="302" t="str">
        <f t="shared" si="93"/>
        <v/>
      </c>
      <c r="CG33" s="294" t="str">
        <f t="shared" si="94"/>
        <v/>
      </c>
      <c r="CH33" s="299" t="str">
        <f t="shared" si="95"/>
        <v/>
      </c>
      <c r="CI33" s="328"/>
      <c r="CJ33" s="328"/>
      <c r="CK33" s="328"/>
      <c r="CL33" s="328"/>
      <c r="CM33" s="328"/>
      <c r="CN33" s="328"/>
      <c r="CO33" s="294"/>
      <c r="CP33" s="294"/>
      <c r="CQ33" s="302" t="str">
        <f t="shared" si="74"/>
        <v/>
      </c>
      <c r="CR33" s="295" t="str">
        <f t="shared" si="96"/>
        <v/>
      </c>
      <c r="CS33" s="331"/>
      <c r="CT33" s="331"/>
      <c r="CU33" s="43"/>
      <c r="CV33" s="302" t="str">
        <f t="shared" si="97"/>
        <v/>
      </c>
      <c r="CW33" s="294" t="str">
        <f t="shared" si="98"/>
        <v/>
      </c>
      <c r="CX33" s="299" t="str">
        <f t="shared" si="99"/>
        <v/>
      </c>
      <c r="CY33" s="300" t="str">
        <f t="shared" si="100"/>
        <v/>
      </c>
      <c r="CZ33" s="301" t="str">
        <f t="shared" si="101"/>
        <v/>
      </c>
      <c r="DA33" s="328"/>
      <c r="DB33" s="328"/>
      <c r="DC33" s="328"/>
      <c r="DD33" s="328"/>
      <c r="DE33" s="328"/>
      <c r="DF33" s="328"/>
      <c r="DG33" s="328"/>
      <c r="DH33" s="294"/>
      <c r="DI33" s="294"/>
      <c r="DJ33" s="302" t="str">
        <f t="shared" si="75"/>
        <v/>
      </c>
      <c r="DK33" s="295" t="str">
        <f t="shared" si="102"/>
        <v/>
      </c>
      <c r="DL33" s="331"/>
      <c r="DM33" s="331"/>
      <c r="DN33" s="43"/>
      <c r="DO33" s="302" t="str">
        <f t="shared" si="103"/>
        <v/>
      </c>
      <c r="DP33" s="294" t="str">
        <f t="shared" si="104"/>
        <v/>
      </c>
      <c r="DQ33" s="299" t="str">
        <f t="shared" si="105"/>
        <v/>
      </c>
      <c r="DR33" s="300" t="str">
        <f t="shared" si="106"/>
        <v/>
      </c>
      <c r="DS33" s="298" t="str">
        <f t="shared" si="107"/>
        <v/>
      </c>
    </row>
    <row r="34" spans="1:123" ht="16.5" x14ac:dyDescent="0.3">
      <c r="A34" s="293">
        <v>23</v>
      </c>
      <c r="B34" s="296">
        <f>'LISTA CAS'!B30</f>
        <v>0</v>
      </c>
      <c r="C34" s="296" t="str">
        <f>'LISTA CAS'!C30</f>
        <v>MENDOZA BRAVO ALISSE VALENTINA</v>
      </c>
      <c r="D34" s="329"/>
      <c r="E34" s="330"/>
      <c r="F34" s="330"/>
      <c r="G34" s="330"/>
      <c r="H34" s="330"/>
      <c r="I34" s="330"/>
      <c r="J34" s="330"/>
      <c r="K34" s="294"/>
      <c r="L34" s="294"/>
      <c r="M34" s="302" t="str">
        <f t="shared" si="69"/>
        <v/>
      </c>
      <c r="N34" s="295" t="str">
        <f t="shared" si="76"/>
        <v/>
      </c>
      <c r="O34" s="331"/>
      <c r="P34" s="331"/>
      <c r="Q34" s="43"/>
      <c r="R34" s="302" t="str">
        <f t="shared" si="77"/>
        <v/>
      </c>
      <c r="S34" s="294" t="str">
        <f t="shared" si="78"/>
        <v/>
      </c>
      <c r="T34" s="299" t="str">
        <f t="shared" si="79"/>
        <v/>
      </c>
      <c r="U34" s="328"/>
      <c r="V34" s="328"/>
      <c r="W34" s="328"/>
      <c r="X34" s="328"/>
      <c r="Y34" s="328"/>
      <c r="Z34" s="328"/>
      <c r="AA34" s="294"/>
      <c r="AB34" s="294"/>
      <c r="AC34" s="302" t="str">
        <f t="shared" si="70"/>
        <v/>
      </c>
      <c r="AD34" s="295" t="str">
        <f t="shared" si="80"/>
        <v/>
      </c>
      <c r="AE34" s="331"/>
      <c r="AF34" s="331"/>
      <c r="AG34" s="43"/>
      <c r="AH34" s="302" t="str">
        <f t="shared" si="81"/>
        <v/>
      </c>
      <c r="AI34" s="294" t="str">
        <f t="shared" si="82"/>
        <v/>
      </c>
      <c r="AJ34" s="299" t="str">
        <f t="shared" si="83"/>
        <v/>
      </c>
      <c r="AK34" s="328"/>
      <c r="AL34" s="328"/>
      <c r="AM34" s="328"/>
      <c r="AN34" s="328"/>
      <c r="AO34" s="328"/>
      <c r="AP34" s="328"/>
      <c r="AQ34" s="328"/>
      <c r="AR34" s="294"/>
      <c r="AS34" s="294"/>
      <c r="AT34" s="302" t="str">
        <f t="shared" si="71"/>
        <v/>
      </c>
      <c r="AU34" s="295" t="str">
        <f t="shared" si="84"/>
        <v/>
      </c>
      <c r="AV34" s="331"/>
      <c r="AW34" s="331"/>
      <c r="AX34" s="43"/>
      <c r="AY34" s="302" t="str">
        <f t="shared" si="85"/>
        <v/>
      </c>
      <c r="AZ34" s="294" t="str">
        <f t="shared" si="86"/>
        <v/>
      </c>
      <c r="BA34" s="299" t="str">
        <f t="shared" si="87"/>
        <v/>
      </c>
      <c r="BB34" s="328"/>
      <c r="BC34" s="328"/>
      <c r="BD34" s="328"/>
      <c r="BE34" s="328"/>
      <c r="BF34" s="328"/>
      <c r="BG34" s="328"/>
      <c r="BH34" s="328"/>
      <c r="BI34" s="294"/>
      <c r="BJ34" s="294"/>
      <c r="BK34" s="302" t="str">
        <f t="shared" si="72"/>
        <v/>
      </c>
      <c r="BL34" s="295" t="str">
        <f t="shared" si="88"/>
        <v/>
      </c>
      <c r="BM34" s="331"/>
      <c r="BN34" s="331"/>
      <c r="BO34" s="43"/>
      <c r="BP34" s="302" t="str">
        <f t="shared" si="89"/>
        <v/>
      </c>
      <c r="BQ34" s="294" t="str">
        <f t="shared" si="90"/>
        <v/>
      </c>
      <c r="BR34" s="299" t="str">
        <f t="shared" si="91"/>
        <v/>
      </c>
      <c r="BS34" s="328"/>
      <c r="BT34" s="328"/>
      <c r="BU34" s="328"/>
      <c r="BV34" s="328"/>
      <c r="BW34" s="328"/>
      <c r="BX34" s="328"/>
      <c r="BY34" s="294"/>
      <c r="BZ34" s="294"/>
      <c r="CA34" s="302" t="str">
        <f t="shared" si="73"/>
        <v/>
      </c>
      <c r="CB34" s="295" t="str">
        <f t="shared" si="92"/>
        <v/>
      </c>
      <c r="CC34" s="331"/>
      <c r="CD34" s="331"/>
      <c r="CE34" s="43"/>
      <c r="CF34" s="302" t="str">
        <f t="shared" si="93"/>
        <v/>
      </c>
      <c r="CG34" s="294" t="str">
        <f t="shared" si="94"/>
        <v/>
      </c>
      <c r="CH34" s="299" t="str">
        <f t="shared" si="95"/>
        <v/>
      </c>
      <c r="CI34" s="328"/>
      <c r="CJ34" s="328"/>
      <c r="CK34" s="328"/>
      <c r="CL34" s="328"/>
      <c r="CM34" s="328"/>
      <c r="CN34" s="328"/>
      <c r="CO34" s="294"/>
      <c r="CP34" s="294"/>
      <c r="CQ34" s="302" t="str">
        <f t="shared" si="74"/>
        <v/>
      </c>
      <c r="CR34" s="295" t="str">
        <f t="shared" si="96"/>
        <v/>
      </c>
      <c r="CS34" s="331"/>
      <c r="CT34" s="331"/>
      <c r="CU34" s="43"/>
      <c r="CV34" s="302" t="str">
        <f t="shared" si="97"/>
        <v/>
      </c>
      <c r="CW34" s="294" t="str">
        <f t="shared" si="98"/>
        <v/>
      </c>
      <c r="CX34" s="299" t="str">
        <f t="shared" si="99"/>
        <v/>
      </c>
      <c r="CY34" s="300" t="str">
        <f t="shared" si="100"/>
        <v/>
      </c>
      <c r="CZ34" s="301" t="str">
        <f t="shared" si="101"/>
        <v/>
      </c>
      <c r="DA34" s="328"/>
      <c r="DB34" s="328"/>
      <c r="DC34" s="328"/>
      <c r="DD34" s="328"/>
      <c r="DE34" s="328"/>
      <c r="DF34" s="328"/>
      <c r="DG34" s="328"/>
      <c r="DH34" s="294"/>
      <c r="DI34" s="294"/>
      <c r="DJ34" s="302" t="str">
        <f t="shared" si="75"/>
        <v/>
      </c>
      <c r="DK34" s="295" t="str">
        <f t="shared" si="102"/>
        <v/>
      </c>
      <c r="DL34" s="331"/>
      <c r="DM34" s="331"/>
      <c r="DN34" s="43"/>
      <c r="DO34" s="302" t="str">
        <f t="shared" si="103"/>
        <v/>
      </c>
      <c r="DP34" s="294" t="str">
        <f t="shared" si="104"/>
        <v/>
      </c>
      <c r="DQ34" s="299" t="str">
        <f t="shared" si="105"/>
        <v/>
      </c>
      <c r="DR34" s="300" t="str">
        <f t="shared" si="106"/>
        <v/>
      </c>
      <c r="DS34" s="298" t="str">
        <f t="shared" si="107"/>
        <v/>
      </c>
    </row>
    <row r="35" spans="1:123" ht="16.5" x14ac:dyDescent="0.3">
      <c r="A35" s="293">
        <v>24</v>
      </c>
      <c r="B35" s="296">
        <f>'LISTA CAS'!B31</f>
        <v>0</v>
      </c>
      <c r="C35" s="296" t="str">
        <f>'LISTA CAS'!C31</f>
        <v>MORALES CAICEDO ANGIE LISSETH</v>
      </c>
      <c r="D35" s="329"/>
      <c r="E35" s="330"/>
      <c r="F35" s="330"/>
      <c r="G35" s="330"/>
      <c r="H35" s="330"/>
      <c r="I35" s="330"/>
      <c r="J35" s="330"/>
      <c r="K35" s="294"/>
      <c r="L35" s="294"/>
      <c r="M35" s="302" t="str">
        <f t="shared" si="69"/>
        <v/>
      </c>
      <c r="N35" s="295" t="str">
        <f t="shared" si="76"/>
        <v/>
      </c>
      <c r="O35" s="331"/>
      <c r="P35" s="331"/>
      <c r="Q35" s="43"/>
      <c r="R35" s="302" t="str">
        <f t="shared" si="77"/>
        <v/>
      </c>
      <c r="S35" s="294" t="str">
        <f t="shared" si="78"/>
        <v/>
      </c>
      <c r="T35" s="299" t="str">
        <f t="shared" si="79"/>
        <v/>
      </c>
      <c r="U35" s="328"/>
      <c r="V35" s="328"/>
      <c r="W35" s="328"/>
      <c r="X35" s="328"/>
      <c r="Y35" s="328"/>
      <c r="Z35" s="328"/>
      <c r="AA35" s="294"/>
      <c r="AB35" s="294"/>
      <c r="AC35" s="302" t="str">
        <f t="shared" si="70"/>
        <v/>
      </c>
      <c r="AD35" s="295" t="str">
        <f t="shared" si="80"/>
        <v/>
      </c>
      <c r="AE35" s="331"/>
      <c r="AF35" s="331"/>
      <c r="AG35" s="43"/>
      <c r="AH35" s="302" t="str">
        <f t="shared" si="81"/>
        <v/>
      </c>
      <c r="AI35" s="294" t="str">
        <f t="shared" si="82"/>
        <v/>
      </c>
      <c r="AJ35" s="299" t="str">
        <f t="shared" si="83"/>
        <v/>
      </c>
      <c r="AK35" s="328"/>
      <c r="AL35" s="328"/>
      <c r="AM35" s="328"/>
      <c r="AN35" s="328"/>
      <c r="AO35" s="328"/>
      <c r="AP35" s="328"/>
      <c r="AQ35" s="328"/>
      <c r="AR35" s="294"/>
      <c r="AS35" s="294"/>
      <c r="AT35" s="302" t="str">
        <f t="shared" si="71"/>
        <v/>
      </c>
      <c r="AU35" s="295" t="str">
        <f t="shared" si="84"/>
        <v/>
      </c>
      <c r="AV35" s="331"/>
      <c r="AW35" s="331"/>
      <c r="AX35" s="43"/>
      <c r="AY35" s="302" t="str">
        <f t="shared" si="85"/>
        <v/>
      </c>
      <c r="AZ35" s="294" t="str">
        <f t="shared" si="86"/>
        <v/>
      </c>
      <c r="BA35" s="299" t="str">
        <f t="shared" si="87"/>
        <v/>
      </c>
      <c r="BB35" s="328"/>
      <c r="BC35" s="328"/>
      <c r="BD35" s="328"/>
      <c r="BE35" s="328"/>
      <c r="BF35" s="328"/>
      <c r="BG35" s="328"/>
      <c r="BH35" s="328"/>
      <c r="BI35" s="294"/>
      <c r="BJ35" s="294"/>
      <c r="BK35" s="302" t="str">
        <f t="shared" si="72"/>
        <v/>
      </c>
      <c r="BL35" s="295" t="str">
        <f t="shared" si="88"/>
        <v/>
      </c>
      <c r="BM35" s="331"/>
      <c r="BN35" s="331"/>
      <c r="BO35" s="43"/>
      <c r="BP35" s="302" t="str">
        <f t="shared" si="89"/>
        <v/>
      </c>
      <c r="BQ35" s="294" t="str">
        <f t="shared" si="90"/>
        <v/>
      </c>
      <c r="BR35" s="299" t="str">
        <f t="shared" si="91"/>
        <v/>
      </c>
      <c r="BS35" s="328"/>
      <c r="BT35" s="328"/>
      <c r="BU35" s="328"/>
      <c r="BV35" s="328"/>
      <c r="BW35" s="328"/>
      <c r="BX35" s="328"/>
      <c r="BY35" s="294"/>
      <c r="BZ35" s="294"/>
      <c r="CA35" s="302" t="str">
        <f t="shared" si="73"/>
        <v/>
      </c>
      <c r="CB35" s="295" t="str">
        <f t="shared" si="92"/>
        <v/>
      </c>
      <c r="CC35" s="331"/>
      <c r="CD35" s="331"/>
      <c r="CE35" s="43"/>
      <c r="CF35" s="302" t="str">
        <f t="shared" si="93"/>
        <v/>
      </c>
      <c r="CG35" s="294" t="str">
        <f t="shared" si="94"/>
        <v/>
      </c>
      <c r="CH35" s="299" t="str">
        <f t="shared" si="95"/>
        <v/>
      </c>
      <c r="CI35" s="328"/>
      <c r="CJ35" s="328"/>
      <c r="CK35" s="328"/>
      <c r="CL35" s="328"/>
      <c r="CM35" s="328"/>
      <c r="CN35" s="328"/>
      <c r="CO35" s="294"/>
      <c r="CP35" s="294"/>
      <c r="CQ35" s="302" t="str">
        <f t="shared" si="74"/>
        <v/>
      </c>
      <c r="CR35" s="295" t="str">
        <f t="shared" si="96"/>
        <v/>
      </c>
      <c r="CS35" s="331"/>
      <c r="CT35" s="331"/>
      <c r="CU35" s="43"/>
      <c r="CV35" s="302" t="str">
        <f t="shared" si="97"/>
        <v/>
      </c>
      <c r="CW35" s="294" t="str">
        <f t="shared" si="98"/>
        <v/>
      </c>
      <c r="CX35" s="299" t="str">
        <f t="shared" si="99"/>
        <v/>
      </c>
      <c r="CY35" s="300" t="str">
        <f t="shared" si="100"/>
        <v/>
      </c>
      <c r="CZ35" s="301" t="str">
        <f t="shared" si="101"/>
        <v/>
      </c>
      <c r="DA35" s="328"/>
      <c r="DB35" s="328"/>
      <c r="DC35" s="328"/>
      <c r="DD35" s="328"/>
      <c r="DE35" s="328"/>
      <c r="DF35" s="328"/>
      <c r="DG35" s="328"/>
      <c r="DH35" s="294"/>
      <c r="DI35" s="294"/>
      <c r="DJ35" s="302" t="str">
        <f t="shared" si="75"/>
        <v/>
      </c>
      <c r="DK35" s="295" t="str">
        <f t="shared" si="102"/>
        <v/>
      </c>
      <c r="DL35" s="331"/>
      <c r="DM35" s="331"/>
      <c r="DN35" s="43"/>
      <c r="DO35" s="302" t="str">
        <f t="shared" si="103"/>
        <v/>
      </c>
      <c r="DP35" s="294" t="str">
        <f t="shared" si="104"/>
        <v/>
      </c>
      <c r="DQ35" s="299" t="str">
        <f t="shared" si="105"/>
        <v/>
      </c>
      <c r="DR35" s="300" t="str">
        <f t="shared" si="106"/>
        <v/>
      </c>
      <c r="DS35" s="298" t="str">
        <f t="shared" si="107"/>
        <v/>
      </c>
    </row>
    <row r="36" spans="1:123" ht="16.5" x14ac:dyDescent="0.3">
      <c r="A36" s="293">
        <v>25</v>
      </c>
      <c r="B36" s="296">
        <f>'LISTA CAS'!B32</f>
        <v>0</v>
      </c>
      <c r="C36" s="296" t="str">
        <f>'LISTA CAS'!C32</f>
        <v>MORENO MOREIRA JOSE JAHER</v>
      </c>
      <c r="D36" s="329"/>
      <c r="E36" s="330"/>
      <c r="F36" s="330"/>
      <c r="G36" s="330"/>
      <c r="H36" s="330"/>
      <c r="I36" s="330"/>
      <c r="J36" s="330"/>
      <c r="K36" s="294"/>
      <c r="L36" s="294"/>
      <c r="M36" s="302" t="str">
        <f t="shared" si="69"/>
        <v/>
      </c>
      <c r="N36" s="295" t="str">
        <f t="shared" si="76"/>
        <v/>
      </c>
      <c r="O36" s="331"/>
      <c r="P36" s="331"/>
      <c r="Q36" s="43"/>
      <c r="R36" s="302" t="str">
        <f t="shared" si="77"/>
        <v/>
      </c>
      <c r="S36" s="294" t="str">
        <f t="shared" si="78"/>
        <v/>
      </c>
      <c r="T36" s="299" t="str">
        <f t="shared" si="79"/>
        <v/>
      </c>
      <c r="U36" s="328"/>
      <c r="V36" s="328"/>
      <c r="W36" s="328"/>
      <c r="X36" s="328"/>
      <c r="Y36" s="328"/>
      <c r="Z36" s="328"/>
      <c r="AA36" s="294"/>
      <c r="AB36" s="294"/>
      <c r="AC36" s="302" t="str">
        <f t="shared" si="70"/>
        <v/>
      </c>
      <c r="AD36" s="295" t="str">
        <f t="shared" si="80"/>
        <v/>
      </c>
      <c r="AE36" s="331"/>
      <c r="AF36" s="331"/>
      <c r="AG36" s="43"/>
      <c r="AH36" s="302" t="str">
        <f t="shared" si="81"/>
        <v/>
      </c>
      <c r="AI36" s="294" t="str">
        <f t="shared" si="82"/>
        <v/>
      </c>
      <c r="AJ36" s="299" t="str">
        <f t="shared" si="83"/>
        <v/>
      </c>
      <c r="AK36" s="328"/>
      <c r="AL36" s="328"/>
      <c r="AM36" s="328"/>
      <c r="AN36" s="328"/>
      <c r="AO36" s="328"/>
      <c r="AP36" s="328"/>
      <c r="AQ36" s="328"/>
      <c r="AR36" s="294"/>
      <c r="AS36" s="294"/>
      <c r="AT36" s="302" t="str">
        <f t="shared" si="71"/>
        <v/>
      </c>
      <c r="AU36" s="295" t="str">
        <f t="shared" si="84"/>
        <v/>
      </c>
      <c r="AV36" s="331"/>
      <c r="AW36" s="331"/>
      <c r="AX36" s="43"/>
      <c r="AY36" s="302" t="str">
        <f t="shared" si="85"/>
        <v/>
      </c>
      <c r="AZ36" s="294" t="str">
        <f t="shared" si="86"/>
        <v/>
      </c>
      <c r="BA36" s="299" t="str">
        <f t="shared" si="87"/>
        <v/>
      </c>
      <c r="BB36" s="328"/>
      <c r="BC36" s="328"/>
      <c r="BD36" s="328"/>
      <c r="BE36" s="328"/>
      <c r="BF36" s="328"/>
      <c r="BG36" s="328"/>
      <c r="BH36" s="328"/>
      <c r="BI36" s="294"/>
      <c r="BJ36" s="294"/>
      <c r="BK36" s="302" t="str">
        <f t="shared" si="72"/>
        <v/>
      </c>
      <c r="BL36" s="295" t="str">
        <f t="shared" si="88"/>
        <v/>
      </c>
      <c r="BM36" s="331"/>
      <c r="BN36" s="331"/>
      <c r="BO36" s="43"/>
      <c r="BP36" s="302" t="str">
        <f t="shared" si="89"/>
        <v/>
      </c>
      <c r="BQ36" s="294" t="str">
        <f t="shared" si="90"/>
        <v/>
      </c>
      <c r="BR36" s="299" t="str">
        <f t="shared" si="91"/>
        <v/>
      </c>
      <c r="BS36" s="328"/>
      <c r="BT36" s="328"/>
      <c r="BU36" s="328"/>
      <c r="BV36" s="328"/>
      <c r="BW36" s="328"/>
      <c r="BX36" s="328"/>
      <c r="BY36" s="294"/>
      <c r="BZ36" s="294"/>
      <c r="CA36" s="302" t="str">
        <f t="shared" si="73"/>
        <v/>
      </c>
      <c r="CB36" s="295" t="str">
        <f t="shared" si="92"/>
        <v/>
      </c>
      <c r="CC36" s="331"/>
      <c r="CD36" s="331"/>
      <c r="CE36" s="43"/>
      <c r="CF36" s="302" t="str">
        <f t="shared" si="93"/>
        <v/>
      </c>
      <c r="CG36" s="294" t="str">
        <f t="shared" si="94"/>
        <v/>
      </c>
      <c r="CH36" s="299" t="str">
        <f t="shared" si="95"/>
        <v/>
      </c>
      <c r="CI36" s="328"/>
      <c r="CJ36" s="328"/>
      <c r="CK36" s="328"/>
      <c r="CL36" s="328"/>
      <c r="CM36" s="328"/>
      <c r="CN36" s="328"/>
      <c r="CO36" s="294"/>
      <c r="CP36" s="294"/>
      <c r="CQ36" s="302" t="str">
        <f t="shared" si="74"/>
        <v/>
      </c>
      <c r="CR36" s="295" t="str">
        <f t="shared" si="96"/>
        <v/>
      </c>
      <c r="CS36" s="331"/>
      <c r="CT36" s="331"/>
      <c r="CU36" s="43"/>
      <c r="CV36" s="302" t="str">
        <f t="shared" si="97"/>
        <v/>
      </c>
      <c r="CW36" s="294" t="str">
        <f t="shared" si="98"/>
        <v/>
      </c>
      <c r="CX36" s="299" t="str">
        <f t="shared" si="99"/>
        <v/>
      </c>
      <c r="CY36" s="300" t="str">
        <f t="shared" si="100"/>
        <v/>
      </c>
      <c r="CZ36" s="301" t="str">
        <f t="shared" si="101"/>
        <v/>
      </c>
      <c r="DA36" s="328"/>
      <c r="DB36" s="328"/>
      <c r="DC36" s="328"/>
      <c r="DD36" s="328"/>
      <c r="DE36" s="328"/>
      <c r="DF36" s="328"/>
      <c r="DG36" s="328"/>
      <c r="DH36" s="294"/>
      <c r="DI36" s="294"/>
      <c r="DJ36" s="302" t="str">
        <f t="shared" si="75"/>
        <v/>
      </c>
      <c r="DK36" s="295" t="str">
        <f t="shared" si="102"/>
        <v/>
      </c>
      <c r="DL36" s="331"/>
      <c r="DM36" s="331"/>
      <c r="DN36" s="43"/>
      <c r="DO36" s="302" t="str">
        <f t="shared" si="103"/>
        <v/>
      </c>
      <c r="DP36" s="294" t="str">
        <f t="shared" si="104"/>
        <v/>
      </c>
      <c r="DQ36" s="299" t="str">
        <f t="shared" si="105"/>
        <v/>
      </c>
      <c r="DR36" s="300" t="str">
        <f t="shared" si="106"/>
        <v/>
      </c>
      <c r="DS36" s="298" t="str">
        <f t="shared" si="107"/>
        <v/>
      </c>
    </row>
    <row r="37" spans="1:123" ht="16.5" x14ac:dyDescent="0.3">
      <c r="A37" s="293">
        <v>26</v>
      </c>
      <c r="B37" s="296">
        <f>'LISTA CAS'!B33</f>
        <v>0</v>
      </c>
      <c r="C37" s="296" t="str">
        <f>'LISTA CAS'!C33</f>
        <v>MURILLO CHILA ZAIDA CHARLOTTE</v>
      </c>
      <c r="D37" s="329"/>
      <c r="E37" s="330"/>
      <c r="F37" s="330"/>
      <c r="G37" s="330"/>
      <c r="H37" s="330"/>
      <c r="I37" s="330"/>
      <c r="J37" s="330"/>
      <c r="K37" s="294"/>
      <c r="L37" s="294"/>
      <c r="M37" s="302" t="str">
        <f t="shared" si="69"/>
        <v/>
      </c>
      <c r="N37" s="295" t="str">
        <f t="shared" si="76"/>
        <v/>
      </c>
      <c r="O37" s="331"/>
      <c r="P37" s="331"/>
      <c r="Q37" s="43"/>
      <c r="R37" s="302" t="str">
        <f t="shared" si="77"/>
        <v/>
      </c>
      <c r="S37" s="294" t="str">
        <f t="shared" si="78"/>
        <v/>
      </c>
      <c r="T37" s="299" t="str">
        <f t="shared" si="79"/>
        <v/>
      </c>
      <c r="U37" s="328"/>
      <c r="V37" s="328"/>
      <c r="W37" s="328"/>
      <c r="X37" s="328"/>
      <c r="Y37" s="328"/>
      <c r="Z37" s="328"/>
      <c r="AA37" s="294"/>
      <c r="AB37" s="294"/>
      <c r="AC37" s="302" t="str">
        <f t="shared" si="70"/>
        <v/>
      </c>
      <c r="AD37" s="295" t="str">
        <f t="shared" si="80"/>
        <v/>
      </c>
      <c r="AE37" s="331"/>
      <c r="AF37" s="331"/>
      <c r="AG37" s="43"/>
      <c r="AH37" s="302" t="str">
        <f t="shared" si="81"/>
        <v/>
      </c>
      <c r="AI37" s="294" t="str">
        <f t="shared" si="82"/>
        <v/>
      </c>
      <c r="AJ37" s="299" t="str">
        <f t="shared" si="83"/>
        <v/>
      </c>
      <c r="AK37" s="328"/>
      <c r="AL37" s="328"/>
      <c r="AM37" s="328"/>
      <c r="AN37" s="328"/>
      <c r="AO37" s="328"/>
      <c r="AP37" s="328"/>
      <c r="AQ37" s="328"/>
      <c r="AR37" s="294"/>
      <c r="AS37" s="294"/>
      <c r="AT37" s="302" t="str">
        <f t="shared" si="71"/>
        <v/>
      </c>
      <c r="AU37" s="295" t="str">
        <f t="shared" si="84"/>
        <v/>
      </c>
      <c r="AV37" s="331"/>
      <c r="AW37" s="331"/>
      <c r="AX37" s="43"/>
      <c r="AY37" s="302" t="str">
        <f t="shared" si="85"/>
        <v/>
      </c>
      <c r="AZ37" s="294" t="str">
        <f t="shared" si="86"/>
        <v/>
      </c>
      <c r="BA37" s="299" t="str">
        <f t="shared" si="87"/>
        <v/>
      </c>
      <c r="BB37" s="328"/>
      <c r="BC37" s="328"/>
      <c r="BD37" s="328"/>
      <c r="BE37" s="328"/>
      <c r="BF37" s="328"/>
      <c r="BG37" s="328"/>
      <c r="BH37" s="328"/>
      <c r="BI37" s="294"/>
      <c r="BJ37" s="294"/>
      <c r="BK37" s="302" t="str">
        <f t="shared" si="72"/>
        <v/>
      </c>
      <c r="BL37" s="295" t="str">
        <f t="shared" si="88"/>
        <v/>
      </c>
      <c r="BM37" s="331"/>
      <c r="BN37" s="331"/>
      <c r="BO37" s="43"/>
      <c r="BP37" s="302" t="str">
        <f t="shared" si="89"/>
        <v/>
      </c>
      <c r="BQ37" s="294" t="str">
        <f t="shared" si="90"/>
        <v/>
      </c>
      <c r="BR37" s="299" t="str">
        <f t="shared" si="91"/>
        <v/>
      </c>
      <c r="BS37" s="328"/>
      <c r="BT37" s="328"/>
      <c r="BU37" s="328"/>
      <c r="BV37" s="328"/>
      <c r="BW37" s="328"/>
      <c r="BX37" s="328"/>
      <c r="BY37" s="294"/>
      <c r="BZ37" s="294"/>
      <c r="CA37" s="302" t="str">
        <f t="shared" si="73"/>
        <v/>
      </c>
      <c r="CB37" s="295" t="str">
        <f t="shared" si="92"/>
        <v/>
      </c>
      <c r="CC37" s="331"/>
      <c r="CD37" s="331"/>
      <c r="CE37" s="43"/>
      <c r="CF37" s="302" t="str">
        <f t="shared" si="93"/>
        <v/>
      </c>
      <c r="CG37" s="294" t="str">
        <f t="shared" si="94"/>
        <v/>
      </c>
      <c r="CH37" s="299" t="str">
        <f t="shared" si="95"/>
        <v/>
      </c>
      <c r="CI37" s="328"/>
      <c r="CJ37" s="328"/>
      <c r="CK37" s="328"/>
      <c r="CL37" s="328"/>
      <c r="CM37" s="328"/>
      <c r="CN37" s="328"/>
      <c r="CO37" s="294"/>
      <c r="CP37" s="294"/>
      <c r="CQ37" s="302" t="str">
        <f t="shared" si="74"/>
        <v/>
      </c>
      <c r="CR37" s="295" t="str">
        <f t="shared" si="96"/>
        <v/>
      </c>
      <c r="CS37" s="331"/>
      <c r="CT37" s="331"/>
      <c r="CU37" s="43"/>
      <c r="CV37" s="302" t="str">
        <f t="shared" si="97"/>
        <v/>
      </c>
      <c r="CW37" s="294" t="str">
        <f t="shared" si="98"/>
        <v/>
      </c>
      <c r="CX37" s="299" t="str">
        <f t="shared" si="99"/>
        <v/>
      </c>
      <c r="CY37" s="300" t="str">
        <f t="shared" si="100"/>
        <v/>
      </c>
      <c r="CZ37" s="301" t="str">
        <f t="shared" si="101"/>
        <v/>
      </c>
      <c r="DA37" s="328"/>
      <c r="DB37" s="328"/>
      <c r="DC37" s="328"/>
      <c r="DD37" s="328"/>
      <c r="DE37" s="328"/>
      <c r="DF37" s="328"/>
      <c r="DG37" s="328"/>
      <c r="DH37" s="294"/>
      <c r="DI37" s="294"/>
      <c r="DJ37" s="302" t="str">
        <f t="shared" si="75"/>
        <v/>
      </c>
      <c r="DK37" s="295" t="str">
        <f t="shared" si="102"/>
        <v/>
      </c>
      <c r="DL37" s="331"/>
      <c r="DM37" s="331"/>
      <c r="DN37" s="43"/>
      <c r="DO37" s="302" t="str">
        <f t="shared" si="103"/>
        <v/>
      </c>
      <c r="DP37" s="294" t="str">
        <f t="shared" si="104"/>
        <v/>
      </c>
      <c r="DQ37" s="299" t="str">
        <f t="shared" si="105"/>
        <v/>
      </c>
      <c r="DR37" s="300" t="str">
        <f t="shared" si="106"/>
        <v/>
      </c>
      <c r="DS37" s="298" t="str">
        <f t="shared" si="107"/>
        <v/>
      </c>
    </row>
    <row r="38" spans="1:123" ht="16.5" x14ac:dyDescent="0.3">
      <c r="A38" s="293">
        <v>27</v>
      </c>
      <c r="B38" s="296">
        <f>'LISTA CAS'!B34</f>
        <v>0</v>
      </c>
      <c r="C38" s="296" t="str">
        <f>'LISTA CAS'!C34</f>
        <v>ORTIZ CAGUA DANNY DAMIAN</v>
      </c>
      <c r="D38" s="329"/>
      <c r="E38" s="330"/>
      <c r="F38" s="330"/>
      <c r="G38" s="330"/>
      <c r="H38" s="330"/>
      <c r="I38" s="330"/>
      <c r="J38" s="330"/>
      <c r="K38" s="294"/>
      <c r="L38" s="294"/>
      <c r="M38" s="302" t="str">
        <f t="shared" si="69"/>
        <v/>
      </c>
      <c r="N38" s="295" t="str">
        <f t="shared" si="76"/>
        <v/>
      </c>
      <c r="O38" s="331"/>
      <c r="P38" s="331"/>
      <c r="Q38" s="43"/>
      <c r="R38" s="302" t="str">
        <f t="shared" si="77"/>
        <v/>
      </c>
      <c r="S38" s="294" t="str">
        <f t="shared" si="78"/>
        <v/>
      </c>
      <c r="T38" s="299" t="str">
        <f t="shared" si="79"/>
        <v/>
      </c>
      <c r="U38" s="328"/>
      <c r="V38" s="328"/>
      <c r="W38" s="328"/>
      <c r="X38" s="328"/>
      <c r="Y38" s="328"/>
      <c r="Z38" s="328"/>
      <c r="AA38" s="294"/>
      <c r="AB38" s="294"/>
      <c r="AC38" s="302" t="str">
        <f t="shared" si="70"/>
        <v/>
      </c>
      <c r="AD38" s="295" t="str">
        <f t="shared" si="80"/>
        <v/>
      </c>
      <c r="AE38" s="331"/>
      <c r="AF38" s="331"/>
      <c r="AG38" s="43"/>
      <c r="AH38" s="302" t="str">
        <f t="shared" si="81"/>
        <v/>
      </c>
      <c r="AI38" s="294" t="str">
        <f t="shared" si="82"/>
        <v/>
      </c>
      <c r="AJ38" s="299" t="str">
        <f t="shared" si="83"/>
        <v/>
      </c>
      <c r="AK38" s="328"/>
      <c r="AL38" s="328"/>
      <c r="AM38" s="328"/>
      <c r="AN38" s="328"/>
      <c r="AO38" s="328"/>
      <c r="AP38" s="328"/>
      <c r="AQ38" s="328"/>
      <c r="AR38" s="294"/>
      <c r="AS38" s="294"/>
      <c r="AT38" s="302" t="str">
        <f t="shared" si="71"/>
        <v/>
      </c>
      <c r="AU38" s="295" t="str">
        <f t="shared" si="84"/>
        <v/>
      </c>
      <c r="AV38" s="331"/>
      <c r="AW38" s="331"/>
      <c r="AX38" s="43"/>
      <c r="AY38" s="302" t="str">
        <f t="shared" si="85"/>
        <v/>
      </c>
      <c r="AZ38" s="294" t="str">
        <f t="shared" si="86"/>
        <v/>
      </c>
      <c r="BA38" s="299" t="str">
        <f t="shared" si="87"/>
        <v/>
      </c>
      <c r="BB38" s="328"/>
      <c r="BC38" s="328"/>
      <c r="BD38" s="328"/>
      <c r="BE38" s="328"/>
      <c r="BF38" s="328"/>
      <c r="BG38" s="328"/>
      <c r="BH38" s="328"/>
      <c r="BI38" s="294"/>
      <c r="BJ38" s="294"/>
      <c r="BK38" s="302" t="str">
        <f t="shared" si="72"/>
        <v/>
      </c>
      <c r="BL38" s="295" t="str">
        <f t="shared" si="88"/>
        <v/>
      </c>
      <c r="BM38" s="331"/>
      <c r="BN38" s="331"/>
      <c r="BO38" s="43"/>
      <c r="BP38" s="302" t="str">
        <f t="shared" si="89"/>
        <v/>
      </c>
      <c r="BQ38" s="294" t="str">
        <f t="shared" si="90"/>
        <v/>
      </c>
      <c r="BR38" s="299" t="str">
        <f t="shared" si="91"/>
        <v/>
      </c>
      <c r="BS38" s="328"/>
      <c r="BT38" s="328"/>
      <c r="BU38" s="328"/>
      <c r="BV38" s="328"/>
      <c r="BW38" s="328"/>
      <c r="BX38" s="328"/>
      <c r="BY38" s="294"/>
      <c r="BZ38" s="294"/>
      <c r="CA38" s="302" t="str">
        <f t="shared" si="73"/>
        <v/>
      </c>
      <c r="CB38" s="295" t="str">
        <f t="shared" si="92"/>
        <v/>
      </c>
      <c r="CC38" s="331"/>
      <c r="CD38" s="331"/>
      <c r="CE38" s="43"/>
      <c r="CF38" s="302" t="str">
        <f t="shared" si="93"/>
        <v/>
      </c>
      <c r="CG38" s="294" t="str">
        <f t="shared" si="94"/>
        <v/>
      </c>
      <c r="CH38" s="299" t="str">
        <f t="shared" si="95"/>
        <v/>
      </c>
      <c r="CI38" s="328"/>
      <c r="CJ38" s="328"/>
      <c r="CK38" s="328"/>
      <c r="CL38" s="328"/>
      <c r="CM38" s="328"/>
      <c r="CN38" s="328"/>
      <c r="CO38" s="294"/>
      <c r="CP38" s="294"/>
      <c r="CQ38" s="302" t="str">
        <f t="shared" si="74"/>
        <v/>
      </c>
      <c r="CR38" s="295" t="str">
        <f t="shared" si="96"/>
        <v/>
      </c>
      <c r="CS38" s="331"/>
      <c r="CT38" s="331"/>
      <c r="CU38" s="43"/>
      <c r="CV38" s="302" t="str">
        <f t="shared" si="97"/>
        <v/>
      </c>
      <c r="CW38" s="294" t="str">
        <f t="shared" si="98"/>
        <v/>
      </c>
      <c r="CX38" s="299" t="str">
        <f t="shared" si="99"/>
        <v/>
      </c>
      <c r="CY38" s="300" t="str">
        <f t="shared" si="100"/>
        <v/>
      </c>
      <c r="CZ38" s="301" t="str">
        <f t="shared" si="101"/>
        <v/>
      </c>
      <c r="DA38" s="328"/>
      <c r="DB38" s="328"/>
      <c r="DC38" s="328"/>
      <c r="DD38" s="328"/>
      <c r="DE38" s="328"/>
      <c r="DF38" s="328"/>
      <c r="DG38" s="328"/>
      <c r="DH38" s="294"/>
      <c r="DI38" s="294"/>
      <c r="DJ38" s="302" t="str">
        <f t="shared" si="75"/>
        <v/>
      </c>
      <c r="DK38" s="295" t="str">
        <f t="shared" si="102"/>
        <v/>
      </c>
      <c r="DL38" s="331"/>
      <c r="DM38" s="331"/>
      <c r="DN38" s="43"/>
      <c r="DO38" s="302" t="str">
        <f t="shared" si="103"/>
        <v/>
      </c>
      <c r="DP38" s="294" t="str">
        <f t="shared" si="104"/>
        <v/>
      </c>
      <c r="DQ38" s="299" t="str">
        <f t="shared" si="105"/>
        <v/>
      </c>
      <c r="DR38" s="300" t="str">
        <f t="shared" si="106"/>
        <v/>
      </c>
      <c r="DS38" s="298" t="str">
        <f t="shared" si="107"/>
        <v/>
      </c>
    </row>
    <row r="39" spans="1:123" ht="16.5" x14ac:dyDescent="0.3">
      <c r="A39" s="293">
        <v>28</v>
      </c>
      <c r="B39" s="296">
        <f>'LISTA CAS'!B35</f>
        <v>0</v>
      </c>
      <c r="C39" s="296" t="str">
        <f>'LISTA CAS'!C35</f>
        <v>ORTIZ ZAMBRANO ANA DALILA</v>
      </c>
      <c r="D39" s="329"/>
      <c r="E39" s="330"/>
      <c r="F39" s="330"/>
      <c r="G39" s="330"/>
      <c r="H39" s="330"/>
      <c r="I39" s="330"/>
      <c r="J39" s="330"/>
      <c r="K39" s="294"/>
      <c r="L39" s="294"/>
      <c r="M39" s="302" t="str">
        <f t="shared" si="69"/>
        <v/>
      </c>
      <c r="N39" s="295" t="str">
        <f t="shared" si="76"/>
        <v/>
      </c>
      <c r="O39" s="331"/>
      <c r="P39" s="331"/>
      <c r="Q39" s="43"/>
      <c r="R39" s="302" t="str">
        <f t="shared" si="77"/>
        <v/>
      </c>
      <c r="S39" s="294" t="str">
        <f t="shared" si="78"/>
        <v/>
      </c>
      <c r="T39" s="299" t="str">
        <f t="shared" si="79"/>
        <v/>
      </c>
      <c r="U39" s="328"/>
      <c r="V39" s="328"/>
      <c r="W39" s="328"/>
      <c r="X39" s="328"/>
      <c r="Y39" s="328"/>
      <c r="Z39" s="328"/>
      <c r="AA39" s="294"/>
      <c r="AB39" s="294"/>
      <c r="AC39" s="302" t="str">
        <f t="shared" si="70"/>
        <v/>
      </c>
      <c r="AD39" s="295" t="str">
        <f t="shared" si="80"/>
        <v/>
      </c>
      <c r="AE39" s="331"/>
      <c r="AF39" s="331"/>
      <c r="AG39" s="43"/>
      <c r="AH39" s="302" t="str">
        <f t="shared" si="81"/>
        <v/>
      </c>
      <c r="AI39" s="294" t="str">
        <f t="shared" si="82"/>
        <v/>
      </c>
      <c r="AJ39" s="299" t="str">
        <f t="shared" si="83"/>
        <v/>
      </c>
      <c r="AK39" s="328"/>
      <c r="AL39" s="328"/>
      <c r="AM39" s="328"/>
      <c r="AN39" s="328"/>
      <c r="AO39" s="328"/>
      <c r="AP39" s="328"/>
      <c r="AQ39" s="328"/>
      <c r="AR39" s="294"/>
      <c r="AS39" s="294"/>
      <c r="AT39" s="302" t="str">
        <f t="shared" si="71"/>
        <v/>
      </c>
      <c r="AU39" s="295" t="str">
        <f t="shared" si="84"/>
        <v/>
      </c>
      <c r="AV39" s="331"/>
      <c r="AW39" s="331"/>
      <c r="AX39" s="43"/>
      <c r="AY39" s="302" t="str">
        <f t="shared" si="85"/>
        <v/>
      </c>
      <c r="AZ39" s="294" t="str">
        <f t="shared" si="86"/>
        <v/>
      </c>
      <c r="BA39" s="299" t="str">
        <f t="shared" si="87"/>
        <v/>
      </c>
      <c r="BB39" s="328"/>
      <c r="BC39" s="328"/>
      <c r="BD39" s="328"/>
      <c r="BE39" s="328"/>
      <c r="BF39" s="328"/>
      <c r="BG39" s="328"/>
      <c r="BH39" s="328"/>
      <c r="BI39" s="294"/>
      <c r="BJ39" s="294"/>
      <c r="BK39" s="302" t="str">
        <f t="shared" si="72"/>
        <v/>
      </c>
      <c r="BL39" s="295" t="str">
        <f t="shared" si="88"/>
        <v/>
      </c>
      <c r="BM39" s="331"/>
      <c r="BN39" s="331"/>
      <c r="BO39" s="43"/>
      <c r="BP39" s="302" t="str">
        <f t="shared" si="89"/>
        <v/>
      </c>
      <c r="BQ39" s="294" t="str">
        <f t="shared" si="90"/>
        <v/>
      </c>
      <c r="BR39" s="299" t="str">
        <f t="shared" si="91"/>
        <v/>
      </c>
      <c r="BS39" s="328"/>
      <c r="BT39" s="328"/>
      <c r="BU39" s="328"/>
      <c r="BV39" s="328"/>
      <c r="BW39" s="328"/>
      <c r="BX39" s="328"/>
      <c r="BY39" s="294"/>
      <c r="BZ39" s="294"/>
      <c r="CA39" s="302" t="str">
        <f t="shared" si="73"/>
        <v/>
      </c>
      <c r="CB39" s="295" t="str">
        <f t="shared" si="92"/>
        <v/>
      </c>
      <c r="CC39" s="331"/>
      <c r="CD39" s="331"/>
      <c r="CE39" s="43"/>
      <c r="CF39" s="302" t="str">
        <f t="shared" si="93"/>
        <v/>
      </c>
      <c r="CG39" s="294" t="str">
        <f t="shared" si="94"/>
        <v/>
      </c>
      <c r="CH39" s="299" t="str">
        <f t="shared" si="95"/>
        <v/>
      </c>
      <c r="CI39" s="328"/>
      <c r="CJ39" s="328"/>
      <c r="CK39" s="328"/>
      <c r="CL39" s="328"/>
      <c r="CM39" s="328"/>
      <c r="CN39" s="328"/>
      <c r="CO39" s="294"/>
      <c r="CP39" s="294"/>
      <c r="CQ39" s="302" t="str">
        <f t="shared" si="74"/>
        <v/>
      </c>
      <c r="CR39" s="295" t="str">
        <f t="shared" si="96"/>
        <v/>
      </c>
      <c r="CS39" s="331"/>
      <c r="CT39" s="331"/>
      <c r="CU39" s="43"/>
      <c r="CV39" s="302" t="str">
        <f t="shared" si="97"/>
        <v/>
      </c>
      <c r="CW39" s="294" t="str">
        <f t="shared" si="98"/>
        <v/>
      </c>
      <c r="CX39" s="299" t="str">
        <f t="shared" si="99"/>
        <v/>
      </c>
      <c r="CY39" s="300" t="str">
        <f t="shared" si="100"/>
        <v/>
      </c>
      <c r="CZ39" s="301" t="str">
        <f t="shared" si="101"/>
        <v/>
      </c>
      <c r="DA39" s="328"/>
      <c r="DB39" s="328"/>
      <c r="DC39" s="328"/>
      <c r="DD39" s="328"/>
      <c r="DE39" s="328"/>
      <c r="DF39" s="328"/>
      <c r="DG39" s="328"/>
      <c r="DH39" s="294"/>
      <c r="DI39" s="294"/>
      <c r="DJ39" s="302" t="str">
        <f t="shared" si="75"/>
        <v/>
      </c>
      <c r="DK39" s="295" t="str">
        <f t="shared" si="102"/>
        <v/>
      </c>
      <c r="DL39" s="331"/>
      <c r="DM39" s="331"/>
      <c r="DN39" s="43"/>
      <c r="DO39" s="302" t="str">
        <f t="shared" si="103"/>
        <v/>
      </c>
      <c r="DP39" s="294" t="str">
        <f t="shared" si="104"/>
        <v/>
      </c>
      <c r="DQ39" s="299" t="str">
        <f t="shared" si="105"/>
        <v/>
      </c>
      <c r="DR39" s="300" t="str">
        <f t="shared" si="106"/>
        <v/>
      </c>
      <c r="DS39" s="298" t="str">
        <f t="shared" si="107"/>
        <v/>
      </c>
    </row>
    <row r="40" spans="1:123" ht="16.5" x14ac:dyDescent="0.3">
      <c r="A40" s="293">
        <v>29</v>
      </c>
      <c r="B40" s="296">
        <f>'LISTA CAS'!B36</f>
        <v>0</v>
      </c>
      <c r="C40" s="296" t="str">
        <f>'LISTA CAS'!C36</f>
        <v>QUIROZ ORTIZ ADRIANA LUCIA</v>
      </c>
      <c r="D40" s="329"/>
      <c r="E40" s="330"/>
      <c r="F40" s="330"/>
      <c r="G40" s="330"/>
      <c r="H40" s="330"/>
      <c r="I40" s="330"/>
      <c r="J40" s="330"/>
      <c r="K40" s="294"/>
      <c r="L40" s="294"/>
      <c r="M40" s="302" t="str">
        <f t="shared" si="69"/>
        <v/>
      </c>
      <c r="N40" s="295" t="str">
        <f t="shared" si="76"/>
        <v/>
      </c>
      <c r="O40" s="331"/>
      <c r="P40" s="331"/>
      <c r="Q40" s="43"/>
      <c r="R40" s="302" t="str">
        <f t="shared" si="77"/>
        <v/>
      </c>
      <c r="S40" s="294" t="str">
        <f t="shared" si="78"/>
        <v/>
      </c>
      <c r="T40" s="299" t="str">
        <f t="shared" si="79"/>
        <v/>
      </c>
      <c r="U40" s="328"/>
      <c r="V40" s="328"/>
      <c r="W40" s="328"/>
      <c r="X40" s="328"/>
      <c r="Y40" s="328"/>
      <c r="Z40" s="328"/>
      <c r="AA40" s="294"/>
      <c r="AB40" s="294"/>
      <c r="AC40" s="302" t="str">
        <f t="shared" si="70"/>
        <v/>
      </c>
      <c r="AD40" s="295" t="str">
        <f t="shared" si="80"/>
        <v/>
      </c>
      <c r="AE40" s="331"/>
      <c r="AF40" s="331"/>
      <c r="AG40" s="43"/>
      <c r="AH40" s="302" t="str">
        <f t="shared" si="81"/>
        <v/>
      </c>
      <c r="AI40" s="294" t="str">
        <f t="shared" si="82"/>
        <v/>
      </c>
      <c r="AJ40" s="299" t="str">
        <f t="shared" si="83"/>
        <v/>
      </c>
      <c r="AK40" s="328"/>
      <c r="AL40" s="328"/>
      <c r="AM40" s="328"/>
      <c r="AN40" s="328"/>
      <c r="AO40" s="328"/>
      <c r="AP40" s="328"/>
      <c r="AQ40" s="328"/>
      <c r="AR40" s="294"/>
      <c r="AS40" s="294"/>
      <c r="AT40" s="302" t="str">
        <f t="shared" si="71"/>
        <v/>
      </c>
      <c r="AU40" s="295" t="str">
        <f t="shared" si="84"/>
        <v/>
      </c>
      <c r="AV40" s="331"/>
      <c r="AW40" s="331"/>
      <c r="AX40" s="43"/>
      <c r="AY40" s="302" t="str">
        <f t="shared" si="85"/>
        <v/>
      </c>
      <c r="AZ40" s="294" t="str">
        <f t="shared" si="86"/>
        <v/>
      </c>
      <c r="BA40" s="299" t="str">
        <f t="shared" si="87"/>
        <v/>
      </c>
      <c r="BB40" s="328"/>
      <c r="BC40" s="328"/>
      <c r="BD40" s="328"/>
      <c r="BE40" s="328"/>
      <c r="BF40" s="328"/>
      <c r="BG40" s="328"/>
      <c r="BH40" s="328"/>
      <c r="BI40" s="294"/>
      <c r="BJ40" s="294"/>
      <c r="BK40" s="302" t="str">
        <f t="shared" si="72"/>
        <v/>
      </c>
      <c r="BL40" s="295" t="str">
        <f t="shared" si="88"/>
        <v/>
      </c>
      <c r="BM40" s="331"/>
      <c r="BN40" s="331"/>
      <c r="BO40" s="43"/>
      <c r="BP40" s="302" t="str">
        <f t="shared" si="89"/>
        <v/>
      </c>
      <c r="BQ40" s="294" t="str">
        <f t="shared" si="90"/>
        <v/>
      </c>
      <c r="BR40" s="299" t="str">
        <f t="shared" si="91"/>
        <v/>
      </c>
      <c r="BS40" s="328"/>
      <c r="BT40" s="328"/>
      <c r="BU40" s="328"/>
      <c r="BV40" s="328"/>
      <c r="BW40" s="328"/>
      <c r="BX40" s="328"/>
      <c r="BY40" s="294"/>
      <c r="BZ40" s="294"/>
      <c r="CA40" s="302" t="str">
        <f t="shared" si="73"/>
        <v/>
      </c>
      <c r="CB40" s="295" t="str">
        <f t="shared" si="92"/>
        <v/>
      </c>
      <c r="CC40" s="331"/>
      <c r="CD40" s="331"/>
      <c r="CE40" s="43"/>
      <c r="CF40" s="302" t="str">
        <f t="shared" si="93"/>
        <v/>
      </c>
      <c r="CG40" s="294" t="str">
        <f t="shared" si="94"/>
        <v/>
      </c>
      <c r="CH40" s="299" t="str">
        <f t="shared" si="95"/>
        <v/>
      </c>
      <c r="CI40" s="328"/>
      <c r="CJ40" s="328"/>
      <c r="CK40" s="328"/>
      <c r="CL40" s="328"/>
      <c r="CM40" s="328"/>
      <c r="CN40" s="328"/>
      <c r="CO40" s="294"/>
      <c r="CP40" s="294"/>
      <c r="CQ40" s="302" t="str">
        <f t="shared" si="74"/>
        <v/>
      </c>
      <c r="CR40" s="295" t="str">
        <f t="shared" si="96"/>
        <v/>
      </c>
      <c r="CS40" s="331"/>
      <c r="CT40" s="331"/>
      <c r="CU40" s="43"/>
      <c r="CV40" s="302" t="str">
        <f t="shared" si="97"/>
        <v/>
      </c>
      <c r="CW40" s="294" t="str">
        <f t="shared" si="98"/>
        <v/>
      </c>
      <c r="CX40" s="299" t="str">
        <f t="shared" si="99"/>
        <v/>
      </c>
      <c r="CY40" s="300" t="str">
        <f t="shared" si="100"/>
        <v/>
      </c>
      <c r="CZ40" s="301" t="str">
        <f t="shared" si="101"/>
        <v/>
      </c>
      <c r="DA40" s="328"/>
      <c r="DB40" s="328"/>
      <c r="DC40" s="328"/>
      <c r="DD40" s="328"/>
      <c r="DE40" s="328"/>
      <c r="DF40" s="328"/>
      <c r="DG40" s="328"/>
      <c r="DH40" s="294"/>
      <c r="DI40" s="294"/>
      <c r="DJ40" s="302" t="str">
        <f t="shared" si="75"/>
        <v/>
      </c>
      <c r="DK40" s="295" t="str">
        <f t="shared" si="102"/>
        <v/>
      </c>
      <c r="DL40" s="331"/>
      <c r="DM40" s="331"/>
      <c r="DN40" s="43"/>
      <c r="DO40" s="302" t="str">
        <f t="shared" si="103"/>
        <v/>
      </c>
      <c r="DP40" s="294" t="str">
        <f t="shared" si="104"/>
        <v/>
      </c>
      <c r="DQ40" s="299" t="str">
        <f t="shared" si="105"/>
        <v/>
      </c>
      <c r="DR40" s="300" t="str">
        <f t="shared" si="106"/>
        <v/>
      </c>
      <c r="DS40" s="298" t="str">
        <f t="shared" si="107"/>
        <v/>
      </c>
    </row>
    <row r="41" spans="1:123" ht="16.5" x14ac:dyDescent="0.3">
      <c r="A41" s="293">
        <v>30</v>
      </c>
      <c r="B41" s="296">
        <f>'LISTA CAS'!B37</f>
        <v>0</v>
      </c>
      <c r="C41" s="296" t="str">
        <f>'LISTA CAS'!C37</f>
        <v>RODRIGUEZ ARRIAGA KEYLER JOSUE</v>
      </c>
      <c r="D41" s="329"/>
      <c r="E41" s="330"/>
      <c r="F41" s="330"/>
      <c r="G41" s="330"/>
      <c r="H41" s="330"/>
      <c r="I41" s="330"/>
      <c r="J41" s="330"/>
      <c r="K41" s="294"/>
      <c r="L41" s="294"/>
      <c r="M41" s="302" t="str">
        <f t="shared" si="69"/>
        <v/>
      </c>
      <c r="N41" s="295" t="str">
        <f t="shared" si="76"/>
        <v/>
      </c>
      <c r="O41" s="331"/>
      <c r="P41" s="331"/>
      <c r="Q41" s="43"/>
      <c r="R41" s="302" t="str">
        <f t="shared" si="77"/>
        <v/>
      </c>
      <c r="S41" s="294" t="str">
        <f t="shared" si="78"/>
        <v/>
      </c>
      <c r="T41" s="299" t="str">
        <f t="shared" si="79"/>
        <v/>
      </c>
      <c r="U41" s="328"/>
      <c r="V41" s="328"/>
      <c r="W41" s="328"/>
      <c r="X41" s="328"/>
      <c r="Y41" s="328"/>
      <c r="Z41" s="328"/>
      <c r="AA41" s="294"/>
      <c r="AB41" s="294"/>
      <c r="AC41" s="302" t="str">
        <f t="shared" si="70"/>
        <v/>
      </c>
      <c r="AD41" s="295" t="str">
        <f t="shared" si="80"/>
        <v/>
      </c>
      <c r="AE41" s="331"/>
      <c r="AF41" s="331"/>
      <c r="AG41" s="43"/>
      <c r="AH41" s="302" t="str">
        <f t="shared" si="81"/>
        <v/>
      </c>
      <c r="AI41" s="294" t="str">
        <f t="shared" si="82"/>
        <v/>
      </c>
      <c r="AJ41" s="299" t="str">
        <f t="shared" si="83"/>
        <v/>
      </c>
      <c r="AK41" s="328"/>
      <c r="AL41" s="328"/>
      <c r="AM41" s="328"/>
      <c r="AN41" s="328"/>
      <c r="AO41" s="328"/>
      <c r="AP41" s="328"/>
      <c r="AQ41" s="328"/>
      <c r="AR41" s="294"/>
      <c r="AS41" s="294"/>
      <c r="AT41" s="302" t="str">
        <f t="shared" si="71"/>
        <v/>
      </c>
      <c r="AU41" s="295" t="str">
        <f t="shared" si="84"/>
        <v/>
      </c>
      <c r="AV41" s="331"/>
      <c r="AW41" s="331"/>
      <c r="AX41" s="43"/>
      <c r="AY41" s="302" t="str">
        <f t="shared" si="85"/>
        <v/>
      </c>
      <c r="AZ41" s="294" t="str">
        <f t="shared" si="86"/>
        <v/>
      </c>
      <c r="BA41" s="299" t="str">
        <f t="shared" si="87"/>
        <v/>
      </c>
      <c r="BB41" s="328"/>
      <c r="BC41" s="328"/>
      <c r="BD41" s="328"/>
      <c r="BE41" s="328"/>
      <c r="BF41" s="328"/>
      <c r="BG41" s="328"/>
      <c r="BH41" s="328"/>
      <c r="BI41" s="294"/>
      <c r="BJ41" s="294"/>
      <c r="BK41" s="302" t="str">
        <f t="shared" si="72"/>
        <v/>
      </c>
      <c r="BL41" s="295" t="str">
        <f t="shared" si="88"/>
        <v/>
      </c>
      <c r="BM41" s="331"/>
      <c r="BN41" s="331"/>
      <c r="BO41" s="43"/>
      <c r="BP41" s="302" t="str">
        <f t="shared" si="89"/>
        <v/>
      </c>
      <c r="BQ41" s="294" t="str">
        <f t="shared" si="90"/>
        <v/>
      </c>
      <c r="BR41" s="299" t="str">
        <f t="shared" si="91"/>
        <v/>
      </c>
      <c r="BS41" s="328"/>
      <c r="BT41" s="328"/>
      <c r="BU41" s="328"/>
      <c r="BV41" s="328"/>
      <c r="BW41" s="328"/>
      <c r="BX41" s="328"/>
      <c r="BY41" s="294"/>
      <c r="BZ41" s="294"/>
      <c r="CA41" s="302" t="str">
        <f t="shared" si="73"/>
        <v/>
      </c>
      <c r="CB41" s="295" t="str">
        <f t="shared" si="92"/>
        <v/>
      </c>
      <c r="CC41" s="331"/>
      <c r="CD41" s="331"/>
      <c r="CE41" s="43"/>
      <c r="CF41" s="302" t="str">
        <f t="shared" si="93"/>
        <v/>
      </c>
      <c r="CG41" s="294" t="str">
        <f t="shared" si="94"/>
        <v/>
      </c>
      <c r="CH41" s="299" t="str">
        <f t="shared" si="95"/>
        <v/>
      </c>
      <c r="CI41" s="328"/>
      <c r="CJ41" s="328"/>
      <c r="CK41" s="328"/>
      <c r="CL41" s="328"/>
      <c r="CM41" s="328"/>
      <c r="CN41" s="328"/>
      <c r="CO41" s="294"/>
      <c r="CP41" s="294"/>
      <c r="CQ41" s="302" t="str">
        <f t="shared" si="74"/>
        <v/>
      </c>
      <c r="CR41" s="295" t="str">
        <f t="shared" si="96"/>
        <v/>
      </c>
      <c r="CS41" s="331"/>
      <c r="CT41" s="331"/>
      <c r="CU41" s="43"/>
      <c r="CV41" s="302" t="str">
        <f t="shared" si="97"/>
        <v/>
      </c>
      <c r="CW41" s="294" t="str">
        <f t="shared" si="98"/>
        <v/>
      </c>
      <c r="CX41" s="299" t="str">
        <f t="shared" si="99"/>
        <v/>
      </c>
      <c r="CY41" s="300" t="str">
        <f t="shared" si="100"/>
        <v/>
      </c>
      <c r="CZ41" s="301" t="str">
        <f t="shared" si="101"/>
        <v/>
      </c>
      <c r="DA41" s="328"/>
      <c r="DB41" s="328"/>
      <c r="DC41" s="328"/>
      <c r="DD41" s="328"/>
      <c r="DE41" s="328"/>
      <c r="DF41" s="328"/>
      <c r="DG41" s="328"/>
      <c r="DH41" s="294"/>
      <c r="DI41" s="294"/>
      <c r="DJ41" s="302" t="str">
        <f t="shared" si="75"/>
        <v/>
      </c>
      <c r="DK41" s="295" t="str">
        <f t="shared" si="102"/>
        <v/>
      </c>
      <c r="DL41" s="331"/>
      <c r="DM41" s="331"/>
      <c r="DN41" s="43"/>
      <c r="DO41" s="302" t="str">
        <f t="shared" si="103"/>
        <v/>
      </c>
      <c r="DP41" s="294" t="str">
        <f t="shared" si="104"/>
        <v/>
      </c>
      <c r="DQ41" s="299" t="str">
        <f t="shared" si="105"/>
        <v/>
      </c>
      <c r="DR41" s="300" t="str">
        <f t="shared" si="106"/>
        <v/>
      </c>
      <c r="DS41" s="298" t="str">
        <f t="shared" si="107"/>
        <v/>
      </c>
    </row>
    <row r="42" spans="1:123" ht="16.5" x14ac:dyDescent="0.3">
      <c r="A42" s="293">
        <v>31</v>
      </c>
      <c r="B42" s="296">
        <f>'LISTA CAS'!B38</f>
        <v>0</v>
      </c>
      <c r="C42" s="296" t="str">
        <f>'LISTA CAS'!C38</f>
        <v>RODRIGUEZ GUILLEN CAMILA NOHELIA</v>
      </c>
      <c r="D42" s="329"/>
      <c r="E42" s="330"/>
      <c r="F42" s="330"/>
      <c r="G42" s="330"/>
      <c r="H42" s="330"/>
      <c r="I42" s="330"/>
      <c r="J42" s="330"/>
      <c r="K42" s="294"/>
      <c r="L42" s="294"/>
      <c r="M42" s="302" t="str">
        <f t="shared" si="69"/>
        <v/>
      </c>
      <c r="N42" s="295" t="str">
        <f t="shared" si="76"/>
        <v/>
      </c>
      <c r="O42" s="331"/>
      <c r="P42" s="331"/>
      <c r="Q42" s="43"/>
      <c r="R42" s="302" t="str">
        <f t="shared" si="77"/>
        <v/>
      </c>
      <c r="S42" s="294" t="str">
        <f t="shared" si="78"/>
        <v/>
      </c>
      <c r="T42" s="299" t="str">
        <f t="shared" si="79"/>
        <v/>
      </c>
      <c r="U42" s="328"/>
      <c r="V42" s="328"/>
      <c r="W42" s="328"/>
      <c r="X42" s="328"/>
      <c r="Y42" s="328"/>
      <c r="Z42" s="328"/>
      <c r="AA42" s="294"/>
      <c r="AB42" s="294"/>
      <c r="AC42" s="302" t="str">
        <f t="shared" si="70"/>
        <v/>
      </c>
      <c r="AD42" s="295" t="str">
        <f t="shared" si="80"/>
        <v/>
      </c>
      <c r="AE42" s="331"/>
      <c r="AF42" s="331"/>
      <c r="AG42" s="43"/>
      <c r="AH42" s="302" t="str">
        <f t="shared" si="81"/>
        <v/>
      </c>
      <c r="AI42" s="294" t="str">
        <f t="shared" si="82"/>
        <v/>
      </c>
      <c r="AJ42" s="299" t="str">
        <f t="shared" si="83"/>
        <v/>
      </c>
      <c r="AK42" s="328"/>
      <c r="AL42" s="328"/>
      <c r="AM42" s="328"/>
      <c r="AN42" s="328"/>
      <c r="AO42" s="328"/>
      <c r="AP42" s="328"/>
      <c r="AQ42" s="328"/>
      <c r="AR42" s="294"/>
      <c r="AS42" s="294"/>
      <c r="AT42" s="302" t="str">
        <f t="shared" si="71"/>
        <v/>
      </c>
      <c r="AU42" s="295" t="str">
        <f t="shared" si="84"/>
        <v/>
      </c>
      <c r="AV42" s="331"/>
      <c r="AW42" s="331"/>
      <c r="AX42" s="43"/>
      <c r="AY42" s="302" t="str">
        <f t="shared" si="85"/>
        <v/>
      </c>
      <c r="AZ42" s="294" t="str">
        <f t="shared" si="86"/>
        <v/>
      </c>
      <c r="BA42" s="299" t="str">
        <f t="shared" si="87"/>
        <v/>
      </c>
      <c r="BB42" s="328"/>
      <c r="BC42" s="328"/>
      <c r="BD42" s="328"/>
      <c r="BE42" s="328"/>
      <c r="BF42" s="328"/>
      <c r="BG42" s="328"/>
      <c r="BH42" s="328"/>
      <c r="BI42" s="294"/>
      <c r="BJ42" s="294"/>
      <c r="BK42" s="302" t="str">
        <f t="shared" si="72"/>
        <v/>
      </c>
      <c r="BL42" s="295" t="str">
        <f t="shared" si="88"/>
        <v/>
      </c>
      <c r="BM42" s="331"/>
      <c r="BN42" s="331"/>
      <c r="BO42" s="43"/>
      <c r="BP42" s="302" t="str">
        <f t="shared" si="89"/>
        <v/>
      </c>
      <c r="BQ42" s="294" t="str">
        <f t="shared" si="90"/>
        <v/>
      </c>
      <c r="BR42" s="299" t="str">
        <f t="shared" si="91"/>
        <v/>
      </c>
      <c r="BS42" s="328"/>
      <c r="BT42" s="328"/>
      <c r="BU42" s="328"/>
      <c r="BV42" s="328"/>
      <c r="BW42" s="328"/>
      <c r="BX42" s="328"/>
      <c r="BY42" s="294"/>
      <c r="BZ42" s="294"/>
      <c r="CA42" s="302" t="str">
        <f t="shared" si="73"/>
        <v/>
      </c>
      <c r="CB42" s="295" t="str">
        <f t="shared" si="92"/>
        <v/>
      </c>
      <c r="CC42" s="331"/>
      <c r="CD42" s="331"/>
      <c r="CE42" s="43"/>
      <c r="CF42" s="302" t="str">
        <f t="shared" si="93"/>
        <v/>
      </c>
      <c r="CG42" s="294" t="str">
        <f t="shared" si="94"/>
        <v/>
      </c>
      <c r="CH42" s="299" t="str">
        <f t="shared" si="95"/>
        <v/>
      </c>
      <c r="CI42" s="328"/>
      <c r="CJ42" s="328"/>
      <c r="CK42" s="328"/>
      <c r="CL42" s="328"/>
      <c r="CM42" s="328"/>
      <c r="CN42" s="328"/>
      <c r="CO42" s="294"/>
      <c r="CP42" s="294"/>
      <c r="CQ42" s="302" t="str">
        <f t="shared" si="74"/>
        <v/>
      </c>
      <c r="CR42" s="295" t="str">
        <f t="shared" si="96"/>
        <v/>
      </c>
      <c r="CS42" s="331"/>
      <c r="CT42" s="331"/>
      <c r="CU42" s="43"/>
      <c r="CV42" s="302" t="str">
        <f t="shared" si="97"/>
        <v/>
      </c>
      <c r="CW42" s="294" t="str">
        <f t="shared" si="98"/>
        <v/>
      </c>
      <c r="CX42" s="299" t="str">
        <f t="shared" si="99"/>
        <v/>
      </c>
      <c r="CY42" s="300" t="str">
        <f t="shared" si="100"/>
        <v/>
      </c>
      <c r="CZ42" s="301" t="str">
        <f t="shared" si="101"/>
        <v/>
      </c>
      <c r="DA42" s="328"/>
      <c r="DB42" s="328"/>
      <c r="DC42" s="328"/>
      <c r="DD42" s="328"/>
      <c r="DE42" s="328"/>
      <c r="DF42" s="328"/>
      <c r="DG42" s="328"/>
      <c r="DH42" s="294"/>
      <c r="DI42" s="294"/>
      <c r="DJ42" s="302" t="str">
        <f t="shared" si="75"/>
        <v/>
      </c>
      <c r="DK42" s="295" t="str">
        <f t="shared" si="102"/>
        <v/>
      </c>
      <c r="DL42" s="331"/>
      <c r="DM42" s="331"/>
      <c r="DN42" s="43"/>
      <c r="DO42" s="302" t="str">
        <f t="shared" si="103"/>
        <v/>
      </c>
      <c r="DP42" s="294" t="str">
        <f t="shared" si="104"/>
        <v/>
      </c>
      <c r="DQ42" s="299" t="str">
        <f t="shared" si="105"/>
        <v/>
      </c>
      <c r="DR42" s="300" t="str">
        <f t="shared" si="106"/>
        <v/>
      </c>
      <c r="DS42" s="298" t="str">
        <f t="shared" si="107"/>
        <v/>
      </c>
    </row>
    <row r="43" spans="1:123" ht="16.5" x14ac:dyDescent="0.3">
      <c r="A43" s="293">
        <v>32</v>
      </c>
      <c r="B43" s="296">
        <f>'LISTA CAS'!B39</f>
        <v>0</v>
      </c>
      <c r="C43" s="296" t="str">
        <f>'LISTA CAS'!C39</f>
        <v>ROSADO DELGADO ASHLEY ANTONELLA</v>
      </c>
      <c r="D43" s="329"/>
      <c r="E43" s="330"/>
      <c r="F43" s="330"/>
      <c r="G43" s="330"/>
      <c r="H43" s="330"/>
      <c r="I43" s="330"/>
      <c r="J43" s="330"/>
      <c r="K43" s="294"/>
      <c r="L43" s="294"/>
      <c r="M43" s="302" t="str">
        <f t="shared" si="69"/>
        <v/>
      </c>
      <c r="N43" s="295" t="str">
        <f t="shared" si="76"/>
        <v/>
      </c>
      <c r="O43" s="331"/>
      <c r="P43" s="331"/>
      <c r="Q43" s="43"/>
      <c r="R43" s="302" t="str">
        <f t="shared" si="77"/>
        <v/>
      </c>
      <c r="S43" s="294" t="str">
        <f t="shared" si="78"/>
        <v/>
      </c>
      <c r="T43" s="299" t="str">
        <f t="shared" si="79"/>
        <v/>
      </c>
      <c r="U43" s="328"/>
      <c r="V43" s="328"/>
      <c r="W43" s="328"/>
      <c r="X43" s="328"/>
      <c r="Y43" s="328"/>
      <c r="Z43" s="328"/>
      <c r="AA43" s="294"/>
      <c r="AB43" s="294"/>
      <c r="AC43" s="302" t="str">
        <f t="shared" si="70"/>
        <v/>
      </c>
      <c r="AD43" s="295" t="str">
        <f t="shared" si="80"/>
        <v/>
      </c>
      <c r="AE43" s="331"/>
      <c r="AF43" s="331"/>
      <c r="AG43" s="43"/>
      <c r="AH43" s="302" t="str">
        <f t="shared" si="81"/>
        <v/>
      </c>
      <c r="AI43" s="294" t="str">
        <f t="shared" si="82"/>
        <v/>
      </c>
      <c r="AJ43" s="299" t="str">
        <f t="shared" si="83"/>
        <v/>
      </c>
      <c r="AK43" s="328"/>
      <c r="AL43" s="328"/>
      <c r="AM43" s="328"/>
      <c r="AN43" s="328"/>
      <c r="AO43" s="328"/>
      <c r="AP43" s="328"/>
      <c r="AQ43" s="328"/>
      <c r="AR43" s="294"/>
      <c r="AS43" s="294"/>
      <c r="AT43" s="302" t="str">
        <f t="shared" si="71"/>
        <v/>
      </c>
      <c r="AU43" s="295" t="str">
        <f t="shared" si="84"/>
        <v/>
      </c>
      <c r="AV43" s="331"/>
      <c r="AW43" s="331"/>
      <c r="AX43" s="43"/>
      <c r="AY43" s="302" t="str">
        <f t="shared" si="85"/>
        <v/>
      </c>
      <c r="AZ43" s="294" t="str">
        <f t="shared" si="86"/>
        <v/>
      </c>
      <c r="BA43" s="299" t="str">
        <f t="shared" si="87"/>
        <v/>
      </c>
      <c r="BB43" s="328"/>
      <c r="BC43" s="328"/>
      <c r="BD43" s="328"/>
      <c r="BE43" s="328"/>
      <c r="BF43" s="328"/>
      <c r="BG43" s="328"/>
      <c r="BH43" s="328"/>
      <c r="BI43" s="294"/>
      <c r="BJ43" s="294"/>
      <c r="BK43" s="302" t="str">
        <f t="shared" si="72"/>
        <v/>
      </c>
      <c r="BL43" s="295" t="str">
        <f t="shared" si="88"/>
        <v/>
      </c>
      <c r="BM43" s="331"/>
      <c r="BN43" s="331"/>
      <c r="BO43" s="43"/>
      <c r="BP43" s="302" t="str">
        <f t="shared" si="89"/>
        <v/>
      </c>
      <c r="BQ43" s="294" t="str">
        <f t="shared" si="90"/>
        <v/>
      </c>
      <c r="BR43" s="299" t="str">
        <f t="shared" si="91"/>
        <v/>
      </c>
      <c r="BS43" s="328"/>
      <c r="BT43" s="328"/>
      <c r="BU43" s="328"/>
      <c r="BV43" s="328"/>
      <c r="BW43" s="328"/>
      <c r="BX43" s="328"/>
      <c r="BY43" s="294"/>
      <c r="BZ43" s="294"/>
      <c r="CA43" s="302" t="str">
        <f t="shared" si="73"/>
        <v/>
      </c>
      <c r="CB43" s="295" t="str">
        <f t="shared" si="92"/>
        <v/>
      </c>
      <c r="CC43" s="331"/>
      <c r="CD43" s="331"/>
      <c r="CE43" s="43"/>
      <c r="CF43" s="302" t="str">
        <f t="shared" si="93"/>
        <v/>
      </c>
      <c r="CG43" s="294" t="str">
        <f t="shared" si="94"/>
        <v/>
      </c>
      <c r="CH43" s="299" t="str">
        <f t="shared" si="95"/>
        <v/>
      </c>
      <c r="CI43" s="328"/>
      <c r="CJ43" s="328"/>
      <c r="CK43" s="328"/>
      <c r="CL43" s="328"/>
      <c r="CM43" s="328"/>
      <c r="CN43" s="328"/>
      <c r="CO43" s="294"/>
      <c r="CP43" s="294"/>
      <c r="CQ43" s="302" t="str">
        <f t="shared" si="74"/>
        <v/>
      </c>
      <c r="CR43" s="295" t="str">
        <f t="shared" si="96"/>
        <v/>
      </c>
      <c r="CS43" s="331"/>
      <c r="CT43" s="331"/>
      <c r="CU43" s="43"/>
      <c r="CV43" s="302" t="str">
        <f t="shared" si="97"/>
        <v/>
      </c>
      <c r="CW43" s="294" t="str">
        <f t="shared" si="98"/>
        <v/>
      </c>
      <c r="CX43" s="299" t="str">
        <f t="shared" si="99"/>
        <v/>
      </c>
      <c r="CY43" s="300" t="str">
        <f t="shared" si="100"/>
        <v/>
      </c>
      <c r="CZ43" s="301" t="str">
        <f t="shared" si="101"/>
        <v/>
      </c>
      <c r="DA43" s="328"/>
      <c r="DB43" s="328"/>
      <c r="DC43" s="328"/>
      <c r="DD43" s="328"/>
      <c r="DE43" s="328"/>
      <c r="DF43" s="328"/>
      <c r="DG43" s="328"/>
      <c r="DH43" s="294"/>
      <c r="DI43" s="294"/>
      <c r="DJ43" s="302" t="str">
        <f t="shared" si="75"/>
        <v/>
      </c>
      <c r="DK43" s="295" t="str">
        <f t="shared" si="102"/>
        <v/>
      </c>
      <c r="DL43" s="331"/>
      <c r="DM43" s="331"/>
      <c r="DN43" s="43"/>
      <c r="DO43" s="302" t="str">
        <f t="shared" si="103"/>
        <v/>
      </c>
      <c r="DP43" s="294" t="str">
        <f t="shared" si="104"/>
        <v/>
      </c>
      <c r="DQ43" s="299" t="str">
        <f t="shared" si="105"/>
        <v/>
      </c>
      <c r="DR43" s="300" t="str">
        <f t="shared" si="106"/>
        <v/>
      </c>
      <c r="DS43" s="298" t="str">
        <f t="shared" si="107"/>
        <v/>
      </c>
    </row>
    <row r="44" spans="1:123" ht="16.5" x14ac:dyDescent="0.3">
      <c r="A44" s="293">
        <v>33</v>
      </c>
      <c r="B44" s="296">
        <f>'LISTA CAS'!B40</f>
        <v>0</v>
      </c>
      <c r="C44" s="296" t="str">
        <f>'LISTA CAS'!C40</f>
        <v>SABANDO IBARRA JEREMIAS KALET</v>
      </c>
      <c r="D44" s="329"/>
      <c r="E44" s="330"/>
      <c r="F44" s="330"/>
      <c r="G44" s="330"/>
      <c r="H44" s="330"/>
      <c r="I44" s="330"/>
      <c r="J44" s="330"/>
      <c r="K44" s="294"/>
      <c r="L44" s="294"/>
      <c r="M44" s="302" t="str">
        <f t="shared" si="69"/>
        <v/>
      </c>
      <c r="N44" s="295" t="str">
        <f t="shared" si="76"/>
        <v/>
      </c>
      <c r="O44" s="331"/>
      <c r="P44" s="331"/>
      <c r="Q44" s="43"/>
      <c r="R44" s="302" t="str">
        <f t="shared" si="77"/>
        <v/>
      </c>
      <c r="S44" s="294" t="str">
        <f t="shared" si="78"/>
        <v/>
      </c>
      <c r="T44" s="299" t="str">
        <f t="shared" si="79"/>
        <v/>
      </c>
      <c r="U44" s="328"/>
      <c r="V44" s="328"/>
      <c r="W44" s="328"/>
      <c r="X44" s="328"/>
      <c r="Y44" s="328"/>
      <c r="Z44" s="328"/>
      <c r="AA44" s="294"/>
      <c r="AB44" s="294"/>
      <c r="AC44" s="302" t="str">
        <f t="shared" si="70"/>
        <v/>
      </c>
      <c r="AD44" s="295" t="str">
        <f t="shared" si="80"/>
        <v/>
      </c>
      <c r="AE44" s="331"/>
      <c r="AF44" s="331"/>
      <c r="AG44" s="43"/>
      <c r="AH44" s="302" t="str">
        <f t="shared" si="81"/>
        <v/>
      </c>
      <c r="AI44" s="294" t="str">
        <f t="shared" si="82"/>
        <v/>
      </c>
      <c r="AJ44" s="299" t="str">
        <f t="shared" si="83"/>
        <v/>
      </c>
      <c r="AK44" s="328"/>
      <c r="AL44" s="328"/>
      <c r="AM44" s="328"/>
      <c r="AN44" s="328"/>
      <c r="AO44" s="328"/>
      <c r="AP44" s="328"/>
      <c r="AQ44" s="328"/>
      <c r="AR44" s="294"/>
      <c r="AS44" s="294"/>
      <c r="AT44" s="302" t="str">
        <f t="shared" si="71"/>
        <v/>
      </c>
      <c r="AU44" s="295" t="str">
        <f t="shared" si="84"/>
        <v/>
      </c>
      <c r="AV44" s="331"/>
      <c r="AW44" s="331"/>
      <c r="AX44" s="43"/>
      <c r="AY44" s="302" t="str">
        <f t="shared" si="85"/>
        <v/>
      </c>
      <c r="AZ44" s="294" t="str">
        <f t="shared" si="86"/>
        <v/>
      </c>
      <c r="BA44" s="299" t="str">
        <f t="shared" si="87"/>
        <v/>
      </c>
      <c r="BB44" s="328"/>
      <c r="BC44" s="328"/>
      <c r="BD44" s="328"/>
      <c r="BE44" s="328"/>
      <c r="BF44" s="328"/>
      <c r="BG44" s="328"/>
      <c r="BH44" s="328"/>
      <c r="BI44" s="294"/>
      <c r="BJ44" s="294"/>
      <c r="BK44" s="302" t="str">
        <f t="shared" si="72"/>
        <v/>
      </c>
      <c r="BL44" s="295" t="str">
        <f t="shared" si="88"/>
        <v/>
      </c>
      <c r="BM44" s="331"/>
      <c r="BN44" s="331"/>
      <c r="BO44" s="43"/>
      <c r="BP44" s="302" t="str">
        <f t="shared" si="89"/>
        <v/>
      </c>
      <c r="BQ44" s="294" t="str">
        <f t="shared" si="90"/>
        <v/>
      </c>
      <c r="BR44" s="299" t="str">
        <f t="shared" si="91"/>
        <v/>
      </c>
      <c r="BS44" s="328"/>
      <c r="BT44" s="328"/>
      <c r="BU44" s="328"/>
      <c r="BV44" s="328"/>
      <c r="BW44" s="328"/>
      <c r="BX44" s="328"/>
      <c r="BY44" s="294"/>
      <c r="BZ44" s="294"/>
      <c r="CA44" s="302" t="str">
        <f t="shared" si="73"/>
        <v/>
      </c>
      <c r="CB44" s="295" t="str">
        <f t="shared" si="92"/>
        <v/>
      </c>
      <c r="CC44" s="331"/>
      <c r="CD44" s="331"/>
      <c r="CE44" s="43"/>
      <c r="CF44" s="302" t="str">
        <f t="shared" si="93"/>
        <v/>
      </c>
      <c r="CG44" s="294" t="str">
        <f t="shared" si="94"/>
        <v/>
      </c>
      <c r="CH44" s="299" t="str">
        <f t="shared" si="95"/>
        <v/>
      </c>
      <c r="CI44" s="328"/>
      <c r="CJ44" s="328"/>
      <c r="CK44" s="328"/>
      <c r="CL44" s="328"/>
      <c r="CM44" s="328"/>
      <c r="CN44" s="328"/>
      <c r="CO44" s="294"/>
      <c r="CP44" s="294"/>
      <c r="CQ44" s="302" t="str">
        <f t="shared" si="74"/>
        <v/>
      </c>
      <c r="CR44" s="295" t="str">
        <f t="shared" si="96"/>
        <v/>
      </c>
      <c r="CS44" s="331"/>
      <c r="CT44" s="331"/>
      <c r="CU44" s="43"/>
      <c r="CV44" s="302" t="str">
        <f t="shared" si="97"/>
        <v/>
      </c>
      <c r="CW44" s="294" t="str">
        <f t="shared" si="98"/>
        <v/>
      </c>
      <c r="CX44" s="299" t="str">
        <f t="shared" si="99"/>
        <v/>
      </c>
      <c r="CY44" s="300" t="str">
        <f t="shared" si="100"/>
        <v/>
      </c>
      <c r="CZ44" s="301" t="str">
        <f t="shared" si="101"/>
        <v/>
      </c>
      <c r="DA44" s="328"/>
      <c r="DB44" s="328"/>
      <c r="DC44" s="328"/>
      <c r="DD44" s="328"/>
      <c r="DE44" s="328"/>
      <c r="DF44" s="328"/>
      <c r="DG44" s="328"/>
      <c r="DH44" s="294"/>
      <c r="DI44" s="294"/>
      <c r="DJ44" s="302" t="str">
        <f t="shared" si="75"/>
        <v/>
      </c>
      <c r="DK44" s="295" t="str">
        <f t="shared" si="102"/>
        <v/>
      </c>
      <c r="DL44" s="331"/>
      <c r="DM44" s="331"/>
      <c r="DN44" s="43"/>
      <c r="DO44" s="302" t="str">
        <f t="shared" si="103"/>
        <v/>
      </c>
      <c r="DP44" s="294" t="str">
        <f t="shared" si="104"/>
        <v/>
      </c>
      <c r="DQ44" s="299" t="str">
        <f t="shared" si="105"/>
        <v/>
      </c>
      <c r="DR44" s="300" t="str">
        <f t="shared" si="106"/>
        <v/>
      </c>
      <c r="DS44" s="298" t="str">
        <f t="shared" si="107"/>
        <v/>
      </c>
    </row>
    <row r="45" spans="1:123" ht="16.5" x14ac:dyDescent="0.3">
      <c r="A45" s="293">
        <v>34</v>
      </c>
      <c r="B45" s="296">
        <f>'LISTA CAS'!B41</f>
        <v>0</v>
      </c>
      <c r="C45" s="296" t="str">
        <f>'LISTA CAS'!C41</f>
        <v>SOLORZANO MELENDREZ JOSTIN RAFAEL</v>
      </c>
      <c r="D45" s="329"/>
      <c r="E45" s="330"/>
      <c r="F45" s="330"/>
      <c r="G45" s="330"/>
      <c r="H45" s="330"/>
      <c r="I45" s="330"/>
      <c r="J45" s="330"/>
      <c r="K45" s="294"/>
      <c r="L45" s="294"/>
      <c r="M45" s="302" t="str">
        <f t="shared" si="69"/>
        <v/>
      </c>
      <c r="N45" s="295" t="str">
        <f t="shared" si="76"/>
        <v/>
      </c>
      <c r="O45" s="331"/>
      <c r="P45" s="331"/>
      <c r="Q45" s="43"/>
      <c r="R45" s="302" t="str">
        <f t="shared" si="77"/>
        <v/>
      </c>
      <c r="S45" s="294" t="str">
        <f t="shared" si="78"/>
        <v/>
      </c>
      <c r="T45" s="299" t="str">
        <f t="shared" si="79"/>
        <v/>
      </c>
      <c r="U45" s="328"/>
      <c r="V45" s="328"/>
      <c r="W45" s="328"/>
      <c r="X45" s="328"/>
      <c r="Y45" s="328"/>
      <c r="Z45" s="328"/>
      <c r="AA45" s="294"/>
      <c r="AB45" s="294"/>
      <c r="AC45" s="302" t="str">
        <f t="shared" si="70"/>
        <v/>
      </c>
      <c r="AD45" s="295" t="str">
        <f t="shared" si="80"/>
        <v/>
      </c>
      <c r="AE45" s="331"/>
      <c r="AF45" s="331"/>
      <c r="AG45" s="43"/>
      <c r="AH45" s="302" t="str">
        <f t="shared" si="81"/>
        <v/>
      </c>
      <c r="AI45" s="294" t="str">
        <f t="shared" si="82"/>
        <v/>
      </c>
      <c r="AJ45" s="299" t="str">
        <f t="shared" si="83"/>
        <v/>
      </c>
      <c r="AK45" s="328"/>
      <c r="AL45" s="328"/>
      <c r="AM45" s="328"/>
      <c r="AN45" s="328"/>
      <c r="AO45" s="328"/>
      <c r="AP45" s="328"/>
      <c r="AQ45" s="328"/>
      <c r="AR45" s="294"/>
      <c r="AS45" s="294"/>
      <c r="AT45" s="302" t="str">
        <f t="shared" si="71"/>
        <v/>
      </c>
      <c r="AU45" s="295" t="str">
        <f t="shared" si="84"/>
        <v/>
      </c>
      <c r="AV45" s="331"/>
      <c r="AW45" s="331"/>
      <c r="AX45" s="43"/>
      <c r="AY45" s="302" t="str">
        <f t="shared" si="85"/>
        <v/>
      </c>
      <c r="AZ45" s="294" t="str">
        <f t="shared" si="86"/>
        <v/>
      </c>
      <c r="BA45" s="299" t="str">
        <f t="shared" si="87"/>
        <v/>
      </c>
      <c r="BB45" s="328"/>
      <c r="BC45" s="328"/>
      <c r="BD45" s="328"/>
      <c r="BE45" s="328"/>
      <c r="BF45" s="328"/>
      <c r="BG45" s="328"/>
      <c r="BH45" s="328"/>
      <c r="BI45" s="294"/>
      <c r="BJ45" s="294"/>
      <c r="BK45" s="302" t="str">
        <f t="shared" si="72"/>
        <v/>
      </c>
      <c r="BL45" s="295" t="str">
        <f t="shared" si="88"/>
        <v/>
      </c>
      <c r="BM45" s="331"/>
      <c r="BN45" s="331"/>
      <c r="BO45" s="43"/>
      <c r="BP45" s="302" t="str">
        <f t="shared" si="89"/>
        <v/>
      </c>
      <c r="BQ45" s="294" t="str">
        <f t="shared" si="90"/>
        <v/>
      </c>
      <c r="BR45" s="299" t="str">
        <f t="shared" si="91"/>
        <v/>
      </c>
      <c r="BS45" s="328"/>
      <c r="BT45" s="328"/>
      <c r="BU45" s="328"/>
      <c r="BV45" s="328"/>
      <c r="BW45" s="328"/>
      <c r="BX45" s="328"/>
      <c r="BY45" s="294"/>
      <c r="BZ45" s="294"/>
      <c r="CA45" s="302" t="str">
        <f t="shared" si="73"/>
        <v/>
      </c>
      <c r="CB45" s="295" t="str">
        <f t="shared" si="92"/>
        <v/>
      </c>
      <c r="CC45" s="331"/>
      <c r="CD45" s="331"/>
      <c r="CE45" s="43"/>
      <c r="CF45" s="302" t="str">
        <f t="shared" si="93"/>
        <v/>
      </c>
      <c r="CG45" s="294" t="str">
        <f t="shared" si="94"/>
        <v/>
      </c>
      <c r="CH45" s="299" t="str">
        <f t="shared" si="95"/>
        <v/>
      </c>
      <c r="CI45" s="328"/>
      <c r="CJ45" s="328"/>
      <c r="CK45" s="328"/>
      <c r="CL45" s="328"/>
      <c r="CM45" s="328"/>
      <c r="CN45" s="328"/>
      <c r="CO45" s="294"/>
      <c r="CP45" s="294"/>
      <c r="CQ45" s="302" t="str">
        <f t="shared" si="74"/>
        <v/>
      </c>
      <c r="CR45" s="295" t="str">
        <f t="shared" si="96"/>
        <v/>
      </c>
      <c r="CS45" s="331"/>
      <c r="CT45" s="331"/>
      <c r="CU45" s="43"/>
      <c r="CV45" s="302" t="str">
        <f t="shared" si="97"/>
        <v/>
      </c>
      <c r="CW45" s="294" t="str">
        <f t="shared" si="98"/>
        <v/>
      </c>
      <c r="CX45" s="299" t="str">
        <f t="shared" si="99"/>
        <v/>
      </c>
      <c r="CY45" s="300" t="str">
        <f t="shared" si="100"/>
        <v/>
      </c>
      <c r="CZ45" s="301" t="str">
        <f t="shared" si="101"/>
        <v/>
      </c>
      <c r="DA45" s="328"/>
      <c r="DB45" s="328"/>
      <c r="DC45" s="328"/>
      <c r="DD45" s="328"/>
      <c r="DE45" s="328"/>
      <c r="DF45" s="328"/>
      <c r="DG45" s="328"/>
      <c r="DH45" s="294"/>
      <c r="DI45" s="294"/>
      <c r="DJ45" s="302" t="str">
        <f t="shared" si="75"/>
        <v/>
      </c>
      <c r="DK45" s="295" t="str">
        <f t="shared" si="102"/>
        <v/>
      </c>
      <c r="DL45" s="331"/>
      <c r="DM45" s="331"/>
      <c r="DN45" s="43"/>
      <c r="DO45" s="302" t="str">
        <f t="shared" si="103"/>
        <v/>
      </c>
      <c r="DP45" s="294" t="str">
        <f t="shared" si="104"/>
        <v/>
      </c>
      <c r="DQ45" s="299" t="str">
        <f t="shared" si="105"/>
        <v/>
      </c>
      <c r="DR45" s="300" t="str">
        <f t="shared" si="106"/>
        <v/>
      </c>
      <c r="DS45" s="298" t="str">
        <f t="shared" si="107"/>
        <v/>
      </c>
    </row>
    <row r="46" spans="1:123" ht="16.5" x14ac:dyDescent="0.3">
      <c r="A46" s="293">
        <v>35</v>
      </c>
      <c r="B46" s="296">
        <f>'LISTA CAS'!B42</f>
        <v>0</v>
      </c>
      <c r="C46" s="296" t="str">
        <f>'LISTA CAS'!C42</f>
        <v>SUAREZ REINA RAUL ALEJANDRO</v>
      </c>
      <c r="D46" s="329"/>
      <c r="E46" s="330"/>
      <c r="F46" s="330"/>
      <c r="G46" s="330"/>
      <c r="H46" s="330"/>
      <c r="I46" s="330"/>
      <c r="J46" s="330"/>
      <c r="K46" s="294"/>
      <c r="L46" s="294"/>
      <c r="M46" s="302" t="str">
        <f t="shared" si="69"/>
        <v/>
      </c>
      <c r="N46" s="295" t="str">
        <f t="shared" si="76"/>
        <v/>
      </c>
      <c r="O46" s="331"/>
      <c r="P46" s="331"/>
      <c r="Q46" s="43"/>
      <c r="R46" s="302" t="str">
        <f t="shared" si="77"/>
        <v/>
      </c>
      <c r="S46" s="294" t="str">
        <f t="shared" si="78"/>
        <v/>
      </c>
      <c r="T46" s="299" t="str">
        <f t="shared" si="79"/>
        <v/>
      </c>
      <c r="U46" s="328"/>
      <c r="V46" s="328"/>
      <c r="W46" s="328"/>
      <c r="X46" s="328"/>
      <c r="Y46" s="328"/>
      <c r="Z46" s="328"/>
      <c r="AA46" s="294"/>
      <c r="AB46" s="294"/>
      <c r="AC46" s="302" t="str">
        <f t="shared" si="70"/>
        <v/>
      </c>
      <c r="AD46" s="295" t="str">
        <f t="shared" si="80"/>
        <v/>
      </c>
      <c r="AE46" s="331"/>
      <c r="AF46" s="331"/>
      <c r="AG46" s="43"/>
      <c r="AH46" s="302" t="str">
        <f t="shared" si="81"/>
        <v/>
      </c>
      <c r="AI46" s="294" t="str">
        <f t="shared" si="82"/>
        <v/>
      </c>
      <c r="AJ46" s="299" t="str">
        <f t="shared" si="83"/>
        <v/>
      </c>
      <c r="AK46" s="328"/>
      <c r="AL46" s="328"/>
      <c r="AM46" s="328"/>
      <c r="AN46" s="328"/>
      <c r="AO46" s="328"/>
      <c r="AP46" s="328"/>
      <c r="AQ46" s="328"/>
      <c r="AR46" s="294"/>
      <c r="AS46" s="294"/>
      <c r="AT46" s="302" t="str">
        <f t="shared" si="71"/>
        <v/>
      </c>
      <c r="AU46" s="295" t="str">
        <f t="shared" si="84"/>
        <v/>
      </c>
      <c r="AV46" s="331"/>
      <c r="AW46" s="331"/>
      <c r="AX46" s="43"/>
      <c r="AY46" s="302" t="str">
        <f t="shared" si="85"/>
        <v/>
      </c>
      <c r="AZ46" s="294" t="str">
        <f t="shared" si="86"/>
        <v/>
      </c>
      <c r="BA46" s="299" t="str">
        <f t="shared" si="87"/>
        <v/>
      </c>
      <c r="BB46" s="328"/>
      <c r="BC46" s="328"/>
      <c r="BD46" s="328"/>
      <c r="BE46" s="328"/>
      <c r="BF46" s="328"/>
      <c r="BG46" s="328"/>
      <c r="BH46" s="328"/>
      <c r="BI46" s="294"/>
      <c r="BJ46" s="294"/>
      <c r="BK46" s="302" t="str">
        <f t="shared" si="72"/>
        <v/>
      </c>
      <c r="BL46" s="295" t="str">
        <f t="shared" si="88"/>
        <v/>
      </c>
      <c r="BM46" s="331"/>
      <c r="BN46" s="331"/>
      <c r="BO46" s="43"/>
      <c r="BP46" s="302" t="str">
        <f t="shared" si="89"/>
        <v/>
      </c>
      <c r="BQ46" s="294" t="str">
        <f t="shared" si="90"/>
        <v/>
      </c>
      <c r="BR46" s="299" t="str">
        <f t="shared" si="91"/>
        <v/>
      </c>
      <c r="BS46" s="328"/>
      <c r="BT46" s="328"/>
      <c r="BU46" s="328"/>
      <c r="BV46" s="328"/>
      <c r="BW46" s="328"/>
      <c r="BX46" s="328"/>
      <c r="BY46" s="294"/>
      <c r="BZ46" s="294"/>
      <c r="CA46" s="302" t="str">
        <f t="shared" si="73"/>
        <v/>
      </c>
      <c r="CB46" s="295" t="str">
        <f t="shared" si="92"/>
        <v/>
      </c>
      <c r="CC46" s="331"/>
      <c r="CD46" s="331"/>
      <c r="CE46" s="43"/>
      <c r="CF46" s="302" t="str">
        <f t="shared" si="93"/>
        <v/>
      </c>
      <c r="CG46" s="294" t="str">
        <f t="shared" si="94"/>
        <v/>
      </c>
      <c r="CH46" s="299" t="str">
        <f t="shared" si="95"/>
        <v/>
      </c>
      <c r="CI46" s="328"/>
      <c r="CJ46" s="328"/>
      <c r="CK46" s="328"/>
      <c r="CL46" s="328"/>
      <c r="CM46" s="328"/>
      <c r="CN46" s="328"/>
      <c r="CO46" s="294"/>
      <c r="CP46" s="294"/>
      <c r="CQ46" s="302" t="str">
        <f t="shared" si="74"/>
        <v/>
      </c>
      <c r="CR46" s="295" t="str">
        <f t="shared" si="96"/>
        <v/>
      </c>
      <c r="CS46" s="331"/>
      <c r="CT46" s="331"/>
      <c r="CU46" s="43"/>
      <c r="CV46" s="302" t="str">
        <f t="shared" si="97"/>
        <v/>
      </c>
      <c r="CW46" s="294" t="str">
        <f t="shared" si="98"/>
        <v/>
      </c>
      <c r="CX46" s="299" t="str">
        <f t="shared" si="99"/>
        <v/>
      </c>
      <c r="CY46" s="300" t="str">
        <f t="shared" si="100"/>
        <v/>
      </c>
      <c r="CZ46" s="301" t="str">
        <f t="shared" si="101"/>
        <v/>
      </c>
      <c r="DA46" s="328"/>
      <c r="DB46" s="328"/>
      <c r="DC46" s="328"/>
      <c r="DD46" s="328"/>
      <c r="DE46" s="328"/>
      <c r="DF46" s="328"/>
      <c r="DG46" s="328"/>
      <c r="DH46" s="294"/>
      <c r="DI46" s="294"/>
      <c r="DJ46" s="302" t="str">
        <f t="shared" si="75"/>
        <v/>
      </c>
      <c r="DK46" s="295" t="str">
        <f t="shared" si="102"/>
        <v/>
      </c>
      <c r="DL46" s="331"/>
      <c r="DM46" s="331"/>
      <c r="DN46" s="43"/>
      <c r="DO46" s="302" t="str">
        <f t="shared" si="103"/>
        <v/>
      </c>
      <c r="DP46" s="294" t="str">
        <f t="shared" si="104"/>
        <v/>
      </c>
      <c r="DQ46" s="299" t="str">
        <f t="shared" si="105"/>
        <v/>
      </c>
      <c r="DR46" s="300" t="str">
        <f t="shared" si="106"/>
        <v/>
      </c>
      <c r="DS46" s="298" t="str">
        <f t="shared" si="107"/>
        <v/>
      </c>
    </row>
    <row r="47" spans="1:123" ht="16.5" x14ac:dyDescent="0.3">
      <c r="A47" s="293">
        <v>36</v>
      </c>
      <c r="B47" s="296">
        <f>'LISTA CAS'!B43</f>
        <v>0</v>
      </c>
      <c r="C47" s="296" t="str">
        <f>'LISTA CAS'!C43</f>
        <v>VERA FARIAS JACKSON ARIEL</v>
      </c>
      <c r="D47" s="329"/>
      <c r="E47" s="330"/>
      <c r="F47" s="330"/>
      <c r="G47" s="330"/>
      <c r="H47" s="330"/>
      <c r="I47" s="330"/>
      <c r="J47" s="330"/>
      <c r="K47" s="294"/>
      <c r="L47" s="294"/>
      <c r="M47" s="302" t="str">
        <f t="shared" si="69"/>
        <v/>
      </c>
      <c r="N47" s="295" t="str">
        <f t="shared" si="76"/>
        <v/>
      </c>
      <c r="O47" s="331"/>
      <c r="P47" s="331"/>
      <c r="Q47" s="43"/>
      <c r="R47" s="302" t="str">
        <f t="shared" si="77"/>
        <v/>
      </c>
      <c r="S47" s="294" t="str">
        <f t="shared" si="78"/>
        <v/>
      </c>
      <c r="T47" s="299" t="str">
        <f t="shared" si="79"/>
        <v/>
      </c>
      <c r="U47" s="328"/>
      <c r="V47" s="328"/>
      <c r="W47" s="328"/>
      <c r="X47" s="328"/>
      <c r="Y47" s="328"/>
      <c r="Z47" s="328"/>
      <c r="AA47" s="294"/>
      <c r="AB47" s="294"/>
      <c r="AC47" s="302" t="str">
        <f t="shared" si="70"/>
        <v/>
      </c>
      <c r="AD47" s="295" t="str">
        <f t="shared" si="80"/>
        <v/>
      </c>
      <c r="AE47" s="331"/>
      <c r="AF47" s="331"/>
      <c r="AG47" s="43"/>
      <c r="AH47" s="302" t="str">
        <f t="shared" si="81"/>
        <v/>
      </c>
      <c r="AI47" s="294" t="str">
        <f t="shared" si="82"/>
        <v/>
      </c>
      <c r="AJ47" s="299" t="str">
        <f t="shared" si="83"/>
        <v/>
      </c>
      <c r="AK47" s="328"/>
      <c r="AL47" s="328"/>
      <c r="AM47" s="328"/>
      <c r="AN47" s="328"/>
      <c r="AO47" s="328"/>
      <c r="AP47" s="328"/>
      <c r="AQ47" s="328"/>
      <c r="AR47" s="294"/>
      <c r="AS47" s="294"/>
      <c r="AT47" s="302" t="str">
        <f t="shared" si="71"/>
        <v/>
      </c>
      <c r="AU47" s="295" t="str">
        <f t="shared" si="84"/>
        <v/>
      </c>
      <c r="AV47" s="331"/>
      <c r="AW47" s="331"/>
      <c r="AX47" s="43"/>
      <c r="AY47" s="302" t="str">
        <f t="shared" si="85"/>
        <v/>
      </c>
      <c r="AZ47" s="294" t="str">
        <f t="shared" si="86"/>
        <v/>
      </c>
      <c r="BA47" s="299" t="str">
        <f t="shared" si="87"/>
        <v/>
      </c>
      <c r="BB47" s="328"/>
      <c r="BC47" s="328"/>
      <c r="BD47" s="328"/>
      <c r="BE47" s="328"/>
      <c r="BF47" s="328"/>
      <c r="BG47" s="328"/>
      <c r="BH47" s="328"/>
      <c r="BI47" s="294"/>
      <c r="BJ47" s="294"/>
      <c r="BK47" s="302" t="str">
        <f t="shared" si="72"/>
        <v/>
      </c>
      <c r="BL47" s="295" t="str">
        <f t="shared" si="88"/>
        <v/>
      </c>
      <c r="BM47" s="331"/>
      <c r="BN47" s="331"/>
      <c r="BO47" s="43"/>
      <c r="BP47" s="302" t="str">
        <f t="shared" si="89"/>
        <v/>
      </c>
      <c r="BQ47" s="294" t="str">
        <f t="shared" si="90"/>
        <v/>
      </c>
      <c r="BR47" s="299" t="str">
        <f t="shared" si="91"/>
        <v/>
      </c>
      <c r="BS47" s="328"/>
      <c r="BT47" s="328"/>
      <c r="BU47" s="328"/>
      <c r="BV47" s="328"/>
      <c r="BW47" s="328"/>
      <c r="BX47" s="328"/>
      <c r="BY47" s="294"/>
      <c r="BZ47" s="294"/>
      <c r="CA47" s="302" t="str">
        <f t="shared" si="73"/>
        <v/>
      </c>
      <c r="CB47" s="295" t="str">
        <f t="shared" si="92"/>
        <v/>
      </c>
      <c r="CC47" s="331"/>
      <c r="CD47" s="331"/>
      <c r="CE47" s="43"/>
      <c r="CF47" s="302" t="str">
        <f t="shared" si="93"/>
        <v/>
      </c>
      <c r="CG47" s="294" t="str">
        <f t="shared" si="94"/>
        <v/>
      </c>
      <c r="CH47" s="299" t="str">
        <f t="shared" si="95"/>
        <v/>
      </c>
      <c r="CI47" s="328"/>
      <c r="CJ47" s="328"/>
      <c r="CK47" s="328"/>
      <c r="CL47" s="328"/>
      <c r="CM47" s="328"/>
      <c r="CN47" s="328"/>
      <c r="CO47" s="294"/>
      <c r="CP47" s="294"/>
      <c r="CQ47" s="302" t="str">
        <f t="shared" si="74"/>
        <v/>
      </c>
      <c r="CR47" s="295" t="str">
        <f t="shared" si="96"/>
        <v/>
      </c>
      <c r="CS47" s="331"/>
      <c r="CT47" s="331"/>
      <c r="CU47" s="43"/>
      <c r="CV47" s="302" t="str">
        <f t="shared" si="97"/>
        <v/>
      </c>
      <c r="CW47" s="294" t="str">
        <f t="shared" si="98"/>
        <v/>
      </c>
      <c r="CX47" s="299" t="str">
        <f t="shared" si="99"/>
        <v/>
      </c>
      <c r="CY47" s="300" t="str">
        <f t="shared" si="100"/>
        <v/>
      </c>
      <c r="CZ47" s="301" t="str">
        <f t="shared" si="101"/>
        <v/>
      </c>
      <c r="DA47" s="328"/>
      <c r="DB47" s="328"/>
      <c r="DC47" s="328"/>
      <c r="DD47" s="328"/>
      <c r="DE47" s="328"/>
      <c r="DF47" s="328"/>
      <c r="DG47" s="328"/>
      <c r="DH47" s="294"/>
      <c r="DI47" s="294"/>
      <c r="DJ47" s="302" t="str">
        <f t="shared" si="75"/>
        <v/>
      </c>
      <c r="DK47" s="295" t="str">
        <f t="shared" si="102"/>
        <v/>
      </c>
      <c r="DL47" s="331"/>
      <c r="DM47" s="331"/>
      <c r="DN47" s="43"/>
      <c r="DO47" s="302" t="str">
        <f t="shared" si="103"/>
        <v/>
      </c>
      <c r="DP47" s="294" t="str">
        <f t="shared" si="104"/>
        <v/>
      </c>
      <c r="DQ47" s="299" t="str">
        <f t="shared" si="105"/>
        <v/>
      </c>
      <c r="DR47" s="300" t="str">
        <f t="shared" si="106"/>
        <v/>
      </c>
      <c r="DS47" s="298" t="str">
        <f t="shared" si="107"/>
        <v/>
      </c>
    </row>
    <row r="48" spans="1:123" ht="16.5" x14ac:dyDescent="0.3">
      <c r="A48" s="293">
        <v>37</v>
      </c>
      <c r="B48" s="296">
        <f>'LISTA CAS'!B44</f>
        <v>0</v>
      </c>
      <c r="C48" s="296" t="str">
        <f>'LISTA CAS'!C44</f>
        <v>ZAMBRANO CAGUA EVAN NELSIÑO</v>
      </c>
      <c r="D48" s="329"/>
      <c r="E48" s="330"/>
      <c r="F48" s="330"/>
      <c r="G48" s="330"/>
      <c r="H48" s="330"/>
      <c r="I48" s="330"/>
      <c r="J48" s="330"/>
      <c r="K48" s="294"/>
      <c r="L48" s="294"/>
      <c r="M48" s="302" t="str">
        <f t="shared" si="69"/>
        <v/>
      </c>
      <c r="N48" s="295" t="str">
        <f t="shared" si="76"/>
        <v/>
      </c>
      <c r="O48" s="331"/>
      <c r="P48" s="331"/>
      <c r="Q48" s="43"/>
      <c r="R48" s="302" t="str">
        <f t="shared" si="77"/>
        <v/>
      </c>
      <c r="S48" s="294" t="str">
        <f t="shared" si="78"/>
        <v/>
      </c>
      <c r="T48" s="299" t="str">
        <f t="shared" si="79"/>
        <v/>
      </c>
      <c r="U48" s="328"/>
      <c r="V48" s="328"/>
      <c r="W48" s="328"/>
      <c r="X48" s="328"/>
      <c r="Y48" s="328"/>
      <c r="Z48" s="328"/>
      <c r="AA48" s="294"/>
      <c r="AB48" s="294"/>
      <c r="AC48" s="302" t="str">
        <f t="shared" si="70"/>
        <v/>
      </c>
      <c r="AD48" s="295" t="str">
        <f t="shared" si="80"/>
        <v/>
      </c>
      <c r="AE48" s="331"/>
      <c r="AF48" s="331"/>
      <c r="AG48" s="43"/>
      <c r="AH48" s="302" t="str">
        <f t="shared" si="81"/>
        <v/>
      </c>
      <c r="AI48" s="294" t="str">
        <f t="shared" si="82"/>
        <v/>
      </c>
      <c r="AJ48" s="299" t="str">
        <f t="shared" si="83"/>
        <v/>
      </c>
      <c r="AK48" s="328"/>
      <c r="AL48" s="328"/>
      <c r="AM48" s="328"/>
      <c r="AN48" s="328"/>
      <c r="AO48" s="328"/>
      <c r="AP48" s="328"/>
      <c r="AQ48" s="328"/>
      <c r="AR48" s="294"/>
      <c r="AS48" s="294"/>
      <c r="AT48" s="302" t="str">
        <f t="shared" si="71"/>
        <v/>
      </c>
      <c r="AU48" s="295" t="str">
        <f t="shared" si="84"/>
        <v/>
      </c>
      <c r="AV48" s="331"/>
      <c r="AW48" s="331"/>
      <c r="AX48" s="43"/>
      <c r="AY48" s="302" t="str">
        <f t="shared" si="85"/>
        <v/>
      </c>
      <c r="AZ48" s="294" t="str">
        <f t="shared" si="86"/>
        <v/>
      </c>
      <c r="BA48" s="299" t="str">
        <f t="shared" si="87"/>
        <v/>
      </c>
      <c r="BB48" s="328"/>
      <c r="BC48" s="328"/>
      <c r="BD48" s="328"/>
      <c r="BE48" s="328"/>
      <c r="BF48" s="328"/>
      <c r="BG48" s="328"/>
      <c r="BH48" s="328"/>
      <c r="BI48" s="294"/>
      <c r="BJ48" s="294"/>
      <c r="BK48" s="302" t="str">
        <f t="shared" si="72"/>
        <v/>
      </c>
      <c r="BL48" s="295" t="str">
        <f t="shared" si="88"/>
        <v/>
      </c>
      <c r="BM48" s="331"/>
      <c r="BN48" s="331"/>
      <c r="BO48" s="43"/>
      <c r="BP48" s="302" t="str">
        <f t="shared" si="89"/>
        <v/>
      </c>
      <c r="BQ48" s="294" t="str">
        <f t="shared" si="90"/>
        <v/>
      </c>
      <c r="BR48" s="299" t="str">
        <f t="shared" si="91"/>
        <v/>
      </c>
      <c r="BS48" s="328"/>
      <c r="BT48" s="328"/>
      <c r="BU48" s="328"/>
      <c r="BV48" s="328"/>
      <c r="BW48" s="328"/>
      <c r="BX48" s="328"/>
      <c r="BY48" s="294"/>
      <c r="BZ48" s="294"/>
      <c r="CA48" s="302" t="str">
        <f t="shared" si="73"/>
        <v/>
      </c>
      <c r="CB48" s="295" t="str">
        <f t="shared" si="92"/>
        <v/>
      </c>
      <c r="CC48" s="331"/>
      <c r="CD48" s="331"/>
      <c r="CE48" s="43"/>
      <c r="CF48" s="302" t="str">
        <f t="shared" si="93"/>
        <v/>
      </c>
      <c r="CG48" s="294" t="str">
        <f t="shared" si="94"/>
        <v/>
      </c>
      <c r="CH48" s="299" t="str">
        <f t="shared" si="95"/>
        <v/>
      </c>
      <c r="CI48" s="328"/>
      <c r="CJ48" s="328"/>
      <c r="CK48" s="328"/>
      <c r="CL48" s="328"/>
      <c r="CM48" s="328"/>
      <c r="CN48" s="328"/>
      <c r="CO48" s="294"/>
      <c r="CP48" s="294"/>
      <c r="CQ48" s="302" t="str">
        <f t="shared" si="74"/>
        <v/>
      </c>
      <c r="CR48" s="295" t="str">
        <f t="shared" si="96"/>
        <v/>
      </c>
      <c r="CS48" s="331"/>
      <c r="CT48" s="331"/>
      <c r="CU48" s="43"/>
      <c r="CV48" s="302" t="str">
        <f t="shared" si="97"/>
        <v/>
      </c>
      <c r="CW48" s="294" t="str">
        <f t="shared" si="98"/>
        <v/>
      </c>
      <c r="CX48" s="299" t="str">
        <f t="shared" si="99"/>
        <v/>
      </c>
      <c r="CY48" s="300" t="str">
        <f t="shared" si="100"/>
        <v/>
      </c>
      <c r="CZ48" s="301" t="str">
        <f t="shared" si="101"/>
        <v/>
      </c>
      <c r="DA48" s="328"/>
      <c r="DB48" s="328"/>
      <c r="DC48" s="328"/>
      <c r="DD48" s="328"/>
      <c r="DE48" s="328"/>
      <c r="DF48" s="328"/>
      <c r="DG48" s="328"/>
      <c r="DH48" s="294"/>
      <c r="DI48" s="294"/>
      <c r="DJ48" s="302" t="str">
        <f t="shared" si="75"/>
        <v/>
      </c>
      <c r="DK48" s="295" t="str">
        <f t="shared" si="102"/>
        <v/>
      </c>
      <c r="DL48" s="331"/>
      <c r="DM48" s="331"/>
      <c r="DN48" s="43"/>
      <c r="DO48" s="302" t="str">
        <f t="shared" si="103"/>
        <v/>
      </c>
      <c r="DP48" s="294" t="str">
        <f t="shared" si="104"/>
        <v/>
      </c>
      <c r="DQ48" s="299" t="str">
        <f t="shared" si="105"/>
        <v/>
      </c>
      <c r="DR48" s="300" t="str">
        <f t="shared" si="106"/>
        <v/>
      </c>
      <c r="DS48" s="298" t="str">
        <f t="shared" si="107"/>
        <v/>
      </c>
    </row>
    <row r="49" spans="1:123" ht="16.5" x14ac:dyDescent="0.3">
      <c r="A49" s="293">
        <v>38</v>
      </c>
      <c r="B49" s="296">
        <f>'LISTA CAS'!B45</f>
        <v>0</v>
      </c>
      <c r="C49" s="296" t="str">
        <f>'LISTA CAS'!C45</f>
        <v>ZAMBRANO CHILA NATHALY VIVIANA</v>
      </c>
      <c r="D49" s="329"/>
      <c r="E49" s="330"/>
      <c r="F49" s="330"/>
      <c r="G49" s="330"/>
      <c r="H49" s="330"/>
      <c r="I49" s="330"/>
      <c r="J49" s="330"/>
      <c r="K49" s="294"/>
      <c r="L49" s="294"/>
      <c r="M49" s="302" t="str">
        <f t="shared" si="69"/>
        <v/>
      </c>
      <c r="N49" s="295" t="str">
        <f t="shared" si="76"/>
        <v/>
      </c>
      <c r="O49" s="331"/>
      <c r="P49" s="331"/>
      <c r="Q49" s="43"/>
      <c r="R49" s="302" t="str">
        <f t="shared" si="77"/>
        <v/>
      </c>
      <c r="S49" s="294" t="str">
        <f t="shared" si="78"/>
        <v/>
      </c>
      <c r="T49" s="299" t="str">
        <f t="shared" si="79"/>
        <v/>
      </c>
      <c r="U49" s="328"/>
      <c r="V49" s="328"/>
      <c r="W49" s="328"/>
      <c r="X49" s="328"/>
      <c r="Y49" s="328"/>
      <c r="Z49" s="328"/>
      <c r="AA49" s="294"/>
      <c r="AB49" s="294"/>
      <c r="AC49" s="302" t="str">
        <f t="shared" si="70"/>
        <v/>
      </c>
      <c r="AD49" s="295" t="str">
        <f t="shared" si="80"/>
        <v/>
      </c>
      <c r="AE49" s="331"/>
      <c r="AF49" s="331"/>
      <c r="AG49" s="43"/>
      <c r="AH49" s="302" t="str">
        <f t="shared" si="81"/>
        <v/>
      </c>
      <c r="AI49" s="294" t="str">
        <f t="shared" si="82"/>
        <v/>
      </c>
      <c r="AJ49" s="299" t="str">
        <f t="shared" si="83"/>
        <v/>
      </c>
      <c r="AK49" s="328"/>
      <c r="AL49" s="328"/>
      <c r="AM49" s="328"/>
      <c r="AN49" s="328"/>
      <c r="AO49" s="328"/>
      <c r="AP49" s="328"/>
      <c r="AQ49" s="328"/>
      <c r="AR49" s="294"/>
      <c r="AS49" s="294"/>
      <c r="AT49" s="302" t="str">
        <f t="shared" si="71"/>
        <v/>
      </c>
      <c r="AU49" s="295" t="str">
        <f t="shared" si="84"/>
        <v/>
      </c>
      <c r="AV49" s="331"/>
      <c r="AW49" s="331"/>
      <c r="AX49" s="43"/>
      <c r="AY49" s="302" t="str">
        <f t="shared" si="85"/>
        <v/>
      </c>
      <c r="AZ49" s="294" t="str">
        <f t="shared" si="86"/>
        <v/>
      </c>
      <c r="BA49" s="299" t="str">
        <f t="shared" si="87"/>
        <v/>
      </c>
      <c r="BB49" s="328"/>
      <c r="BC49" s="328"/>
      <c r="BD49" s="328"/>
      <c r="BE49" s="328"/>
      <c r="BF49" s="328"/>
      <c r="BG49" s="328"/>
      <c r="BH49" s="328"/>
      <c r="BI49" s="294"/>
      <c r="BJ49" s="294"/>
      <c r="BK49" s="302" t="str">
        <f t="shared" si="72"/>
        <v/>
      </c>
      <c r="BL49" s="295" t="str">
        <f t="shared" si="88"/>
        <v/>
      </c>
      <c r="BM49" s="331"/>
      <c r="BN49" s="331"/>
      <c r="BO49" s="43"/>
      <c r="BP49" s="302" t="str">
        <f t="shared" si="89"/>
        <v/>
      </c>
      <c r="BQ49" s="294" t="str">
        <f t="shared" si="90"/>
        <v/>
      </c>
      <c r="BR49" s="299" t="str">
        <f t="shared" si="91"/>
        <v/>
      </c>
      <c r="BS49" s="328"/>
      <c r="BT49" s="328"/>
      <c r="BU49" s="328"/>
      <c r="BV49" s="328"/>
      <c r="BW49" s="328"/>
      <c r="BX49" s="328"/>
      <c r="BY49" s="294"/>
      <c r="BZ49" s="294"/>
      <c r="CA49" s="302" t="str">
        <f t="shared" si="73"/>
        <v/>
      </c>
      <c r="CB49" s="295" t="str">
        <f t="shared" si="92"/>
        <v/>
      </c>
      <c r="CC49" s="331"/>
      <c r="CD49" s="331"/>
      <c r="CE49" s="43"/>
      <c r="CF49" s="302" t="str">
        <f t="shared" si="93"/>
        <v/>
      </c>
      <c r="CG49" s="294" t="str">
        <f t="shared" si="94"/>
        <v/>
      </c>
      <c r="CH49" s="299" t="str">
        <f t="shared" si="95"/>
        <v/>
      </c>
      <c r="CI49" s="328"/>
      <c r="CJ49" s="328"/>
      <c r="CK49" s="328"/>
      <c r="CL49" s="328"/>
      <c r="CM49" s="328"/>
      <c r="CN49" s="328"/>
      <c r="CO49" s="294"/>
      <c r="CP49" s="294"/>
      <c r="CQ49" s="302" t="str">
        <f t="shared" si="74"/>
        <v/>
      </c>
      <c r="CR49" s="295" t="str">
        <f t="shared" si="96"/>
        <v/>
      </c>
      <c r="CS49" s="331"/>
      <c r="CT49" s="331"/>
      <c r="CU49" s="43"/>
      <c r="CV49" s="302" t="str">
        <f t="shared" si="97"/>
        <v/>
      </c>
      <c r="CW49" s="294" t="str">
        <f t="shared" si="98"/>
        <v/>
      </c>
      <c r="CX49" s="299" t="str">
        <f t="shared" si="99"/>
        <v/>
      </c>
      <c r="CY49" s="300" t="str">
        <f t="shared" si="100"/>
        <v/>
      </c>
      <c r="CZ49" s="301" t="str">
        <f t="shared" si="101"/>
        <v/>
      </c>
      <c r="DA49" s="328"/>
      <c r="DB49" s="328"/>
      <c r="DC49" s="328"/>
      <c r="DD49" s="328"/>
      <c r="DE49" s="328"/>
      <c r="DF49" s="328"/>
      <c r="DG49" s="328"/>
      <c r="DH49" s="294"/>
      <c r="DI49" s="294"/>
      <c r="DJ49" s="302" t="str">
        <f t="shared" si="75"/>
        <v/>
      </c>
      <c r="DK49" s="295" t="str">
        <f t="shared" si="102"/>
        <v/>
      </c>
      <c r="DL49" s="331"/>
      <c r="DM49" s="331"/>
      <c r="DN49" s="43"/>
      <c r="DO49" s="302" t="str">
        <f t="shared" si="103"/>
        <v/>
      </c>
      <c r="DP49" s="294" t="str">
        <f t="shared" si="104"/>
        <v/>
      </c>
      <c r="DQ49" s="299" t="str">
        <f t="shared" si="105"/>
        <v/>
      </c>
      <c r="DR49" s="300" t="str">
        <f t="shared" si="106"/>
        <v/>
      </c>
      <c r="DS49" s="298" t="str">
        <f t="shared" si="107"/>
        <v/>
      </c>
    </row>
    <row r="50" spans="1:123" ht="16.5" x14ac:dyDescent="0.3">
      <c r="A50" s="293">
        <v>39</v>
      </c>
      <c r="B50" s="296">
        <f>'LISTA CAS'!B46</f>
        <v>0</v>
      </c>
      <c r="C50" s="296" t="str">
        <f>'LISTA CAS'!C46</f>
        <v>ZAMBRANO ZAMBRANO ELIAM EZEQUIEL</v>
      </c>
      <c r="D50" s="329"/>
      <c r="E50" s="330"/>
      <c r="F50" s="330"/>
      <c r="G50" s="330"/>
      <c r="H50" s="330"/>
      <c r="I50" s="330"/>
      <c r="J50" s="330"/>
      <c r="K50" s="294"/>
      <c r="L50" s="294"/>
      <c r="M50" s="302" t="str">
        <f t="shared" si="69"/>
        <v/>
      </c>
      <c r="N50" s="295" t="str">
        <f t="shared" si="76"/>
        <v/>
      </c>
      <c r="O50" s="331"/>
      <c r="P50" s="331"/>
      <c r="Q50" s="43"/>
      <c r="R50" s="302" t="str">
        <f t="shared" si="77"/>
        <v/>
      </c>
      <c r="S50" s="294" t="str">
        <f t="shared" si="78"/>
        <v/>
      </c>
      <c r="T50" s="299" t="str">
        <f t="shared" si="79"/>
        <v/>
      </c>
      <c r="U50" s="328"/>
      <c r="V50" s="328"/>
      <c r="W50" s="328"/>
      <c r="X50" s="328"/>
      <c r="Y50" s="328"/>
      <c r="Z50" s="328"/>
      <c r="AA50" s="294"/>
      <c r="AB50" s="294"/>
      <c r="AC50" s="302" t="str">
        <f t="shared" si="70"/>
        <v/>
      </c>
      <c r="AD50" s="295" t="str">
        <f t="shared" si="80"/>
        <v/>
      </c>
      <c r="AE50" s="331"/>
      <c r="AF50" s="331"/>
      <c r="AG50" s="43"/>
      <c r="AH50" s="302" t="str">
        <f t="shared" si="81"/>
        <v/>
      </c>
      <c r="AI50" s="294" t="str">
        <f t="shared" si="82"/>
        <v/>
      </c>
      <c r="AJ50" s="299" t="str">
        <f t="shared" si="83"/>
        <v/>
      </c>
      <c r="AK50" s="328"/>
      <c r="AL50" s="328"/>
      <c r="AM50" s="328"/>
      <c r="AN50" s="328"/>
      <c r="AO50" s="328"/>
      <c r="AP50" s="328"/>
      <c r="AQ50" s="328"/>
      <c r="AR50" s="294"/>
      <c r="AS50" s="294"/>
      <c r="AT50" s="302" t="str">
        <f t="shared" si="71"/>
        <v/>
      </c>
      <c r="AU50" s="295" t="str">
        <f t="shared" si="84"/>
        <v/>
      </c>
      <c r="AV50" s="331"/>
      <c r="AW50" s="331"/>
      <c r="AX50" s="43"/>
      <c r="AY50" s="302" t="str">
        <f t="shared" si="85"/>
        <v/>
      </c>
      <c r="AZ50" s="294" t="str">
        <f t="shared" si="86"/>
        <v/>
      </c>
      <c r="BA50" s="299" t="str">
        <f t="shared" si="87"/>
        <v/>
      </c>
      <c r="BB50" s="328"/>
      <c r="BC50" s="328"/>
      <c r="BD50" s="328"/>
      <c r="BE50" s="328"/>
      <c r="BF50" s="328"/>
      <c r="BG50" s="328"/>
      <c r="BH50" s="328"/>
      <c r="BI50" s="294"/>
      <c r="BJ50" s="294"/>
      <c r="BK50" s="302" t="str">
        <f t="shared" si="72"/>
        <v/>
      </c>
      <c r="BL50" s="295" t="str">
        <f t="shared" si="88"/>
        <v/>
      </c>
      <c r="BM50" s="331"/>
      <c r="BN50" s="331"/>
      <c r="BO50" s="43"/>
      <c r="BP50" s="302" t="str">
        <f t="shared" si="89"/>
        <v/>
      </c>
      <c r="BQ50" s="294" t="str">
        <f t="shared" si="90"/>
        <v/>
      </c>
      <c r="BR50" s="299" t="str">
        <f t="shared" si="91"/>
        <v/>
      </c>
      <c r="BS50" s="328"/>
      <c r="BT50" s="328"/>
      <c r="BU50" s="328"/>
      <c r="BV50" s="328"/>
      <c r="BW50" s="328"/>
      <c r="BX50" s="328"/>
      <c r="BY50" s="294"/>
      <c r="BZ50" s="294"/>
      <c r="CA50" s="302" t="str">
        <f t="shared" si="73"/>
        <v/>
      </c>
      <c r="CB50" s="295" t="str">
        <f t="shared" si="92"/>
        <v/>
      </c>
      <c r="CC50" s="331"/>
      <c r="CD50" s="331"/>
      <c r="CE50" s="43"/>
      <c r="CF50" s="302" t="str">
        <f t="shared" si="93"/>
        <v/>
      </c>
      <c r="CG50" s="294" t="str">
        <f t="shared" si="94"/>
        <v/>
      </c>
      <c r="CH50" s="299" t="str">
        <f t="shared" si="95"/>
        <v/>
      </c>
      <c r="CI50" s="328"/>
      <c r="CJ50" s="328"/>
      <c r="CK50" s="328"/>
      <c r="CL50" s="328"/>
      <c r="CM50" s="328"/>
      <c r="CN50" s="328"/>
      <c r="CO50" s="294"/>
      <c r="CP50" s="294"/>
      <c r="CQ50" s="302" t="str">
        <f t="shared" si="74"/>
        <v/>
      </c>
      <c r="CR50" s="295" t="str">
        <f t="shared" si="96"/>
        <v/>
      </c>
      <c r="CS50" s="331"/>
      <c r="CT50" s="331"/>
      <c r="CU50" s="43"/>
      <c r="CV50" s="302" t="str">
        <f t="shared" si="97"/>
        <v/>
      </c>
      <c r="CW50" s="294" t="str">
        <f t="shared" si="98"/>
        <v/>
      </c>
      <c r="CX50" s="299" t="str">
        <f t="shared" si="99"/>
        <v/>
      </c>
      <c r="CY50" s="300" t="str">
        <f t="shared" si="100"/>
        <v/>
      </c>
      <c r="CZ50" s="301" t="str">
        <f t="shared" si="101"/>
        <v/>
      </c>
      <c r="DA50" s="328"/>
      <c r="DB50" s="328"/>
      <c r="DC50" s="328"/>
      <c r="DD50" s="328"/>
      <c r="DE50" s="328"/>
      <c r="DF50" s="328"/>
      <c r="DG50" s="328"/>
      <c r="DH50" s="294"/>
      <c r="DI50" s="294"/>
      <c r="DJ50" s="302" t="str">
        <f t="shared" si="75"/>
        <v/>
      </c>
      <c r="DK50" s="295" t="str">
        <f t="shared" si="102"/>
        <v/>
      </c>
      <c r="DL50" s="331"/>
      <c r="DM50" s="331"/>
      <c r="DN50" s="43"/>
      <c r="DO50" s="302" t="str">
        <f t="shared" si="103"/>
        <v/>
      </c>
      <c r="DP50" s="294" t="str">
        <f t="shared" si="104"/>
        <v/>
      </c>
      <c r="DQ50" s="299" t="str">
        <f t="shared" si="105"/>
        <v/>
      </c>
      <c r="DR50" s="300" t="str">
        <f t="shared" si="106"/>
        <v/>
      </c>
      <c r="DS50" s="298" t="str">
        <f t="shared" si="107"/>
        <v/>
      </c>
    </row>
    <row r="51" spans="1:123" ht="16.5" x14ac:dyDescent="0.3">
      <c r="A51" s="293">
        <v>40</v>
      </c>
      <c r="B51" s="296">
        <f>'LISTA CAS'!B47</f>
        <v>0</v>
      </c>
      <c r="C51" s="296">
        <f>'LISTA CAS'!C47</f>
        <v>0</v>
      </c>
      <c r="D51" s="329"/>
      <c r="E51" s="330"/>
      <c r="F51" s="330"/>
      <c r="G51" s="330"/>
      <c r="H51" s="330"/>
      <c r="I51" s="330"/>
      <c r="J51" s="330"/>
      <c r="K51" s="294"/>
      <c r="L51" s="294"/>
      <c r="M51" s="302" t="str">
        <f t="shared" si="69"/>
        <v/>
      </c>
      <c r="N51" s="295" t="str">
        <f t="shared" si="76"/>
        <v/>
      </c>
      <c r="O51" s="331"/>
      <c r="P51" s="331"/>
      <c r="Q51" s="43"/>
      <c r="R51" s="302" t="str">
        <f t="shared" si="77"/>
        <v/>
      </c>
      <c r="S51" s="294" t="str">
        <f t="shared" si="78"/>
        <v/>
      </c>
      <c r="T51" s="299" t="str">
        <f t="shared" si="79"/>
        <v/>
      </c>
      <c r="U51" s="328"/>
      <c r="V51" s="328"/>
      <c r="W51" s="328"/>
      <c r="X51" s="328"/>
      <c r="Y51" s="328"/>
      <c r="Z51" s="328"/>
      <c r="AA51" s="294"/>
      <c r="AB51" s="294"/>
      <c r="AC51" s="302" t="str">
        <f t="shared" si="70"/>
        <v/>
      </c>
      <c r="AD51" s="295" t="str">
        <f t="shared" si="80"/>
        <v/>
      </c>
      <c r="AE51" s="331"/>
      <c r="AF51" s="331"/>
      <c r="AG51" s="43"/>
      <c r="AH51" s="302" t="str">
        <f t="shared" si="81"/>
        <v/>
      </c>
      <c r="AI51" s="294" t="str">
        <f t="shared" si="82"/>
        <v/>
      </c>
      <c r="AJ51" s="299" t="str">
        <f t="shared" si="83"/>
        <v/>
      </c>
      <c r="AK51" s="328"/>
      <c r="AL51" s="328"/>
      <c r="AM51" s="328"/>
      <c r="AN51" s="328"/>
      <c r="AO51" s="328"/>
      <c r="AP51" s="328"/>
      <c r="AQ51" s="328"/>
      <c r="AR51" s="294"/>
      <c r="AS51" s="294"/>
      <c r="AT51" s="302" t="str">
        <f t="shared" si="71"/>
        <v/>
      </c>
      <c r="AU51" s="295" t="str">
        <f t="shared" si="84"/>
        <v/>
      </c>
      <c r="AV51" s="331"/>
      <c r="AW51" s="331"/>
      <c r="AX51" s="43"/>
      <c r="AY51" s="302" t="str">
        <f t="shared" si="85"/>
        <v/>
      </c>
      <c r="AZ51" s="294" t="str">
        <f t="shared" si="86"/>
        <v/>
      </c>
      <c r="BA51" s="299" t="str">
        <f t="shared" si="87"/>
        <v/>
      </c>
      <c r="BB51" s="328"/>
      <c r="BC51" s="328"/>
      <c r="BD51" s="328"/>
      <c r="BE51" s="328"/>
      <c r="BF51" s="328"/>
      <c r="BG51" s="328"/>
      <c r="BH51" s="328"/>
      <c r="BI51" s="294"/>
      <c r="BJ51" s="294"/>
      <c r="BK51" s="302" t="str">
        <f t="shared" si="72"/>
        <v/>
      </c>
      <c r="BL51" s="295" t="str">
        <f t="shared" si="88"/>
        <v/>
      </c>
      <c r="BM51" s="331"/>
      <c r="BN51" s="331"/>
      <c r="BO51" s="43"/>
      <c r="BP51" s="302" t="str">
        <f t="shared" si="89"/>
        <v/>
      </c>
      <c r="BQ51" s="294" t="str">
        <f t="shared" si="90"/>
        <v/>
      </c>
      <c r="BR51" s="299" t="str">
        <f t="shared" si="91"/>
        <v/>
      </c>
      <c r="BS51" s="328"/>
      <c r="BT51" s="328"/>
      <c r="BU51" s="328"/>
      <c r="BV51" s="328"/>
      <c r="BW51" s="328"/>
      <c r="BX51" s="328"/>
      <c r="BY51" s="294"/>
      <c r="BZ51" s="294"/>
      <c r="CA51" s="302" t="str">
        <f t="shared" si="73"/>
        <v/>
      </c>
      <c r="CB51" s="295" t="str">
        <f t="shared" si="92"/>
        <v/>
      </c>
      <c r="CC51" s="331"/>
      <c r="CD51" s="331"/>
      <c r="CE51" s="43"/>
      <c r="CF51" s="302" t="str">
        <f t="shared" si="93"/>
        <v/>
      </c>
      <c r="CG51" s="294" t="str">
        <f t="shared" si="94"/>
        <v/>
      </c>
      <c r="CH51" s="299" t="str">
        <f t="shared" si="95"/>
        <v/>
      </c>
      <c r="CI51" s="328"/>
      <c r="CJ51" s="328"/>
      <c r="CK51" s="328"/>
      <c r="CL51" s="328"/>
      <c r="CM51" s="328"/>
      <c r="CN51" s="328"/>
      <c r="CO51" s="294"/>
      <c r="CP51" s="294"/>
      <c r="CQ51" s="302" t="str">
        <f t="shared" si="74"/>
        <v/>
      </c>
      <c r="CR51" s="295" t="str">
        <f t="shared" si="96"/>
        <v/>
      </c>
      <c r="CS51" s="331"/>
      <c r="CT51" s="331"/>
      <c r="CU51" s="43"/>
      <c r="CV51" s="302" t="str">
        <f t="shared" si="97"/>
        <v/>
      </c>
      <c r="CW51" s="294" t="str">
        <f t="shared" si="98"/>
        <v/>
      </c>
      <c r="CX51" s="299" t="str">
        <f t="shared" si="99"/>
        <v/>
      </c>
      <c r="CY51" s="300" t="str">
        <f t="shared" si="100"/>
        <v/>
      </c>
      <c r="CZ51" s="301" t="str">
        <f t="shared" si="101"/>
        <v/>
      </c>
      <c r="DA51" s="328"/>
      <c r="DB51" s="328"/>
      <c r="DC51" s="328"/>
      <c r="DD51" s="328"/>
      <c r="DE51" s="328"/>
      <c r="DF51" s="328"/>
      <c r="DG51" s="328"/>
      <c r="DH51" s="294"/>
      <c r="DI51" s="294"/>
      <c r="DJ51" s="302" t="str">
        <f t="shared" si="75"/>
        <v/>
      </c>
      <c r="DK51" s="295" t="str">
        <f t="shared" si="102"/>
        <v/>
      </c>
      <c r="DL51" s="331"/>
      <c r="DM51" s="331"/>
      <c r="DN51" s="43"/>
      <c r="DO51" s="302" t="str">
        <f t="shared" si="103"/>
        <v/>
      </c>
      <c r="DP51" s="294" t="str">
        <f t="shared" si="104"/>
        <v/>
      </c>
      <c r="DQ51" s="299" t="str">
        <f t="shared" si="105"/>
        <v/>
      </c>
      <c r="DR51" s="300" t="str">
        <f t="shared" si="106"/>
        <v/>
      </c>
      <c r="DS51" s="298" t="str">
        <f t="shared" si="107"/>
        <v/>
      </c>
    </row>
  </sheetData>
  <mergeCells count="111">
    <mergeCell ref="A2:B2"/>
    <mergeCell ref="C2:J2"/>
    <mergeCell ref="A3:B3"/>
    <mergeCell ref="C3:J3"/>
    <mergeCell ref="A4:B4"/>
    <mergeCell ref="D4:G4"/>
    <mergeCell ref="H4:J4"/>
    <mergeCell ref="D8:N8"/>
    <mergeCell ref="O8:T8"/>
    <mergeCell ref="U8:AD8"/>
    <mergeCell ref="AE8:AJ8"/>
    <mergeCell ref="AK8:AU8"/>
    <mergeCell ref="AV8:BA8"/>
    <mergeCell ref="A6:DS6"/>
    <mergeCell ref="D7:T7"/>
    <mergeCell ref="U7:AJ7"/>
    <mergeCell ref="AK7:BA7"/>
    <mergeCell ref="BB7:BR7"/>
    <mergeCell ref="BS7:CH7"/>
    <mergeCell ref="CI7:CZ7"/>
    <mergeCell ref="DA7:DS7"/>
    <mergeCell ref="DR8:DR11"/>
    <mergeCell ref="DS8:DS11"/>
    <mergeCell ref="DQ9:DQ11"/>
    <mergeCell ref="BB8:BL8"/>
    <mergeCell ref="BM8:BR8"/>
    <mergeCell ref="BS8:CB8"/>
    <mergeCell ref="CC8:CH8"/>
    <mergeCell ref="CI8:CR8"/>
    <mergeCell ref="CS8:CX8"/>
    <mergeCell ref="A9:C9"/>
    <mergeCell ref="D9:N9"/>
    <mergeCell ref="O9:O11"/>
    <mergeCell ref="P9:P11"/>
    <mergeCell ref="R9:R11"/>
    <mergeCell ref="S9:S11"/>
    <mergeCell ref="D10:J10"/>
    <mergeCell ref="K10:L10"/>
    <mergeCell ref="M10:M11"/>
    <mergeCell ref="N10:N11"/>
    <mergeCell ref="T9:T11"/>
    <mergeCell ref="U9:AD9"/>
    <mergeCell ref="Q9:Q11"/>
    <mergeCell ref="AE9:AE11"/>
    <mergeCell ref="AF9:AF11"/>
    <mergeCell ref="AH9:AH11"/>
    <mergeCell ref="AI9:AI11"/>
    <mergeCell ref="U10:Z10"/>
    <mergeCell ref="AA10:AB10"/>
    <mergeCell ref="AC10:AC11"/>
    <mergeCell ref="AD10:AD11"/>
    <mergeCell ref="AJ9:AJ11"/>
    <mergeCell ref="AG9:AG11"/>
    <mergeCell ref="AK9:AU9"/>
    <mergeCell ref="AV9:AV11"/>
    <mergeCell ref="AW9:AW11"/>
    <mergeCell ref="AY9:AY11"/>
    <mergeCell ref="AZ9:AZ11"/>
    <mergeCell ref="AK10:AQ10"/>
    <mergeCell ref="AR10:AS10"/>
    <mergeCell ref="AT10:AT11"/>
    <mergeCell ref="AU10:AU11"/>
    <mergeCell ref="AX9:AX11"/>
    <mergeCell ref="BA9:BA11"/>
    <mergeCell ref="BB9:BL9"/>
    <mergeCell ref="BM9:BM11"/>
    <mergeCell ref="BN9:BN11"/>
    <mergeCell ref="BP9:BP11"/>
    <mergeCell ref="BQ9:BQ11"/>
    <mergeCell ref="BB10:BH10"/>
    <mergeCell ref="BI10:BJ10"/>
    <mergeCell ref="BK10:BK11"/>
    <mergeCell ref="BL10:BL11"/>
    <mergeCell ref="BO9:BO11"/>
    <mergeCell ref="BR9:BR11"/>
    <mergeCell ref="BS9:CB9"/>
    <mergeCell ref="CC9:CC11"/>
    <mergeCell ref="CD9:CD11"/>
    <mergeCell ref="CF9:CF11"/>
    <mergeCell ref="CG9:CG11"/>
    <mergeCell ref="BS10:BX10"/>
    <mergeCell ref="BY10:BZ10"/>
    <mergeCell ref="CA10:CA11"/>
    <mergeCell ref="CB10:CB11"/>
    <mergeCell ref="CE9:CE11"/>
    <mergeCell ref="CH9:CH11"/>
    <mergeCell ref="CI9:CR9"/>
    <mergeCell ref="CS9:CS11"/>
    <mergeCell ref="CT9:CT11"/>
    <mergeCell ref="CV9:CV11"/>
    <mergeCell ref="CW9:CW11"/>
    <mergeCell ref="CI10:CN10"/>
    <mergeCell ref="CO10:CP10"/>
    <mergeCell ref="CQ10:CQ11"/>
    <mergeCell ref="CR10:CR11"/>
    <mergeCell ref="CU9:CU11"/>
    <mergeCell ref="CX9:CX11"/>
    <mergeCell ref="DA9:DK9"/>
    <mergeCell ref="DL9:DL11"/>
    <mergeCell ref="DM9:DM11"/>
    <mergeCell ref="DO9:DO11"/>
    <mergeCell ref="DP9:DP11"/>
    <mergeCell ref="DA10:DG10"/>
    <mergeCell ref="DH10:DI10"/>
    <mergeCell ref="DJ10:DJ11"/>
    <mergeCell ref="DK10:DK11"/>
    <mergeCell ref="CY8:CY11"/>
    <mergeCell ref="CZ8:CZ11"/>
    <mergeCell ref="DA8:DK8"/>
    <mergeCell ref="DL8:DQ8"/>
    <mergeCell ref="DN9:DN11"/>
  </mergeCells>
  <conditionalFormatting sqref="D12:J51 U12:Z51 AK12:AQ51 BB12:BH51 BS12:BX51 CI12:CN51">
    <cfRule type="cellIs" dxfId="46" priority="13" operator="lessThan">
      <formula>7</formula>
    </cfRule>
  </conditionalFormatting>
  <conditionalFormatting sqref="O12:P51 AE12:AF51 AV12:AW51 BM12:BN51 CC12:CD51 CS12:CT51">
    <cfRule type="cellIs" dxfId="45" priority="11" operator="lessThan">
      <formula>7</formula>
    </cfRule>
  </conditionalFormatting>
  <conditionalFormatting sqref="Q12:Q51">
    <cfRule type="cellIs" dxfId="44" priority="7" operator="lessThan">
      <formula>7</formula>
    </cfRule>
  </conditionalFormatting>
  <conditionalFormatting sqref="AG12:AG51">
    <cfRule type="cellIs" dxfId="43" priority="6" operator="lessThan">
      <formula>7</formula>
    </cfRule>
  </conditionalFormatting>
  <conditionalFormatting sqref="AX12:AX51">
    <cfRule type="cellIs" dxfId="42" priority="5" operator="lessThan">
      <formula>7</formula>
    </cfRule>
  </conditionalFormatting>
  <conditionalFormatting sqref="BO12:BO51">
    <cfRule type="cellIs" dxfId="41" priority="4" operator="lessThan">
      <formula>7</formula>
    </cfRule>
  </conditionalFormatting>
  <conditionalFormatting sqref="CE12:CE51">
    <cfRule type="cellIs" dxfId="40" priority="3" operator="lessThan">
      <formula>7</formula>
    </cfRule>
  </conditionalFormatting>
  <conditionalFormatting sqref="CU12:CU51">
    <cfRule type="cellIs" dxfId="39" priority="2" operator="lessThan">
      <formula>7</formula>
    </cfRule>
  </conditionalFormatting>
  <conditionalFormatting sqref="DA12:DG51">
    <cfRule type="cellIs" dxfId="38" priority="10" operator="lessThan">
      <formula>7</formula>
    </cfRule>
  </conditionalFormatting>
  <conditionalFormatting sqref="DL12:DM51">
    <cfRule type="cellIs" dxfId="37" priority="8" operator="lessThan">
      <formula>7</formula>
    </cfRule>
  </conditionalFormatting>
  <conditionalFormatting sqref="DN12:DN51">
    <cfRule type="cellIs" dxfId="36" priority="1" operator="lessThan">
      <formula>7</formula>
    </cfRule>
  </conditionalFormatting>
  <pageMargins left="0.19685039370078741" right="0" top="0" bottom="0" header="0" footer="0"/>
  <pageSetup paperSize="9" scale="7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132"/>
  </sheetPr>
  <dimension ref="A1:AH59"/>
  <sheetViews>
    <sheetView showGridLines="0" zoomScale="84" zoomScaleNormal="84" workbookViewId="0">
      <selection activeCell="W57" sqref="W57"/>
    </sheetView>
  </sheetViews>
  <sheetFormatPr baseColWidth="10" defaultRowHeight="15" x14ac:dyDescent="0.25"/>
  <cols>
    <col min="1" max="1" width="4.140625" customWidth="1"/>
    <col min="2" max="2" width="11.7109375" customWidth="1"/>
    <col min="3" max="3" width="40.7109375" customWidth="1"/>
    <col min="4" max="28" width="4.7109375" style="25" customWidth="1"/>
    <col min="29" max="34" width="8.5703125" customWidth="1"/>
  </cols>
  <sheetData>
    <row r="1" spans="1:34" ht="76.5" customHeight="1" x14ac:dyDescent="0.25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</row>
    <row r="2" spans="1:34" ht="21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  <c r="F2" s="382"/>
      <c r="G2" s="382"/>
      <c r="H2" s="382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</row>
    <row r="3" spans="1:34" ht="21" customHeight="1" x14ac:dyDescent="0.25">
      <c r="A3" s="381" t="s">
        <v>10</v>
      </c>
      <c r="B3" s="381"/>
      <c r="C3" s="518" t="str">
        <f>MENÚ!B7</f>
        <v>MGTR. YUGCHA BRAVO SHIRLEY</v>
      </c>
      <c r="D3" s="518"/>
      <c r="E3" s="518"/>
      <c r="F3" s="518"/>
      <c r="G3" s="145"/>
      <c r="H3" s="145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34" ht="21" customHeight="1" x14ac:dyDescent="0.25">
      <c r="A4" s="381" t="s">
        <v>80</v>
      </c>
      <c r="B4" s="381"/>
      <c r="C4" s="145" t="str">
        <f>MENÚ!G7</f>
        <v>2do</v>
      </c>
      <c r="D4" s="531" t="s">
        <v>12</v>
      </c>
      <c r="E4" s="531"/>
      <c r="F4" s="531"/>
      <c r="G4" s="519" t="str">
        <f>MENÚ!G8</f>
        <v>A</v>
      </c>
      <c r="H4" s="519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</row>
    <row r="5" spans="1:34" s="163" customFormat="1" ht="2.25" customHeight="1" x14ac:dyDescent="0.25">
      <c r="A5" s="162">
        <v>1</v>
      </c>
      <c r="B5" s="162">
        <v>2</v>
      </c>
      <c r="C5" s="162">
        <v>1</v>
      </c>
      <c r="D5" s="162">
        <v>4</v>
      </c>
      <c r="E5" s="162">
        <v>5</v>
      </c>
      <c r="F5" s="162">
        <v>6</v>
      </c>
      <c r="G5" s="162">
        <v>7</v>
      </c>
      <c r="H5" s="162">
        <v>8</v>
      </c>
      <c r="I5" s="162">
        <v>9</v>
      </c>
      <c r="J5" s="162">
        <v>10</v>
      </c>
      <c r="K5" s="162">
        <v>11</v>
      </c>
      <c r="L5" s="162">
        <v>12</v>
      </c>
      <c r="M5" s="162">
        <v>13</v>
      </c>
      <c r="N5" s="162">
        <v>14</v>
      </c>
      <c r="O5" s="162">
        <v>15</v>
      </c>
      <c r="P5" s="162">
        <v>16</v>
      </c>
      <c r="Q5" s="162">
        <v>17</v>
      </c>
      <c r="R5" s="162">
        <v>18</v>
      </c>
      <c r="S5" s="162">
        <v>19</v>
      </c>
      <c r="T5" s="162">
        <v>20</v>
      </c>
      <c r="U5" s="162">
        <v>21</v>
      </c>
      <c r="V5" s="162">
        <v>22</v>
      </c>
      <c r="W5" s="162">
        <v>23</v>
      </c>
      <c r="X5" s="162">
        <v>24</v>
      </c>
      <c r="Y5" s="162">
        <v>25</v>
      </c>
      <c r="Z5" s="162">
        <v>26</v>
      </c>
      <c r="AA5" s="162">
        <v>27</v>
      </c>
      <c r="AB5" s="162">
        <v>28</v>
      </c>
      <c r="AC5" s="162">
        <v>29</v>
      </c>
      <c r="AD5" s="162">
        <v>30</v>
      </c>
      <c r="AE5" s="162">
        <v>31</v>
      </c>
      <c r="AF5" s="162">
        <v>32</v>
      </c>
      <c r="AG5" s="162">
        <v>33</v>
      </c>
      <c r="AH5" s="162">
        <v>34</v>
      </c>
    </row>
    <row r="6" spans="1:34" ht="30" customHeight="1" thickBot="1" x14ac:dyDescent="0.3">
      <c r="A6" s="532" t="s">
        <v>90</v>
      </c>
      <c r="B6" s="532"/>
      <c r="C6" s="532"/>
      <c r="D6" s="532"/>
      <c r="E6" s="532"/>
      <c r="F6" s="532"/>
      <c r="G6" s="532"/>
      <c r="H6" s="532"/>
      <c r="I6" s="532"/>
      <c r="J6" s="532"/>
      <c r="K6" s="532"/>
      <c r="L6" s="532"/>
      <c r="M6" s="532"/>
      <c r="N6" s="532"/>
      <c r="O6" s="532"/>
      <c r="P6" s="532"/>
      <c r="Q6" s="532"/>
      <c r="R6" s="532"/>
      <c r="S6" s="532"/>
      <c r="T6" s="532"/>
      <c r="U6" s="532"/>
      <c r="V6" s="532"/>
      <c r="W6" s="532"/>
      <c r="X6" s="532"/>
      <c r="Y6" s="532"/>
      <c r="Z6" s="532"/>
      <c r="AA6" s="532"/>
      <c r="AB6" s="532"/>
      <c r="AC6" s="532"/>
      <c r="AD6" s="532"/>
      <c r="AE6" s="532"/>
      <c r="AF6" s="532"/>
      <c r="AG6" s="532"/>
      <c r="AH6" s="532"/>
    </row>
    <row r="7" spans="1:34" ht="39.75" customHeight="1" thickBot="1" x14ac:dyDescent="0.3">
      <c r="A7" s="520" t="s">
        <v>53</v>
      </c>
      <c r="B7" s="521"/>
      <c r="C7" s="522"/>
      <c r="D7" s="523" t="str">
        <f>'CALIF. 1ER TRIM.'!D7</f>
        <v>LENGUA Y LITERATURA</v>
      </c>
      <c r="E7" s="524"/>
      <c r="F7" s="524"/>
      <c r="G7" s="524"/>
      <c r="H7" s="525"/>
      <c r="I7" s="526" t="str">
        <f>'CALIF. 1ER TRIM.'!I7</f>
        <v>MATEMÁTICA</v>
      </c>
      <c r="J7" s="527"/>
      <c r="K7" s="527"/>
      <c r="L7" s="527"/>
      <c r="M7" s="527"/>
      <c r="N7" s="528" t="str">
        <f>'CALIF. 1ER TRIM.'!N7</f>
        <v>ESTUDIOS SOCIALES</v>
      </c>
      <c r="O7" s="529"/>
      <c r="P7" s="529"/>
      <c r="Q7" s="529"/>
      <c r="R7" s="530"/>
      <c r="S7" s="545" t="str">
        <f>'CALIF. 1ER TRIM.'!S7</f>
        <v>CIENCIAS NATURALES</v>
      </c>
      <c r="T7" s="546"/>
      <c r="U7" s="546"/>
      <c r="V7" s="546"/>
      <c r="W7" s="546"/>
      <c r="X7" s="542" t="str">
        <f>'CALIF. 1ER TRIM.'!X7</f>
        <v>INGLÉS</v>
      </c>
      <c r="Y7" s="542"/>
      <c r="Z7" s="542"/>
      <c r="AA7" s="542"/>
      <c r="AB7" s="543"/>
      <c r="AC7" s="533" t="str">
        <f>'CALIF. 1ER TRIM.'!AC7</f>
        <v>EDUCACIÓN FÍSICA</v>
      </c>
      <c r="AD7" s="534"/>
      <c r="AE7" s="535" t="str">
        <f>'CALIF. 1ER TRIM.'!AE7</f>
        <v>EDUCACIÓN CULTURAL Y ARÍSTICA</v>
      </c>
      <c r="AF7" s="536"/>
      <c r="AG7" s="537" t="s">
        <v>132</v>
      </c>
      <c r="AH7" s="539" t="s">
        <v>133</v>
      </c>
    </row>
    <row r="8" spans="1:34" ht="15" customHeight="1" thickTop="1" x14ac:dyDescent="0.25">
      <c r="A8" s="547" t="s">
        <v>1</v>
      </c>
      <c r="B8" s="547"/>
      <c r="C8" s="548"/>
      <c r="D8" s="551" t="s">
        <v>99</v>
      </c>
      <c r="E8" s="506">
        <v>0.7</v>
      </c>
      <c r="F8" s="551" t="s">
        <v>98</v>
      </c>
      <c r="G8" s="506">
        <v>0.3</v>
      </c>
      <c r="H8" s="553" t="s">
        <v>35</v>
      </c>
      <c r="I8" s="508" t="s">
        <v>99</v>
      </c>
      <c r="J8" s="506">
        <v>0.7</v>
      </c>
      <c r="K8" s="508" t="s">
        <v>98</v>
      </c>
      <c r="L8" s="506">
        <v>0.3</v>
      </c>
      <c r="M8" s="508" t="s">
        <v>35</v>
      </c>
      <c r="N8" s="512" t="s">
        <v>99</v>
      </c>
      <c r="O8" s="506">
        <v>0.7</v>
      </c>
      <c r="P8" s="512" t="s">
        <v>98</v>
      </c>
      <c r="Q8" s="506">
        <v>0.3</v>
      </c>
      <c r="R8" s="509" t="s">
        <v>35</v>
      </c>
      <c r="S8" s="510" t="s">
        <v>99</v>
      </c>
      <c r="T8" s="506">
        <v>0.7</v>
      </c>
      <c r="U8" s="510" t="s">
        <v>98</v>
      </c>
      <c r="V8" s="506">
        <v>0.3</v>
      </c>
      <c r="W8" s="510" t="s">
        <v>35</v>
      </c>
      <c r="X8" s="514" t="s">
        <v>99</v>
      </c>
      <c r="Y8" s="515">
        <v>0.7</v>
      </c>
      <c r="Z8" s="514" t="s">
        <v>98</v>
      </c>
      <c r="AA8" s="515">
        <v>0.3</v>
      </c>
      <c r="AB8" s="541" t="s">
        <v>35</v>
      </c>
      <c r="AC8" s="544" t="s">
        <v>125</v>
      </c>
      <c r="AD8" s="517" t="s">
        <v>117</v>
      </c>
      <c r="AE8" s="505" t="s">
        <v>125</v>
      </c>
      <c r="AF8" s="504" t="s">
        <v>117</v>
      </c>
      <c r="AG8" s="538"/>
      <c r="AH8" s="540"/>
    </row>
    <row r="9" spans="1:34" ht="45.75" customHeight="1" x14ac:dyDescent="0.25">
      <c r="A9" s="549"/>
      <c r="B9" s="549"/>
      <c r="C9" s="550"/>
      <c r="D9" s="551"/>
      <c r="E9" s="507"/>
      <c r="F9" s="551"/>
      <c r="G9" s="507"/>
      <c r="H9" s="553"/>
      <c r="I9" s="513"/>
      <c r="J9" s="507"/>
      <c r="K9" s="513"/>
      <c r="L9" s="507"/>
      <c r="M9" s="508"/>
      <c r="N9" s="512"/>
      <c r="O9" s="507"/>
      <c r="P9" s="512"/>
      <c r="Q9" s="507"/>
      <c r="R9" s="509"/>
      <c r="S9" s="511"/>
      <c r="T9" s="507"/>
      <c r="U9" s="511"/>
      <c r="V9" s="507"/>
      <c r="W9" s="510"/>
      <c r="X9" s="514"/>
      <c r="Y9" s="516"/>
      <c r="Z9" s="514"/>
      <c r="AA9" s="516"/>
      <c r="AB9" s="541"/>
      <c r="AC9" s="544"/>
      <c r="AD9" s="517"/>
      <c r="AE9" s="505"/>
      <c r="AF9" s="505"/>
      <c r="AG9" s="538"/>
      <c r="AH9" s="540"/>
    </row>
    <row r="10" spans="1:34" ht="16.5" customHeight="1" x14ac:dyDescent="0.25">
      <c r="A10" s="136" t="s">
        <v>3</v>
      </c>
      <c r="B10" s="136" t="s">
        <v>2</v>
      </c>
      <c r="C10" s="136" t="s">
        <v>0</v>
      </c>
      <c r="D10" s="552"/>
      <c r="E10" s="507"/>
      <c r="F10" s="551"/>
      <c r="G10" s="507"/>
      <c r="H10" s="553"/>
      <c r="I10" s="513"/>
      <c r="J10" s="507"/>
      <c r="K10" s="513"/>
      <c r="L10" s="507"/>
      <c r="M10" s="508"/>
      <c r="N10" s="512"/>
      <c r="O10" s="507"/>
      <c r="P10" s="512"/>
      <c r="Q10" s="507"/>
      <c r="R10" s="509"/>
      <c r="S10" s="511"/>
      <c r="T10" s="507"/>
      <c r="U10" s="511"/>
      <c r="V10" s="507"/>
      <c r="W10" s="510"/>
      <c r="X10" s="514"/>
      <c r="Y10" s="516"/>
      <c r="Z10" s="514"/>
      <c r="AA10" s="516"/>
      <c r="AB10" s="541"/>
      <c r="AC10" s="544"/>
      <c r="AD10" s="517"/>
      <c r="AE10" s="505"/>
      <c r="AF10" s="505"/>
      <c r="AG10" s="538"/>
      <c r="AH10" s="540"/>
    </row>
    <row r="11" spans="1:34" ht="15" customHeight="1" x14ac:dyDescent="0.25">
      <c r="A11" s="137">
        <v>1</v>
      </c>
      <c r="B11" s="333">
        <f>'LISTA CAS'!B8</f>
        <v>0</v>
      </c>
      <c r="C11" s="138" t="str">
        <f>'LISTA CAS'!C8</f>
        <v>ALAVA INTRIAGO MADELINE JULIETTE</v>
      </c>
      <c r="D11" s="317">
        <f>'2DO TRIM.'!M12</f>
        <v>9.42</v>
      </c>
      <c r="E11" s="318">
        <f>IFERROR((D11*70/100),"")</f>
        <v>6.5939999999999994</v>
      </c>
      <c r="F11" s="317">
        <f>'2DO TRIM.'!R12</f>
        <v>8</v>
      </c>
      <c r="G11" s="318">
        <f>IFERROR((F11*30/100),"")</f>
        <v>2.4</v>
      </c>
      <c r="H11" s="316">
        <f>IFERROR(TRUNC(SUM(E11+G11),2),"")</f>
        <v>8.99</v>
      </c>
      <c r="I11" s="317">
        <f>'2DO TRIM.'!AC12</f>
        <v>9.5</v>
      </c>
      <c r="J11" s="318">
        <f>IFERROR((I11*70/100),"")</f>
        <v>6.65</v>
      </c>
      <c r="K11" s="317">
        <f>'2DO TRIM.'!AH12</f>
        <v>7.5</v>
      </c>
      <c r="L11" s="318">
        <f>IFERROR((K11*30/100),"")</f>
        <v>2.25</v>
      </c>
      <c r="M11" s="316">
        <f t="shared" ref="M11" si="0">IFERROR(TRUNC(SUM(J11+L11),2),"")</f>
        <v>8.9</v>
      </c>
      <c r="N11" s="317">
        <f>'2DO TRIM.'!AT12</f>
        <v>9.57</v>
      </c>
      <c r="O11" s="318">
        <f>IFERROR((N11*70/100),"")</f>
        <v>6.6989999999999998</v>
      </c>
      <c r="P11" s="317">
        <f>'2DO TRIM.'!AY12</f>
        <v>7.5</v>
      </c>
      <c r="Q11" s="318">
        <f>IFERROR((P11*30/100),"")</f>
        <v>2.25</v>
      </c>
      <c r="R11" s="316">
        <f t="shared" ref="R11" si="1">IFERROR(TRUNC(SUM(O11+Q11),2),"")</f>
        <v>8.94</v>
      </c>
      <c r="S11" s="317">
        <f>'2DO TRIM.'!BK12</f>
        <v>10</v>
      </c>
      <c r="T11" s="318">
        <f>IFERROR((S11*70/100),"")</f>
        <v>7</v>
      </c>
      <c r="U11" s="317">
        <f>'2DO TRIM.'!BP12</f>
        <v>6.5</v>
      </c>
      <c r="V11" s="318">
        <f>IFERROR((U11*30/100),"")</f>
        <v>1.95</v>
      </c>
      <c r="W11" s="316">
        <f t="shared" ref="W11" si="2">IFERROR(TRUNC(SUM(T11+V11),2),"")</f>
        <v>8.9499999999999993</v>
      </c>
      <c r="X11" s="317">
        <f>'2DO TRIM.'!CA12</f>
        <v>10</v>
      </c>
      <c r="Y11" s="318">
        <f>IFERROR((X11*70/100),"")</f>
        <v>7</v>
      </c>
      <c r="Z11" s="317">
        <f>'2DO TRIM.'!CF12</f>
        <v>7.5</v>
      </c>
      <c r="AA11" s="318">
        <f>IFERROR((Z11*30/100),"")</f>
        <v>2.25</v>
      </c>
      <c r="AB11" s="316">
        <f t="shared" ref="AB11" si="3">IFERROR(TRUNC(SUM(Y11+AA11),2),"")</f>
        <v>9.25</v>
      </c>
      <c r="AC11" s="319">
        <f>'2DO TRIM.'!CY12</f>
        <v>9</v>
      </c>
      <c r="AD11" s="316" t="str">
        <f>IF(AC11="","",IF(AC11&gt;=9.51,"A+",IF(AC11&gt;=9,"A-",IF(AC11&gt;=8,"B+",IF(AC11&gt;=7,"B-",IF(AC11&gt;=6,"C+",IF(AC11&gt;=5,"C-",IF(AC11&gt;=4,"D+",IF(AC11&gt;=3,"D-",IF(AC11&gt;=2,"E+",IF(AC11&gt;=0,"E-")))))))))))</f>
        <v>A-</v>
      </c>
      <c r="AE11" s="319">
        <f>'2DO TRIM.'!DR12</f>
        <v>8</v>
      </c>
      <c r="AF11" s="316" t="str">
        <f t="shared" ref="AF11" si="4">IF(AE11="","",IF(AE11&gt;=9.51,"A+",IF(AE11&gt;=9,"A-",IF(AE11&gt;=8,"B+",IF(AE11&gt;=7,"B-",IF(AE11&gt;=6,"C+",IF(AE11&gt;=5,"C-",IF(AE11&gt;=4,"D+",IF(AE11&gt;=3,"D-",IF(AE11&gt;=2,"E+",IF(AE11&gt;=0,"E-")))))))))))</f>
        <v>B+</v>
      </c>
      <c r="AG11" s="264" t="s">
        <v>95</v>
      </c>
      <c r="AH11" s="265" t="s">
        <v>175</v>
      </c>
    </row>
    <row r="12" spans="1:34" x14ac:dyDescent="0.25">
      <c r="A12" s="137">
        <v>2</v>
      </c>
      <c r="B12" s="333">
        <f>'LISTA CAS'!B9</f>
        <v>0</v>
      </c>
      <c r="C12" s="138" t="str">
        <f>'LISTA CAS'!C9</f>
        <v>ALCIVAR MUÑOZ ORIANA VALESKA</v>
      </c>
      <c r="D12" s="317" t="str">
        <f>'2DO TRIM.'!M13</f>
        <v/>
      </c>
      <c r="E12" s="318" t="str">
        <f>IFERROR((D12*70/100),"")</f>
        <v/>
      </c>
      <c r="F12" s="317" t="str">
        <f>'2DO TRIM.'!R13</f>
        <v/>
      </c>
      <c r="G12" s="318" t="str">
        <f>IFERROR((F12*30/100),"")</f>
        <v/>
      </c>
      <c r="H12" s="316" t="str">
        <f t="shared" ref="H12:H24" si="5">IFERROR(TRUNC(SUM(E12+G12),2),"")</f>
        <v/>
      </c>
      <c r="I12" s="317" t="str">
        <f>'2DO TRIM.'!AC13</f>
        <v/>
      </c>
      <c r="J12" s="318" t="str">
        <f>IFERROR((I12*70/100),"")</f>
        <v/>
      </c>
      <c r="K12" s="317" t="str">
        <f>'2DO TRIM.'!AH13</f>
        <v/>
      </c>
      <c r="L12" s="318" t="str">
        <f>IFERROR((K12*30/100),"")</f>
        <v/>
      </c>
      <c r="M12" s="316" t="str">
        <f t="shared" ref="M12:M24" si="6">IFERROR(TRUNC(SUM(J12+L12),2),"")</f>
        <v/>
      </c>
      <c r="N12" s="317" t="str">
        <f>'2DO TRIM.'!AT13</f>
        <v/>
      </c>
      <c r="O12" s="318" t="str">
        <f>IFERROR((N12*70/100),"")</f>
        <v/>
      </c>
      <c r="P12" s="317" t="str">
        <f>'2DO TRIM.'!AY13</f>
        <v/>
      </c>
      <c r="Q12" s="318" t="str">
        <f>IFERROR((P12*30/100),"")</f>
        <v/>
      </c>
      <c r="R12" s="316" t="str">
        <f t="shared" ref="R12:R24" si="7">IFERROR(TRUNC(SUM(O12+Q12),2),"")</f>
        <v/>
      </c>
      <c r="S12" s="317" t="str">
        <f>'2DO TRIM.'!BK13</f>
        <v/>
      </c>
      <c r="T12" s="318" t="str">
        <f>IFERROR((S12*70/100),"")</f>
        <v/>
      </c>
      <c r="U12" s="317" t="str">
        <f>'2DO TRIM.'!BP13</f>
        <v/>
      </c>
      <c r="V12" s="318" t="str">
        <f>IFERROR((U12*30/100),"")</f>
        <v/>
      </c>
      <c r="W12" s="316" t="str">
        <f t="shared" ref="W12:W24" si="8">IFERROR(TRUNC(SUM(T12+V12),2),"")</f>
        <v/>
      </c>
      <c r="X12" s="317" t="str">
        <f>'2DO TRIM.'!CA13</f>
        <v/>
      </c>
      <c r="Y12" s="318" t="str">
        <f>IFERROR((X12*70/100),"")</f>
        <v/>
      </c>
      <c r="Z12" s="317" t="str">
        <f>'2DO TRIM.'!CF13</f>
        <v/>
      </c>
      <c r="AA12" s="318" t="str">
        <f>IFERROR((Z12*30/100),"")</f>
        <v/>
      </c>
      <c r="AB12" s="316" t="str">
        <f t="shared" ref="AB12:AB24" si="9">IFERROR(TRUNC(SUM(Y12+AA12),2),"")</f>
        <v/>
      </c>
      <c r="AC12" s="319" t="str">
        <f>'2DO TRIM.'!CY13</f>
        <v/>
      </c>
      <c r="AD12" s="316" t="str">
        <f t="shared" ref="AD12:AD24" si="10">IF(AC12="","",IF(AC12&gt;=9.51,"A+",IF(AC12&gt;=9,"A-",IF(AC12&gt;=8,"B+",IF(AC12&gt;=7,"B-",IF(AC12&gt;=6,"C+",IF(AC12&gt;=5,"C-",IF(AC12&gt;=4,"D+",IF(AC12&gt;=3,"D-",IF(AC12&gt;=2,"E+",IF(AC12&gt;=0,"E-")))))))))))</f>
        <v/>
      </c>
      <c r="AE12" s="319" t="str">
        <f>'2DO TRIM.'!DR13</f>
        <v/>
      </c>
      <c r="AF12" s="316" t="str">
        <f t="shared" ref="AF12:AF13" si="11">IF(AE12="","",IF(AE12&gt;=9.51,"A+",IF(AE12&gt;=9,"A-",IF(AE12&gt;=8,"B+",IF(AE12&gt;=7,"B-",IF(AE12&gt;=6,"C+",IF(AE12&gt;=5,"C-",IF(AE12&gt;=4,"D+",IF(AE12&gt;=3,"D-",IF(AE12&gt;=2,"E+",IF(AE12&gt;=0,"E-")))))))))))</f>
        <v/>
      </c>
      <c r="AG12" s="264" t="s">
        <v>95</v>
      </c>
      <c r="AH12" s="265" t="s">
        <v>95</v>
      </c>
    </row>
    <row r="13" spans="1:34" x14ac:dyDescent="0.25">
      <c r="A13" s="137">
        <v>3</v>
      </c>
      <c r="B13" s="333">
        <f>'LISTA CAS'!B10</f>
        <v>0</v>
      </c>
      <c r="C13" s="138" t="str">
        <f>'LISTA CAS'!C10</f>
        <v>ARIAS MUÑOZ FERNANDO ELIAN</v>
      </c>
      <c r="D13" s="317" t="str">
        <f>'2DO TRIM.'!M14</f>
        <v/>
      </c>
      <c r="E13" s="318" t="str">
        <f>IFERROR((D13*70/100),"")</f>
        <v/>
      </c>
      <c r="F13" s="317" t="str">
        <f>'2DO TRIM.'!R14</f>
        <v/>
      </c>
      <c r="G13" s="318" t="str">
        <f>IFERROR((F13*30/100),"")</f>
        <v/>
      </c>
      <c r="H13" s="316" t="str">
        <f t="shared" si="5"/>
        <v/>
      </c>
      <c r="I13" s="317" t="str">
        <f>'2DO TRIM.'!AC14</f>
        <v/>
      </c>
      <c r="J13" s="318" t="str">
        <f>IFERROR((I13*70/100),"")</f>
        <v/>
      </c>
      <c r="K13" s="317" t="str">
        <f>'2DO TRIM.'!AH14</f>
        <v/>
      </c>
      <c r="L13" s="318" t="str">
        <f>IFERROR((K13*30/100),"")</f>
        <v/>
      </c>
      <c r="M13" s="316" t="str">
        <f t="shared" si="6"/>
        <v/>
      </c>
      <c r="N13" s="317" t="str">
        <f>'2DO TRIM.'!AT14</f>
        <v/>
      </c>
      <c r="O13" s="318" t="str">
        <f>IFERROR((N13*70/100),"")</f>
        <v/>
      </c>
      <c r="P13" s="317" t="str">
        <f>'2DO TRIM.'!AY14</f>
        <v/>
      </c>
      <c r="Q13" s="318" t="str">
        <f>IFERROR((P13*30/100),"")</f>
        <v/>
      </c>
      <c r="R13" s="316" t="str">
        <f t="shared" si="7"/>
        <v/>
      </c>
      <c r="S13" s="317" t="str">
        <f>'2DO TRIM.'!BK14</f>
        <v/>
      </c>
      <c r="T13" s="318" t="str">
        <f>IFERROR((S13*70/100),"")</f>
        <v/>
      </c>
      <c r="U13" s="317" t="str">
        <f>'2DO TRIM.'!BP14</f>
        <v/>
      </c>
      <c r="V13" s="318" t="str">
        <f>IFERROR((U13*30/100),"")</f>
        <v/>
      </c>
      <c r="W13" s="316" t="str">
        <f t="shared" si="8"/>
        <v/>
      </c>
      <c r="X13" s="317" t="str">
        <f>'2DO TRIM.'!CA14</f>
        <v/>
      </c>
      <c r="Y13" s="318" t="str">
        <f>IFERROR((X13*70/100),"")</f>
        <v/>
      </c>
      <c r="Z13" s="317" t="str">
        <f>'2DO TRIM.'!CF14</f>
        <v/>
      </c>
      <c r="AA13" s="318" t="str">
        <f>IFERROR((Z13*30/100),"")</f>
        <v/>
      </c>
      <c r="AB13" s="316" t="str">
        <f t="shared" si="9"/>
        <v/>
      </c>
      <c r="AC13" s="319" t="str">
        <f>'2DO TRIM.'!CY14</f>
        <v/>
      </c>
      <c r="AD13" s="316" t="str">
        <f t="shared" si="10"/>
        <v/>
      </c>
      <c r="AE13" s="319" t="str">
        <f>'2DO TRIM.'!DR14</f>
        <v/>
      </c>
      <c r="AF13" s="316" t="str">
        <f t="shared" si="11"/>
        <v/>
      </c>
      <c r="AG13" s="264" t="s">
        <v>95</v>
      </c>
      <c r="AH13" s="265" t="s">
        <v>175</v>
      </c>
    </row>
    <row r="14" spans="1:34" x14ac:dyDescent="0.25">
      <c r="A14" s="137">
        <v>4</v>
      </c>
      <c r="B14" s="333">
        <f>'LISTA CAS'!B11</f>
        <v>0</v>
      </c>
      <c r="C14" s="138" t="str">
        <f>'LISTA CAS'!C11</f>
        <v>BARRE MAGALLAN BASTIAN OMAR</v>
      </c>
      <c r="D14" s="317" t="str">
        <f>'2DO TRIM.'!M15</f>
        <v/>
      </c>
      <c r="E14" s="318" t="str">
        <f>IFERROR((D14*70/100),"")</f>
        <v/>
      </c>
      <c r="F14" s="317" t="str">
        <f>'2DO TRIM.'!R15</f>
        <v/>
      </c>
      <c r="G14" s="318" t="str">
        <f>IFERROR((F14*30/100),"")</f>
        <v/>
      </c>
      <c r="H14" s="316" t="str">
        <f t="shared" si="5"/>
        <v/>
      </c>
      <c r="I14" s="317" t="str">
        <f>'2DO TRIM.'!AC15</f>
        <v/>
      </c>
      <c r="J14" s="318" t="str">
        <f>IFERROR((I14*70/100),"")</f>
        <v/>
      </c>
      <c r="K14" s="317" t="str">
        <f>'2DO TRIM.'!AH15</f>
        <v/>
      </c>
      <c r="L14" s="318" t="str">
        <f>IFERROR((K14*30/100),"")</f>
        <v/>
      </c>
      <c r="M14" s="316" t="str">
        <f t="shared" si="6"/>
        <v/>
      </c>
      <c r="N14" s="317" t="str">
        <f>'2DO TRIM.'!AT15</f>
        <v/>
      </c>
      <c r="O14" s="318" t="str">
        <f>IFERROR((N14*70/100),"")</f>
        <v/>
      </c>
      <c r="P14" s="317" t="str">
        <f>'2DO TRIM.'!AY15</f>
        <v/>
      </c>
      <c r="Q14" s="318" t="str">
        <f>IFERROR((P14*30/100),"")</f>
        <v/>
      </c>
      <c r="R14" s="316" t="str">
        <f t="shared" si="7"/>
        <v/>
      </c>
      <c r="S14" s="317" t="str">
        <f>'2DO TRIM.'!BK15</f>
        <v/>
      </c>
      <c r="T14" s="318" t="str">
        <f>IFERROR((S14*70/100),"")</f>
        <v/>
      </c>
      <c r="U14" s="317" t="str">
        <f>'2DO TRIM.'!BP15</f>
        <v/>
      </c>
      <c r="V14" s="318" t="str">
        <f>IFERROR((U14*30/100),"")</f>
        <v/>
      </c>
      <c r="W14" s="316" t="str">
        <f t="shared" si="8"/>
        <v/>
      </c>
      <c r="X14" s="317" t="str">
        <f>'2DO TRIM.'!CA15</f>
        <v/>
      </c>
      <c r="Y14" s="318" t="str">
        <f>IFERROR((X14*70/100),"")</f>
        <v/>
      </c>
      <c r="Z14" s="317" t="str">
        <f>'2DO TRIM.'!CF15</f>
        <v/>
      </c>
      <c r="AA14" s="318" t="str">
        <f>IFERROR((Z14*30/100),"")</f>
        <v/>
      </c>
      <c r="AB14" s="316" t="str">
        <f t="shared" si="9"/>
        <v/>
      </c>
      <c r="AC14" s="319" t="str">
        <f>'2DO TRIM.'!CY15</f>
        <v/>
      </c>
      <c r="AD14" s="316" t="str">
        <f t="shared" si="10"/>
        <v/>
      </c>
      <c r="AE14" s="319" t="str">
        <f>'2DO TRIM.'!DR15</f>
        <v/>
      </c>
      <c r="AF14" s="316" t="str">
        <f t="shared" ref="AF14:AF26" si="12">IF(AE14="","",IF(AE14&gt;=9.51,"A+",IF(AE14&gt;=9,"A-",IF(AE14&gt;=8,"B+",IF(AE14&gt;=7,"B-",IF(AE14&gt;=6,"C+",IF(AE14&gt;=5,"C-",IF(AE14&gt;=4,"D+",IF(AE14&gt;=3,"D-",IF(AE14&gt;=2,"E+",IF(AE14&gt;=0,"E-")))))))))))</f>
        <v/>
      </c>
      <c r="AG14" s="264" t="s">
        <v>95</v>
      </c>
      <c r="AH14" s="265" t="s">
        <v>96</v>
      </c>
    </row>
    <row r="15" spans="1:34" x14ac:dyDescent="0.25">
      <c r="A15" s="137">
        <v>5</v>
      </c>
      <c r="B15" s="333">
        <f>'LISTA CAS'!B12</f>
        <v>0</v>
      </c>
      <c r="C15" s="138" t="str">
        <f>'LISTA CAS'!C12</f>
        <v>BASURTO MOREIRA VICTORIA CHARLOTTE</v>
      </c>
      <c r="D15" s="317" t="str">
        <f>'2DO TRIM.'!M16</f>
        <v/>
      </c>
      <c r="E15" s="318" t="str">
        <f t="shared" ref="E15:E27" si="13">IFERROR((D15*70/100),"")</f>
        <v/>
      </c>
      <c r="F15" s="317" t="str">
        <f>'2DO TRIM.'!R16</f>
        <v/>
      </c>
      <c r="G15" s="318" t="str">
        <f t="shared" ref="G15:G27" si="14">IFERROR((F15*30/100),"")</f>
        <v/>
      </c>
      <c r="H15" s="316" t="str">
        <f t="shared" si="5"/>
        <v/>
      </c>
      <c r="I15" s="317" t="str">
        <f>'2DO TRIM.'!AC16</f>
        <v/>
      </c>
      <c r="J15" s="318" t="str">
        <f t="shared" ref="J15:J27" si="15">IFERROR((I15*70/100),"")</f>
        <v/>
      </c>
      <c r="K15" s="317" t="str">
        <f>'2DO TRIM.'!AH16</f>
        <v/>
      </c>
      <c r="L15" s="318" t="str">
        <f t="shared" ref="L15:L27" si="16">IFERROR((K15*30/100),"")</f>
        <v/>
      </c>
      <c r="M15" s="316" t="str">
        <f t="shared" si="6"/>
        <v/>
      </c>
      <c r="N15" s="317" t="str">
        <f>'2DO TRIM.'!AT16</f>
        <v/>
      </c>
      <c r="O15" s="318" t="str">
        <f t="shared" ref="O15:O27" si="17">IFERROR((N15*70/100),"")</f>
        <v/>
      </c>
      <c r="P15" s="317" t="str">
        <f>'2DO TRIM.'!AY16</f>
        <v/>
      </c>
      <c r="Q15" s="318" t="str">
        <f t="shared" ref="Q15:Q27" si="18">IFERROR((P15*30/100),"")</f>
        <v/>
      </c>
      <c r="R15" s="316" t="str">
        <f t="shared" si="7"/>
        <v/>
      </c>
      <c r="S15" s="317" t="str">
        <f>'2DO TRIM.'!BK16</f>
        <v/>
      </c>
      <c r="T15" s="318" t="str">
        <f t="shared" ref="T15:T27" si="19">IFERROR((S15*70/100),"")</f>
        <v/>
      </c>
      <c r="U15" s="317" t="str">
        <f>'2DO TRIM.'!BP16</f>
        <v/>
      </c>
      <c r="V15" s="318" t="str">
        <f t="shared" ref="V15:V27" si="20">IFERROR((U15*30/100),"")</f>
        <v/>
      </c>
      <c r="W15" s="316" t="str">
        <f t="shared" si="8"/>
        <v/>
      </c>
      <c r="X15" s="317" t="str">
        <f>'2DO TRIM.'!CA16</f>
        <v/>
      </c>
      <c r="Y15" s="318" t="str">
        <f t="shared" ref="Y15:Y27" si="21">IFERROR((X15*70/100),"")</f>
        <v/>
      </c>
      <c r="Z15" s="317" t="str">
        <f>'2DO TRIM.'!CF16</f>
        <v/>
      </c>
      <c r="AA15" s="318" t="str">
        <f t="shared" ref="AA15:AA27" si="22">IFERROR((Z15*30/100),"")</f>
        <v/>
      </c>
      <c r="AB15" s="316" t="str">
        <f t="shared" si="9"/>
        <v/>
      </c>
      <c r="AC15" s="319" t="str">
        <f>'2DO TRIM.'!CY16</f>
        <v/>
      </c>
      <c r="AD15" s="316" t="str">
        <f t="shared" si="10"/>
        <v/>
      </c>
      <c r="AE15" s="319" t="str">
        <f>'2DO TRIM.'!DR16</f>
        <v/>
      </c>
      <c r="AF15" s="316" t="str">
        <f t="shared" si="12"/>
        <v/>
      </c>
      <c r="AG15" s="264" t="s">
        <v>95</v>
      </c>
      <c r="AH15" s="265" t="s">
        <v>138</v>
      </c>
    </row>
    <row r="16" spans="1:34" x14ac:dyDescent="0.25">
      <c r="A16" s="137">
        <v>6</v>
      </c>
      <c r="B16" s="333">
        <f>'LISTA CAS'!B13</f>
        <v>0</v>
      </c>
      <c r="C16" s="138" t="str">
        <f>'LISTA CAS'!C13</f>
        <v>BONE CUERO JOSAFAT ISAAC</v>
      </c>
      <c r="D16" s="317" t="str">
        <f>'2DO TRIM.'!M17</f>
        <v/>
      </c>
      <c r="E16" s="318" t="str">
        <f t="shared" si="13"/>
        <v/>
      </c>
      <c r="F16" s="317" t="str">
        <f>'2DO TRIM.'!R17</f>
        <v/>
      </c>
      <c r="G16" s="318" t="str">
        <f t="shared" si="14"/>
        <v/>
      </c>
      <c r="H16" s="316" t="str">
        <f t="shared" si="5"/>
        <v/>
      </c>
      <c r="I16" s="317" t="str">
        <f>'2DO TRIM.'!AC17</f>
        <v/>
      </c>
      <c r="J16" s="318" t="str">
        <f t="shared" si="15"/>
        <v/>
      </c>
      <c r="K16" s="317" t="str">
        <f>'2DO TRIM.'!AH17</f>
        <v/>
      </c>
      <c r="L16" s="318" t="str">
        <f t="shared" si="16"/>
        <v/>
      </c>
      <c r="M16" s="316" t="str">
        <f t="shared" si="6"/>
        <v/>
      </c>
      <c r="N16" s="317" t="str">
        <f>'2DO TRIM.'!AT17</f>
        <v/>
      </c>
      <c r="O16" s="318" t="str">
        <f t="shared" si="17"/>
        <v/>
      </c>
      <c r="P16" s="317" t="str">
        <f>'2DO TRIM.'!AY17</f>
        <v/>
      </c>
      <c r="Q16" s="318" t="str">
        <f t="shared" si="18"/>
        <v/>
      </c>
      <c r="R16" s="316" t="str">
        <f t="shared" si="7"/>
        <v/>
      </c>
      <c r="S16" s="317" t="str">
        <f>'2DO TRIM.'!BK17</f>
        <v/>
      </c>
      <c r="T16" s="318" t="str">
        <f t="shared" si="19"/>
        <v/>
      </c>
      <c r="U16" s="317" t="str">
        <f>'2DO TRIM.'!BP17</f>
        <v/>
      </c>
      <c r="V16" s="318" t="str">
        <f t="shared" si="20"/>
        <v/>
      </c>
      <c r="W16" s="316" t="str">
        <f t="shared" si="8"/>
        <v/>
      </c>
      <c r="X16" s="317" t="str">
        <f>'2DO TRIM.'!CA17</f>
        <v/>
      </c>
      <c r="Y16" s="318" t="str">
        <f t="shared" si="21"/>
        <v/>
      </c>
      <c r="Z16" s="317" t="str">
        <f>'2DO TRIM.'!CF17</f>
        <v/>
      </c>
      <c r="AA16" s="318" t="str">
        <f t="shared" si="22"/>
        <v/>
      </c>
      <c r="AB16" s="316" t="str">
        <f t="shared" si="9"/>
        <v/>
      </c>
      <c r="AC16" s="319" t="str">
        <f>'2DO TRIM.'!CY17</f>
        <v/>
      </c>
      <c r="AD16" s="316" t="str">
        <f t="shared" si="10"/>
        <v/>
      </c>
      <c r="AE16" s="319" t="str">
        <f>'2DO TRIM.'!DR17</f>
        <v/>
      </c>
      <c r="AF16" s="316" t="str">
        <f t="shared" si="12"/>
        <v/>
      </c>
      <c r="AG16" s="264" t="s">
        <v>95</v>
      </c>
      <c r="AH16" s="265" t="s">
        <v>138</v>
      </c>
    </row>
    <row r="17" spans="1:34" x14ac:dyDescent="0.25">
      <c r="A17" s="137">
        <v>7</v>
      </c>
      <c r="B17" s="333">
        <f>'LISTA CAS'!B14</f>
        <v>0</v>
      </c>
      <c r="C17" s="138" t="str">
        <f>'LISTA CAS'!C14</f>
        <v>CAGUA ROMAN DARA ABIGAIL</v>
      </c>
      <c r="D17" s="317" t="str">
        <f>'2DO TRIM.'!M18</f>
        <v/>
      </c>
      <c r="E17" s="318" t="str">
        <f t="shared" si="13"/>
        <v/>
      </c>
      <c r="F17" s="317" t="str">
        <f>'2DO TRIM.'!R18</f>
        <v/>
      </c>
      <c r="G17" s="318" t="str">
        <f t="shared" si="14"/>
        <v/>
      </c>
      <c r="H17" s="316" t="str">
        <f t="shared" si="5"/>
        <v/>
      </c>
      <c r="I17" s="317" t="str">
        <f>'2DO TRIM.'!AC18</f>
        <v/>
      </c>
      <c r="J17" s="318" t="str">
        <f t="shared" si="15"/>
        <v/>
      </c>
      <c r="K17" s="317" t="str">
        <f>'2DO TRIM.'!AH18</f>
        <v/>
      </c>
      <c r="L17" s="318" t="str">
        <f t="shared" si="16"/>
        <v/>
      </c>
      <c r="M17" s="316" t="str">
        <f t="shared" si="6"/>
        <v/>
      </c>
      <c r="N17" s="317" t="str">
        <f>'2DO TRIM.'!AT18</f>
        <v/>
      </c>
      <c r="O17" s="318" t="str">
        <f t="shared" si="17"/>
        <v/>
      </c>
      <c r="P17" s="317" t="str">
        <f>'2DO TRIM.'!AY18</f>
        <v/>
      </c>
      <c r="Q17" s="318" t="str">
        <f t="shared" si="18"/>
        <v/>
      </c>
      <c r="R17" s="316" t="str">
        <f t="shared" si="7"/>
        <v/>
      </c>
      <c r="S17" s="317" t="str">
        <f>'2DO TRIM.'!BK18</f>
        <v/>
      </c>
      <c r="T17" s="318" t="str">
        <f t="shared" si="19"/>
        <v/>
      </c>
      <c r="U17" s="317" t="str">
        <f>'2DO TRIM.'!BP18</f>
        <v/>
      </c>
      <c r="V17" s="318" t="str">
        <f t="shared" si="20"/>
        <v/>
      </c>
      <c r="W17" s="316" t="str">
        <f t="shared" si="8"/>
        <v/>
      </c>
      <c r="X17" s="317" t="str">
        <f>'2DO TRIM.'!CA18</f>
        <v/>
      </c>
      <c r="Y17" s="318" t="str">
        <f t="shared" si="21"/>
        <v/>
      </c>
      <c r="Z17" s="317" t="str">
        <f>'2DO TRIM.'!CF18</f>
        <v/>
      </c>
      <c r="AA17" s="318" t="str">
        <f t="shared" si="22"/>
        <v/>
      </c>
      <c r="AB17" s="316" t="str">
        <f t="shared" si="9"/>
        <v/>
      </c>
      <c r="AC17" s="319" t="str">
        <f>'2DO TRIM.'!CY18</f>
        <v/>
      </c>
      <c r="AD17" s="316" t="str">
        <f t="shared" si="10"/>
        <v/>
      </c>
      <c r="AE17" s="319" t="str">
        <f>'2DO TRIM.'!DR18</f>
        <v/>
      </c>
      <c r="AF17" s="316" t="str">
        <f t="shared" si="12"/>
        <v/>
      </c>
      <c r="AG17" s="264" t="s">
        <v>95</v>
      </c>
      <c r="AH17" s="265" t="s">
        <v>95</v>
      </c>
    </row>
    <row r="18" spans="1:34" x14ac:dyDescent="0.25">
      <c r="A18" s="137">
        <v>8</v>
      </c>
      <c r="B18" s="333">
        <f>'LISTA CAS'!B15</f>
        <v>0</v>
      </c>
      <c r="C18" s="138" t="str">
        <f>'LISTA CAS'!C15</f>
        <v>CALDERON CAÑARTE KEVIN DANIEL</v>
      </c>
      <c r="D18" s="317" t="str">
        <f>'2DO TRIM.'!M19</f>
        <v/>
      </c>
      <c r="E18" s="318" t="str">
        <f t="shared" si="13"/>
        <v/>
      </c>
      <c r="F18" s="317" t="str">
        <f>'2DO TRIM.'!R19</f>
        <v/>
      </c>
      <c r="G18" s="318" t="str">
        <f t="shared" si="14"/>
        <v/>
      </c>
      <c r="H18" s="316" t="str">
        <f t="shared" si="5"/>
        <v/>
      </c>
      <c r="I18" s="317" t="str">
        <f>'2DO TRIM.'!AC19</f>
        <v/>
      </c>
      <c r="J18" s="318" t="str">
        <f t="shared" si="15"/>
        <v/>
      </c>
      <c r="K18" s="317" t="str">
        <f>'2DO TRIM.'!AH19</f>
        <v/>
      </c>
      <c r="L18" s="318" t="str">
        <f t="shared" si="16"/>
        <v/>
      </c>
      <c r="M18" s="316" t="str">
        <f t="shared" si="6"/>
        <v/>
      </c>
      <c r="N18" s="317" t="str">
        <f>'2DO TRIM.'!AT19</f>
        <v/>
      </c>
      <c r="O18" s="318" t="str">
        <f t="shared" si="17"/>
        <v/>
      </c>
      <c r="P18" s="317" t="str">
        <f>'2DO TRIM.'!AY19</f>
        <v/>
      </c>
      <c r="Q18" s="318" t="str">
        <f t="shared" si="18"/>
        <v/>
      </c>
      <c r="R18" s="316" t="str">
        <f t="shared" si="7"/>
        <v/>
      </c>
      <c r="S18" s="317" t="str">
        <f>'2DO TRIM.'!BK19</f>
        <v/>
      </c>
      <c r="T18" s="318" t="str">
        <f t="shared" si="19"/>
        <v/>
      </c>
      <c r="U18" s="317" t="str">
        <f>'2DO TRIM.'!BP19</f>
        <v/>
      </c>
      <c r="V18" s="318" t="str">
        <f t="shared" si="20"/>
        <v/>
      </c>
      <c r="W18" s="316" t="str">
        <f t="shared" si="8"/>
        <v/>
      </c>
      <c r="X18" s="317" t="str">
        <f>'2DO TRIM.'!CA19</f>
        <v/>
      </c>
      <c r="Y18" s="318" t="str">
        <f t="shared" si="21"/>
        <v/>
      </c>
      <c r="Z18" s="317" t="str">
        <f>'2DO TRIM.'!CF19</f>
        <v/>
      </c>
      <c r="AA18" s="318" t="str">
        <f t="shared" si="22"/>
        <v/>
      </c>
      <c r="AB18" s="316" t="str">
        <f t="shared" si="9"/>
        <v/>
      </c>
      <c r="AC18" s="319" t="str">
        <f>'2DO TRIM.'!CY19</f>
        <v/>
      </c>
      <c r="AD18" s="316" t="str">
        <f t="shared" si="10"/>
        <v/>
      </c>
      <c r="AE18" s="319" t="str">
        <f>'2DO TRIM.'!DR19</f>
        <v/>
      </c>
      <c r="AF18" s="316" t="str">
        <f t="shared" si="12"/>
        <v/>
      </c>
      <c r="AG18" s="264" t="s">
        <v>95</v>
      </c>
      <c r="AH18" s="265" t="s">
        <v>175</v>
      </c>
    </row>
    <row r="19" spans="1:34" x14ac:dyDescent="0.25">
      <c r="A19" s="137">
        <v>9</v>
      </c>
      <c r="B19" s="333">
        <f>'LISTA CAS'!B16</f>
        <v>0</v>
      </c>
      <c r="C19" s="138" t="str">
        <f>'LISTA CAS'!C16</f>
        <v>CALDERON VILELA BRITANNY AILIN</v>
      </c>
      <c r="D19" s="317" t="str">
        <f>'2DO TRIM.'!M20</f>
        <v/>
      </c>
      <c r="E19" s="318" t="str">
        <f t="shared" si="13"/>
        <v/>
      </c>
      <c r="F19" s="317" t="str">
        <f>'2DO TRIM.'!R20</f>
        <v/>
      </c>
      <c r="G19" s="318" t="str">
        <f t="shared" si="14"/>
        <v/>
      </c>
      <c r="H19" s="316" t="str">
        <f t="shared" si="5"/>
        <v/>
      </c>
      <c r="I19" s="317" t="str">
        <f>'2DO TRIM.'!AC20</f>
        <v/>
      </c>
      <c r="J19" s="318" t="str">
        <f t="shared" si="15"/>
        <v/>
      </c>
      <c r="K19" s="317" t="str">
        <f>'2DO TRIM.'!AH20</f>
        <v/>
      </c>
      <c r="L19" s="318" t="str">
        <f t="shared" si="16"/>
        <v/>
      </c>
      <c r="M19" s="316" t="str">
        <f t="shared" si="6"/>
        <v/>
      </c>
      <c r="N19" s="317" t="str">
        <f>'2DO TRIM.'!AT20</f>
        <v/>
      </c>
      <c r="O19" s="318" t="str">
        <f t="shared" si="17"/>
        <v/>
      </c>
      <c r="P19" s="317" t="str">
        <f>'2DO TRIM.'!AY20</f>
        <v/>
      </c>
      <c r="Q19" s="318" t="str">
        <f t="shared" si="18"/>
        <v/>
      </c>
      <c r="R19" s="316" t="str">
        <f t="shared" si="7"/>
        <v/>
      </c>
      <c r="S19" s="317" t="str">
        <f>'2DO TRIM.'!BK20</f>
        <v/>
      </c>
      <c r="T19" s="318" t="str">
        <f t="shared" si="19"/>
        <v/>
      </c>
      <c r="U19" s="317" t="str">
        <f>'2DO TRIM.'!BP20</f>
        <v/>
      </c>
      <c r="V19" s="318" t="str">
        <f t="shared" si="20"/>
        <v/>
      </c>
      <c r="W19" s="316" t="str">
        <f t="shared" si="8"/>
        <v/>
      </c>
      <c r="X19" s="317" t="str">
        <f>'2DO TRIM.'!CA20</f>
        <v/>
      </c>
      <c r="Y19" s="318" t="str">
        <f t="shared" si="21"/>
        <v/>
      </c>
      <c r="Z19" s="317" t="str">
        <f>'2DO TRIM.'!CF20</f>
        <v/>
      </c>
      <c r="AA19" s="318" t="str">
        <f t="shared" si="22"/>
        <v/>
      </c>
      <c r="AB19" s="316" t="str">
        <f t="shared" si="9"/>
        <v/>
      </c>
      <c r="AC19" s="319" t="str">
        <f>'2DO TRIM.'!CY20</f>
        <v/>
      </c>
      <c r="AD19" s="316" t="str">
        <f t="shared" si="10"/>
        <v/>
      </c>
      <c r="AE19" s="319" t="str">
        <f>'2DO TRIM.'!DR20</f>
        <v/>
      </c>
      <c r="AF19" s="316" t="str">
        <f t="shared" si="12"/>
        <v/>
      </c>
      <c r="AG19" s="264" t="s">
        <v>95</v>
      </c>
      <c r="AH19" s="265" t="s">
        <v>138</v>
      </c>
    </row>
    <row r="20" spans="1:34" x14ac:dyDescent="0.25">
      <c r="A20" s="137">
        <v>10</v>
      </c>
      <c r="B20" s="333">
        <f>'LISTA CAS'!B17</f>
        <v>0</v>
      </c>
      <c r="C20" s="138" t="str">
        <f>'LISTA CAS'!C17</f>
        <v>CAÑOLA CHILA MARIA FERNANDA</v>
      </c>
      <c r="D20" s="317" t="str">
        <f>'2DO TRIM.'!M21</f>
        <v/>
      </c>
      <c r="E20" s="318" t="str">
        <f t="shared" si="13"/>
        <v/>
      </c>
      <c r="F20" s="317" t="str">
        <f>'2DO TRIM.'!R21</f>
        <v/>
      </c>
      <c r="G20" s="318" t="str">
        <f t="shared" si="14"/>
        <v/>
      </c>
      <c r="H20" s="316" t="str">
        <f t="shared" si="5"/>
        <v/>
      </c>
      <c r="I20" s="317" t="str">
        <f>'2DO TRIM.'!AC21</f>
        <v/>
      </c>
      <c r="J20" s="318" t="str">
        <f t="shared" si="15"/>
        <v/>
      </c>
      <c r="K20" s="317" t="str">
        <f>'2DO TRIM.'!AH21</f>
        <v/>
      </c>
      <c r="L20" s="318" t="str">
        <f t="shared" si="16"/>
        <v/>
      </c>
      <c r="M20" s="316" t="str">
        <f t="shared" si="6"/>
        <v/>
      </c>
      <c r="N20" s="317" t="str">
        <f>'2DO TRIM.'!AT21</f>
        <v/>
      </c>
      <c r="O20" s="318" t="str">
        <f t="shared" si="17"/>
        <v/>
      </c>
      <c r="P20" s="317" t="str">
        <f>'2DO TRIM.'!AY21</f>
        <v/>
      </c>
      <c r="Q20" s="318" t="str">
        <f t="shared" si="18"/>
        <v/>
      </c>
      <c r="R20" s="316" t="str">
        <f t="shared" si="7"/>
        <v/>
      </c>
      <c r="S20" s="317" t="str">
        <f>'2DO TRIM.'!BK21</f>
        <v/>
      </c>
      <c r="T20" s="318" t="str">
        <f t="shared" si="19"/>
        <v/>
      </c>
      <c r="U20" s="317" t="str">
        <f>'2DO TRIM.'!BP21</f>
        <v/>
      </c>
      <c r="V20" s="318" t="str">
        <f t="shared" si="20"/>
        <v/>
      </c>
      <c r="W20" s="316" t="str">
        <f t="shared" si="8"/>
        <v/>
      </c>
      <c r="X20" s="317" t="str">
        <f>'2DO TRIM.'!CA21</f>
        <v/>
      </c>
      <c r="Y20" s="318" t="str">
        <f t="shared" si="21"/>
        <v/>
      </c>
      <c r="Z20" s="317" t="str">
        <f>'2DO TRIM.'!CF21</f>
        <v/>
      </c>
      <c r="AA20" s="318" t="str">
        <f t="shared" si="22"/>
        <v/>
      </c>
      <c r="AB20" s="316" t="str">
        <f t="shared" si="9"/>
        <v/>
      </c>
      <c r="AC20" s="319" t="str">
        <f>'2DO TRIM.'!CY21</f>
        <v/>
      </c>
      <c r="AD20" s="316" t="str">
        <f t="shared" si="10"/>
        <v/>
      </c>
      <c r="AE20" s="319" t="str">
        <f>'2DO TRIM.'!DR21</f>
        <v/>
      </c>
      <c r="AF20" s="316" t="str">
        <f t="shared" si="12"/>
        <v/>
      </c>
      <c r="AG20" s="264" t="s">
        <v>95</v>
      </c>
      <c r="AH20" s="265" t="s">
        <v>97</v>
      </c>
    </row>
    <row r="21" spans="1:34" x14ac:dyDescent="0.25">
      <c r="A21" s="137">
        <v>11</v>
      </c>
      <c r="B21" s="333">
        <f>'LISTA CAS'!B18</f>
        <v>0</v>
      </c>
      <c r="C21" s="138" t="str">
        <f>'LISTA CAS'!C18</f>
        <v>CRIOLLO JAMA HEYTHAN KEANU</v>
      </c>
      <c r="D21" s="317" t="str">
        <f>'2DO TRIM.'!M22</f>
        <v/>
      </c>
      <c r="E21" s="318" t="str">
        <f t="shared" si="13"/>
        <v/>
      </c>
      <c r="F21" s="317" t="str">
        <f>'2DO TRIM.'!R22</f>
        <v/>
      </c>
      <c r="G21" s="318" t="str">
        <f t="shared" si="14"/>
        <v/>
      </c>
      <c r="H21" s="316" t="str">
        <f t="shared" si="5"/>
        <v/>
      </c>
      <c r="I21" s="317" t="str">
        <f>'2DO TRIM.'!AC22</f>
        <v/>
      </c>
      <c r="J21" s="318" t="str">
        <f t="shared" si="15"/>
        <v/>
      </c>
      <c r="K21" s="317" t="str">
        <f>'2DO TRIM.'!AH22</f>
        <v/>
      </c>
      <c r="L21" s="318" t="str">
        <f t="shared" si="16"/>
        <v/>
      </c>
      <c r="M21" s="316" t="str">
        <f t="shared" si="6"/>
        <v/>
      </c>
      <c r="N21" s="317" t="str">
        <f>'2DO TRIM.'!AT22</f>
        <v/>
      </c>
      <c r="O21" s="318" t="str">
        <f t="shared" si="17"/>
        <v/>
      </c>
      <c r="P21" s="317" t="str">
        <f>'2DO TRIM.'!AY22</f>
        <v/>
      </c>
      <c r="Q21" s="318" t="str">
        <f t="shared" si="18"/>
        <v/>
      </c>
      <c r="R21" s="316" t="str">
        <f t="shared" si="7"/>
        <v/>
      </c>
      <c r="S21" s="317" t="str">
        <f>'2DO TRIM.'!BK22</f>
        <v/>
      </c>
      <c r="T21" s="318" t="str">
        <f t="shared" si="19"/>
        <v/>
      </c>
      <c r="U21" s="317" t="str">
        <f>'2DO TRIM.'!BP22</f>
        <v/>
      </c>
      <c r="V21" s="318" t="str">
        <f t="shared" si="20"/>
        <v/>
      </c>
      <c r="W21" s="316" t="str">
        <f t="shared" si="8"/>
        <v/>
      </c>
      <c r="X21" s="317" t="str">
        <f>'2DO TRIM.'!CA22</f>
        <v/>
      </c>
      <c r="Y21" s="318" t="str">
        <f t="shared" si="21"/>
        <v/>
      </c>
      <c r="Z21" s="317" t="str">
        <f>'2DO TRIM.'!CF22</f>
        <v/>
      </c>
      <c r="AA21" s="318" t="str">
        <f t="shared" si="22"/>
        <v/>
      </c>
      <c r="AB21" s="316" t="str">
        <f t="shared" si="9"/>
        <v/>
      </c>
      <c r="AC21" s="319" t="str">
        <f>'2DO TRIM.'!CY22</f>
        <v/>
      </c>
      <c r="AD21" s="316" t="str">
        <f t="shared" si="10"/>
        <v/>
      </c>
      <c r="AE21" s="319" t="str">
        <f>'2DO TRIM.'!DR22</f>
        <v/>
      </c>
      <c r="AF21" s="316" t="str">
        <f t="shared" si="12"/>
        <v/>
      </c>
      <c r="AG21" s="264" t="s">
        <v>95</v>
      </c>
      <c r="AH21" s="265" t="s">
        <v>95</v>
      </c>
    </row>
    <row r="22" spans="1:34" x14ac:dyDescent="0.25">
      <c r="A22" s="137">
        <v>12</v>
      </c>
      <c r="B22" s="333">
        <f>'LISTA CAS'!B19</f>
        <v>0</v>
      </c>
      <c r="C22" s="138" t="str">
        <f>'LISTA CAS'!C19</f>
        <v>FARIAS QUIÑONEZ SCARLETH JULIETH</v>
      </c>
      <c r="D22" s="317" t="str">
        <f>'2DO TRIM.'!M23</f>
        <v/>
      </c>
      <c r="E22" s="318" t="str">
        <f t="shared" si="13"/>
        <v/>
      </c>
      <c r="F22" s="317" t="str">
        <f>'2DO TRIM.'!R23</f>
        <v/>
      </c>
      <c r="G22" s="318" t="str">
        <f t="shared" si="14"/>
        <v/>
      </c>
      <c r="H22" s="316" t="str">
        <f t="shared" si="5"/>
        <v/>
      </c>
      <c r="I22" s="317" t="str">
        <f>'2DO TRIM.'!AC23</f>
        <v/>
      </c>
      <c r="J22" s="318" t="str">
        <f t="shared" si="15"/>
        <v/>
      </c>
      <c r="K22" s="317" t="str">
        <f>'2DO TRIM.'!AH23</f>
        <v/>
      </c>
      <c r="L22" s="318" t="str">
        <f t="shared" si="16"/>
        <v/>
      </c>
      <c r="M22" s="316" t="str">
        <f t="shared" si="6"/>
        <v/>
      </c>
      <c r="N22" s="317" t="str">
        <f>'2DO TRIM.'!AT23</f>
        <v/>
      </c>
      <c r="O22" s="318" t="str">
        <f t="shared" si="17"/>
        <v/>
      </c>
      <c r="P22" s="317" t="str">
        <f>'2DO TRIM.'!AY23</f>
        <v/>
      </c>
      <c r="Q22" s="318" t="str">
        <f t="shared" si="18"/>
        <v/>
      </c>
      <c r="R22" s="316" t="str">
        <f t="shared" si="7"/>
        <v/>
      </c>
      <c r="S22" s="317" t="str">
        <f>'2DO TRIM.'!BK23</f>
        <v/>
      </c>
      <c r="T22" s="318" t="str">
        <f t="shared" si="19"/>
        <v/>
      </c>
      <c r="U22" s="317" t="str">
        <f>'2DO TRIM.'!BP23</f>
        <v/>
      </c>
      <c r="V22" s="318" t="str">
        <f t="shared" si="20"/>
        <v/>
      </c>
      <c r="W22" s="316" t="str">
        <f t="shared" si="8"/>
        <v/>
      </c>
      <c r="X22" s="317" t="str">
        <f>'2DO TRIM.'!CA23</f>
        <v/>
      </c>
      <c r="Y22" s="318" t="str">
        <f t="shared" si="21"/>
        <v/>
      </c>
      <c r="Z22" s="317" t="str">
        <f>'2DO TRIM.'!CF23</f>
        <v/>
      </c>
      <c r="AA22" s="318" t="str">
        <f t="shared" si="22"/>
        <v/>
      </c>
      <c r="AB22" s="316" t="str">
        <f t="shared" si="9"/>
        <v/>
      </c>
      <c r="AC22" s="319" t="str">
        <f>'2DO TRIM.'!CY23</f>
        <v/>
      </c>
      <c r="AD22" s="316" t="str">
        <f t="shared" si="10"/>
        <v/>
      </c>
      <c r="AE22" s="319" t="str">
        <f>'2DO TRIM.'!DR23</f>
        <v/>
      </c>
      <c r="AF22" s="316" t="str">
        <f t="shared" si="12"/>
        <v/>
      </c>
      <c r="AG22" s="264" t="s">
        <v>95</v>
      </c>
      <c r="AH22" s="265" t="s">
        <v>96</v>
      </c>
    </row>
    <row r="23" spans="1:34" x14ac:dyDescent="0.25">
      <c r="A23" s="137">
        <v>13</v>
      </c>
      <c r="B23" s="333">
        <f>'LISTA CAS'!B20</f>
        <v>0</v>
      </c>
      <c r="C23" s="138" t="str">
        <f>'LISTA CAS'!C20</f>
        <v>GARCIA JIMENEZ DIEGO NICOLAS</v>
      </c>
      <c r="D23" s="317" t="str">
        <f>'2DO TRIM.'!M24</f>
        <v/>
      </c>
      <c r="E23" s="318" t="str">
        <f t="shared" si="13"/>
        <v/>
      </c>
      <c r="F23" s="317" t="str">
        <f>'2DO TRIM.'!R24</f>
        <v/>
      </c>
      <c r="G23" s="318" t="str">
        <f t="shared" si="14"/>
        <v/>
      </c>
      <c r="H23" s="316" t="str">
        <f t="shared" si="5"/>
        <v/>
      </c>
      <c r="I23" s="317" t="str">
        <f>'2DO TRIM.'!AC24</f>
        <v/>
      </c>
      <c r="J23" s="318" t="str">
        <f t="shared" si="15"/>
        <v/>
      </c>
      <c r="K23" s="317" t="str">
        <f>'2DO TRIM.'!AH24</f>
        <v/>
      </c>
      <c r="L23" s="318" t="str">
        <f t="shared" si="16"/>
        <v/>
      </c>
      <c r="M23" s="316" t="str">
        <f t="shared" si="6"/>
        <v/>
      </c>
      <c r="N23" s="317" t="str">
        <f>'2DO TRIM.'!AT24</f>
        <v/>
      </c>
      <c r="O23" s="318" t="str">
        <f t="shared" si="17"/>
        <v/>
      </c>
      <c r="P23" s="317" t="str">
        <f>'2DO TRIM.'!AY24</f>
        <v/>
      </c>
      <c r="Q23" s="318" t="str">
        <f t="shared" si="18"/>
        <v/>
      </c>
      <c r="R23" s="316" t="str">
        <f t="shared" si="7"/>
        <v/>
      </c>
      <c r="S23" s="317" t="str">
        <f>'2DO TRIM.'!BK24</f>
        <v/>
      </c>
      <c r="T23" s="318" t="str">
        <f t="shared" si="19"/>
        <v/>
      </c>
      <c r="U23" s="317" t="str">
        <f>'2DO TRIM.'!BP24</f>
        <v/>
      </c>
      <c r="V23" s="318" t="str">
        <f t="shared" si="20"/>
        <v/>
      </c>
      <c r="W23" s="316" t="str">
        <f t="shared" si="8"/>
        <v/>
      </c>
      <c r="X23" s="317" t="str">
        <f>'2DO TRIM.'!CA24</f>
        <v/>
      </c>
      <c r="Y23" s="318" t="str">
        <f t="shared" si="21"/>
        <v/>
      </c>
      <c r="Z23" s="317" t="str">
        <f>'2DO TRIM.'!CF24</f>
        <v/>
      </c>
      <c r="AA23" s="318" t="str">
        <f t="shared" si="22"/>
        <v/>
      </c>
      <c r="AB23" s="316" t="str">
        <f t="shared" si="9"/>
        <v/>
      </c>
      <c r="AC23" s="319" t="str">
        <f>'2DO TRIM.'!CY24</f>
        <v/>
      </c>
      <c r="AD23" s="316" t="str">
        <f t="shared" si="10"/>
        <v/>
      </c>
      <c r="AE23" s="319" t="str">
        <f>'2DO TRIM.'!DR24</f>
        <v/>
      </c>
      <c r="AF23" s="316" t="str">
        <f t="shared" si="12"/>
        <v/>
      </c>
      <c r="AG23" s="264" t="s">
        <v>95</v>
      </c>
      <c r="AH23" s="265" t="s">
        <v>175</v>
      </c>
    </row>
    <row r="24" spans="1:34" x14ac:dyDescent="0.25">
      <c r="A24" s="137">
        <v>14</v>
      </c>
      <c r="B24" s="333">
        <f>'LISTA CAS'!B21</f>
        <v>0</v>
      </c>
      <c r="C24" s="138" t="str">
        <f>'LISTA CAS'!C21</f>
        <v>GUERRERO NAPA ACENE SAMANTA</v>
      </c>
      <c r="D24" s="317" t="str">
        <f>'2DO TRIM.'!M25</f>
        <v/>
      </c>
      <c r="E24" s="318" t="str">
        <f t="shared" si="13"/>
        <v/>
      </c>
      <c r="F24" s="317" t="str">
        <f>'2DO TRIM.'!R25</f>
        <v/>
      </c>
      <c r="G24" s="318" t="str">
        <f t="shared" si="14"/>
        <v/>
      </c>
      <c r="H24" s="316" t="str">
        <f t="shared" si="5"/>
        <v/>
      </c>
      <c r="I24" s="317" t="str">
        <f>'2DO TRIM.'!AC25</f>
        <v/>
      </c>
      <c r="J24" s="318" t="str">
        <f t="shared" si="15"/>
        <v/>
      </c>
      <c r="K24" s="317" t="str">
        <f>'2DO TRIM.'!AH25</f>
        <v/>
      </c>
      <c r="L24" s="318" t="str">
        <f t="shared" si="16"/>
        <v/>
      </c>
      <c r="M24" s="316" t="str">
        <f t="shared" si="6"/>
        <v/>
      </c>
      <c r="N24" s="317" t="str">
        <f>'2DO TRIM.'!AT25</f>
        <v/>
      </c>
      <c r="O24" s="318" t="str">
        <f t="shared" si="17"/>
        <v/>
      </c>
      <c r="P24" s="317" t="str">
        <f>'2DO TRIM.'!AY25</f>
        <v/>
      </c>
      <c r="Q24" s="318" t="str">
        <f t="shared" si="18"/>
        <v/>
      </c>
      <c r="R24" s="316" t="str">
        <f t="shared" si="7"/>
        <v/>
      </c>
      <c r="S24" s="317" t="str">
        <f>'2DO TRIM.'!BK25</f>
        <v/>
      </c>
      <c r="T24" s="318" t="str">
        <f t="shared" si="19"/>
        <v/>
      </c>
      <c r="U24" s="317" t="str">
        <f>'2DO TRIM.'!BP25</f>
        <v/>
      </c>
      <c r="V24" s="318" t="str">
        <f t="shared" si="20"/>
        <v/>
      </c>
      <c r="W24" s="316" t="str">
        <f t="shared" si="8"/>
        <v/>
      </c>
      <c r="X24" s="317" t="str">
        <f>'2DO TRIM.'!CA25</f>
        <v/>
      </c>
      <c r="Y24" s="318" t="str">
        <f t="shared" si="21"/>
        <v/>
      </c>
      <c r="Z24" s="317" t="str">
        <f>'2DO TRIM.'!CF25</f>
        <v/>
      </c>
      <c r="AA24" s="318" t="str">
        <f t="shared" si="22"/>
        <v/>
      </c>
      <c r="AB24" s="316" t="str">
        <f t="shared" si="9"/>
        <v/>
      </c>
      <c r="AC24" s="319" t="str">
        <f>'2DO TRIM.'!CY25</f>
        <v/>
      </c>
      <c r="AD24" s="316" t="str">
        <f t="shared" si="10"/>
        <v/>
      </c>
      <c r="AE24" s="319" t="str">
        <f>'2DO TRIM.'!DR25</f>
        <v/>
      </c>
      <c r="AF24" s="316" t="str">
        <f t="shared" si="12"/>
        <v/>
      </c>
      <c r="AG24" s="264" t="s">
        <v>95</v>
      </c>
      <c r="AH24" s="265" t="s">
        <v>95</v>
      </c>
    </row>
    <row r="25" spans="1:34" x14ac:dyDescent="0.25">
      <c r="A25" s="137">
        <v>15</v>
      </c>
      <c r="B25" s="333">
        <f>'LISTA CAS'!B22</f>
        <v>0</v>
      </c>
      <c r="C25" s="138" t="str">
        <f>'LISTA CAS'!C22</f>
        <v>GUILLEN RODRIGUEZ KIMBERLY DOMENICA</v>
      </c>
      <c r="D25" s="317" t="str">
        <f>'2DO TRIM.'!M26</f>
        <v/>
      </c>
      <c r="E25" s="318" t="str">
        <f t="shared" si="13"/>
        <v/>
      </c>
      <c r="F25" s="317" t="str">
        <f>'2DO TRIM.'!R26</f>
        <v/>
      </c>
      <c r="G25" s="318" t="str">
        <f t="shared" si="14"/>
        <v/>
      </c>
      <c r="H25" s="316" t="str">
        <f t="shared" ref="H25:H50" si="23">IFERROR(TRUNC(SUM(E25+G25),2),"")</f>
        <v/>
      </c>
      <c r="I25" s="317" t="str">
        <f>'2DO TRIM.'!AC26</f>
        <v/>
      </c>
      <c r="J25" s="318" t="str">
        <f t="shared" si="15"/>
        <v/>
      </c>
      <c r="K25" s="317" t="str">
        <f>'2DO TRIM.'!AH26</f>
        <v/>
      </c>
      <c r="L25" s="318" t="str">
        <f t="shared" si="16"/>
        <v/>
      </c>
      <c r="M25" s="316" t="str">
        <f t="shared" ref="M25:M50" si="24">IFERROR(TRUNC(SUM(J25+L25),2),"")</f>
        <v/>
      </c>
      <c r="N25" s="317" t="str">
        <f>'2DO TRIM.'!AT26</f>
        <v/>
      </c>
      <c r="O25" s="318" t="str">
        <f t="shared" si="17"/>
        <v/>
      </c>
      <c r="P25" s="317" t="str">
        <f>'2DO TRIM.'!AY26</f>
        <v/>
      </c>
      <c r="Q25" s="318" t="str">
        <f t="shared" si="18"/>
        <v/>
      </c>
      <c r="R25" s="316" t="str">
        <f t="shared" ref="R25:R50" si="25">IFERROR(TRUNC(SUM(O25+Q25),2),"")</f>
        <v/>
      </c>
      <c r="S25" s="317" t="str">
        <f>'2DO TRIM.'!BK26</f>
        <v/>
      </c>
      <c r="T25" s="318" t="str">
        <f t="shared" si="19"/>
        <v/>
      </c>
      <c r="U25" s="317" t="str">
        <f>'2DO TRIM.'!BP26</f>
        <v/>
      </c>
      <c r="V25" s="318" t="str">
        <f t="shared" si="20"/>
        <v/>
      </c>
      <c r="W25" s="316" t="str">
        <f t="shared" ref="W25:W50" si="26">IFERROR(TRUNC(SUM(T25+V25),2),"")</f>
        <v/>
      </c>
      <c r="X25" s="317" t="str">
        <f>'2DO TRIM.'!CA26</f>
        <v/>
      </c>
      <c r="Y25" s="318" t="str">
        <f t="shared" si="21"/>
        <v/>
      </c>
      <c r="Z25" s="317" t="str">
        <f>'2DO TRIM.'!CF26</f>
        <v/>
      </c>
      <c r="AA25" s="318" t="str">
        <f t="shared" si="22"/>
        <v/>
      </c>
      <c r="AB25" s="316" t="str">
        <f t="shared" ref="AB25:AB50" si="27">IFERROR(TRUNC(SUM(Y25+AA25),2),"")</f>
        <v/>
      </c>
      <c r="AC25" s="319" t="str">
        <f>'2DO TRIM.'!CY26</f>
        <v/>
      </c>
      <c r="AD25" s="316" t="str">
        <f t="shared" ref="AD25:AD50" si="28">IF(AC25="","",IF(AC25&gt;=9.51,"A+",IF(AC25&gt;=9,"A-",IF(AC25&gt;=8,"B+",IF(AC25&gt;=7,"B-",IF(AC25&gt;=6,"C+",IF(AC25&gt;=5,"C-",IF(AC25&gt;=4,"D+",IF(AC25&gt;=3,"D-",IF(AC25&gt;=2,"E+",IF(AC25&gt;=0,"E-")))))))))))</f>
        <v/>
      </c>
      <c r="AE25" s="319" t="str">
        <f>'2DO TRIM.'!DR26</f>
        <v/>
      </c>
      <c r="AF25" s="316" t="str">
        <f t="shared" si="12"/>
        <v/>
      </c>
      <c r="AG25" s="264" t="s">
        <v>95</v>
      </c>
      <c r="AH25" s="265" t="s">
        <v>95</v>
      </c>
    </row>
    <row r="26" spans="1:34" x14ac:dyDescent="0.25">
      <c r="A26" s="137">
        <v>16</v>
      </c>
      <c r="B26" s="333">
        <f>'LISTA CAS'!B23</f>
        <v>0</v>
      </c>
      <c r="C26" s="138" t="str">
        <f>'LISTA CAS'!C23</f>
        <v>IBARRA PICO JEAN CARLOS</v>
      </c>
      <c r="D26" s="317" t="str">
        <f>'2DO TRIM.'!M27</f>
        <v/>
      </c>
      <c r="E26" s="318" t="str">
        <f t="shared" si="13"/>
        <v/>
      </c>
      <c r="F26" s="317" t="str">
        <f>'2DO TRIM.'!R27</f>
        <v/>
      </c>
      <c r="G26" s="318" t="str">
        <f t="shared" si="14"/>
        <v/>
      </c>
      <c r="H26" s="316" t="str">
        <f t="shared" si="23"/>
        <v/>
      </c>
      <c r="I26" s="317" t="str">
        <f>'2DO TRIM.'!AC27</f>
        <v/>
      </c>
      <c r="J26" s="318" t="str">
        <f t="shared" si="15"/>
        <v/>
      </c>
      <c r="K26" s="317" t="str">
        <f>'2DO TRIM.'!AH27</f>
        <v/>
      </c>
      <c r="L26" s="318" t="str">
        <f t="shared" si="16"/>
        <v/>
      </c>
      <c r="M26" s="316" t="str">
        <f t="shared" si="24"/>
        <v/>
      </c>
      <c r="N26" s="317" t="str">
        <f>'2DO TRIM.'!AT27</f>
        <v/>
      </c>
      <c r="O26" s="318" t="str">
        <f t="shared" si="17"/>
        <v/>
      </c>
      <c r="P26" s="317" t="str">
        <f>'2DO TRIM.'!AY27</f>
        <v/>
      </c>
      <c r="Q26" s="318" t="str">
        <f t="shared" si="18"/>
        <v/>
      </c>
      <c r="R26" s="316" t="str">
        <f t="shared" si="25"/>
        <v/>
      </c>
      <c r="S26" s="317" t="str">
        <f>'2DO TRIM.'!BK27</f>
        <v/>
      </c>
      <c r="T26" s="318" t="str">
        <f t="shared" si="19"/>
        <v/>
      </c>
      <c r="U26" s="317" t="str">
        <f>'2DO TRIM.'!BP27</f>
        <v/>
      </c>
      <c r="V26" s="318" t="str">
        <f t="shared" si="20"/>
        <v/>
      </c>
      <c r="W26" s="316" t="str">
        <f t="shared" si="26"/>
        <v/>
      </c>
      <c r="X26" s="317" t="str">
        <f>'2DO TRIM.'!CA27</f>
        <v/>
      </c>
      <c r="Y26" s="318" t="str">
        <f t="shared" si="21"/>
        <v/>
      </c>
      <c r="Z26" s="317" t="str">
        <f>'2DO TRIM.'!CF27</f>
        <v/>
      </c>
      <c r="AA26" s="318" t="str">
        <f t="shared" si="22"/>
        <v/>
      </c>
      <c r="AB26" s="316" t="str">
        <f t="shared" si="27"/>
        <v/>
      </c>
      <c r="AC26" s="319" t="str">
        <f>'2DO TRIM.'!CY27</f>
        <v/>
      </c>
      <c r="AD26" s="316" t="str">
        <f t="shared" si="28"/>
        <v/>
      </c>
      <c r="AE26" s="319" t="str">
        <f>'2DO TRIM.'!DR27</f>
        <v/>
      </c>
      <c r="AF26" s="316" t="str">
        <f t="shared" si="12"/>
        <v/>
      </c>
      <c r="AG26" s="264" t="s">
        <v>95</v>
      </c>
      <c r="AH26" s="265" t="s">
        <v>175</v>
      </c>
    </row>
    <row r="27" spans="1:34" x14ac:dyDescent="0.25">
      <c r="A27" s="137">
        <v>17</v>
      </c>
      <c r="B27" s="333">
        <f>'LISTA CAS'!B24</f>
        <v>0</v>
      </c>
      <c r="C27" s="138" t="str">
        <f>'LISTA CAS'!C24</f>
        <v>JAMA IVARRA GIANNA LIDICETH</v>
      </c>
      <c r="D27" s="317" t="str">
        <f>'2DO TRIM.'!M28</f>
        <v/>
      </c>
      <c r="E27" s="318" t="str">
        <f t="shared" si="13"/>
        <v/>
      </c>
      <c r="F27" s="317" t="str">
        <f>'2DO TRIM.'!R28</f>
        <v/>
      </c>
      <c r="G27" s="318" t="str">
        <f t="shared" si="14"/>
        <v/>
      </c>
      <c r="H27" s="316" t="str">
        <f t="shared" si="23"/>
        <v/>
      </c>
      <c r="I27" s="317" t="str">
        <f>'2DO TRIM.'!AC28</f>
        <v/>
      </c>
      <c r="J27" s="318" t="str">
        <f t="shared" si="15"/>
        <v/>
      </c>
      <c r="K27" s="317" t="str">
        <f>'2DO TRIM.'!AH28</f>
        <v/>
      </c>
      <c r="L27" s="318" t="str">
        <f t="shared" si="16"/>
        <v/>
      </c>
      <c r="M27" s="316" t="str">
        <f t="shared" si="24"/>
        <v/>
      </c>
      <c r="N27" s="317" t="str">
        <f>'2DO TRIM.'!AT28</f>
        <v/>
      </c>
      <c r="O27" s="318" t="str">
        <f t="shared" si="17"/>
        <v/>
      </c>
      <c r="P27" s="317" t="str">
        <f>'2DO TRIM.'!AY28</f>
        <v/>
      </c>
      <c r="Q27" s="318" t="str">
        <f t="shared" si="18"/>
        <v/>
      </c>
      <c r="R27" s="316" t="str">
        <f t="shared" si="25"/>
        <v/>
      </c>
      <c r="S27" s="317" t="str">
        <f>'2DO TRIM.'!BK28</f>
        <v/>
      </c>
      <c r="T27" s="318" t="str">
        <f t="shared" si="19"/>
        <v/>
      </c>
      <c r="U27" s="317" t="str">
        <f>'2DO TRIM.'!BP28</f>
        <v/>
      </c>
      <c r="V27" s="318" t="str">
        <f t="shared" si="20"/>
        <v/>
      </c>
      <c r="W27" s="316" t="str">
        <f t="shared" si="26"/>
        <v/>
      </c>
      <c r="X27" s="317" t="str">
        <f>'2DO TRIM.'!CA28</f>
        <v/>
      </c>
      <c r="Y27" s="318" t="str">
        <f t="shared" si="21"/>
        <v/>
      </c>
      <c r="Z27" s="317" t="str">
        <f>'2DO TRIM.'!CF28</f>
        <v/>
      </c>
      <c r="AA27" s="318" t="str">
        <f t="shared" si="22"/>
        <v/>
      </c>
      <c r="AB27" s="316" t="str">
        <f t="shared" si="27"/>
        <v/>
      </c>
      <c r="AC27" s="319" t="str">
        <f>'2DO TRIM.'!CY28</f>
        <v/>
      </c>
      <c r="AD27" s="316" t="str">
        <f t="shared" si="28"/>
        <v/>
      </c>
      <c r="AE27" s="319" t="str">
        <f>'2DO TRIM.'!DR28</f>
        <v/>
      </c>
      <c r="AF27" s="316" t="str">
        <f t="shared" ref="AF27:AF50" si="29">IF(AE27="","",IF(AE27&gt;=9.51,"A+",IF(AE27&gt;=9,"A-",IF(AE27&gt;=8,"B+",IF(AE27&gt;=7,"B-",IF(AE27&gt;=6,"C+",IF(AE27&gt;=5,"C-",IF(AE27&gt;=4,"D+",IF(AE27&gt;=3,"D-",IF(AE27&gt;=2,"E+",IF(AE27&gt;=0,"E-")))))))))))</f>
        <v/>
      </c>
      <c r="AG27" s="264" t="s">
        <v>95</v>
      </c>
      <c r="AH27" s="265" t="s">
        <v>96</v>
      </c>
    </row>
    <row r="28" spans="1:34" x14ac:dyDescent="0.25">
      <c r="A28" s="137">
        <v>18</v>
      </c>
      <c r="B28" s="333">
        <f>'LISTA CAS'!B25</f>
        <v>0</v>
      </c>
      <c r="C28" s="138" t="str">
        <f>'LISTA CAS'!C25</f>
        <v>JAMA MOREIRA ASHLY DANIELA</v>
      </c>
      <c r="D28" s="317" t="str">
        <f>'2DO TRIM.'!M29</f>
        <v/>
      </c>
      <c r="E28" s="318" t="str">
        <f t="shared" ref="E28:E50" si="30">IFERROR((D28*70/100),"")</f>
        <v/>
      </c>
      <c r="F28" s="317" t="str">
        <f>'2DO TRIM.'!R29</f>
        <v/>
      </c>
      <c r="G28" s="318" t="str">
        <f t="shared" ref="G28:G50" si="31">IFERROR((F28*30/100),"")</f>
        <v/>
      </c>
      <c r="H28" s="316" t="str">
        <f t="shared" si="23"/>
        <v/>
      </c>
      <c r="I28" s="317" t="str">
        <f>'2DO TRIM.'!AC29</f>
        <v/>
      </c>
      <c r="J28" s="318" t="str">
        <f t="shared" ref="J28:J50" si="32">IFERROR((I28*70/100),"")</f>
        <v/>
      </c>
      <c r="K28" s="317" t="str">
        <f>'2DO TRIM.'!AH29</f>
        <v/>
      </c>
      <c r="L28" s="318" t="str">
        <f t="shared" ref="L28:L50" si="33">IFERROR((K28*30/100),"")</f>
        <v/>
      </c>
      <c r="M28" s="316" t="str">
        <f t="shared" si="24"/>
        <v/>
      </c>
      <c r="N28" s="317" t="str">
        <f>'2DO TRIM.'!AT29</f>
        <v/>
      </c>
      <c r="O28" s="318" t="str">
        <f t="shared" ref="O28:O50" si="34">IFERROR((N28*70/100),"")</f>
        <v/>
      </c>
      <c r="P28" s="317" t="str">
        <f>'2DO TRIM.'!AY29</f>
        <v/>
      </c>
      <c r="Q28" s="318" t="str">
        <f t="shared" ref="Q28:Q50" si="35">IFERROR((P28*30/100),"")</f>
        <v/>
      </c>
      <c r="R28" s="316" t="str">
        <f t="shared" si="25"/>
        <v/>
      </c>
      <c r="S28" s="317" t="str">
        <f>'2DO TRIM.'!BK29</f>
        <v/>
      </c>
      <c r="T28" s="318" t="str">
        <f t="shared" ref="T28:T50" si="36">IFERROR((S28*70/100),"")</f>
        <v/>
      </c>
      <c r="U28" s="317" t="str">
        <f>'2DO TRIM.'!BP29</f>
        <v/>
      </c>
      <c r="V28" s="318" t="str">
        <f t="shared" ref="V28:V50" si="37">IFERROR((U28*30/100),"")</f>
        <v/>
      </c>
      <c r="W28" s="316" t="str">
        <f t="shared" si="26"/>
        <v/>
      </c>
      <c r="X28" s="317" t="str">
        <f>'2DO TRIM.'!CA29</f>
        <v/>
      </c>
      <c r="Y28" s="318" t="str">
        <f t="shared" ref="Y28:Y50" si="38">IFERROR((X28*70/100),"")</f>
        <v/>
      </c>
      <c r="Z28" s="317" t="str">
        <f>'2DO TRIM.'!CF29</f>
        <v/>
      </c>
      <c r="AA28" s="318" t="str">
        <f t="shared" ref="AA28:AA50" si="39">IFERROR((Z28*30/100),"")</f>
        <v/>
      </c>
      <c r="AB28" s="316" t="str">
        <f t="shared" si="27"/>
        <v/>
      </c>
      <c r="AC28" s="319" t="str">
        <f>'2DO TRIM.'!CY29</f>
        <v/>
      </c>
      <c r="AD28" s="316" t="str">
        <f t="shared" si="28"/>
        <v/>
      </c>
      <c r="AE28" s="319" t="str">
        <f>'2DO TRIM.'!DR29</f>
        <v/>
      </c>
      <c r="AF28" s="316" t="str">
        <f t="shared" si="29"/>
        <v/>
      </c>
      <c r="AG28" s="264" t="s">
        <v>95</v>
      </c>
      <c r="AH28" s="265" t="s">
        <v>138</v>
      </c>
    </row>
    <row r="29" spans="1:34" x14ac:dyDescent="0.25">
      <c r="A29" s="137">
        <v>19</v>
      </c>
      <c r="B29" s="333">
        <f>'LISTA CAS'!B26</f>
        <v>0</v>
      </c>
      <c r="C29" s="138" t="str">
        <f>'LISTA CAS'!C26</f>
        <v>LOOR MOREIRA ISAIAS EZEQUIEL</v>
      </c>
      <c r="D29" s="317" t="str">
        <f>'2DO TRIM.'!M30</f>
        <v/>
      </c>
      <c r="E29" s="318" t="str">
        <f t="shared" si="30"/>
        <v/>
      </c>
      <c r="F29" s="317" t="str">
        <f>'2DO TRIM.'!R30</f>
        <v/>
      </c>
      <c r="G29" s="318" t="str">
        <f t="shared" si="31"/>
        <v/>
      </c>
      <c r="H29" s="316" t="str">
        <f t="shared" si="23"/>
        <v/>
      </c>
      <c r="I29" s="317" t="str">
        <f>'2DO TRIM.'!AC30</f>
        <v/>
      </c>
      <c r="J29" s="318" t="str">
        <f t="shared" si="32"/>
        <v/>
      </c>
      <c r="K29" s="317" t="str">
        <f>'2DO TRIM.'!AH30</f>
        <v/>
      </c>
      <c r="L29" s="318" t="str">
        <f t="shared" si="33"/>
        <v/>
      </c>
      <c r="M29" s="316" t="str">
        <f t="shared" si="24"/>
        <v/>
      </c>
      <c r="N29" s="317" t="str">
        <f>'2DO TRIM.'!AT30</f>
        <v/>
      </c>
      <c r="O29" s="318" t="str">
        <f t="shared" si="34"/>
        <v/>
      </c>
      <c r="P29" s="317" t="str">
        <f>'2DO TRIM.'!AY30</f>
        <v/>
      </c>
      <c r="Q29" s="318" t="str">
        <f t="shared" si="35"/>
        <v/>
      </c>
      <c r="R29" s="316" t="str">
        <f t="shared" si="25"/>
        <v/>
      </c>
      <c r="S29" s="317" t="str">
        <f>'2DO TRIM.'!BK30</f>
        <v/>
      </c>
      <c r="T29" s="318" t="str">
        <f t="shared" si="36"/>
        <v/>
      </c>
      <c r="U29" s="317" t="str">
        <f>'2DO TRIM.'!BP30</f>
        <v/>
      </c>
      <c r="V29" s="318" t="str">
        <f t="shared" si="37"/>
        <v/>
      </c>
      <c r="W29" s="316" t="str">
        <f t="shared" si="26"/>
        <v/>
      </c>
      <c r="X29" s="317" t="str">
        <f>'2DO TRIM.'!CA30</f>
        <v/>
      </c>
      <c r="Y29" s="318" t="str">
        <f t="shared" si="38"/>
        <v/>
      </c>
      <c r="Z29" s="317" t="str">
        <f>'2DO TRIM.'!CF30</f>
        <v/>
      </c>
      <c r="AA29" s="318" t="str">
        <f t="shared" si="39"/>
        <v/>
      </c>
      <c r="AB29" s="316" t="str">
        <f t="shared" si="27"/>
        <v/>
      </c>
      <c r="AC29" s="319" t="str">
        <f>'2DO TRIM.'!CY30</f>
        <v/>
      </c>
      <c r="AD29" s="316" t="str">
        <f t="shared" si="28"/>
        <v/>
      </c>
      <c r="AE29" s="319" t="str">
        <f>'2DO TRIM.'!DR30</f>
        <v/>
      </c>
      <c r="AF29" s="316" t="str">
        <f t="shared" si="29"/>
        <v/>
      </c>
      <c r="AG29" s="264" t="s">
        <v>95</v>
      </c>
      <c r="AH29" s="265" t="s">
        <v>138</v>
      </c>
    </row>
    <row r="30" spans="1:34" x14ac:dyDescent="0.25">
      <c r="A30" s="137">
        <v>20</v>
      </c>
      <c r="B30" s="333">
        <f>'LISTA CAS'!B27</f>
        <v>0</v>
      </c>
      <c r="C30" s="138" t="str">
        <f>'LISTA CAS'!C27</f>
        <v>LOPEZ MARCILLO GLADYS VALENTINA</v>
      </c>
      <c r="D30" s="317" t="str">
        <f>'2DO TRIM.'!M31</f>
        <v/>
      </c>
      <c r="E30" s="318" t="str">
        <f t="shared" si="30"/>
        <v/>
      </c>
      <c r="F30" s="317" t="str">
        <f>'2DO TRIM.'!R31</f>
        <v/>
      </c>
      <c r="G30" s="318" t="str">
        <f t="shared" si="31"/>
        <v/>
      </c>
      <c r="H30" s="316" t="str">
        <f t="shared" si="23"/>
        <v/>
      </c>
      <c r="I30" s="317" t="str">
        <f>'2DO TRIM.'!AC31</f>
        <v/>
      </c>
      <c r="J30" s="318" t="str">
        <f t="shared" si="32"/>
        <v/>
      </c>
      <c r="K30" s="317" t="str">
        <f>'2DO TRIM.'!AH31</f>
        <v/>
      </c>
      <c r="L30" s="318" t="str">
        <f t="shared" si="33"/>
        <v/>
      </c>
      <c r="M30" s="316" t="str">
        <f t="shared" si="24"/>
        <v/>
      </c>
      <c r="N30" s="317" t="str">
        <f>'2DO TRIM.'!AT31</f>
        <v/>
      </c>
      <c r="O30" s="318" t="str">
        <f t="shared" si="34"/>
        <v/>
      </c>
      <c r="P30" s="317" t="str">
        <f>'2DO TRIM.'!AY31</f>
        <v/>
      </c>
      <c r="Q30" s="318" t="str">
        <f t="shared" si="35"/>
        <v/>
      </c>
      <c r="R30" s="316" t="str">
        <f t="shared" si="25"/>
        <v/>
      </c>
      <c r="S30" s="317" t="str">
        <f>'2DO TRIM.'!BK31</f>
        <v/>
      </c>
      <c r="T30" s="318" t="str">
        <f t="shared" si="36"/>
        <v/>
      </c>
      <c r="U30" s="317" t="str">
        <f>'2DO TRIM.'!BP31</f>
        <v/>
      </c>
      <c r="V30" s="318" t="str">
        <f t="shared" si="37"/>
        <v/>
      </c>
      <c r="W30" s="316" t="str">
        <f t="shared" si="26"/>
        <v/>
      </c>
      <c r="X30" s="317" t="str">
        <f>'2DO TRIM.'!CA31</f>
        <v/>
      </c>
      <c r="Y30" s="318" t="str">
        <f t="shared" si="38"/>
        <v/>
      </c>
      <c r="Z30" s="317" t="str">
        <f>'2DO TRIM.'!CF31</f>
        <v/>
      </c>
      <c r="AA30" s="318" t="str">
        <f t="shared" si="39"/>
        <v/>
      </c>
      <c r="AB30" s="316" t="str">
        <f t="shared" si="27"/>
        <v/>
      </c>
      <c r="AC30" s="319" t="str">
        <f>'2DO TRIM.'!CY31</f>
        <v/>
      </c>
      <c r="AD30" s="316" t="str">
        <f t="shared" si="28"/>
        <v/>
      </c>
      <c r="AE30" s="319" t="str">
        <f>'2DO TRIM.'!DR31</f>
        <v/>
      </c>
      <c r="AF30" s="316" t="str">
        <f t="shared" si="29"/>
        <v/>
      </c>
      <c r="AG30" s="264" t="s">
        <v>95</v>
      </c>
      <c r="AH30" s="265" t="s">
        <v>95</v>
      </c>
    </row>
    <row r="31" spans="1:34" x14ac:dyDescent="0.25">
      <c r="A31" s="137">
        <v>21</v>
      </c>
      <c r="B31" s="333">
        <f>'LISTA CAS'!B28</f>
        <v>0</v>
      </c>
      <c r="C31" s="138" t="str">
        <f>'LISTA CAS'!C28</f>
        <v>LUCAS FARIAS MADELIN ELIZABETH</v>
      </c>
      <c r="D31" s="317" t="str">
        <f>'2DO TRIM.'!M32</f>
        <v/>
      </c>
      <c r="E31" s="318" t="str">
        <f t="shared" si="30"/>
        <v/>
      </c>
      <c r="F31" s="317" t="str">
        <f>'2DO TRIM.'!R32</f>
        <v/>
      </c>
      <c r="G31" s="318" t="str">
        <f t="shared" si="31"/>
        <v/>
      </c>
      <c r="H31" s="316" t="str">
        <f t="shared" si="23"/>
        <v/>
      </c>
      <c r="I31" s="317" t="str">
        <f>'2DO TRIM.'!AC32</f>
        <v/>
      </c>
      <c r="J31" s="318" t="str">
        <f t="shared" si="32"/>
        <v/>
      </c>
      <c r="K31" s="317" t="str">
        <f>'2DO TRIM.'!AH32</f>
        <v/>
      </c>
      <c r="L31" s="318" t="str">
        <f t="shared" si="33"/>
        <v/>
      </c>
      <c r="M31" s="316" t="str">
        <f t="shared" si="24"/>
        <v/>
      </c>
      <c r="N31" s="317" t="str">
        <f>'2DO TRIM.'!AT32</f>
        <v/>
      </c>
      <c r="O31" s="318" t="str">
        <f t="shared" si="34"/>
        <v/>
      </c>
      <c r="P31" s="317" t="str">
        <f>'2DO TRIM.'!AY32</f>
        <v/>
      </c>
      <c r="Q31" s="318" t="str">
        <f t="shared" si="35"/>
        <v/>
      </c>
      <c r="R31" s="316" t="str">
        <f t="shared" si="25"/>
        <v/>
      </c>
      <c r="S31" s="317" t="str">
        <f>'2DO TRIM.'!BK32</f>
        <v/>
      </c>
      <c r="T31" s="318" t="str">
        <f t="shared" si="36"/>
        <v/>
      </c>
      <c r="U31" s="317" t="str">
        <f>'2DO TRIM.'!BP32</f>
        <v/>
      </c>
      <c r="V31" s="318" t="str">
        <f t="shared" si="37"/>
        <v/>
      </c>
      <c r="W31" s="316" t="str">
        <f t="shared" si="26"/>
        <v/>
      </c>
      <c r="X31" s="317" t="str">
        <f>'2DO TRIM.'!CA32</f>
        <v/>
      </c>
      <c r="Y31" s="318" t="str">
        <f t="shared" si="38"/>
        <v/>
      </c>
      <c r="Z31" s="317" t="str">
        <f>'2DO TRIM.'!CF32</f>
        <v/>
      </c>
      <c r="AA31" s="318" t="str">
        <f t="shared" si="39"/>
        <v/>
      </c>
      <c r="AB31" s="316" t="str">
        <f t="shared" si="27"/>
        <v/>
      </c>
      <c r="AC31" s="319" t="str">
        <f>'2DO TRIM.'!CY32</f>
        <v/>
      </c>
      <c r="AD31" s="316" t="str">
        <f t="shared" si="28"/>
        <v/>
      </c>
      <c r="AE31" s="319" t="str">
        <f>'2DO TRIM.'!DR32</f>
        <v/>
      </c>
      <c r="AF31" s="316" t="str">
        <f t="shared" si="29"/>
        <v/>
      </c>
      <c r="AG31" s="264" t="s">
        <v>95</v>
      </c>
      <c r="AH31" s="265" t="s">
        <v>175</v>
      </c>
    </row>
    <row r="32" spans="1:34" x14ac:dyDescent="0.25">
      <c r="A32" s="137">
        <v>22</v>
      </c>
      <c r="B32" s="333">
        <f>'LISTA CAS'!B29</f>
        <v>0</v>
      </c>
      <c r="C32" s="138" t="str">
        <f>'LISTA CAS'!C29</f>
        <v>MACIAS MERO FERNANDO EMANUEL</v>
      </c>
      <c r="D32" s="317" t="str">
        <f>'2DO TRIM.'!M33</f>
        <v/>
      </c>
      <c r="E32" s="318" t="str">
        <f t="shared" si="30"/>
        <v/>
      </c>
      <c r="F32" s="317" t="str">
        <f>'2DO TRIM.'!R33</f>
        <v/>
      </c>
      <c r="G32" s="318" t="str">
        <f t="shared" si="31"/>
        <v/>
      </c>
      <c r="H32" s="316" t="str">
        <f t="shared" si="23"/>
        <v/>
      </c>
      <c r="I32" s="317" t="str">
        <f>'2DO TRIM.'!AC33</f>
        <v/>
      </c>
      <c r="J32" s="318" t="str">
        <f t="shared" si="32"/>
        <v/>
      </c>
      <c r="K32" s="317" t="str">
        <f>'2DO TRIM.'!AH33</f>
        <v/>
      </c>
      <c r="L32" s="318" t="str">
        <f t="shared" si="33"/>
        <v/>
      </c>
      <c r="M32" s="316" t="str">
        <f t="shared" si="24"/>
        <v/>
      </c>
      <c r="N32" s="317" t="str">
        <f>'2DO TRIM.'!AT33</f>
        <v/>
      </c>
      <c r="O32" s="318" t="str">
        <f t="shared" si="34"/>
        <v/>
      </c>
      <c r="P32" s="317" t="str">
        <f>'2DO TRIM.'!AY33</f>
        <v/>
      </c>
      <c r="Q32" s="318" t="str">
        <f t="shared" si="35"/>
        <v/>
      </c>
      <c r="R32" s="316" t="str">
        <f t="shared" si="25"/>
        <v/>
      </c>
      <c r="S32" s="317" t="str">
        <f>'2DO TRIM.'!BK33</f>
        <v/>
      </c>
      <c r="T32" s="318" t="str">
        <f t="shared" si="36"/>
        <v/>
      </c>
      <c r="U32" s="317" t="str">
        <f>'2DO TRIM.'!BP33</f>
        <v/>
      </c>
      <c r="V32" s="318" t="str">
        <f t="shared" si="37"/>
        <v/>
      </c>
      <c r="W32" s="316" t="str">
        <f t="shared" si="26"/>
        <v/>
      </c>
      <c r="X32" s="317" t="str">
        <f>'2DO TRIM.'!CA33</f>
        <v/>
      </c>
      <c r="Y32" s="318" t="str">
        <f t="shared" si="38"/>
        <v/>
      </c>
      <c r="Z32" s="317" t="str">
        <f>'2DO TRIM.'!CF33</f>
        <v/>
      </c>
      <c r="AA32" s="318" t="str">
        <f t="shared" si="39"/>
        <v/>
      </c>
      <c r="AB32" s="316" t="str">
        <f t="shared" si="27"/>
        <v/>
      </c>
      <c r="AC32" s="319" t="str">
        <f>'2DO TRIM.'!CY33</f>
        <v/>
      </c>
      <c r="AD32" s="316" t="str">
        <f t="shared" si="28"/>
        <v/>
      </c>
      <c r="AE32" s="319" t="str">
        <f>'2DO TRIM.'!DR33</f>
        <v/>
      </c>
      <c r="AF32" s="316" t="str">
        <f t="shared" si="29"/>
        <v/>
      </c>
      <c r="AG32" s="264" t="s">
        <v>95</v>
      </c>
      <c r="AH32" s="265" t="s">
        <v>138</v>
      </c>
    </row>
    <row r="33" spans="1:34" x14ac:dyDescent="0.25">
      <c r="A33" s="137">
        <v>23</v>
      </c>
      <c r="B33" s="333">
        <f>'LISTA CAS'!B30</f>
        <v>0</v>
      </c>
      <c r="C33" s="138" t="str">
        <f>'LISTA CAS'!C30</f>
        <v>MENDOZA BRAVO ALISSE VALENTINA</v>
      </c>
      <c r="D33" s="317" t="str">
        <f>'2DO TRIM.'!M34</f>
        <v/>
      </c>
      <c r="E33" s="318" t="str">
        <f t="shared" si="30"/>
        <v/>
      </c>
      <c r="F33" s="317" t="str">
        <f>'2DO TRIM.'!R34</f>
        <v/>
      </c>
      <c r="G33" s="318" t="str">
        <f t="shared" si="31"/>
        <v/>
      </c>
      <c r="H33" s="316" t="str">
        <f t="shared" si="23"/>
        <v/>
      </c>
      <c r="I33" s="317" t="str">
        <f>'2DO TRIM.'!AC34</f>
        <v/>
      </c>
      <c r="J33" s="318" t="str">
        <f t="shared" si="32"/>
        <v/>
      </c>
      <c r="K33" s="317" t="str">
        <f>'2DO TRIM.'!AH34</f>
        <v/>
      </c>
      <c r="L33" s="318" t="str">
        <f t="shared" si="33"/>
        <v/>
      </c>
      <c r="M33" s="316" t="str">
        <f t="shared" si="24"/>
        <v/>
      </c>
      <c r="N33" s="317" t="str">
        <f>'2DO TRIM.'!AT34</f>
        <v/>
      </c>
      <c r="O33" s="318" t="str">
        <f t="shared" si="34"/>
        <v/>
      </c>
      <c r="P33" s="317" t="str">
        <f>'2DO TRIM.'!AY34</f>
        <v/>
      </c>
      <c r="Q33" s="318" t="str">
        <f t="shared" si="35"/>
        <v/>
      </c>
      <c r="R33" s="316" t="str">
        <f t="shared" si="25"/>
        <v/>
      </c>
      <c r="S33" s="317" t="str">
        <f>'2DO TRIM.'!BK34</f>
        <v/>
      </c>
      <c r="T33" s="318" t="str">
        <f t="shared" si="36"/>
        <v/>
      </c>
      <c r="U33" s="317" t="str">
        <f>'2DO TRIM.'!BP34</f>
        <v/>
      </c>
      <c r="V33" s="318" t="str">
        <f t="shared" si="37"/>
        <v/>
      </c>
      <c r="W33" s="316" t="str">
        <f t="shared" si="26"/>
        <v/>
      </c>
      <c r="X33" s="317" t="str">
        <f>'2DO TRIM.'!CA34</f>
        <v/>
      </c>
      <c r="Y33" s="318" t="str">
        <f t="shared" si="38"/>
        <v/>
      </c>
      <c r="Z33" s="317" t="str">
        <f>'2DO TRIM.'!CF34</f>
        <v/>
      </c>
      <c r="AA33" s="318" t="str">
        <f t="shared" si="39"/>
        <v/>
      </c>
      <c r="AB33" s="316" t="str">
        <f t="shared" si="27"/>
        <v/>
      </c>
      <c r="AC33" s="319" t="str">
        <f>'2DO TRIM.'!CY34</f>
        <v/>
      </c>
      <c r="AD33" s="316" t="str">
        <f t="shared" si="28"/>
        <v/>
      </c>
      <c r="AE33" s="319" t="str">
        <f>'2DO TRIM.'!DR34</f>
        <v/>
      </c>
      <c r="AF33" s="316" t="str">
        <f t="shared" si="29"/>
        <v/>
      </c>
      <c r="AG33" s="264" t="s">
        <v>95</v>
      </c>
      <c r="AH33" s="265" t="s">
        <v>97</v>
      </c>
    </row>
    <row r="34" spans="1:34" x14ac:dyDescent="0.25">
      <c r="A34" s="137">
        <v>24</v>
      </c>
      <c r="B34" s="333">
        <f>'LISTA CAS'!B31</f>
        <v>0</v>
      </c>
      <c r="C34" s="138" t="str">
        <f>'LISTA CAS'!C31</f>
        <v>MORALES CAICEDO ANGIE LISSETH</v>
      </c>
      <c r="D34" s="317" t="str">
        <f>'2DO TRIM.'!M35</f>
        <v/>
      </c>
      <c r="E34" s="318" t="str">
        <f t="shared" si="30"/>
        <v/>
      </c>
      <c r="F34" s="317" t="str">
        <f>'2DO TRIM.'!R35</f>
        <v/>
      </c>
      <c r="G34" s="318" t="str">
        <f t="shared" si="31"/>
        <v/>
      </c>
      <c r="H34" s="316" t="str">
        <f t="shared" si="23"/>
        <v/>
      </c>
      <c r="I34" s="317" t="str">
        <f>'2DO TRIM.'!AC35</f>
        <v/>
      </c>
      <c r="J34" s="318" t="str">
        <f t="shared" si="32"/>
        <v/>
      </c>
      <c r="K34" s="317" t="str">
        <f>'2DO TRIM.'!AH35</f>
        <v/>
      </c>
      <c r="L34" s="318" t="str">
        <f t="shared" si="33"/>
        <v/>
      </c>
      <c r="M34" s="316" t="str">
        <f t="shared" si="24"/>
        <v/>
      </c>
      <c r="N34" s="317" t="str">
        <f>'2DO TRIM.'!AT35</f>
        <v/>
      </c>
      <c r="O34" s="318" t="str">
        <f t="shared" si="34"/>
        <v/>
      </c>
      <c r="P34" s="317" t="str">
        <f>'2DO TRIM.'!AY35</f>
        <v/>
      </c>
      <c r="Q34" s="318" t="str">
        <f t="shared" si="35"/>
        <v/>
      </c>
      <c r="R34" s="316" t="str">
        <f t="shared" si="25"/>
        <v/>
      </c>
      <c r="S34" s="317" t="str">
        <f>'2DO TRIM.'!BK35</f>
        <v/>
      </c>
      <c r="T34" s="318" t="str">
        <f t="shared" si="36"/>
        <v/>
      </c>
      <c r="U34" s="317" t="str">
        <f>'2DO TRIM.'!BP35</f>
        <v/>
      </c>
      <c r="V34" s="318" t="str">
        <f t="shared" si="37"/>
        <v/>
      </c>
      <c r="W34" s="316" t="str">
        <f t="shared" si="26"/>
        <v/>
      </c>
      <c r="X34" s="317" t="str">
        <f>'2DO TRIM.'!CA35</f>
        <v/>
      </c>
      <c r="Y34" s="318" t="str">
        <f t="shared" si="38"/>
        <v/>
      </c>
      <c r="Z34" s="317" t="str">
        <f>'2DO TRIM.'!CF35</f>
        <v/>
      </c>
      <c r="AA34" s="318" t="str">
        <f t="shared" si="39"/>
        <v/>
      </c>
      <c r="AB34" s="316" t="str">
        <f t="shared" si="27"/>
        <v/>
      </c>
      <c r="AC34" s="319" t="str">
        <f>'2DO TRIM.'!CY35</f>
        <v/>
      </c>
      <c r="AD34" s="316" t="str">
        <f t="shared" si="28"/>
        <v/>
      </c>
      <c r="AE34" s="319" t="str">
        <f>'2DO TRIM.'!DR35</f>
        <v/>
      </c>
      <c r="AF34" s="316" t="str">
        <f t="shared" si="29"/>
        <v/>
      </c>
      <c r="AG34" s="264" t="s">
        <v>95</v>
      </c>
      <c r="AH34" s="265" t="s">
        <v>95</v>
      </c>
    </row>
    <row r="35" spans="1:34" x14ac:dyDescent="0.25">
      <c r="A35" s="137">
        <v>25</v>
      </c>
      <c r="B35" s="333">
        <f>'LISTA CAS'!B32</f>
        <v>0</v>
      </c>
      <c r="C35" s="138" t="str">
        <f>'LISTA CAS'!C32</f>
        <v>MORENO MOREIRA JOSE JAHER</v>
      </c>
      <c r="D35" s="317" t="str">
        <f>'2DO TRIM.'!M36</f>
        <v/>
      </c>
      <c r="E35" s="318" t="str">
        <f t="shared" si="30"/>
        <v/>
      </c>
      <c r="F35" s="317" t="str">
        <f>'2DO TRIM.'!R36</f>
        <v/>
      </c>
      <c r="G35" s="318" t="str">
        <f t="shared" si="31"/>
        <v/>
      </c>
      <c r="H35" s="316" t="str">
        <f t="shared" si="23"/>
        <v/>
      </c>
      <c r="I35" s="317" t="str">
        <f>'2DO TRIM.'!AC36</f>
        <v/>
      </c>
      <c r="J35" s="318" t="str">
        <f t="shared" si="32"/>
        <v/>
      </c>
      <c r="K35" s="317" t="str">
        <f>'2DO TRIM.'!AH36</f>
        <v/>
      </c>
      <c r="L35" s="318" t="str">
        <f t="shared" si="33"/>
        <v/>
      </c>
      <c r="M35" s="316" t="str">
        <f t="shared" si="24"/>
        <v/>
      </c>
      <c r="N35" s="317" t="str">
        <f>'2DO TRIM.'!AT36</f>
        <v/>
      </c>
      <c r="O35" s="318" t="str">
        <f t="shared" si="34"/>
        <v/>
      </c>
      <c r="P35" s="317" t="str">
        <f>'2DO TRIM.'!AY36</f>
        <v/>
      </c>
      <c r="Q35" s="318" t="str">
        <f t="shared" si="35"/>
        <v/>
      </c>
      <c r="R35" s="316" t="str">
        <f t="shared" si="25"/>
        <v/>
      </c>
      <c r="S35" s="317" t="str">
        <f>'2DO TRIM.'!BK36</f>
        <v/>
      </c>
      <c r="T35" s="318" t="str">
        <f t="shared" si="36"/>
        <v/>
      </c>
      <c r="U35" s="317" t="str">
        <f>'2DO TRIM.'!BP36</f>
        <v/>
      </c>
      <c r="V35" s="318" t="str">
        <f t="shared" si="37"/>
        <v/>
      </c>
      <c r="W35" s="316" t="str">
        <f t="shared" si="26"/>
        <v/>
      </c>
      <c r="X35" s="317" t="str">
        <f>'2DO TRIM.'!CA36</f>
        <v/>
      </c>
      <c r="Y35" s="318" t="str">
        <f t="shared" si="38"/>
        <v/>
      </c>
      <c r="Z35" s="317" t="str">
        <f>'2DO TRIM.'!CF36</f>
        <v/>
      </c>
      <c r="AA35" s="318" t="str">
        <f t="shared" si="39"/>
        <v/>
      </c>
      <c r="AB35" s="316" t="str">
        <f t="shared" si="27"/>
        <v/>
      </c>
      <c r="AC35" s="319" t="str">
        <f>'2DO TRIM.'!CY36</f>
        <v/>
      </c>
      <c r="AD35" s="316" t="str">
        <f t="shared" si="28"/>
        <v/>
      </c>
      <c r="AE35" s="319" t="str">
        <f>'2DO TRIM.'!DR36</f>
        <v/>
      </c>
      <c r="AF35" s="316" t="str">
        <f t="shared" si="29"/>
        <v/>
      </c>
      <c r="AG35" s="264" t="s">
        <v>95</v>
      </c>
      <c r="AH35" s="265" t="s">
        <v>96</v>
      </c>
    </row>
    <row r="36" spans="1:34" x14ac:dyDescent="0.25">
      <c r="A36" s="137">
        <v>26</v>
      </c>
      <c r="B36" s="333">
        <f>'LISTA CAS'!B33</f>
        <v>0</v>
      </c>
      <c r="C36" s="138" t="str">
        <f>'LISTA CAS'!C33</f>
        <v>MURILLO CHILA ZAIDA CHARLOTTE</v>
      </c>
      <c r="D36" s="317" t="str">
        <f>'2DO TRIM.'!M37</f>
        <v/>
      </c>
      <c r="E36" s="318" t="str">
        <f t="shared" si="30"/>
        <v/>
      </c>
      <c r="F36" s="317" t="str">
        <f>'2DO TRIM.'!R37</f>
        <v/>
      </c>
      <c r="G36" s="318" t="str">
        <f t="shared" si="31"/>
        <v/>
      </c>
      <c r="H36" s="316" t="str">
        <f t="shared" si="23"/>
        <v/>
      </c>
      <c r="I36" s="317" t="str">
        <f>'2DO TRIM.'!AC37</f>
        <v/>
      </c>
      <c r="J36" s="318" t="str">
        <f t="shared" si="32"/>
        <v/>
      </c>
      <c r="K36" s="317" t="str">
        <f>'2DO TRIM.'!AH37</f>
        <v/>
      </c>
      <c r="L36" s="318" t="str">
        <f t="shared" si="33"/>
        <v/>
      </c>
      <c r="M36" s="316" t="str">
        <f t="shared" si="24"/>
        <v/>
      </c>
      <c r="N36" s="317" t="str">
        <f>'2DO TRIM.'!AT37</f>
        <v/>
      </c>
      <c r="O36" s="318" t="str">
        <f t="shared" si="34"/>
        <v/>
      </c>
      <c r="P36" s="317" t="str">
        <f>'2DO TRIM.'!AY37</f>
        <v/>
      </c>
      <c r="Q36" s="318" t="str">
        <f t="shared" si="35"/>
        <v/>
      </c>
      <c r="R36" s="316" t="str">
        <f t="shared" si="25"/>
        <v/>
      </c>
      <c r="S36" s="317" t="str">
        <f>'2DO TRIM.'!BK37</f>
        <v/>
      </c>
      <c r="T36" s="318" t="str">
        <f t="shared" si="36"/>
        <v/>
      </c>
      <c r="U36" s="317" t="str">
        <f>'2DO TRIM.'!BP37</f>
        <v/>
      </c>
      <c r="V36" s="318" t="str">
        <f t="shared" si="37"/>
        <v/>
      </c>
      <c r="W36" s="316" t="str">
        <f t="shared" si="26"/>
        <v/>
      </c>
      <c r="X36" s="317" t="str">
        <f>'2DO TRIM.'!CA37</f>
        <v/>
      </c>
      <c r="Y36" s="318" t="str">
        <f t="shared" si="38"/>
        <v/>
      </c>
      <c r="Z36" s="317" t="str">
        <f>'2DO TRIM.'!CF37</f>
        <v/>
      </c>
      <c r="AA36" s="318" t="str">
        <f t="shared" si="39"/>
        <v/>
      </c>
      <c r="AB36" s="316" t="str">
        <f t="shared" si="27"/>
        <v/>
      </c>
      <c r="AC36" s="319" t="str">
        <f>'2DO TRIM.'!CY37</f>
        <v/>
      </c>
      <c r="AD36" s="316" t="str">
        <f t="shared" si="28"/>
        <v/>
      </c>
      <c r="AE36" s="319" t="str">
        <f>'2DO TRIM.'!DR37</f>
        <v/>
      </c>
      <c r="AF36" s="316" t="str">
        <f t="shared" si="29"/>
        <v/>
      </c>
      <c r="AG36" s="264" t="s">
        <v>95</v>
      </c>
      <c r="AH36" s="265" t="s">
        <v>175</v>
      </c>
    </row>
    <row r="37" spans="1:34" x14ac:dyDescent="0.25">
      <c r="A37" s="137">
        <v>27</v>
      </c>
      <c r="B37" s="333">
        <f>'LISTA CAS'!B34</f>
        <v>0</v>
      </c>
      <c r="C37" s="138" t="str">
        <f>'LISTA CAS'!C34</f>
        <v>ORTIZ CAGUA DANNY DAMIAN</v>
      </c>
      <c r="D37" s="317" t="str">
        <f>'2DO TRIM.'!M38</f>
        <v/>
      </c>
      <c r="E37" s="318" t="str">
        <f t="shared" si="30"/>
        <v/>
      </c>
      <c r="F37" s="317" t="str">
        <f>'2DO TRIM.'!R38</f>
        <v/>
      </c>
      <c r="G37" s="318" t="str">
        <f t="shared" si="31"/>
        <v/>
      </c>
      <c r="H37" s="316" t="str">
        <f t="shared" si="23"/>
        <v/>
      </c>
      <c r="I37" s="317" t="str">
        <f>'2DO TRIM.'!AC38</f>
        <v/>
      </c>
      <c r="J37" s="318" t="str">
        <f t="shared" si="32"/>
        <v/>
      </c>
      <c r="K37" s="317" t="str">
        <f>'2DO TRIM.'!AH38</f>
        <v/>
      </c>
      <c r="L37" s="318" t="str">
        <f t="shared" si="33"/>
        <v/>
      </c>
      <c r="M37" s="316" t="str">
        <f t="shared" si="24"/>
        <v/>
      </c>
      <c r="N37" s="317" t="str">
        <f>'2DO TRIM.'!AT38</f>
        <v/>
      </c>
      <c r="O37" s="318" t="str">
        <f t="shared" si="34"/>
        <v/>
      </c>
      <c r="P37" s="317" t="str">
        <f>'2DO TRIM.'!AY38</f>
        <v/>
      </c>
      <c r="Q37" s="318" t="str">
        <f t="shared" si="35"/>
        <v/>
      </c>
      <c r="R37" s="316" t="str">
        <f t="shared" si="25"/>
        <v/>
      </c>
      <c r="S37" s="317" t="str">
        <f>'2DO TRIM.'!BK38</f>
        <v/>
      </c>
      <c r="T37" s="318" t="str">
        <f t="shared" si="36"/>
        <v/>
      </c>
      <c r="U37" s="317" t="str">
        <f>'2DO TRIM.'!BP38</f>
        <v/>
      </c>
      <c r="V37" s="318" t="str">
        <f t="shared" si="37"/>
        <v/>
      </c>
      <c r="W37" s="316" t="str">
        <f t="shared" si="26"/>
        <v/>
      </c>
      <c r="X37" s="317" t="str">
        <f>'2DO TRIM.'!CA38</f>
        <v/>
      </c>
      <c r="Y37" s="318" t="str">
        <f t="shared" si="38"/>
        <v/>
      </c>
      <c r="Z37" s="317" t="str">
        <f>'2DO TRIM.'!CF38</f>
        <v/>
      </c>
      <c r="AA37" s="318" t="str">
        <f t="shared" si="39"/>
        <v/>
      </c>
      <c r="AB37" s="316" t="str">
        <f t="shared" si="27"/>
        <v/>
      </c>
      <c r="AC37" s="319" t="str">
        <f>'2DO TRIM.'!CY38</f>
        <v/>
      </c>
      <c r="AD37" s="316" t="str">
        <f t="shared" si="28"/>
        <v/>
      </c>
      <c r="AE37" s="319" t="str">
        <f>'2DO TRIM.'!DR38</f>
        <v/>
      </c>
      <c r="AF37" s="316" t="str">
        <f t="shared" si="29"/>
        <v/>
      </c>
      <c r="AG37" s="264" t="s">
        <v>95</v>
      </c>
      <c r="AH37" s="265" t="s">
        <v>95</v>
      </c>
    </row>
    <row r="38" spans="1:34" x14ac:dyDescent="0.25">
      <c r="A38" s="137">
        <v>28</v>
      </c>
      <c r="B38" s="333">
        <f>'LISTA CAS'!B35</f>
        <v>0</v>
      </c>
      <c r="C38" s="138" t="str">
        <f>'LISTA CAS'!C35</f>
        <v>ORTIZ ZAMBRANO ANA DALILA</v>
      </c>
      <c r="D38" s="317" t="str">
        <f>'2DO TRIM.'!M39</f>
        <v/>
      </c>
      <c r="E38" s="318" t="str">
        <f t="shared" si="30"/>
        <v/>
      </c>
      <c r="F38" s="317" t="str">
        <f>'2DO TRIM.'!R39</f>
        <v/>
      </c>
      <c r="G38" s="318" t="str">
        <f t="shared" si="31"/>
        <v/>
      </c>
      <c r="H38" s="316" t="str">
        <f t="shared" si="23"/>
        <v/>
      </c>
      <c r="I38" s="317" t="str">
        <f>'2DO TRIM.'!AC39</f>
        <v/>
      </c>
      <c r="J38" s="318" t="str">
        <f t="shared" si="32"/>
        <v/>
      </c>
      <c r="K38" s="317" t="str">
        <f>'2DO TRIM.'!AH39</f>
        <v/>
      </c>
      <c r="L38" s="318" t="str">
        <f t="shared" si="33"/>
        <v/>
      </c>
      <c r="M38" s="316" t="str">
        <f t="shared" si="24"/>
        <v/>
      </c>
      <c r="N38" s="317" t="str">
        <f>'2DO TRIM.'!AT39</f>
        <v/>
      </c>
      <c r="O38" s="318" t="str">
        <f t="shared" si="34"/>
        <v/>
      </c>
      <c r="P38" s="317" t="str">
        <f>'2DO TRIM.'!AY39</f>
        <v/>
      </c>
      <c r="Q38" s="318" t="str">
        <f t="shared" si="35"/>
        <v/>
      </c>
      <c r="R38" s="316" t="str">
        <f t="shared" si="25"/>
        <v/>
      </c>
      <c r="S38" s="317" t="str">
        <f>'2DO TRIM.'!BK39</f>
        <v/>
      </c>
      <c r="T38" s="318" t="str">
        <f t="shared" si="36"/>
        <v/>
      </c>
      <c r="U38" s="317" t="str">
        <f>'2DO TRIM.'!BP39</f>
        <v/>
      </c>
      <c r="V38" s="318" t="str">
        <f t="shared" si="37"/>
        <v/>
      </c>
      <c r="W38" s="316" t="str">
        <f t="shared" si="26"/>
        <v/>
      </c>
      <c r="X38" s="317" t="str">
        <f>'2DO TRIM.'!CA39</f>
        <v/>
      </c>
      <c r="Y38" s="318" t="str">
        <f t="shared" si="38"/>
        <v/>
      </c>
      <c r="Z38" s="317" t="str">
        <f>'2DO TRIM.'!CF39</f>
        <v/>
      </c>
      <c r="AA38" s="318" t="str">
        <f t="shared" si="39"/>
        <v/>
      </c>
      <c r="AB38" s="316" t="str">
        <f t="shared" si="27"/>
        <v/>
      </c>
      <c r="AC38" s="319" t="str">
        <f>'2DO TRIM.'!CY39</f>
        <v/>
      </c>
      <c r="AD38" s="316" t="str">
        <f t="shared" si="28"/>
        <v/>
      </c>
      <c r="AE38" s="319" t="str">
        <f>'2DO TRIM.'!DR39</f>
        <v/>
      </c>
      <c r="AF38" s="316" t="str">
        <f t="shared" si="29"/>
        <v/>
      </c>
      <c r="AG38" s="264" t="s">
        <v>95</v>
      </c>
      <c r="AH38" s="265" t="s">
        <v>95</v>
      </c>
    </row>
    <row r="39" spans="1:34" x14ac:dyDescent="0.25">
      <c r="A39" s="137">
        <v>29</v>
      </c>
      <c r="B39" s="333">
        <f>'LISTA CAS'!B36</f>
        <v>0</v>
      </c>
      <c r="C39" s="138" t="str">
        <f>'LISTA CAS'!C36</f>
        <v>QUIROZ ORTIZ ADRIANA LUCIA</v>
      </c>
      <c r="D39" s="317" t="str">
        <f>'2DO TRIM.'!M40</f>
        <v/>
      </c>
      <c r="E39" s="318" t="str">
        <f t="shared" si="30"/>
        <v/>
      </c>
      <c r="F39" s="317" t="str">
        <f>'2DO TRIM.'!R40</f>
        <v/>
      </c>
      <c r="G39" s="318" t="str">
        <f t="shared" si="31"/>
        <v/>
      </c>
      <c r="H39" s="316" t="str">
        <f t="shared" si="23"/>
        <v/>
      </c>
      <c r="I39" s="317" t="str">
        <f>'2DO TRIM.'!AC40</f>
        <v/>
      </c>
      <c r="J39" s="318" t="str">
        <f t="shared" si="32"/>
        <v/>
      </c>
      <c r="K39" s="317" t="str">
        <f>'2DO TRIM.'!AH40</f>
        <v/>
      </c>
      <c r="L39" s="318" t="str">
        <f t="shared" si="33"/>
        <v/>
      </c>
      <c r="M39" s="316" t="str">
        <f t="shared" si="24"/>
        <v/>
      </c>
      <c r="N39" s="317" t="str">
        <f>'2DO TRIM.'!AT40</f>
        <v/>
      </c>
      <c r="O39" s="318" t="str">
        <f t="shared" si="34"/>
        <v/>
      </c>
      <c r="P39" s="317" t="str">
        <f>'2DO TRIM.'!AY40</f>
        <v/>
      </c>
      <c r="Q39" s="318" t="str">
        <f t="shared" si="35"/>
        <v/>
      </c>
      <c r="R39" s="316" t="str">
        <f t="shared" si="25"/>
        <v/>
      </c>
      <c r="S39" s="317" t="str">
        <f>'2DO TRIM.'!BK40</f>
        <v/>
      </c>
      <c r="T39" s="318" t="str">
        <f t="shared" si="36"/>
        <v/>
      </c>
      <c r="U39" s="317" t="str">
        <f>'2DO TRIM.'!BP40</f>
        <v/>
      </c>
      <c r="V39" s="318" t="str">
        <f t="shared" si="37"/>
        <v/>
      </c>
      <c r="W39" s="316" t="str">
        <f t="shared" si="26"/>
        <v/>
      </c>
      <c r="X39" s="317" t="str">
        <f>'2DO TRIM.'!CA40</f>
        <v/>
      </c>
      <c r="Y39" s="318" t="str">
        <f t="shared" si="38"/>
        <v/>
      </c>
      <c r="Z39" s="317" t="str">
        <f>'2DO TRIM.'!CF40</f>
        <v/>
      </c>
      <c r="AA39" s="318" t="str">
        <f t="shared" si="39"/>
        <v/>
      </c>
      <c r="AB39" s="316" t="str">
        <f t="shared" si="27"/>
        <v/>
      </c>
      <c r="AC39" s="319" t="str">
        <f>'2DO TRIM.'!CY40</f>
        <v/>
      </c>
      <c r="AD39" s="316" t="str">
        <f t="shared" si="28"/>
        <v/>
      </c>
      <c r="AE39" s="319" t="str">
        <f>'2DO TRIM.'!DR40</f>
        <v/>
      </c>
      <c r="AF39" s="316" t="str">
        <f t="shared" si="29"/>
        <v/>
      </c>
      <c r="AG39" s="264" t="s">
        <v>95</v>
      </c>
      <c r="AH39" s="265" t="s">
        <v>175</v>
      </c>
    </row>
    <row r="40" spans="1:34" x14ac:dyDescent="0.25">
      <c r="A40" s="137">
        <v>30</v>
      </c>
      <c r="B40" s="333">
        <f>'LISTA CAS'!B37</f>
        <v>0</v>
      </c>
      <c r="C40" s="138" t="str">
        <f>'LISTA CAS'!C37</f>
        <v>RODRIGUEZ ARRIAGA KEYLER JOSUE</v>
      </c>
      <c r="D40" s="317" t="str">
        <f>'2DO TRIM.'!M41</f>
        <v/>
      </c>
      <c r="E40" s="318" t="str">
        <f t="shared" si="30"/>
        <v/>
      </c>
      <c r="F40" s="317" t="str">
        <f>'2DO TRIM.'!R41</f>
        <v/>
      </c>
      <c r="G40" s="318" t="str">
        <f t="shared" si="31"/>
        <v/>
      </c>
      <c r="H40" s="316" t="str">
        <f t="shared" si="23"/>
        <v/>
      </c>
      <c r="I40" s="317" t="str">
        <f>'2DO TRIM.'!AC41</f>
        <v/>
      </c>
      <c r="J40" s="318" t="str">
        <f t="shared" si="32"/>
        <v/>
      </c>
      <c r="K40" s="317" t="str">
        <f>'2DO TRIM.'!AH41</f>
        <v/>
      </c>
      <c r="L40" s="318" t="str">
        <f t="shared" si="33"/>
        <v/>
      </c>
      <c r="M40" s="316" t="str">
        <f t="shared" si="24"/>
        <v/>
      </c>
      <c r="N40" s="317" t="str">
        <f>'2DO TRIM.'!AT41</f>
        <v/>
      </c>
      <c r="O40" s="318" t="str">
        <f t="shared" si="34"/>
        <v/>
      </c>
      <c r="P40" s="317" t="str">
        <f>'2DO TRIM.'!AY41</f>
        <v/>
      </c>
      <c r="Q40" s="318" t="str">
        <f t="shared" si="35"/>
        <v/>
      </c>
      <c r="R40" s="316" t="str">
        <f t="shared" si="25"/>
        <v/>
      </c>
      <c r="S40" s="317" t="str">
        <f>'2DO TRIM.'!BK41</f>
        <v/>
      </c>
      <c r="T40" s="318" t="str">
        <f t="shared" si="36"/>
        <v/>
      </c>
      <c r="U40" s="317" t="str">
        <f>'2DO TRIM.'!BP41</f>
        <v/>
      </c>
      <c r="V40" s="318" t="str">
        <f t="shared" si="37"/>
        <v/>
      </c>
      <c r="W40" s="316" t="str">
        <f t="shared" si="26"/>
        <v/>
      </c>
      <c r="X40" s="317" t="str">
        <f>'2DO TRIM.'!CA41</f>
        <v/>
      </c>
      <c r="Y40" s="318" t="str">
        <f t="shared" si="38"/>
        <v/>
      </c>
      <c r="Z40" s="317" t="str">
        <f>'2DO TRIM.'!CF41</f>
        <v/>
      </c>
      <c r="AA40" s="318" t="str">
        <f t="shared" si="39"/>
        <v/>
      </c>
      <c r="AB40" s="316" t="str">
        <f t="shared" si="27"/>
        <v/>
      </c>
      <c r="AC40" s="319" t="str">
        <f>'2DO TRIM.'!CY41</f>
        <v/>
      </c>
      <c r="AD40" s="316" t="str">
        <f t="shared" si="28"/>
        <v/>
      </c>
      <c r="AE40" s="319" t="str">
        <f>'2DO TRIM.'!DR41</f>
        <v/>
      </c>
      <c r="AF40" s="316" t="str">
        <f t="shared" si="29"/>
        <v/>
      </c>
      <c r="AG40" s="264" t="s">
        <v>95</v>
      </c>
      <c r="AH40" s="265" t="s">
        <v>96</v>
      </c>
    </row>
    <row r="41" spans="1:34" x14ac:dyDescent="0.25">
      <c r="A41" s="137">
        <v>31</v>
      </c>
      <c r="B41" s="333">
        <f>'LISTA CAS'!B38</f>
        <v>0</v>
      </c>
      <c r="C41" s="138" t="str">
        <f>'LISTA CAS'!C38</f>
        <v>RODRIGUEZ GUILLEN CAMILA NOHELIA</v>
      </c>
      <c r="D41" s="317" t="str">
        <f>'2DO TRIM.'!M42</f>
        <v/>
      </c>
      <c r="E41" s="318" t="str">
        <f t="shared" si="30"/>
        <v/>
      </c>
      <c r="F41" s="317" t="str">
        <f>'2DO TRIM.'!R42</f>
        <v/>
      </c>
      <c r="G41" s="318" t="str">
        <f t="shared" si="31"/>
        <v/>
      </c>
      <c r="H41" s="316" t="str">
        <f t="shared" si="23"/>
        <v/>
      </c>
      <c r="I41" s="317" t="str">
        <f>'2DO TRIM.'!AC42</f>
        <v/>
      </c>
      <c r="J41" s="318" t="str">
        <f t="shared" si="32"/>
        <v/>
      </c>
      <c r="K41" s="317" t="str">
        <f>'2DO TRIM.'!AH42</f>
        <v/>
      </c>
      <c r="L41" s="318" t="str">
        <f t="shared" si="33"/>
        <v/>
      </c>
      <c r="M41" s="316" t="str">
        <f t="shared" si="24"/>
        <v/>
      </c>
      <c r="N41" s="317" t="str">
        <f>'2DO TRIM.'!AT42</f>
        <v/>
      </c>
      <c r="O41" s="318" t="str">
        <f t="shared" si="34"/>
        <v/>
      </c>
      <c r="P41" s="317" t="str">
        <f>'2DO TRIM.'!AY42</f>
        <v/>
      </c>
      <c r="Q41" s="318" t="str">
        <f t="shared" si="35"/>
        <v/>
      </c>
      <c r="R41" s="316" t="str">
        <f t="shared" si="25"/>
        <v/>
      </c>
      <c r="S41" s="317" t="str">
        <f>'2DO TRIM.'!BK42</f>
        <v/>
      </c>
      <c r="T41" s="318" t="str">
        <f t="shared" si="36"/>
        <v/>
      </c>
      <c r="U41" s="317" t="str">
        <f>'2DO TRIM.'!BP42</f>
        <v/>
      </c>
      <c r="V41" s="318" t="str">
        <f t="shared" si="37"/>
        <v/>
      </c>
      <c r="W41" s="316" t="str">
        <f t="shared" si="26"/>
        <v/>
      </c>
      <c r="X41" s="317" t="str">
        <f>'2DO TRIM.'!CA42</f>
        <v/>
      </c>
      <c r="Y41" s="318" t="str">
        <f t="shared" si="38"/>
        <v/>
      </c>
      <c r="Z41" s="317" t="str">
        <f>'2DO TRIM.'!CF42</f>
        <v/>
      </c>
      <c r="AA41" s="318" t="str">
        <f t="shared" si="39"/>
        <v/>
      </c>
      <c r="AB41" s="316" t="str">
        <f t="shared" si="27"/>
        <v/>
      </c>
      <c r="AC41" s="319" t="str">
        <f>'2DO TRIM.'!CY42</f>
        <v/>
      </c>
      <c r="AD41" s="316" t="str">
        <f t="shared" si="28"/>
        <v/>
      </c>
      <c r="AE41" s="319" t="str">
        <f>'2DO TRIM.'!DR42</f>
        <v/>
      </c>
      <c r="AF41" s="316" t="str">
        <f t="shared" si="29"/>
        <v/>
      </c>
      <c r="AG41" s="264" t="s">
        <v>95</v>
      </c>
      <c r="AH41" s="265" t="s">
        <v>138</v>
      </c>
    </row>
    <row r="42" spans="1:34" x14ac:dyDescent="0.25">
      <c r="A42" s="137">
        <v>32</v>
      </c>
      <c r="B42" s="333">
        <f>'LISTA CAS'!B39</f>
        <v>0</v>
      </c>
      <c r="C42" s="138" t="str">
        <f>'LISTA CAS'!C39</f>
        <v>ROSADO DELGADO ASHLEY ANTONELLA</v>
      </c>
      <c r="D42" s="317" t="str">
        <f>'2DO TRIM.'!M43</f>
        <v/>
      </c>
      <c r="E42" s="318" t="str">
        <f t="shared" si="30"/>
        <v/>
      </c>
      <c r="F42" s="317" t="str">
        <f>'2DO TRIM.'!R43</f>
        <v/>
      </c>
      <c r="G42" s="318" t="str">
        <f t="shared" si="31"/>
        <v/>
      </c>
      <c r="H42" s="316" t="str">
        <f t="shared" si="23"/>
        <v/>
      </c>
      <c r="I42" s="317" t="str">
        <f>'2DO TRIM.'!AC43</f>
        <v/>
      </c>
      <c r="J42" s="318" t="str">
        <f t="shared" si="32"/>
        <v/>
      </c>
      <c r="K42" s="317" t="str">
        <f>'2DO TRIM.'!AH43</f>
        <v/>
      </c>
      <c r="L42" s="318" t="str">
        <f t="shared" si="33"/>
        <v/>
      </c>
      <c r="M42" s="316" t="str">
        <f t="shared" si="24"/>
        <v/>
      </c>
      <c r="N42" s="317" t="str">
        <f>'2DO TRIM.'!AT43</f>
        <v/>
      </c>
      <c r="O42" s="318" t="str">
        <f t="shared" si="34"/>
        <v/>
      </c>
      <c r="P42" s="317" t="str">
        <f>'2DO TRIM.'!AY43</f>
        <v/>
      </c>
      <c r="Q42" s="318" t="str">
        <f t="shared" si="35"/>
        <v/>
      </c>
      <c r="R42" s="316" t="str">
        <f t="shared" si="25"/>
        <v/>
      </c>
      <c r="S42" s="317" t="str">
        <f>'2DO TRIM.'!BK43</f>
        <v/>
      </c>
      <c r="T42" s="318" t="str">
        <f t="shared" si="36"/>
        <v/>
      </c>
      <c r="U42" s="317" t="str">
        <f>'2DO TRIM.'!BP43</f>
        <v/>
      </c>
      <c r="V42" s="318" t="str">
        <f t="shared" si="37"/>
        <v/>
      </c>
      <c r="W42" s="316" t="str">
        <f t="shared" si="26"/>
        <v/>
      </c>
      <c r="X42" s="317" t="str">
        <f>'2DO TRIM.'!CA43</f>
        <v/>
      </c>
      <c r="Y42" s="318" t="str">
        <f t="shared" si="38"/>
        <v/>
      </c>
      <c r="Z42" s="317" t="str">
        <f>'2DO TRIM.'!CF43</f>
        <v/>
      </c>
      <c r="AA42" s="318" t="str">
        <f t="shared" si="39"/>
        <v/>
      </c>
      <c r="AB42" s="316" t="str">
        <f t="shared" si="27"/>
        <v/>
      </c>
      <c r="AC42" s="319" t="str">
        <f>'2DO TRIM.'!CY43</f>
        <v/>
      </c>
      <c r="AD42" s="316" t="str">
        <f t="shared" si="28"/>
        <v/>
      </c>
      <c r="AE42" s="319" t="str">
        <f>'2DO TRIM.'!DR43</f>
        <v/>
      </c>
      <c r="AF42" s="316" t="str">
        <f t="shared" si="29"/>
        <v/>
      </c>
      <c r="AG42" s="264" t="s">
        <v>95</v>
      </c>
      <c r="AH42" s="265" t="s">
        <v>138</v>
      </c>
    </row>
    <row r="43" spans="1:34" x14ac:dyDescent="0.25">
      <c r="A43" s="137">
        <v>33</v>
      </c>
      <c r="B43" s="333">
        <f>'LISTA CAS'!B40</f>
        <v>0</v>
      </c>
      <c r="C43" s="138" t="str">
        <f>'LISTA CAS'!C40</f>
        <v>SABANDO IBARRA JEREMIAS KALET</v>
      </c>
      <c r="D43" s="317" t="str">
        <f>'2DO TRIM.'!M44</f>
        <v/>
      </c>
      <c r="E43" s="318" t="str">
        <f t="shared" si="30"/>
        <v/>
      </c>
      <c r="F43" s="317" t="str">
        <f>'2DO TRIM.'!R44</f>
        <v/>
      </c>
      <c r="G43" s="318" t="str">
        <f t="shared" si="31"/>
        <v/>
      </c>
      <c r="H43" s="316" t="str">
        <f t="shared" si="23"/>
        <v/>
      </c>
      <c r="I43" s="317" t="str">
        <f>'2DO TRIM.'!AC44</f>
        <v/>
      </c>
      <c r="J43" s="318" t="str">
        <f t="shared" si="32"/>
        <v/>
      </c>
      <c r="K43" s="317" t="str">
        <f>'2DO TRIM.'!AH44</f>
        <v/>
      </c>
      <c r="L43" s="318" t="str">
        <f t="shared" si="33"/>
        <v/>
      </c>
      <c r="M43" s="316" t="str">
        <f t="shared" si="24"/>
        <v/>
      </c>
      <c r="N43" s="317" t="str">
        <f>'2DO TRIM.'!AT44</f>
        <v/>
      </c>
      <c r="O43" s="318" t="str">
        <f t="shared" si="34"/>
        <v/>
      </c>
      <c r="P43" s="317" t="str">
        <f>'2DO TRIM.'!AY44</f>
        <v/>
      </c>
      <c r="Q43" s="318" t="str">
        <f t="shared" si="35"/>
        <v/>
      </c>
      <c r="R43" s="316" t="str">
        <f t="shared" si="25"/>
        <v/>
      </c>
      <c r="S43" s="317" t="str">
        <f>'2DO TRIM.'!BK44</f>
        <v/>
      </c>
      <c r="T43" s="318" t="str">
        <f t="shared" si="36"/>
        <v/>
      </c>
      <c r="U43" s="317" t="str">
        <f>'2DO TRIM.'!BP44</f>
        <v/>
      </c>
      <c r="V43" s="318" t="str">
        <f t="shared" si="37"/>
        <v/>
      </c>
      <c r="W43" s="316" t="str">
        <f t="shared" si="26"/>
        <v/>
      </c>
      <c r="X43" s="317" t="str">
        <f>'2DO TRIM.'!CA44</f>
        <v/>
      </c>
      <c r="Y43" s="318" t="str">
        <f t="shared" si="38"/>
        <v/>
      </c>
      <c r="Z43" s="317" t="str">
        <f>'2DO TRIM.'!CF44</f>
        <v/>
      </c>
      <c r="AA43" s="318" t="str">
        <f t="shared" si="39"/>
        <v/>
      </c>
      <c r="AB43" s="316" t="str">
        <f t="shared" si="27"/>
        <v/>
      </c>
      <c r="AC43" s="319" t="str">
        <f>'2DO TRIM.'!CY44</f>
        <v/>
      </c>
      <c r="AD43" s="316" t="str">
        <f t="shared" si="28"/>
        <v/>
      </c>
      <c r="AE43" s="319" t="str">
        <f>'2DO TRIM.'!DR44</f>
        <v/>
      </c>
      <c r="AF43" s="316" t="str">
        <f t="shared" si="29"/>
        <v/>
      </c>
      <c r="AG43" s="264" t="s">
        <v>95</v>
      </c>
      <c r="AH43" s="265" t="s">
        <v>95</v>
      </c>
    </row>
    <row r="44" spans="1:34" x14ac:dyDescent="0.25">
      <c r="A44" s="137">
        <v>34</v>
      </c>
      <c r="B44" s="333">
        <f>'LISTA CAS'!B41</f>
        <v>0</v>
      </c>
      <c r="C44" s="138" t="str">
        <f>'LISTA CAS'!C41</f>
        <v>SOLORZANO MELENDREZ JOSTIN RAFAEL</v>
      </c>
      <c r="D44" s="317" t="str">
        <f>'2DO TRIM.'!M45</f>
        <v/>
      </c>
      <c r="E44" s="318" t="str">
        <f t="shared" si="30"/>
        <v/>
      </c>
      <c r="F44" s="317" t="str">
        <f>'2DO TRIM.'!R45</f>
        <v/>
      </c>
      <c r="G44" s="318" t="str">
        <f t="shared" si="31"/>
        <v/>
      </c>
      <c r="H44" s="316" t="str">
        <f t="shared" si="23"/>
        <v/>
      </c>
      <c r="I44" s="317" t="str">
        <f>'2DO TRIM.'!AC45</f>
        <v/>
      </c>
      <c r="J44" s="318" t="str">
        <f t="shared" si="32"/>
        <v/>
      </c>
      <c r="K44" s="317" t="str">
        <f>'2DO TRIM.'!AH45</f>
        <v/>
      </c>
      <c r="L44" s="318" t="str">
        <f t="shared" si="33"/>
        <v/>
      </c>
      <c r="M44" s="316" t="str">
        <f t="shared" si="24"/>
        <v/>
      </c>
      <c r="N44" s="317" t="str">
        <f>'2DO TRIM.'!AT45</f>
        <v/>
      </c>
      <c r="O44" s="318" t="str">
        <f t="shared" si="34"/>
        <v/>
      </c>
      <c r="P44" s="317" t="str">
        <f>'2DO TRIM.'!AY45</f>
        <v/>
      </c>
      <c r="Q44" s="318" t="str">
        <f t="shared" si="35"/>
        <v/>
      </c>
      <c r="R44" s="316" t="str">
        <f t="shared" si="25"/>
        <v/>
      </c>
      <c r="S44" s="317" t="str">
        <f>'2DO TRIM.'!BK45</f>
        <v/>
      </c>
      <c r="T44" s="318" t="str">
        <f t="shared" si="36"/>
        <v/>
      </c>
      <c r="U44" s="317" t="str">
        <f>'2DO TRIM.'!BP45</f>
        <v/>
      </c>
      <c r="V44" s="318" t="str">
        <f t="shared" si="37"/>
        <v/>
      </c>
      <c r="W44" s="316" t="str">
        <f t="shared" si="26"/>
        <v/>
      </c>
      <c r="X44" s="317" t="str">
        <f>'2DO TRIM.'!CA45</f>
        <v/>
      </c>
      <c r="Y44" s="318" t="str">
        <f t="shared" si="38"/>
        <v/>
      </c>
      <c r="Z44" s="317" t="str">
        <f>'2DO TRIM.'!CF45</f>
        <v/>
      </c>
      <c r="AA44" s="318" t="str">
        <f t="shared" si="39"/>
        <v/>
      </c>
      <c r="AB44" s="316" t="str">
        <f t="shared" si="27"/>
        <v/>
      </c>
      <c r="AC44" s="319" t="str">
        <f>'2DO TRIM.'!CY45</f>
        <v/>
      </c>
      <c r="AD44" s="316" t="str">
        <f t="shared" si="28"/>
        <v/>
      </c>
      <c r="AE44" s="319" t="str">
        <f>'2DO TRIM.'!DR45</f>
        <v/>
      </c>
      <c r="AF44" s="316" t="str">
        <f t="shared" si="29"/>
        <v/>
      </c>
      <c r="AG44" s="264" t="s">
        <v>95</v>
      </c>
      <c r="AH44" s="265" t="s">
        <v>175</v>
      </c>
    </row>
    <row r="45" spans="1:34" x14ac:dyDescent="0.25">
      <c r="A45" s="137">
        <v>35</v>
      </c>
      <c r="B45" s="333">
        <f>'LISTA CAS'!B42</f>
        <v>0</v>
      </c>
      <c r="C45" s="138" t="str">
        <f>'LISTA CAS'!C42</f>
        <v>SUAREZ REINA RAUL ALEJANDRO</v>
      </c>
      <c r="D45" s="317" t="str">
        <f>'2DO TRIM.'!M46</f>
        <v/>
      </c>
      <c r="E45" s="318" t="str">
        <f t="shared" si="30"/>
        <v/>
      </c>
      <c r="F45" s="317" t="str">
        <f>'2DO TRIM.'!R46</f>
        <v/>
      </c>
      <c r="G45" s="318" t="str">
        <f t="shared" si="31"/>
        <v/>
      </c>
      <c r="H45" s="316" t="str">
        <f t="shared" si="23"/>
        <v/>
      </c>
      <c r="I45" s="317" t="str">
        <f>'2DO TRIM.'!AC46</f>
        <v/>
      </c>
      <c r="J45" s="318" t="str">
        <f t="shared" si="32"/>
        <v/>
      </c>
      <c r="K45" s="317" t="str">
        <f>'2DO TRIM.'!AH46</f>
        <v/>
      </c>
      <c r="L45" s="318" t="str">
        <f t="shared" si="33"/>
        <v/>
      </c>
      <c r="M45" s="316" t="str">
        <f t="shared" si="24"/>
        <v/>
      </c>
      <c r="N45" s="317" t="str">
        <f>'2DO TRIM.'!AT46</f>
        <v/>
      </c>
      <c r="O45" s="318" t="str">
        <f t="shared" si="34"/>
        <v/>
      </c>
      <c r="P45" s="317" t="str">
        <f>'2DO TRIM.'!AY46</f>
        <v/>
      </c>
      <c r="Q45" s="318" t="str">
        <f t="shared" si="35"/>
        <v/>
      </c>
      <c r="R45" s="316" t="str">
        <f t="shared" si="25"/>
        <v/>
      </c>
      <c r="S45" s="317" t="str">
        <f>'2DO TRIM.'!BK46</f>
        <v/>
      </c>
      <c r="T45" s="318" t="str">
        <f t="shared" si="36"/>
        <v/>
      </c>
      <c r="U45" s="317" t="str">
        <f>'2DO TRIM.'!BP46</f>
        <v/>
      </c>
      <c r="V45" s="318" t="str">
        <f t="shared" si="37"/>
        <v/>
      </c>
      <c r="W45" s="316" t="str">
        <f t="shared" si="26"/>
        <v/>
      </c>
      <c r="X45" s="317" t="str">
        <f>'2DO TRIM.'!CA46</f>
        <v/>
      </c>
      <c r="Y45" s="318" t="str">
        <f t="shared" si="38"/>
        <v/>
      </c>
      <c r="Z45" s="317" t="str">
        <f>'2DO TRIM.'!CF46</f>
        <v/>
      </c>
      <c r="AA45" s="318" t="str">
        <f t="shared" si="39"/>
        <v/>
      </c>
      <c r="AB45" s="316" t="str">
        <f t="shared" si="27"/>
        <v/>
      </c>
      <c r="AC45" s="319" t="str">
        <f>'2DO TRIM.'!CY46</f>
        <v/>
      </c>
      <c r="AD45" s="316" t="str">
        <f t="shared" si="28"/>
        <v/>
      </c>
      <c r="AE45" s="319" t="str">
        <f>'2DO TRIM.'!DR46</f>
        <v/>
      </c>
      <c r="AF45" s="316" t="str">
        <f t="shared" si="29"/>
        <v/>
      </c>
      <c r="AG45" s="264" t="s">
        <v>95</v>
      </c>
      <c r="AH45" s="265" t="s">
        <v>138</v>
      </c>
    </row>
    <row r="46" spans="1:34" x14ac:dyDescent="0.25">
      <c r="A46" s="137">
        <v>36</v>
      </c>
      <c r="B46" s="333">
        <f>'LISTA CAS'!B43</f>
        <v>0</v>
      </c>
      <c r="C46" s="138" t="str">
        <f>'LISTA CAS'!C43</f>
        <v>VERA FARIAS JACKSON ARIEL</v>
      </c>
      <c r="D46" s="317" t="str">
        <f>'2DO TRIM.'!M47</f>
        <v/>
      </c>
      <c r="E46" s="318" t="str">
        <f t="shared" si="30"/>
        <v/>
      </c>
      <c r="F46" s="317" t="str">
        <f>'2DO TRIM.'!R47</f>
        <v/>
      </c>
      <c r="G46" s="318" t="str">
        <f t="shared" si="31"/>
        <v/>
      </c>
      <c r="H46" s="316" t="str">
        <f t="shared" si="23"/>
        <v/>
      </c>
      <c r="I46" s="317" t="str">
        <f>'2DO TRIM.'!AC47</f>
        <v/>
      </c>
      <c r="J46" s="318" t="str">
        <f t="shared" si="32"/>
        <v/>
      </c>
      <c r="K46" s="317" t="str">
        <f>'2DO TRIM.'!AH47</f>
        <v/>
      </c>
      <c r="L46" s="318" t="str">
        <f t="shared" si="33"/>
        <v/>
      </c>
      <c r="M46" s="316" t="str">
        <f t="shared" si="24"/>
        <v/>
      </c>
      <c r="N46" s="317" t="str">
        <f>'2DO TRIM.'!AT47</f>
        <v/>
      </c>
      <c r="O46" s="318" t="str">
        <f t="shared" si="34"/>
        <v/>
      </c>
      <c r="P46" s="317" t="str">
        <f>'2DO TRIM.'!AY47</f>
        <v/>
      </c>
      <c r="Q46" s="318" t="str">
        <f t="shared" si="35"/>
        <v/>
      </c>
      <c r="R46" s="316" t="str">
        <f t="shared" si="25"/>
        <v/>
      </c>
      <c r="S46" s="317" t="str">
        <f>'2DO TRIM.'!BK47</f>
        <v/>
      </c>
      <c r="T46" s="318" t="str">
        <f t="shared" si="36"/>
        <v/>
      </c>
      <c r="U46" s="317" t="str">
        <f>'2DO TRIM.'!BP47</f>
        <v/>
      </c>
      <c r="V46" s="318" t="str">
        <f t="shared" si="37"/>
        <v/>
      </c>
      <c r="W46" s="316" t="str">
        <f t="shared" si="26"/>
        <v/>
      </c>
      <c r="X46" s="317" t="str">
        <f>'2DO TRIM.'!CA47</f>
        <v/>
      </c>
      <c r="Y46" s="318" t="str">
        <f t="shared" si="38"/>
        <v/>
      </c>
      <c r="Z46" s="317" t="str">
        <f>'2DO TRIM.'!CF47</f>
        <v/>
      </c>
      <c r="AA46" s="318" t="str">
        <f t="shared" si="39"/>
        <v/>
      </c>
      <c r="AB46" s="316" t="str">
        <f t="shared" si="27"/>
        <v/>
      </c>
      <c r="AC46" s="319" t="str">
        <f>'2DO TRIM.'!CY47</f>
        <v/>
      </c>
      <c r="AD46" s="316" t="str">
        <f t="shared" si="28"/>
        <v/>
      </c>
      <c r="AE46" s="319" t="str">
        <f>'2DO TRIM.'!DR47</f>
        <v/>
      </c>
      <c r="AF46" s="316" t="str">
        <f t="shared" si="29"/>
        <v/>
      </c>
      <c r="AG46" s="264" t="s">
        <v>95</v>
      </c>
      <c r="AH46" s="265" t="s">
        <v>97</v>
      </c>
    </row>
    <row r="47" spans="1:34" x14ac:dyDescent="0.25">
      <c r="A47" s="137">
        <v>37</v>
      </c>
      <c r="B47" s="333">
        <f>'LISTA CAS'!B44</f>
        <v>0</v>
      </c>
      <c r="C47" s="138" t="str">
        <f>'LISTA CAS'!C44</f>
        <v>ZAMBRANO CAGUA EVAN NELSIÑO</v>
      </c>
      <c r="D47" s="317" t="str">
        <f>'2DO TRIM.'!M48</f>
        <v/>
      </c>
      <c r="E47" s="318" t="str">
        <f t="shared" si="30"/>
        <v/>
      </c>
      <c r="F47" s="317" t="str">
        <f>'2DO TRIM.'!R48</f>
        <v/>
      </c>
      <c r="G47" s="318" t="str">
        <f t="shared" si="31"/>
        <v/>
      </c>
      <c r="H47" s="316" t="str">
        <f t="shared" si="23"/>
        <v/>
      </c>
      <c r="I47" s="317" t="str">
        <f>'2DO TRIM.'!AC48</f>
        <v/>
      </c>
      <c r="J47" s="318" t="str">
        <f t="shared" si="32"/>
        <v/>
      </c>
      <c r="K47" s="317" t="str">
        <f>'2DO TRIM.'!AH48</f>
        <v/>
      </c>
      <c r="L47" s="318" t="str">
        <f t="shared" si="33"/>
        <v/>
      </c>
      <c r="M47" s="316" t="str">
        <f t="shared" si="24"/>
        <v/>
      </c>
      <c r="N47" s="317" t="str">
        <f>'2DO TRIM.'!AT48</f>
        <v/>
      </c>
      <c r="O47" s="318" t="str">
        <f t="shared" si="34"/>
        <v/>
      </c>
      <c r="P47" s="317" t="str">
        <f>'2DO TRIM.'!AY48</f>
        <v/>
      </c>
      <c r="Q47" s="318" t="str">
        <f t="shared" si="35"/>
        <v/>
      </c>
      <c r="R47" s="316" t="str">
        <f t="shared" si="25"/>
        <v/>
      </c>
      <c r="S47" s="317" t="str">
        <f>'2DO TRIM.'!BK48</f>
        <v/>
      </c>
      <c r="T47" s="318" t="str">
        <f t="shared" si="36"/>
        <v/>
      </c>
      <c r="U47" s="317" t="str">
        <f>'2DO TRIM.'!BP48</f>
        <v/>
      </c>
      <c r="V47" s="318" t="str">
        <f t="shared" si="37"/>
        <v/>
      </c>
      <c r="W47" s="316" t="str">
        <f t="shared" si="26"/>
        <v/>
      </c>
      <c r="X47" s="317" t="str">
        <f>'2DO TRIM.'!CA48</f>
        <v/>
      </c>
      <c r="Y47" s="318" t="str">
        <f t="shared" si="38"/>
        <v/>
      </c>
      <c r="Z47" s="317" t="str">
        <f>'2DO TRIM.'!CF48</f>
        <v/>
      </c>
      <c r="AA47" s="318" t="str">
        <f t="shared" si="39"/>
        <v/>
      </c>
      <c r="AB47" s="316" t="str">
        <f t="shared" si="27"/>
        <v/>
      </c>
      <c r="AC47" s="319" t="str">
        <f>'2DO TRIM.'!CY48</f>
        <v/>
      </c>
      <c r="AD47" s="316" t="str">
        <f t="shared" si="28"/>
        <v/>
      </c>
      <c r="AE47" s="319" t="str">
        <f>'2DO TRIM.'!DR48</f>
        <v/>
      </c>
      <c r="AF47" s="316" t="str">
        <f t="shared" si="29"/>
        <v/>
      </c>
      <c r="AG47" s="264" t="s">
        <v>95</v>
      </c>
      <c r="AH47" s="265" t="s">
        <v>95</v>
      </c>
    </row>
    <row r="48" spans="1:34" x14ac:dyDescent="0.25">
      <c r="A48" s="137">
        <v>38</v>
      </c>
      <c r="B48" s="333">
        <f>'LISTA CAS'!B45</f>
        <v>0</v>
      </c>
      <c r="C48" s="138" t="str">
        <f>'LISTA CAS'!C45</f>
        <v>ZAMBRANO CHILA NATHALY VIVIANA</v>
      </c>
      <c r="D48" s="317" t="str">
        <f>'2DO TRIM.'!M49</f>
        <v/>
      </c>
      <c r="E48" s="318" t="str">
        <f t="shared" si="30"/>
        <v/>
      </c>
      <c r="F48" s="317" t="str">
        <f>'2DO TRIM.'!R49</f>
        <v/>
      </c>
      <c r="G48" s="318" t="str">
        <f t="shared" si="31"/>
        <v/>
      </c>
      <c r="H48" s="316" t="str">
        <f t="shared" si="23"/>
        <v/>
      </c>
      <c r="I48" s="317" t="str">
        <f>'2DO TRIM.'!AC49</f>
        <v/>
      </c>
      <c r="J48" s="318" t="str">
        <f t="shared" si="32"/>
        <v/>
      </c>
      <c r="K48" s="317" t="str">
        <f>'2DO TRIM.'!AH49</f>
        <v/>
      </c>
      <c r="L48" s="318" t="str">
        <f t="shared" si="33"/>
        <v/>
      </c>
      <c r="M48" s="316" t="str">
        <f t="shared" si="24"/>
        <v/>
      </c>
      <c r="N48" s="317" t="str">
        <f>'2DO TRIM.'!AT49</f>
        <v/>
      </c>
      <c r="O48" s="318" t="str">
        <f t="shared" si="34"/>
        <v/>
      </c>
      <c r="P48" s="317" t="str">
        <f>'2DO TRIM.'!AY49</f>
        <v/>
      </c>
      <c r="Q48" s="318" t="str">
        <f t="shared" si="35"/>
        <v/>
      </c>
      <c r="R48" s="316" t="str">
        <f t="shared" si="25"/>
        <v/>
      </c>
      <c r="S48" s="317" t="str">
        <f>'2DO TRIM.'!BK49</f>
        <v/>
      </c>
      <c r="T48" s="318" t="str">
        <f t="shared" si="36"/>
        <v/>
      </c>
      <c r="U48" s="317" t="str">
        <f>'2DO TRIM.'!BP49</f>
        <v/>
      </c>
      <c r="V48" s="318" t="str">
        <f t="shared" si="37"/>
        <v/>
      </c>
      <c r="W48" s="316" t="str">
        <f t="shared" si="26"/>
        <v/>
      </c>
      <c r="X48" s="317" t="str">
        <f>'2DO TRIM.'!CA49</f>
        <v/>
      </c>
      <c r="Y48" s="318" t="str">
        <f t="shared" si="38"/>
        <v/>
      </c>
      <c r="Z48" s="317" t="str">
        <f>'2DO TRIM.'!CF49</f>
        <v/>
      </c>
      <c r="AA48" s="318" t="str">
        <f t="shared" si="39"/>
        <v/>
      </c>
      <c r="AB48" s="316" t="str">
        <f t="shared" si="27"/>
        <v/>
      </c>
      <c r="AC48" s="319" t="str">
        <f>'2DO TRIM.'!CY49</f>
        <v/>
      </c>
      <c r="AD48" s="316" t="str">
        <f t="shared" si="28"/>
        <v/>
      </c>
      <c r="AE48" s="319" t="str">
        <f>'2DO TRIM.'!DR49</f>
        <v/>
      </c>
      <c r="AF48" s="316" t="str">
        <f t="shared" si="29"/>
        <v/>
      </c>
      <c r="AG48" s="264" t="s">
        <v>95</v>
      </c>
      <c r="AH48" s="265" t="s">
        <v>96</v>
      </c>
    </row>
    <row r="49" spans="1:34" x14ac:dyDescent="0.25">
      <c r="A49" s="137">
        <v>39</v>
      </c>
      <c r="B49" s="333">
        <f>'LISTA CAS'!B46</f>
        <v>0</v>
      </c>
      <c r="C49" s="138" t="str">
        <f>'LISTA CAS'!C46</f>
        <v>ZAMBRANO ZAMBRANO ELIAM EZEQUIEL</v>
      </c>
      <c r="D49" s="317" t="str">
        <f>'2DO TRIM.'!M50</f>
        <v/>
      </c>
      <c r="E49" s="318" t="str">
        <f t="shared" si="30"/>
        <v/>
      </c>
      <c r="F49" s="317" t="str">
        <f>'2DO TRIM.'!R50</f>
        <v/>
      </c>
      <c r="G49" s="318" t="str">
        <f t="shared" si="31"/>
        <v/>
      </c>
      <c r="H49" s="316" t="str">
        <f t="shared" si="23"/>
        <v/>
      </c>
      <c r="I49" s="317" t="str">
        <f>'2DO TRIM.'!AC50</f>
        <v/>
      </c>
      <c r="J49" s="318" t="str">
        <f t="shared" si="32"/>
        <v/>
      </c>
      <c r="K49" s="317" t="str">
        <f>'2DO TRIM.'!AH50</f>
        <v/>
      </c>
      <c r="L49" s="318" t="str">
        <f t="shared" si="33"/>
        <v/>
      </c>
      <c r="M49" s="316" t="str">
        <f t="shared" si="24"/>
        <v/>
      </c>
      <c r="N49" s="317" t="str">
        <f>'2DO TRIM.'!AT50</f>
        <v/>
      </c>
      <c r="O49" s="318" t="str">
        <f t="shared" si="34"/>
        <v/>
      </c>
      <c r="P49" s="317" t="str">
        <f>'2DO TRIM.'!AY50</f>
        <v/>
      </c>
      <c r="Q49" s="318" t="str">
        <f t="shared" si="35"/>
        <v/>
      </c>
      <c r="R49" s="316" t="str">
        <f t="shared" si="25"/>
        <v/>
      </c>
      <c r="S49" s="317" t="str">
        <f>'2DO TRIM.'!BK50</f>
        <v/>
      </c>
      <c r="T49" s="318" t="str">
        <f t="shared" si="36"/>
        <v/>
      </c>
      <c r="U49" s="317" t="str">
        <f>'2DO TRIM.'!BP50</f>
        <v/>
      </c>
      <c r="V49" s="318" t="str">
        <f t="shared" si="37"/>
        <v/>
      </c>
      <c r="W49" s="316" t="str">
        <f t="shared" si="26"/>
        <v/>
      </c>
      <c r="X49" s="317" t="str">
        <f>'2DO TRIM.'!CA50</f>
        <v/>
      </c>
      <c r="Y49" s="318" t="str">
        <f t="shared" si="38"/>
        <v/>
      </c>
      <c r="Z49" s="317" t="str">
        <f>'2DO TRIM.'!CF50</f>
        <v/>
      </c>
      <c r="AA49" s="318" t="str">
        <f t="shared" si="39"/>
        <v/>
      </c>
      <c r="AB49" s="316" t="str">
        <f t="shared" si="27"/>
        <v/>
      </c>
      <c r="AC49" s="319" t="str">
        <f>'2DO TRIM.'!CY50</f>
        <v/>
      </c>
      <c r="AD49" s="316" t="str">
        <f t="shared" si="28"/>
        <v/>
      </c>
      <c r="AE49" s="319" t="str">
        <f>'2DO TRIM.'!DR50</f>
        <v/>
      </c>
      <c r="AF49" s="316" t="str">
        <f t="shared" si="29"/>
        <v/>
      </c>
      <c r="AG49" s="264" t="s">
        <v>95</v>
      </c>
      <c r="AH49" s="265" t="s">
        <v>175</v>
      </c>
    </row>
    <row r="50" spans="1:34" x14ac:dyDescent="0.25">
      <c r="A50" s="137">
        <v>40</v>
      </c>
      <c r="B50" s="333">
        <f>'LISTA CAS'!B47</f>
        <v>0</v>
      </c>
      <c r="C50" s="138">
        <f>'LISTA CAS'!C47</f>
        <v>0</v>
      </c>
      <c r="D50" s="317" t="str">
        <f>'2DO TRIM.'!M51</f>
        <v/>
      </c>
      <c r="E50" s="318" t="str">
        <f t="shared" si="30"/>
        <v/>
      </c>
      <c r="F50" s="317" t="str">
        <f>'2DO TRIM.'!R51</f>
        <v/>
      </c>
      <c r="G50" s="318" t="str">
        <f t="shared" si="31"/>
        <v/>
      </c>
      <c r="H50" s="316" t="str">
        <f t="shared" si="23"/>
        <v/>
      </c>
      <c r="I50" s="317" t="str">
        <f>'2DO TRIM.'!AC51</f>
        <v/>
      </c>
      <c r="J50" s="318" t="str">
        <f t="shared" si="32"/>
        <v/>
      </c>
      <c r="K50" s="317" t="str">
        <f>'2DO TRIM.'!AH51</f>
        <v/>
      </c>
      <c r="L50" s="318" t="str">
        <f t="shared" si="33"/>
        <v/>
      </c>
      <c r="M50" s="316" t="str">
        <f t="shared" si="24"/>
        <v/>
      </c>
      <c r="N50" s="317" t="str">
        <f>'2DO TRIM.'!AT51</f>
        <v/>
      </c>
      <c r="O50" s="318" t="str">
        <f t="shared" si="34"/>
        <v/>
      </c>
      <c r="P50" s="317" t="str">
        <f>'2DO TRIM.'!AY51</f>
        <v/>
      </c>
      <c r="Q50" s="318" t="str">
        <f t="shared" si="35"/>
        <v/>
      </c>
      <c r="R50" s="316" t="str">
        <f t="shared" si="25"/>
        <v/>
      </c>
      <c r="S50" s="317" t="str">
        <f>'2DO TRIM.'!BK51</f>
        <v/>
      </c>
      <c r="T50" s="318" t="str">
        <f t="shared" si="36"/>
        <v/>
      </c>
      <c r="U50" s="317" t="str">
        <f>'2DO TRIM.'!BP51</f>
        <v/>
      </c>
      <c r="V50" s="318" t="str">
        <f t="shared" si="37"/>
        <v/>
      </c>
      <c r="W50" s="316" t="str">
        <f t="shared" si="26"/>
        <v/>
      </c>
      <c r="X50" s="317" t="str">
        <f>'2DO TRIM.'!CA51</f>
        <v/>
      </c>
      <c r="Y50" s="318" t="str">
        <f t="shared" si="38"/>
        <v/>
      </c>
      <c r="Z50" s="317" t="str">
        <f>'2DO TRIM.'!CF51</f>
        <v/>
      </c>
      <c r="AA50" s="318" t="str">
        <f t="shared" si="39"/>
        <v/>
      </c>
      <c r="AB50" s="316" t="str">
        <f t="shared" si="27"/>
        <v/>
      </c>
      <c r="AC50" s="319" t="str">
        <f>'2DO TRIM.'!CY51</f>
        <v/>
      </c>
      <c r="AD50" s="316" t="str">
        <f t="shared" si="28"/>
        <v/>
      </c>
      <c r="AE50" s="319" t="str">
        <f>'2DO TRIM.'!DR51</f>
        <v/>
      </c>
      <c r="AF50" s="316" t="str">
        <f t="shared" si="29"/>
        <v/>
      </c>
      <c r="AG50" s="264" t="s">
        <v>95</v>
      </c>
      <c r="AH50" s="265" t="s">
        <v>95</v>
      </c>
    </row>
    <row r="51" spans="1:34" x14ac:dyDescent="0.25">
      <c r="A51" s="25"/>
      <c r="B51" s="25"/>
      <c r="C51" s="25"/>
    </row>
    <row r="52" spans="1:34" x14ac:dyDescent="0.25">
      <c r="A52" s="25"/>
      <c r="B52" s="25"/>
      <c r="C52" s="25"/>
    </row>
    <row r="58" spans="1:34" x14ac:dyDescent="0.25">
      <c r="C58" s="39"/>
    </row>
    <row r="59" spans="1:34" x14ac:dyDescent="0.25">
      <c r="C59" s="101"/>
    </row>
  </sheetData>
  <mergeCells count="48">
    <mergeCell ref="A2:B2"/>
    <mergeCell ref="C2:H2"/>
    <mergeCell ref="A3:B3"/>
    <mergeCell ref="C3:F3"/>
    <mergeCell ref="A4:B4"/>
    <mergeCell ref="D4:F4"/>
    <mergeCell ref="G4:H4"/>
    <mergeCell ref="A6:AH6"/>
    <mergeCell ref="A7:C7"/>
    <mergeCell ref="D7:H7"/>
    <mergeCell ref="I7:M7"/>
    <mergeCell ref="N7:R7"/>
    <mergeCell ref="S7:W7"/>
    <mergeCell ref="X7:AB7"/>
    <mergeCell ref="AE7:AF7"/>
    <mergeCell ref="AG7:AG10"/>
    <mergeCell ref="AH7:AH10"/>
    <mergeCell ref="V8:V10"/>
    <mergeCell ref="X8:X10"/>
    <mergeCell ref="Y8:Y10"/>
    <mergeCell ref="Z8:Z10"/>
    <mergeCell ref="AA8:AA10"/>
    <mergeCell ref="A8:C9"/>
    <mergeCell ref="D8:D10"/>
    <mergeCell ref="E8:E10"/>
    <mergeCell ref="F8:F10"/>
    <mergeCell ref="G8:G10"/>
    <mergeCell ref="H8:H10"/>
    <mergeCell ref="AC7:AD7"/>
    <mergeCell ref="W8:W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U8:U10"/>
    <mergeCell ref="AB8:AB10"/>
    <mergeCell ref="AF8:AF10"/>
    <mergeCell ref="AC8:AC10"/>
    <mergeCell ref="AD8:AD10"/>
    <mergeCell ref="AE8:AE10"/>
    <mergeCell ref="I8:I10"/>
    <mergeCell ref="J8:J10"/>
    <mergeCell ref="K8:K10"/>
  </mergeCells>
  <pageMargins left="0" right="0" top="0" bottom="0" header="0" footer="0"/>
  <pageSetup paperSize="9" scale="70" orientation="portrait" horizontalDpi="0" verticalDpi="0" r:id="rId1"/>
  <ignoredErrors>
    <ignoredError sqref="AE11:AE24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K64"/>
  <sheetViews>
    <sheetView showGridLines="0" zoomScale="120" zoomScaleNormal="120" workbookViewId="0">
      <selection activeCell="D9" sqref="D9"/>
    </sheetView>
  </sheetViews>
  <sheetFormatPr baseColWidth="10" defaultRowHeight="15" x14ac:dyDescent="0.25"/>
  <cols>
    <col min="1" max="1" width="3.140625" customWidth="1"/>
    <col min="2" max="2" width="10.7109375" customWidth="1"/>
    <col min="3" max="3" width="45.7109375" customWidth="1"/>
    <col min="4" max="10" width="8.140625" customWidth="1"/>
    <col min="11" max="11" width="10.7109375" customWidth="1"/>
    <col min="12" max="12" width="4.5703125" customWidth="1"/>
  </cols>
  <sheetData>
    <row r="1" spans="1:11" ht="76.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6" hidden="1" customHeight="1" x14ac:dyDescent="0.25">
      <c r="A2" s="554" t="s">
        <v>9</v>
      </c>
      <c r="B2" s="554"/>
      <c r="C2" s="96"/>
      <c r="D2" s="96"/>
      <c r="E2" s="96"/>
      <c r="F2" s="96"/>
      <c r="G2" s="96"/>
      <c r="H2" s="69"/>
      <c r="I2" s="69"/>
      <c r="J2" s="69"/>
      <c r="K2" s="69"/>
    </row>
    <row r="3" spans="1:11" ht="15.75" customHeight="1" x14ac:dyDescent="0.25">
      <c r="A3" s="555" t="s">
        <v>9</v>
      </c>
      <c r="B3" s="555"/>
      <c r="C3" s="556" t="str">
        <f>MENÚ!A2</f>
        <v>UNIDAD EDUCATIVA DEL MILENIO 
CIUDAD DE PEDERNALES</v>
      </c>
      <c r="D3" s="556"/>
      <c r="E3" s="556"/>
      <c r="F3" s="556"/>
      <c r="G3" s="556"/>
      <c r="H3" s="69"/>
      <c r="I3" s="69"/>
      <c r="J3" s="69"/>
      <c r="K3" s="69"/>
    </row>
    <row r="4" spans="1:11" ht="15.75" customHeight="1" x14ac:dyDescent="0.25">
      <c r="A4" s="555" t="s">
        <v>10</v>
      </c>
      <c r="B4" s="555"/>
      <c r="C4" s="518" t="str">
        <f>MENÚ!B7</f>
        <v>MGTR. YUGCHA BRAVO SHIRLEY</v>
      </c>
      <c r="D4" s="518"/>
      <c r="E4" s="518"/>
      <c r="F4" s="518"/>
      <c r="G4" s="518"/>
      <c r="H4" s="69"/>
      <c r="I4" s="69"/>
      <c r="J4" s="69"/>
      <c r="K4" s="69"/>
    </row>
    <row r="5" spans="1:11" ht="15.75" customHeight="1" x14ac:dyDescent="0.25">
      <c r="A5" s="555" t="s">
        <v>51</v>
      </c>
      <c r="B5" s="555"/>
      <c r="C5" s="145" t="str">
        <f>MENÚ!G7</f>
        <v>2do</v>
      </c>
      <c r="D5" s="127"/>
      <c r="E5" s="636" t="s">
        <v>40</v>
      </c>
      <c r="F5" s="636"/>
      <c r="G5" s="161" t="str">
        <f>MENÚ!G8</f>
        <v>A</v>
      </c>
      <c r="H5" s="69"/>
      <c r="I5" s="69"/>
      <c r="J5" s="69"/>
      <c r="K5" s="69"/>
    </row>
    <row r="6" spans="1:11" s="219" customFormat="1" ht="4.5" customHeight="1" x14ac:dyDescent="0.25">
      <c r="A6" s="218">
        <v>1</v>
      </c>
      <c r="B6" s="218">
        <v>2</v>
      </c>
      <c r="C6" s="218">
        <v>3</v>
      </c>
      <c r="D6" s="218">
        <v>4</v>
      </c>
      <c r="E6" s="218">
        <v>5</v>
      </c>
      <c r="F6" s="218">
        <v>6</v>
      </c>
      <c r="G6" s="218">
        <v>7</v>
      </c>
      <c r="H6" s="218">
        <v>8</v>
      </c>
      <c r="I6" s="218">
        <v>12</v>
      </c>
      <c r="J6" s="218">
        <v>13</v>
      </c>
      <c r="K6" s="218">
        <v>20</v>
      </c>
    </row>
    <row r="7" spans="1:11" ht="21" customHeight="1" thickBot="1" x14ac:dyDescent="0.3">
      <c r="A7" s="558" t="s">
        <v>47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</row>
    <row r="8" spans="1:11" ht="60" customHeight="1" thickTop="1" thickBot="1" x14ac:dyDescent="0.3">
      <c r="A8" s="124" t="s">
        <v>3</v>
      </c>
      <c r="B8" s="125" t="s">
        <v>2</v>
      </c>
      <c r="C8" s="126" t="s">
        <v>0</v>
      </c>
      <c r="D8" s="253" t="str">
        <f>'CALIF. 1ER TRIM.'!D7</f>
        <v>LENGUA Y LITERATURA</v>
      </c>
      <c r="E8" s="254" t="str">
        <f>'CALIF. 1ER TRIM.'!I7</f>
        <v>MATEMÁTICA</v>
      </c>
      <c r="F8" s="255" t="str">
        <f>'CALIF. 1ER TRIM.'!N7</f>
        <v>ESTUDIOS SOCIALES</v>
      </c>
      <c r="G8" s="256" t="str">
        <f>'CALIF. 1ER TRIM.'!S7</f>
        <v>CIENCIAS NATURALES</v>
      </c>
      <c r="H8" s="257" t="str">
        <f>'CALIF. 1ER TRIM.'!X7</f>
        <v>INGLÉS</v>
      </c>
      <c r="I8" s="258" t="str">
        <f>'CALIF. 1ER TRIM.'!AC7</f>
        <v>EDUCACIÓN FÍSICA</v>
      </c>
      <c r="J8" s="259" t="str">
        <f>'CALIF. 1ER TRIM.'!AE7</f>
        <v>EDUCACIÓN CULTURAL Y ARÍSTICA</v>
      </c>
      <c r="K8" s="260" t="s">
        <v>55</v>
      </c>
    </row>
    <row r="9" spans="1:11" s="25" customFormat="1" ht="14.25" customHeight="1" thickTop="1" thickBot="1" x14ac:dyDescent="0.25">
      <c r="A9" s="141">
        <v>1</v>
      </c>
      <c r="B9" s="332">
        <f>'LISTA CAS'!B8</f>
        <v>0</v>
      </c>
      <c r="C9" s="157" t="str">
        <f>'LISTA CAS'!C8</f>
        <v>ALAVA INTRIAGO MADELINE JULIETTE</v>
      </c>
      <c r="D9" s="322">
        <f>'CALIF. 2DO TRIM. '!H11</f>
        <v>8.99</v>
      </c>
      <c r="E9" s="322">
        <f>'CALIF. 2DO TRIM. '!M11</f>
        <v>8.9</v>
      </c>
      <c r="F9" s="322">
        <f>'CALIF. 2DO TRIM. '!R11</f>
        <v>8.94</v>
      </c>
      <c r="G9" s="322">
        <f>'CALIF. 2DO TRIM. '!W11</f>
        <v>8.9499999999999993</v>
      </c>
      <c r="H9" s="322">
        <f>'CALIF. 2DO TRIM. '!AB11</f>
        <v>9.25</v>
      </c>
      <c r="I9" s="322">
        <f>'CALIF. 2DO TRIM. '!AC11</f>
        <v>9</v>
      </c>
      <c r="J9" s="323">
        <f>'CALIF. 2DO TRIM. '!AE11</f>
        <v>8</v>
      </c>
      <c r="K9" s="144">
        <f t="shared" ref="K9:K26" si="0">IFERROR(TRUNC(AVERAGE(D9:J9),2),"")</f>
        <v>8.86</v>
      </c>
    </row>
    <row r="10" spans="1:11" s="25" customFormat="1" ht="14.25" customHeight="1" thickTop="1" thickBot="1" x14ac:dyDescent="0.25">
      <c r="A10" s="141">
        <v>2</v>
      </c>
      <c r="B10" s="332">
        <f>'LISTA CAS'!B9</f>
        <v>0</v>
      </c>
      <c r="C10" s="157" t="str">
        <f>'LISTA CAS'!C9</f>
        <v>ALCIVAR MUÑOZ ORIANA VALESKA</v>
      </c>
      <c r="D10" s="322" t="str">
        <f>'CALIF. 2DO TRIM. '!H12</f>
        <v/>
      </c>
      <c r="E10" s="322" t="str">
        <f>'CALIF. 2DO TRIM. '!M12</f>
        <v/>
      </c>
      <c r="F10" s="322" t="str">
        <f>'CALIF. 2DO TRIM. '!R12</f>
        <v/>
      </c>
      <c r="G10" s="322" t="str">
        <f>'CALIF. 2DO TRIM. '!W12</f>
        <v/>
      </c>
      <c r="H10" s="322" t="str">
        <f>'CALIF. 2DO TRIM. '!AB12</f>
        <v/>
      </c>
      <c r="I10" s="322" t="str">
        <f>'CALIF. 2DO TRIM. '!AC12</f>
        <v/>
      </c>
      <c r="J10" s="323" t="str">
        <f>'CALIF. 2DO TRIM. '!AE12</f>
        <v/>
      </c>
      <c r="K10" s="144" t="str">
        <f t="shared" si="0"/>
        <v/>
      </c>
    </row>
    <row r="11" spans="1:11" s="25" customFormat="1" ht="14.25" customHeight="1" thickTop="1" thickBot="1" x14ac:dyDescent="0.25">
      <c r="A11" s="141">
        <v>3</v>
      </c>
      <c r="B11" s="332">
        <f>'LISTA CAS'!B10</f>
        <v>0</v>
      </c>
      <c r="C11" s="157" t="str">
        <f>'LISTA CAS'!C10</f>
        <v>ARIAS MUÑOZ FERNANDO ELIAN</v>
      </c>
      <c r="D11" s="322" t="str">
        <f>'CALIF. 2DO TRIM. '!H13</f>
        <v/>
      </c>
      <c r="E11" s="322" t="str">
        <f>'CALIF. 2DO TRIM. '!M13</f>
        <v/>
      </c>
      <c r="F11" s="322" t="str">
        <f>'CALIF. 2DO TRIM. '!R13</f>
        <v/>
      </c>
      <c r="G11" s="322" t="str">
        <f>'CALIF. 2DO TRIM. '!W13</f>
        <v/>
      </c>
      <c r="H11" s="322" t="str">
        <f>'CALIF. 2DO TRIM. '!AB13</f>
        <v/>
      </c>
      <c r="I11" s="322" t="str">
        <f>'CALIF. 2DO TRIM. '!AC13</f>
        <v/>
      </c>
      <c r="J11" s="323" t="str">
        <f>'CALIF. 2DO TRIM. '!AE13</f>
        <v/>
      </c>
      <c r="K11" s="144" t="str">
        <f t="shared" si="0"/>
        <v/>
      </c>
    </row>
    <row r="12" spans="1:11" s="25" customFormat="1" ht="14.25" customHeight="1" thickTop="1" thickBot="1" x14ac:dyDescent="0.25">
      <c r="A12" s="141">
        <v>4</v>
      </c>
      <c r="B12" s="332">
        <f>'LISTA CAS'!B11</f>
        <v>0</v>
      </c>
      <c r="C12" s="157" t="str">
        <f>'LISTA CAS'!C11</f>
        <v>BARRE MAGALLAN BASTIAN OMAR</v>
      </c>
      <c r="D12" s="322" t="str">
        <f>'CALIF. 2DO TRIM. '!H14</f>
        <v/>
      </c>
      <c r="E12" s="322" t="str">
        <f>'CALIF. 2DO TRIM. '!M14</f>
        <v/>
      </c>
      <c r="F12" s="322" t="str">
        <f>'CALIF. 2DO TRIM. '!R14</f>
        <v/>
      </c>
      <c r="G12" s="322" t="str">
        <f>'CALIF. 2DO TRIM. '!W14</f>
        <v/>
      </c>
      <c r="H12" s="322" t="str">
        <f>'CALIF. 2DO TRIM. '!AB14</f>
        <v/>
      </c>
      <c r="I12" s="322" t="str">
        <f>'CALIF. 2DO TRIM. '!AC14</f>
        <v/>
      </c>
      <c r="J12" s="323" t="str">
        <f>'CALIF. 2DO TRIM. '!AE14</f>
        <v/>
      </c>
      <c r="K12" s="144" t="str">
        <f t="shared" si="0"/>
        <v/>
      </c>
    </row>
    <row r="13" spans="1:11" s="25" customFormat="1" ht="14.25" customHeight="1" thickTop="1" thickBot="1" x14ac:dyDescent="0.25">
      <c r="A13" s="141">
        <v>5</v>
      </c>
      <c r="B13" s="332">
        <f>'LISTA CAS'!B12</f>
        <v>0</v>
      </c>
      <c r="C13" s="157" t="str">
        <f>'LISTA CAS'!C12</f>
        <v>BASURTO MOREIRA VICTORIA CHARLOTTE</v>
      </c>
      <c r="D13" s="322" t="str">
        <f>'CALIF. 2DO TRIM. '!H15</f>
        <v/>
      </c>
      <c r="E13" s="322" t="str">
        <f>'CALIF. 2DO TRIM. '!M15</f>
        <v/>
      </c>
      <c r="F13" s="322" t="str">
        <f>'CALIF. 2DO TRIM. '!R15</f>
        <v/>
      </c>
      <c r="G13" s="322" t="str">
        <f>'CALIF. 2DO TRIM. '!W15</f>
        <v/>
      </c>
      <c r="H13" s="322" t="str">
        <f>'CALIF. 2DO TRIM. '!AB15</f>
        <v/>
      </c>
      <c r="I13" s="322" t="str">
        <f>'CALIF. 2DO TRIM. '!AC15</f>
        <v/>
      </c>
      <c r="J13" s="323" t="str">
        <f>'CALIF. 2DO TRIM. '!AE15</f>
        <v/>
      </c>
      <c r="K13" s="144" t="str">
        <f t="shared" si="0"/>
        <v/>
      </c>
    </row>
    <row r="14" spans="1:11" s="25" customFormat="1" ht="14.25" customHeight="1" thickTop="1" thickBot="1" x14ac:dyDescent="0.25">
      <c r="A14" s="141">
        <v>6</v>
      </c>
      <c r="B14" s="332">
        <f>'LISTA CAS'!B13</f>
        <v>0</v>
      </c>
      <c r="C14" s="157" t="str">
        <f>'LISTA CAS'!C13</f>
        <v>BONE CUERO JOSAFAT ISAAC</v>
      </c>
      <c r="D14" s="322" t="str">
        <f>'CALIF. 2DO TRIM. '!H16</f>
        <v/>
      </c>
      <c r="E14" s="322" t="str">
        <f>'CALIF. 2DO TRIM. '!M16</f>
        <v/>
      </c>
      <c r="F14" s="322" t="str">
        <f>'CALIF. 2DO TRIM. '!R16</f>
        <v/>
      </c>
      <c r="G14" s="322" t="str">
        <f>'CALIF. 2DO TRIM. '!W16</f>
        <v/>
      </c>
      <c r="H14" s="322" t="str">
        <f>'CALIF. 2DO TRIM. '!AB16</f>
        <v/>
      </c>
      <c r="I14" s="322" t="str">
        <f>'CALIF. 2DO TRIM. '!AC16</f>
        <v/>
      </c>
      <c r="J14" s="323" t="str">
        <f>'CALIF. 2DO TRIM. '!AE16</f>
        <v/>
      </c>
      <c r="K14" s="144" t="str">
        <f t="shared" si="0"/>
        <v/>
      </c>
    </row>
    <row r="15" spans="1:11" s="25" customFormat="1" ht="14.25" customHeight="1" thickTop="1" thickBot="1" x14ac:dyDescent="0.25">
      <c r="A15" s="141">
        <v>7</v>
      </c>
      <c r="B15" s="332">
        <f>'LISTA CAS'!B14</f>
        <v>0</v>
      </c>
      <c r="C15" s="157" t="str">
        <f>'LISTA CAS'!C14</f>
        <v>CAGUA ROMAN DARA ABIGAIL</v>
      </c>
      <c r="D15" s="322" t="str">
        <f>'CALIF. 2DO TRIM. '!H17</f>
        <v/>
      </c>
      <c r="E15" s="322" t="str">
        <f>'CALIF. 2DO TRIM. '!M17</f>
        <v/>
      </c>
      <c r="F15" s="322" t="str">
        <f>'CALIF. 2DO TRIM. '!R17</f>
        <v/>
      </c>
      <c r="G15" s="322" t="str">
        <f>'CALIF. 2DO TRIM. '!W17</f>
        <v/>
      </c>
      <c r="H15" s="322" t="str">
        <f>'CALIF. 2DO TRIM. '!AB17</f>
        <v/>
      </c>
      <c r="I15" s="322" t="str">
        <f>'CALIF. 2DO TRIM. '!AC17</f>
        <v/>
      </c>
      <c r="J15" s="323" t="str">
        <f>'CALIF. 2DO TRIM. '!AE17</f>
        <v/>
      </c>
      <c r="K15" s="144" t="str">
        <f t="shared" si="0"/>
        <v/>
      </c>
    </row>
    <row r="16" spans="1:11" s="25" customFormat="1" ht="14.25" customHeight="1" thickTop="1" thickBot="1" x14ac:dyDescent="0.25">
      <c r="A16" s="141">
        <v>8</v>
      </c>
      <c r="B16" s="332">
        <f>'LISTA CAS'!B15</f>
        <v>0</v>
      </c>
      <c r="C16" s="157" t="str">
        <f>'LISTA CAS'!C15</f>
        <v>CALDERON CAÑARTE KEVIN DANIEL</v>
      </c>
      <c r="D16" s="322" t="str">
        <f>'CALIF. 2DO TRIM. '!H18</f>
        <v/>
      </c>
      <c r="E16" s="322" t="str">
        <f>'CALIF. 2DO TRIM. '!M18</f>
        <v/>
      </c>
      <c r="F16" s="322" t="str">
        <f>'CALIF. 2DO TRIM. '!R18</f>
        <v/>
      </c>
      <c r="G16" s="322" t="str">
        <f>'CALIF. 2DO TRIM. '!W18</f>
        <v/>
      </c>
      <c r="H16" s="322" t="str">
        <f>'CALIF. 2DO TRIM. '!AB18</f>
        <v/>
      </c>
      <c r="I16" s="322" t="str">
        <f>'CALIF. 2DO TRIM. '!AC18</f>
        <v/>
      </c>
      <c r="J16" s="323" t="str">
        <f>'CALIF. 2DO TRIM. '!AE18</f>
        <v/>
      </c>
      <c r="K16" s="144" t="str">
        <f t="shared" si="0"/>
        <v/>
      </c>
    </row>
    <row r="17" spans="1:11" s="25" customFormat="1" ht="14.25" customHeight="1" thickTop="1" thickBot="1" x14ac:dyDescent="0.25">
      <c r="A17" s="141">
        <v>9</v>
      </c>
      <c r="B17" s="332">
        <f>'LISTA CAS'!B16</f>
        <v>0</v>
      </c>
      <c r="C17" s="157" t="str">
        <f>'LISTA CAS'!C16</f>
        <v>CALDERON VILELA BRITANNY AILIN</v>
      </c>
      <c r="D17" s="322" t="str">
        <f>'CALIF. 2DO TRIM. '!H19</f>
        <v/>
      </c>
      <c r="E17" s="322" t="str">
        <f>'CALIF. 2DO TRIM. '!M19</f>
        <v/>
      </c>
      <c r="F17" s="322" t="str">
        <f>'CALIF. 2DO TRIM. '!R19</f>
        <v/>
      </c>
      <c r="G17" s="322" t="str">
        <f>'CALIF. 2DO TRIM. '!W19</f>
        <v/>
      </c>
      <c r="H17" s="322" t="str">
        <f>'CALIF. 2DO TRIM. '!AB19</f>
        <v/>
      </c>
      <c r="I17" s="322" t="str">
        <f>'CALIF. 2DO TRIM. '!AC19</f>
        <v/>
      </c>
      <c r="J17" s="323" t="str">
        <f>'CALIF. 2DO TRIM. '!AE19</f>
        <v/>
      </c>
      <c r="K17" s="144" t="str">
        <f t="shared" si="0"/>
        <v/>
      </c>
    </row>
    <row r="18" spans="1:11" s="25" customFormat="1" ht="14.25" customHeight="1" thickTop="1" thickBot="1" x14ac:dyDescent="0.25">
      <c r="A18" s="141">
        <v>10</v>
      </c>
      <c r="B18" s="332">
        <f>'LISTA CAS'!B17</f>
        <v>0</v>
      </c>
      <c r="C18" s="157" t="str">
        <f>'LISTA CAS'!C17</f>
        <v>CAÑOLA CHILA MARIA FERNANDA</v>
      </c>
      <c r="D18" s="322" t="str">
        <f>'CALIF. 2DO TRIM. '!H20</f>
        <v/>
      </c>
      <c r="E18" s="322" t="str">
        <f>'CALIF. 2DO TRIM. '!M20</f>
        <v/>
      </c>
      <c r="F18" s="322" t="str">
        <f>'CALIF. 2DO TRIM. '!R20</f>
        <v/>
      </c>
      <c r="G18" s="322" t="str">
        <f>'CALIF. 2DO TRIM. '!W20</f>
        <v/>
      </c>
      <c r="H18" s="322" t="str">
        <f>'CALIF. 2DO TRIM. '!AB20</f>
        <v/>
      </c>
      <c r="I18" s="322" t="str">
        <f>'CALIF. 2DO TRIM. '!AC20</f>
        <v/>
      </c>
      <c r="J18" s="323" t="str">
        <f>'CALIF. 2DO TRIM. '!AE20</f>
        <v/>
      </c>
      <c r="K18" s="144" t="str">
        <f t="shared" si="0"/>
        <v/>
      </c>
    </row>
    <row r="19" spans="1:11" s="25" customFormat="1" ht="14.25" customHeight="1" thickTop="1" thickBot="1" x14ac:dyDescent="0.25">
      <c r="A19" s="141">
        <v>11</v>
      </c>
      <c r="B19" s="332">
        <f>'LISTA CAS'!B18</f>
        <v>0</v>
      </c>
      <c r="C19" s="157" t="str">
        <f>'LISTA CAS'!C18</f>
        <v>CRIOLLO JAMA HEYTHAN KEANU</v>
      </c>
      <c r="D19" s="322" t="str">
        <f>'CALIF. 2DO TRIM. '!H21</f>
        <v/>
      </c>
      <c r="E19" s="322" t="str">
        <f>'CALIF. 2DO TRIM. '!M21</f>
        <v/>
      </c>
      <c r="F19" s="322" t="str">
        <f>'CALIF. 2DO TRIM. '!R21</f>
        <v/>
      </c>
      <c r="G19" s="322" t="str">
        <f>'CALIF. 2DO TRIM. '!W21</f>
        <v/>
      </c>
      <c r="H19" s="322" t="str">
        <f>'CALIF. 2DO TRIM. '!AB21</f>
        <v/>
      </c>
      <c r="I19" s="322" t="str">
        <f>'CALIF. 2DO TRIM. '!AC21</f>
        <v/>
      </c>
      <c r="J19" s="323" t="str">
        <f>'CALIF. 2DO TRIM. '!AE21</f>
        <v/>
      </c>
      <c r="K19" s="144" t="str">
        <f t="shared" si="0"/>
        <v/>
      </c>
    </row>
    <row r="20" spans="1:11" s="25" customFormat="1" ht="14.25" customHeight="1" thickTop="1" thickBot="1" x14ac:dyDescent="0.25">
      <c r="A20" s="141">
        <v>12</v>
      </c>
      <c r="B20" s="332">
        <f>'LISTA CAS'!B19</f>
        <v>0</v>
      </c>
      <c r="C20" s="157" t="str">
        <f>'LISTA CAS'!C19</f>
        <v>FARIAS QUIÑONEZ SCARLETH JULIETH</v>
      </c>
      <c r="D20" s="322" t="str">
        <f>'CALIF. 2DO TRIM. '!H22</f>
        <v/>
      </c>
      <c r="E20" s="322" t="str">
        <f>'CALIF. 2DO TRIM. '!M22</f>
        <v/>
      </c>
      <c r="F20" s="322" t="str">
        <f>'CALIF. 2DO TRIM. '!R22</f>
        <v/>
      </c>
      <c r="G20" s="322" t="str">
        <f>'CALIF. 2DO TRIM. '!W22</f>
        <v/>
      </c>
      <c r="H20" s="322" t="str">
        <f>'CALIF. 2DO TRIM. '!AB22</f>
        <v/>
      </c>
      <c r="I20" s="322" t="str">
        <f>'CALIF. 2DO TRIM. '!AC22</f>
        <v/>
      </c>
      <c r="J20" s="323" t="str">
        <f>'CALIF. 2DO TRIM. '!AE22</f>
        <v/>
      </c>
      <c r="K20" s="144" t="str">
        <f t="shared" si="0"/>
        <v/>
      </c>
    </row>
    <row r="21" spans="1:11" s="25" customFormat="1" ht="14.25" customHeight="1" thickTop="1" thickBot="1" x14ac:dyDescent="0.25">
      <c r="A21" s="141">
        <v>13</v>
      </c>
      <c r="B21" s="332">
        <f>'LISTA CAS'!B20</f>
        <v>0</v>
      </c>
      <c r="C21" s="157" t="str">
        <f>'LISTA CAS'!C20</f>
        <v>GARCIA JIMENEZ DIEGO NICOLAS</v>
      </c>
      <c r="D21" s="322" t="str">
        <f>'CALIF. 2DO TRIM. '!H23</f>
        <v/>
      </c>
      <c r="E21" s="322" t="str">
        <f>'CALIF. 2DO TRIM. '!M23</f>
        <v/>
      </c>
      <c r="F21" s="322" t="str">
        <f>'CALIF. 2DO TRIM. '!R23</f>
        <v/>
      </c>
      <c r="G21" s="322" t="str">
        <f>'CALIF. 2DO TRIM. '!W23</f>
        <v/>
      </c>
      <c r="H21" s="322" t="str">
        <f>'CALIF. 2DO TRIM. '!AB23</f>
        <v/>
      </c>
      <c r="I21" s="322" t="str">
        <f>'CALIF. 2DO TRIM. '!AC23</f>
        <v/>
      </c>
      <c r="J21" s="323" t="str">
        <f>'CALIF. 2DO TRIM. '!AE23</f>
        <v/>
      </c>
      <c r="K21" s="144" t="str">
        <f t="shared" si="0"/>
        <v/>
      </c>
    </row>
    <row r="22" spans="1:11" s="25" customFormat="1" ht="14.25" customHeight="1" thickTop="1" thickBot="1" x14ac:dyDescent="0.25">
      <c r="A22" s="141">
        <v>14</v>
      </c>
      <c r="B22" s="332">
        <f>'LISTA CAS'!B21</f>
        <v>0</v>
      </c>
      <c r="C22" s="157" t="str">
        <f>'LISTA CAS'!C21</f>
        <v>GUERRERO NAPA ACENE SAMANTA</v>
      </c>
      <c r="D22" s="322" t="str">
        <f>'CALIF. 2DO TRIM. '!H24</f>
        <v/>
      </c>
      <c r="E22" s="322" t="str">
        <f>'CALIF. 2DO TRIM. '!M24</f>
        <v/>
      </c>
      <c r="F22" s="322" t="str">
        <f>'CALIF. 2DO TRIM. '!R24</f>
        <v/>
      </c>
      <c r="G22" s="322" t="str">
        <f>'CALIF. 2DO TRIM. '!W24</f>
        <v/>
      </c>
      <c r="H22" s="322" t="str">
        <f>'CALIF. 2DO TRIM. '!AB24</f>
        <v/>
      </c>
      <c r="I22" s="322" t="str">
        <f>'CALIF. 2DO TRIM. '!AC24</f>
        <v/>
      </c>
      <c r="J22" s="323" t="str">
        <f>'CALIF. 2DO TRIM. '!AE24</f>
        <v/>
      </c>
      <c r="K22" s="144" t="str">
        <f t="shared" si="0"/>
        <v/>
      </c>
    </row>
    <row r="23" spans="1:11" s="25" customFormat="1" ht="14.25" customHeight="1" thickTop="1" thickBot="1" x14ac:dyDescent="0.25">
      <c r="A23" s="141">
        <v>15</v>
      </c>
      <c r="B23" s="332">
        <f>'LISTA CAS'!B22</f>
        <v>0</v>
      </c>
      <c r="C23" s="157" t="str">
        <f>'LISTA CAS'!C22</f>
        <v>GUILLEN RODRIGUEZ KIMBERLY DOMENICA</v>
      </c>
      <c r="D23" s="322" t="str">
        <f>'CALIF. 2DO TRIM. '!H25</f>
        <v/>
      </c>
      <c r="E23" s="322" t="str">
        <f>'CALIF. 2DO TRIM. '!M25</f>
        <v/>
      </c>
      <c r="F23" s="322" t="str">
        <f>'CALIF. 2DO TRIM. '!R25</f>
        <v/>
      </c>
      <c r="G23" s="322" t="str">
        <f>'CALIF. 2DO TRIM. '!W25</f>
        <v/>
      </c>
      <c r="H23" s="322" t="str">
        <f>'CALIF. 2DO TRIM. '!AB25</f>
        <v/>
      </c>
      <c r="I23" s="322" t="str">
        <f>'CALIF. 2DO TRIM. '!AC25</f>
        <v/>
      </c>
      <c r="J23" s="323" t="str">
        <f>'CALIF. 2DO TRIM. '!AE25</f>
        <v/>
      </c>
      <c r="K23" s="144" t="str">
        <f t="shared" si="0"/>
        <v/>
      </c>
    </row>
    <row r="24" spans="1:11" s="25" customFormat="1" ht="14.25" customHeight="1" thickTop="1" thickBot="1" x14ac:dyDescent="0.25">
      <c r="A24" s="141">
        <v>16</v>
      </c>
      <c r="B24" s="332">
        <f>'LISTA CAS'!B23</f>
        <v>0</v>
      </c>
      <c r="C24" s="157" t="str">
        <f>'LISTA CAS'!C23</f>
        <v>IBARRA PICO JEAN CARLOS</v>
      </c>
      <c r="D24" s="322" t="str">
        <f>'CALIF. 2DO TRIM. '!H26</f>
        <v/>
      </c>
      <c r="E24" s="322" t="str">
        <f>'CALIF. 2DO TRIM. '!M26</f>
        <v/>
      </c>
      <c r="F24" s="322" t="str">
        <f>'CALIF. 2DO TRIM. '!R26</f>
        <v/>
      </c>
      <c r="G24" s="322" t="str">
        <f>'CALIF. 2DO TRIM. '!W26</f>
        <v/>
      </c>
      <c r="H24" s="322" t="str">
        <f>'CALIF. 2DO TRIM. '!AB26</f>
        <v/>
      </c>
      <c r="I24" s="322" t="str">
        <f>'CALIF. 2DO TRIM. '!AC26</f>
        <v/>
      </c>
      <c r="J24" s="323" t="str">
        <f>'CALIF. 2DO TRIM. '!AE26</f>
        <v/>
      </c>
      <c r="K24" s="144" t="str">
        <f t="shared" si="0"/>
        <v/>
      </c>
    </row>
    <row r="25" spans="1:11" s="25" customFormat="1" ht="14.25" customHeight="1" thickTop="1" thickBot="1" x14ac:dyDescent="0.25">
      <c r="A25" s="141">
        <v>17</v>
      </c>
      <c r="B25" s="332">
        <f>'LISTA CAS'!B24</f>
        <v>0</v>
      </c>
      <c r="C25" s="157" t="str">
        <f>'LISTA CAS'!C24</f>
        <v>JAMA IVARRA GIANNA LIDICETH</v>
      </c>
      <c r="D25" s="322" t="str">
        <f>'CALIF. 2DO TRIM. '!H27</f>
        <v/>
      </c>
      <c r="E25" s="322" t="str">
        <f>'CALIF. 2DO TRIM. '!M27</f>
        <v/>
      </c>
      <c r="F25" s="322" t="str">
        <f>'CALIF. 2DO TRIM. '!R27</f>
        <v/>
      </c>
      <c r="G25" s="322" t="str">
        <f>'CALIF. 2DO TRIM. '!W27</f>
        <v/>
      </c>
      <c r="H25" s="322" t="str">
        <f>'CALIF. 2DO TRIM. '!AB27</f>
        <v/>
      </c>
      <c r="I25" s="322" t="str">
        <f>'CALIF. 2DO TRIM. '!AC27</f>
        <v/>
      </c>
      <c r="J25" s="323" t="str">
        <f>'CALIF. 2DO TRIM. '!AE27</f>
        <v/>
      </c>
      <c r="K25" s="144" t="str">
        <f t="shared" si="0"/>
        <v/>
      </c>
    </row>
    <row r="26" spans="1:11" s="25" customFormat="1" ht="14.25" customHeight="1" thickTop="1" thickBot="1" x14ac:dyDescent="0.25">
      <c r="A26" s="141">
        <v>18</v>
      </c>
      <c r="B26" s="332">
        <f>'LISTA CAS'!B25</f>
        <v>0</v>
      </c>
      <c r="C26" s="157" t="str">
        <f>'LISTA CAS'!C25</f>
        <v>JAMA MOREIRA ASHLY DANIELA</v>
      </c>
      <c r="D26" s="322" t="str">
        <f>'CALIF. 2DO TRIM. '!H28</f>
        <v/>
      </c>
      <c r="E26" s="322" t="str">
        <f>'CALIF. 2DO TRIM. '!M28</f>
        <v/>
      </c>
      <c r="F26" s="322" t="str">
        <f>'CALIF. 2DO TRIM. '!R28</f>
        <v/>
      </c>
      <c r="G26" s="322" t="str">
        <f>'CALIF. 2DO TRIM. '!W28</f>
        <v/>
      </c>
      <c r="H26" s="322" t="str">
        <f>'CALIF. 2DO TRIM. '!AB28</f>
        <v/>
      </c>
      <c r="I26" s="322" t="str">
        <f>'CALIF. 2DO TRIM. '!AC28</f>
        <v/>
      </c>
      <c r="J26" s="323" t="str">
        <f>'CALIF. 2DO TRIM. '!AE28</f>
        <v/>
      </c>
      <c r="K26" s="144" t="str">
        <f t="shared" si="0"/>
        <v/>
      </c>
    </row>
    <row r="27" spans="1:11" s="25" customFormat="1" ht="14.25" customHeight="1" thickTop="1" thickBot="1" x14ac:dyDescent="0.25">
      <c r="A27" s="141">
        <v>19</v>
      </c>
      <c r="B27" s="332">
        <f>'LISTA CAS'!B26</f>
        <v>0</v>
      </c>
      <c r="C27" s="157" t="str">
        <f>'LISTA CAS'!C26</f>
        <v>LOOR MOREIRA ISAIAS EZEQUIEL</v>
      </c>
      <c r="D27" s="322" t="str">
        <f>'CALIF. 2DO TRIM. '!H29</f>
        <v/>
      </c>
      <c r="E27" s="322" t="str">
        <f>'CALIF. 2DO TRIM. '!M29</f>
        <v/>
      </c>
      <c r="F27" s="322" t="str">
        <f>'CALIF. 2DO TRIM. '!R29</f>
        <v/>
      </c>
      <c r="G27" s="322" t="str">
        <f>'CALIF. 2DO TRIM. '!W29</f>
        <v/>
      </c>
      <c r="H27" s="322" t="str">
        <f>'CALIF. 2DO TRIM. '!AB29</f>
        <v/>
      </c>
      <c r="I27" s="322" t="str">
        <f>'CALIF. 2DO TRIM. '!AC29</f>
        <v/>
      </c>
      <c r="J27" s="323" t="str">
        <f>'CALIF. 2DO TRIM. '!AE29</f>
        <v/>
      </c>
      <c r="K27" s="144" t="str">
        <f t="shared" ref="K27:K48" si="1">IFERROR(TRUNC(AVERAGE(D27:J27),2),"")</f>
        <v/>
      </c>
    </row>
    <row r="28" spans="1:11" s="25" customFormat="1" ht="14.25" customHeight="1" thickTop="1" thickBot="1" x14ac:dyDescent="0.25">
      <c r="A28" s="141">
        <v>20</v>
      </c>
      <c r="B28" s="332">
        <f>'LISTA CAS'!B27</f>
        <v>0</v>
      </c>
      <c r="C28" s="157" t="str">
        <f>'LISTA CAS'!C27</f>
        <v>LOPEZ MARCILLO GLADYS VALENTINA</v>
      </c>
      <c r="D28" s="322" t="str">
        <f>'CALIF. 2DO TRIM. '!H30</f>
        <v/>
      </c>
      <c r="E28" s="322" t="str">
        <f>'CALIF. 2DO TRIM. '!M30</f>
        <v/>
      </c>
      <c r="F28" s="322" t="str">
        <f>'CALIF. 2DO TRIM. '!R30</f>
        <v/>
      </c>
      <c r="G28" s="322" t="str">
        <f>'CALIF. 2DO TRIM. '!W30</f>
        <v/>
      </c>
      <c r="H28" s="322" t="str">
        <f>'CALIF. 2DO TRIM. '!AB30</f>
        <v/>
      </c>
      <c r="I28" s="322" t="str">
        <f>'CALIF. 2DO TRIM. '!AC30</f>
        <v/>
      </c>
      <c r="J28" s="323" t="str">
        <f>'CALIF. 2DO TRIM. '!AE30</f>
        <v/>
      </c>
      <c r="K28" s="144" t="str">
        <f t="shared" si="1"/>
        <v/>
      </c>
    </row>
    <row r="29" spans="1:11" s="25" customFormat="1" ht="14.25" customHeight="1" thickTop="1" thickBot="1" x14ac:dyDescent="0.25">
      <c r="A29" s="141">
        <v>21</v>
      </c>
      <c r="B29" s="332">
        <f>'LISTA CAS'!B28</f>
        <v>0</v>
      </c>
      <c r="C29" s="157" t="str">
        <f>'LISTA CAS'!C28</f>
        <v>LUCAS FARIAS MADELIN ELIZABETH</v>
      </c>
      <c r="D29" s="322" t="str">
        <f>'CALIF. 2DO TRIM. '!H31</f>
        <v/>
      </c>
      <c r="E29" s="322" t="str">
        <f>'CALIF. 2DO TRIM. '!M31</f>
        <v/>
      </c>
      <c r="F29" s="322" t="str">
        <f>'CALIF. 2DO TRIM. '!R31</f>
        <v/>
      </c>
      <c r="G29" s="322" t="str">
        <f>'CALIF. 2DO TRIM. '!W31</f>
        <v/>
      </c>
      <c r="H29" s="322" t="str">
        <f>'CALIF. 2DO TRIM. '!AB31</f>
        <v/>
      </c>
      <c r="I29" s="322" t="str">
        <f>'CALIF. 2DO TRIM. '!AC31</f>
        <v/>
      </c>
      <c r="J29" s="323" t="str">
        <f>'CALIF. 2DO TRIM. '!AE31</f>
        <v/>
      </c>
      <c r="K29" s="144" t="str">
        <f t="shared" si="1"/>
        <v/>
      </c>
    </row>
    <row r="30" spans="1:11" s="25" customFormat="1" ht="14.25" customHeight="1" thickTop="1" thickBot="1" x14ac:dyDescent="0.25">
      <c r="A30" s="141">
        <v>22</v>
      </c>
      <c r="B30" s="332">
        <f>'LISTA CAS'!B29</f>
        <v>0</v>
      </c>
      <c r="C30" s="157" t="str">
        <f>'LISTA CAS'!C29</f>
        <v>MACIAS MERO FERNANDO EMANUEL</v>
      </c>
      <c r="D30" s="322" t="str">
        <f>'CALIF. 2DO TRIM. '!H32</f>
        <v/>
      </c>
      <c r="E30" s="322" t="str">
        <f>'CALIF. 2DO TRIM. '!M32</f>
        <v/>
      </c>
      <c r="F30" s="322" t="str">
        <f>'CALIF. 2DO TRIM. '!R32</f>
        <v/>
      </c>
      <c r="G30" s="322" t="str">
        <f>'CALIF. 2DO TRIM. '!W32</f>
        <v/>
      </c>
      <c r="H30" s="322" t="str">
        <f>'CALIF. 2DO TRIM. '!AB32</f>
        <v/>
      </c>
      <c r="I30" s="322" t="str">
        <f>'CALIF. 2DO TRIM. '!AC32</f>
        <v/>
      </c>
      <c r="J30" s="323" t="str">
        <f>'CALIF. 2DO TRIM. '!AE32</f>
        <v/>
      </c>
      <c r="K30" s="144" t="str">
        <f t="shared" si="1"/>
        <v/>
      </c>
    </row>
    <row r="31" spans="1:11" s="25" customFormat="1" ht="14.25" customHeight="1" thickTop="1" thickBot="1" x14ac:dyDescent="0.25">
      <c r="A31" s="141">
        <v>23</v>
      </c>
      <c r="B31" s="332">
        <f>'LISTA CAS'!B30</f>
        <v>0</v>
      </c>
      <c r="C31" s="157" t="str">
        <f>'LISTA CAS'!C30</f>
        <v>MENDOZA BRAVO ALISSE VALENTINA</v>
      </c>
      <c r="D31" s="322" t="str">
        <f>'CALIF. 2DO TRIM. '!H33</f>
        <v/>
      </c>
      <c r="E31" s="322" t="str">
        <f>'CALIF. 2DO TRIM. '!M33</f>
        <v/>
      </c>
      <c r="F31" s="322" t="str">
        <f>'CALIF. 2DO TRIM. '!R33</f>
        <v/>
      </c>
      <c r="G31" s="322" t="str">
        <f>'CALIF. 2DO TRIM. '!W33</f>
        <v/>
      </c>
      <c r="H31" s="322" t="str">
        <f>'CALIF. 2DO TRIM. '!AB33</f>
        <v/>
      </c>
      <c r="I31" s="322" t="str">
        <f>'CALIF. 2DO TRIM. '!AC33</f>
        <v/>
      </c>
      <c r="J31" s="323" t="str">
        <f>'CALIF. 2DO TRIM. '!AE33</f>
        <v/>
      </c>
      <c r="K31" s="144" t="str">
        <f t="shared" si="1"/>
        <v/>
      </c>
    </row>
    <row r="32" spans="1:11" s="25" customFormat="1" ht="14.25" customHeight="1" thickTop="1" thickBot="1" x14ac:dyDescent="0.25">
      <c r="A32" s="141">
        <v>24</v>
      </c>
      <c r="B32" s="332">
        <f>'LISTA CAS'!B31</f>
        <v>0</v>
      </c>
      <c r="C32" s="157" t="str">
        <f>'LISTA CAS'!C31</f>
        <v>MORALES CAICEDO ANGIE LISSETH</v>
      </c>
      <c r="D32" s="322" t="str">
        <f>'CALIF. 2DO TRIM. '!H34</f>
        <v/>
      </c>
      <c r="E32" s="322" t="str">
        <f>'CALIF. 2DO TRIM. '!M34</f>
        <v/>
      </c>
      <c r="F32" s="322" t="str">
        <f>'CALIF. 2DO TRIM. '!R34</f>
        <v/>
      </c>
      <c r="G32" s="322" t="str">
        <f>'CALIF. 2DO TRIM. '!W34</f>
        <v/>
      </c>
      <c r="H32" s="322" t="str">
        <f>'CALIF. 2DO TRIM. '!AB34</f>
        <v/>
      </c>
      <c r="I32" s="322" t="str">
        <f>'CALIF. 2DO TRIM. '!AC34</f>
        <v/>
      </c>
      <c r="J32" s="323" t="str">
        <f>'CALIF. 2DO TRIM. '!AE34</f>
        <v/>
      </c>
      <c r="K32" s="144" t="str">
        <f t="shared" si="1"/>
        <v/>
      </c>
    </row>
    <row r="33" spans="1:11" s="25" customFormat="1" ht="14.25" customHeight="1" thickTop="1" thickBot="1" x14ac:dyDescent="0.25">
      <c r="A33" s="141">
        <v>25</v>
      </c>
      <c r="B33" s="332">
        <f>'LISTA CAS'!B32</f>
        <v>0</v>
      </c>
      <c r="C33" s="157" t="str">
        <f>'LISTA CAS'!C32</f>
        <v>MORENO MOREIRA JOSE JAHER</v>
      </c>
      <c r="D33" s="322" t="str">
        <f>'CALIF. 2DO TRIM. '!H35</f>
        <v/>
      </c>
      <c r="E33" s="322" t="str">
        <f>'CALIF. 2DO TRIM. '!M35</f>
        <v/>
      </c>
      <c r="F33" s="322" t="str">
        <f>'CALIF. 2DO TRIM. '!R35</f>
        <v/>
      </c>
      <c r="G33" s="322" t="str">
        <f>'CALIF. 2DO TRIM. '!W35</f>
        <v/>
      </c>
      <c r="H33" s="322" t="str">
        <f>'CALIF. 2DO TRIM. '!AB35</f>
        <v/>
      </c>
      <c r="I33" s="322" t="str">
        <f>'CALIF. 2DO TRIM. '!AC35</f>
        <v/>
      </c>
      <c r="J33" s="323" t="str">
        <f>'CALIF. 2DO TRIM. '!AE35</f>
        <v/>
      </c>
      <c r="K33" s="144" t="str">
        <f t="shared" si="1"/>
        <v/>
      </c>
    </row>
    <row r="34" spans="1:11" s="25" customFormat="1" ht="14.25" customHeight="1" thickTop="1" thickBot="1" x14ac:dyDescent="0.25">
      <c r="A34" s="141">
        <v>26</v>
      </c>
      <c r="B34" s="332">
        <f>'LISTA CAS'!B33</f>
        <v>0</v>
      </c>
      <c r="C34" s="157" t="str">
        <f>'LISTA CAS'!C33</f>
        <v>MURILLO CHILA ZAIDA CHARLOTTE</v>
      </c>
      <c r="D34" s="322" t="str">
        <f>'CALIF. 2DO TRIM. '!H36</f>
        <v/>
      </c>
      <c r="E34" s="322" t="str">
        <f>'CALIF. 2DO TRIM. '!M36</f>
        <v/>
      </c>
      <c r="F34" s="322" t="str">
        <f>'CALIF. 2DO TRIM. '!R36</f>
        <v/>
      </c>
      <c r="G34" s="322" t="str">
        <f>'CALIF. 2DO TRIM. '!W36</f>
        <v/>
      </c>
      <c r="H34" s="322" t="str">
        <f>'CALIF. 2DO TRIM. '!AB36</f>
        <v/>
      </c>
      <c r="I34" s="322" t="str">
        <f>'CALIF. 2DO TRIM. '!AC36</f>
        <v/>
      </c>
      <c r="J34" s="323" t="str">
        <f>'CALIF. 2DO TRIM. '!AE36</f>
        <v/>
      </c>
      <c r="K34" s="144" t="str">
        <f t="shared" si="1"/>
        <v/>
      </c>
    </row>
    <row r="35" spans="1:11" s="25" customFormat="1" ht="14.25" customHeight="1" thickTop="1" thickBot="1" x14ac:dyDescent="0.25">
      <c r="A35" s="141">
        <v>27</v>
      </c>
      <c r="B35" s="332">
        <f>'LISTA CAS'!B34</f>
        <v>0</v>
      </c>
      <c r="C35" s="157" t="str">
        <f>'LISTA CAS'!C34</f>
        <v>ORTIZ CAGUA DANNY DAMIAN</v>
      </c>
      <c r="D35" s="322" t="str">
        <f>'CALIF. 2DO TRIM. '!H37</f>
        <v/>
      </c>
      <c r="E35" s="322" t="str">
        <f>'CALIF. 2DO TRIM. '!M37</f>
        <v/>
      </c>
      <c r="F35" s="322" t="str">
        <f>'CALIF. 2DO TRIM. '!R37</f>
        <v/>
      </c>
      <c r="G35" s="322" t="str">
        <f>'CALIF. 2DO TRIM. '!W37</f>
        <v/>
      </c>
      <c r="H35" s="322" t="str">
        <f>'CALIF. 2DO TRIM. '!AB37</f>
        <v/>
      </c>
      <c r="I35" s="322" t="str">
        <f>'CALIF. 2DO TRIM. '!AC37</f>
        <v/>
      </c>
      <c r="J35" s="323" t="str">
        <f>'CALIF. 2DO TRIM. '!AE37</f>
        <v/>
      </c>
      <c r="K35" s="144" t="str">
        <f t="shared" si="1"/>
        <v/>
      </c>
    </row>
    <row r="36" spans="1:11" s="25" customFormat="1" ht="14.25" customHeight="1" thickTop="1" thickBot="1" x14ac:dyDescent="0.25">
      <c r="A36" s="141">
        <v>28</v>
      </c>
      <c r="B36" s="332">
        <f>'LISTA CAS'!B35</f>
        <v>0</v>
      </c>
      <c r="C36" s="157" t="str">
        <f>'LISTA CAS'!C35</f>
        <v>ORTIZ ZAMBRANO ANA DALILA</v>
      </c>
      <c r="D36" s="322" t="str">
        <f>'CALIF. 2DO TRIM. '!H38</f>
        <v/>
      </c>
      <c r="E36" s="322" t="str">
        <f>'CALIF. 2DO TRIM. '!M38</f>
        <v/>
      </c>
      <c r="F36" s="322" t="str">
        <f>'CALIF. 2DO TRIM. '!R38</f>
        <v/>
      </c>
      <c r="G36" s="322" t="str">
        <f>'CALIF. 2DO TRIM. '!W38</f>
        <v/>
      </c>
      <c r="H36" s="322" t="str">
        <f>'CALIF. 2DO TRIM. '!AB38</f>
        <v/>
      </c>
      <c r="I36" s="322" t="str">
        <f>'CALIF. 2DO TRIM. '!AC38</f>
        <v/>
      </c>
      <c r="J36" s="323" t="str">
        <f>'CALIF. 2DO TRIM. '!AE38</f>
        <v/>
      </c>
      <c r="K36" s="144" t="str">
        <f t="shared" si="1"/>
        <v/>
      </c>
    </row>
    <row r="37" spans="1:11" s="25" customFormat="1" ht="14.25" customHeight="1" thickTop="1" thickBot="1" x14ac:dyDescent="0.25">
      <c r="A37" s="141">
        <v>29</v>
      </c>
      <c r="B37" s="332">
        <f>'LISTA CAS'!B36</f>
        <v>0</v>
      </c>
      <c r="C37" s="157" t="str">
        <f>'LISTA CAS'!C36</f>
        <v>QUIROZ ORTIZ ADRIANA LUCIA</v>
      </c>
      <c r="D37" s="322" t="str">
        <f>'CALIF. 2DO TRIM. '!H39</f>
        <v/>
      </c>
      <c r="E37" s="322" t="str">
        <f>'CALIF. 2DO TRIM. '!M39</f>
        <v/>
      </c>
      <c r="F37" s="322" t="str">
        <f>'CALIF. 2DO TRIM. '!R39</f>
        <v/>
      </c>
      <c r="G37" s="322" t="str">
        <f>'CALIF. 2DO TRIM. '!W39</f>
        <v/>
      </c>
      <c r="H37" s="322" t="str">
        <f>'CALIF. 2DO TRIM. '!AB39</f>
        <v/>
      </c>
      <c r="I37" s="322" t="str">
        <f>'CALIF. 2DO TRIM. '!AC39</f>
        <v/>
      </c>
      <c r="J37" s="323" t="str">
        <f>'CALIF. 2DO TRIM. '!AE39</f>
        <v/>
      </c>
      <c r="K37" s="144" t="str">
        <f t="shared" si="1"/>
        <v/>
      </c>
    </row>
    <row r="38" spans="1:11" s="25" customFormat="1" ht="14.25" customHeight="1" thickTop="1" thickBot="1" x14ac:dyDescent="0.25">
      <c r="A38" s="141">
        <v>30</v>
      </c>
      <c r="B38" s="332">
        <f>'LISTA CAS'!B37</f>
        <v>0</v>
      </c>
      <c r="C38" s="157" t="str">
        <f>'LISTA CAS'!C37</f>
        <v>RODRIGUEZ ARRIAGA KEYLER JOSUE</v>
      </c>
      <c r="D38" s="322" t="str">
        <f>'CALIF. 2DO TRIM. '!H40</f>
        <v/>
      </c>
      <c r="E38" s="322" t="str">
        <f>'CALIF. 2DO TRIM. '!M40</f>
        <v/>
      </c>
      <c r="F38" s="322" t="str">
        <f>'CALIF. 2DO TRIM. '!R40</f>
        <v/>
      </c>
      <c r="G38" s="322" t="str">
        <f>'CALIF. 2DO TRIM. '!W40</f>
        <v/>
      </c>
      <c r="H38" s="322" t="str">
        <f>'CALIF. 2DO TRIM. '!AB40</f>
        <v/>
      </c>
      <c r="I38" s="322" t="str">
        <f>'CALIF. 2DO TRIM. '!AC40</f>
        <v/>
      </c>
      <c r="J38" s="323" t="str">
        <f>'CALIF. 2DO TRIM. '!AE40</f>
        <v/>
      </c>
      <c r="K38" s="144" t="str">
        <f t="shared" si="1"/>
        <v/>
      </c>
    </row>
    <row r="39" spans="1:11" s="25" customFormat="1" ht="14.25" customHeight="1" thickTop="1" thickBot="1" x14ac:dyDescent="0.25">
      <c r="A39" s="141">
        <v>31</v>
      </c>
      <c r="B39" s="332">
        <f>'LISTA CAS'!B38</f>
        <v>0</v>
      </c>
      <c r="C39" s="157" t="str">
        <f>'LISTA CAS'!C38</f>
        <v>RODRIGUEZ GUILLEN CAMILA NOHELIA</v>
      </c>
      <c r="D39" s="322" t="str">
        <f>'CALIF. 2DO TRIM. '!H41</f>
        <v/>
      </c>
      <c r="E39" s="322" t="str">
        <f>'CALIF. 2DO TRIM. '!M41</f>
        <v/>
      </c>
      <c r="F39" s="322" t="str">
        <f>'CALIF. 2DO TRIM. '!R41</f>
        <v/>
      </c>
      <c r="G39" s="322" t="str">
        <f>'CALIF. 2DO TRIM. '!W41</f>
        <v/>
      </c>
      <c r="H39" s="322" t="str">
        <f>'CALIF. 2DO TRIM. '!AB41</f>
        <v/>
      </c>
      <c r="I39" s="322" t="str">
        <f>'CALIF. 2DO TRIM. '!AC41</f>
        <v/>
      </c>
      <c r="J39" s="323" t="str">
        <f>'CALIF. 2DO TRIM. '!AE41</f>
        <v/>
      </c>
      <c r="K39" s="144" t="str">
        <f t="shared" si="1"/>
        <v/>
      </c>
    </row>
    <row r="40" spans="1:11" s="25" customFormat="1" ht="14.25" customHeight="1" thickTop="1" thickBot="1" x14ac:dyDescent="0.25">
      <c r="A40" s="141">
        <v>32</v>
      </c>
      <c r="B40" s="332">
        <f>'LISTA CAS'!B39</f>
        <v>0</v>
      </c>
      <c r="C40" s="157" t="str">
        <f>'LISTA CAS'!C39</f>
        <v>ROSADO DELGADO ASHLEY ANTONELLA</v>
      </c>
      <c r="D40" s="322" t="str">
        <f>'CALIF. 2DO TRIM. '!H42</f>
        <v/>
      </c>
      <c r="E40" s="322" t="str">
        <f>'CALIF. 2DO TRIM. '!M42</f>
        <v/>
      </c>
      <c r="F40" s="322" t="str">
        <f>'CALIF. 2DO TRIM. '!R42</f>
        <v/>
      </c>
      <c r="G40" s="322" t="str">
        <f>'CALIF. 2DO TRIM. '!W42</f>
        <v/>
      </c>
      <c r="H40" s="322" t="str">
        <f>'CALIF. 2DO TRIM. '!AB42</f>
        <v/>
      </c>
      <c r="I40" s="322" t="str">
        <f>'CALIF. 2DO TRIM. '!AC42</f>
        <v/>
      </c>
      <c r="J40" s="323" t="str">
        <f>'CALIF. 2DO TRIM. '!AE42</f>
        <v/>
      </c>
      <c r="K40" s="144" t="str">
        <f t="shared" si="1"/>
        <v/>
      </c>
    </row>
    <row r="41" spans="1:11" s="25" customFormat="1" ht="14.25" customHeight="1" thickTop="1" thickBot="1" x14ac:dyDescent="0.25">
      <c r="A41" s="141">
        <v>33</v>
      </c>
      <c r="B41" s="332">
        <f>'LISTA CAS'!B40</f>
        <v>0</v>
      </c>
      <c r="C41" s="157" t="str">
        <f>'LISTA CAS'!C40</f>
        <v>SABANDO IBARRA JEREMIAS KALET</v>
      </c>
      <c r="D41" s="322" t="str">
        <f>'CALIF. 2DO TRIM. '!H43</f>
        <v/>
      </c>
      <c r="E41" s="322" t="str">
        <f>'CALIF. 2DO TRIM. '!M43</f>
        <v/>
      </c>
      <c r="F41" s="322" t="str">
        <f>'CALIF. 2DO TRIM. '!R43</f>
        <v/>
      </c>
      <c r="G41" s="322" t="str">
        <f>'CALIF. 2DO TRIM. '!W43</f>
        <v/>
      </c>
      <c r="H41" s="322" t="str">
        <f>'CALIF. 2DO TRIM. '!AB43</f>
        <v/>
      </c>
      <c r="I41" s="322" t="str">
        <f>'CALIF. 2DO TRIM. '!AC43</f>
        <v/>
      </c>
      <c r="J41" s="323" t="str">
        <f>'CALIF. 2DO TRIM. '!AE43</f>
        <v/>
      </c>
      <c r="K41" s="144" t="str">
        <f t="shared" si="1"/>
        <v/>
      </c>
    </row>
    <row r="42" spans="1:11" s="25" customFormat="1" ht="14.25" customHeight="1" thickTop="1" thickBot="1" x14ac:dyDescent="0.25">
      <c r="A42" s="141">
        <v>34</v>
      </c>
      <c r="B42" s="332">
        <f>'LISTA CAS'!B41</f>
        <v>0</v>
      </c>
      <c r="C42" s="157" t="str">
        <f>'LISTA CAS'!C41</f>
        <v>SOLORZANO MELENDREZ JOSTIN RAFAEL</v>
      </c>
      <c r="D42" s="322" t="str">
        <f>'CALIF. 2DO TRIM. '!H44</f>
        <v/>
      </c>
      <c r="E42" s="322" t="str">
        <f>'CALIF. 2DO TRIM. '!M44</f>
        <v/>
      </c>
      <c r="F42" s="322" t="str">
        <f>'CALIF. 2DO TRIM. '!R44</f>
        <v/>
      </c>
      <c r="G42" s="322" t="str">
        <f>'CALIF. 2DO TRIM. '!W44</f>
        <v/>
      </c>
      <c r="H42" s="322" t="str">
        <f>'CALIF. 2DO TRIM. '!AB44</f>
        <v/>
      </c>
      <c r="I42" s="322" t="str">
        <f>'CALIF. 2DO TRIM. '!AC44</f>
        <v/>
      </c>
      <c r="J42" s="323" t="str">
        <f>'CALIF. 2DO TRIM. '!AE44</f>
        <v/>
      </c>
      <c r="K42" s="144" t="str">
        <f t="shared" si="1"/>
        <v/>
      </c>
    </row>
    <row r="43" spans="1:11" s="25" customFormat="1" ht="14.25" customHeight="1" thickTop="1" thickBot="1" x14ac:dyDescent="0.25">
      <c r="A43" s="141">
        <v>35</v>
      </c>
      <c r="B43" s="332">
        <f>'LISTA CAS'!B42</f>
        <v>0</v>
      </c>
      <c r="C43" s="157" t="str">
        <f>'LISTA CAS'!C42</f>
        <v>SUAREZ REINA RAUL ALEJANDRO</v>
      </c>
      <c r="D43" s="322" t="str">
        <f>'CALIF. 2DO TRIM. '!H45</f>
        <v/>
      </c>
      <c r="E43" s="322" t="str">
        <f>'CALIF. 2DO TRIM. '!M45</f>
        <v/>
      </c>
      <c r="F43" s="322" t="str">
        <f>'CALIF. 2DO TRIM. '!R45</f>
        <v/>
      </c>
      <c r="G43" s="322" t="str">
        <f>'CALIF. 2DO TRIM. '!W45</f>
        <v/>
      </c>
      <c r="H43" s="322" t="str">
        <f>'CALIF. 2DO TRIM. '!AB45</f>
        <v/>
      </c>
      <c r="I43" s="322" t="str">
        <f>'CALIF. 2DO TRIM. '!AC45</f>
        <v/>
      </c>
      <c r="J43" s="323" t="str">
        <f>'CALIF. 2DO TRIM. '!AE45</f>
        <v/>
      </c>
      <c r="K43" s="144" t="str">
        <f t="shared" si="1"/>
        <v/>
      </c>
    </row>
    <row r="44" spans="1:11" s="25" customFormat="1" ht="14.25" customHeight="1" thickTop="1" thickBot="1" x14ac:dyDescent="0.25">
      <c r="A44" s="141">
        <v>36</v>
      </c>
      <c r="B44" s="332">
        <f>'LISTA CAS'!B43</f>
        <v>0</v>
      </c>
      <c r="C44" s="157" t="str">
        <f>'LISTA CAS'!C43</f>
        <v>VERA FARIAS JACKSON ARIEL</v>
      </c>
      <c r="D44" s="322" t="str">
        <f>'CALIF. 2DO TRIM. '!H46</f>
        <v/>
      </c>
      <c r="E44" s="322" t="str">
        <f>'CALIF. 2DO TRIM. '!M46</f>
        <v/>
      </c>
      <c r="F44" s="322" t="str">
        <f>'CALIF. 2DO TRIM. '!R46</f>
        <v/>
      </c>
      <c r="G44" s="322" t="str">
        <f>'CALIF. 2DO TRIM. '!W46</f>
        <v/>
      </c>
      <c r="H44" s="322" t="str">
        <f>'CALIF. 2DO TRIM. '!AB46</f>
        <v/>
      </c>
      <c r="I44" s="322" t="str">
        <f>'CALIF. 2DO TRIM. '!AC46</f>
        <v/>
      </c>
      <c r="J44" s="323" t="str">
        <f>'CALIF. 2DO TRIM. '!AE46</f>
        <v/>
      </c>
      <c r="K44" s="144" t="str">
        <f t="shared" si="1"/>
        <v/>
      </c>
    </row>
    <row r="45" spans="1:11" s="25" customFormat="1" ht="14.25" customHeight="1" thickTop="1" thickBot="1" x14ac:dyDescent="0.25">
      <c r="A45" s="141">
        <v>37</v>
      </c>
      <c r="B45" s="332">
        <f>'LISTA CAS'!B44</f>
        <v>0</v>
      </c>
      <c r="C45" s="157" t="str">
        <f>'LISTA CAS'!C44</f>
        <v>ZAMBRANO CAGUA EVAN NELSIÑO</v>
      </c>
      <c r="D45" s="322" t="str">
        <f>'CALIF. 2DO TRIM. '!H47</f>
        <v/>
      </c>
      <c r="E45" s="322" t="str">
        <f>'CALIF. 2DO TRIM. '!M47</f>
        <v/>
      </c>
      <c r="F45" s="322" t="str">
        <f>'CALIF. 2DO TRIM. '!R47</f>
        <v/>
      </c>
      <c r="G45" s="322" t="str">
        <f>'CALIF. 2DO TRIM. '!W47</f>
        <v/>
      </c>
      <c r="H45" s="322" t="str">
        <f>'CALIF. 2DO TRIM. '!AB47</f>
        <v/>
      </c>
      <c r="I45" s="322" t="str">
        <f>'CALIF. 2DO TRIM. '!AC47</f>
        <v/>
      </c>
      <c r="J45" s="323" t="str">
        <f>'CALIF. 2DO TRIM. '!AE47</f>
        <v/>
      </c>
      <c r="K45" s="144" t="str">
        <f t="shared" si="1"/>
        <v/>
      </c>
    </row>
    <row r="46" spans="1:11" s="25" customFormat="1" ht="14.25" customHeight="1" thickTop="1" thickBot="1" x14ac:dyDescent="0.25">
      <c r="A46" s="141">
        <v>38</v>
      </c>
      <c r="B46" s="332">
        <f>'LISTA CAS'!B45</f>
        <v>0</v>
      </c>
      <c r="C46" s="157" t="str">
        <f>'LISTA CAS'!C45</f>
        <v>ZAMBRANO CHILA NATHALY VIVIANA</v>
      </c>
      <c r="D46" s="322" t="str">
        <f>'CALIF. 2DO TRIM. '!H48</f>
        <v/>
      </c>
      <c r="E46" s="322" t="str">
        <f>'CALIF. 2DO TRIM. '!M48</f>
        <v/>
      </c>
      <c r="F46" s="322" t="str">
        <f>'CALIF. 2DO TRIM. '!R48</f>
        <v/>
      </c>
      <c r="G46" s="322" t="str">
        <f>'CALIF. 2DO TRIM. '!W48</f>
        <v/>
      </c>
      <c r="H46" s="322" t="str">
        <f>'CALIF. 2DO TRIM. '!AB48</f>
        <v/>
      </c>
      <c r="I46" s="322" t="str">
        <f>'CALIF. 2DO TRIM. '!AC48</f>
        <v/>
      </c>
      <c r="J46" s="323" t="str">
        <f>'CALIF. 2DO TRIM. '!AE48</f>
        <v/>
      </c>
      <c r="K46" s="144" t="str">
        <f t="shared" si="1"/>
        <v/>
      </c>
    </row>
    <row r="47" spans="1:11" s="25" customFormat="1" ht="14.25" customHeight="1" thickTop="1" thickBot="1" x14ac:dyDescent="0.25">
      <c r="A47" s="141">
        <v>39</v>
      </c>
      <c r="B47" s="332">
        <f>'LISTA CAS'!B46</f>
        <v>0</v>
      </c>
      <c r="C47" s="157" t="str">
        <f>'LISTA CAS'!C46</f>
        <v>ZAMBRANO ZAMBRANO ELIAM EZEQUIEL</v>
      </c>
      <c r="D47" s="322" t="str">
        <f>'CALIF. 2DO TRIM. '!H49</f>
        <v/>
      </c>
      <c r="E47" s="322" t="str">
        <f>'CALIF. 2DO TRIM. '!M49</f>
        <v/>
      </c>
      <c r="F47" s="322" t="str">
        <f>'CALIF. 2DO TRIM. '!R49</f>
        <v/>
      </c>
      <c r="G47" s="322" t="str">
        <f>'CALIF. 2DO TRIM. '!W49</f>
        <v/>
      </c>
      <c r="H47" s="322" t="str">
        <f>'CALIF. 2DO TRIM. '!AB49</f>
        <v/>
      </c>
      <c r="I47" s="322" t="str">
        <f>'CALIF. 2DO TRIM. '!AC49</f>
        <v/>
      </c>
      <c r="J47" s="323" t="str">
        <f>'CALIF. 2DO TRIM. '!AE49</f>
        <v/>
      </c>
      <c r="K47" s="144" t="str">
        <f t="shared" si="1"/>
        <v/>
      </c>
    </row>
    <row r="48" spans="1:11" s="25" customFormat="1" ht="14.25" customHeight="1" thickTop="1" thickBot="1" x14ac:dyDescent="0.25">
      <c r="A48" s="141">
        <v>40</v>
      </c>
      <c r="B48" s="332">
        <f>'LISTA CAS'!B47</f>
        <v>0</v>
      </c>
      <c r="C48" s="157">
        <f>'LISTA CAS'!C47</f>
        <v>0</v>
      </c>
      <c r="D48" s="322" t="str">
        <f>'CALIF. 2DO TRIM. '!H50</f>
        <v/>
      </c>
      <c r="E48" s="322" t="str">
        <f>'CALIF. 2DO TRIM. '!M50</f>
        <v/>
      </c>
      <c r="F48" s="322" t="str">
        <f>'CALIF. 2DO TRIM. '!R50</f>
        <v/>
      </c>
      <c r="G48" s="322" t="str">
        <f>'CALIF. 2DO TRIM. '!W50</f>
        <v/>
      </c>
      <c r="H48" s="322" t="str">
        <f>'CALIF. 2DO TRIM. '!AB50</f>
        <v/>
      </c>
      <c r="I48" s="322" t="str">
        <f>'CALIF. 2DO TRIM. '!AC50</f>
        <v/>
      </c>
      <c r="J48" s="323" t="str">
        <f>'CALIF. 2DO TRIM. '!AE50</f>
        <v/>
      </c>
      <c r="K48" s="144" t="str">
        <f t="shared" si="1"/>
        <v/>
      </c>
    </row>
    <row r="49" spans="2:11" ht="15.75" thickTop="1" x14ac:dyDescent="0.25">
      <c r="B49" s="25"/>
      <c r="C49" s="25"/>
      <c r="D49" s="158">
        <f t="shared" ref="D49:K49" si="2">IFERROR(TRUNC(AVERAGE(D9:D48),2),"")</f>
        <v>8.99</v>
      </c>
      <c r="E49" s="158">
        <f t="shared" si="2"/>
        <v>8.9</v>
      </c>
      <c r="F49" s="158">
        <f t="shared" si="2"/>
        <v>8.94</v>
      </c>
      <c r="G49" s="158">
        <f t="shared" si="2"/>
        <v>8.9499999999999993</v>
      </c>
      <c r="H49" s="158">
        <f t="shared" si="2"/>
        <v>9.25</v>
      </c>
      <c r="I49" s="158">
        <f t="shared" si="2"/>
        <v>9</v>
      </c>
      <c r="J49" s="158">
        <f t="shared" si="2"/>
        <v>8</v>
      </c>
      <c r="K49" s="303">
        <f t="shared" si="2"/>
        <v>8.86</v>
      </c>
    </row>
    <row r="50" spans="2:11" ht="15.75" thickBot="1" x14ac:dyDescent="0.3"/>
    <row r="51" spans="2:11" ht="16.5" thickTop="1" thickBot="1" x14ac:dyDescent="0.3">
      <c r="C51" s="160" t="s">
        <v>90</v>
      </c>
      <c r="D51" s="159" t="s">
        <v>34</v>
      </c>
    </row>
    <row r="52" spans="2:11" ht="13.5" customHeight="1" thickTop="1" thickBot="1" x14ac:dyDescent="0.3">
      <c r="C52" s="279" t="str">
        <f>'CALIF. 1ER TRIM.'!D7</f>
        <v>LENGUA Y LITERATURA</v>
      </c>
      <c r="D52" s="281">
        <f>D49</f>
        <v>8.99</v>
      </c>
    </row>
    <row r="53" spans="2:11" ht="13.5" customHeight="1" thickTop="1" thickBot="1" x14ac:dyDescent="0.3">
      <c r="C53" s="279" t="str">
        <f>'CALIF. 1ER TRIM.'!I7</f>
        <v>MATEMÁTICA</v>
      </c>
      <c r="D53" s="281">
        <f>E49</f>
        <v>8.9</v>
      </c>
    </row>
    <row r="54" spans="2:11" ht="13.5" customHeight="1" thickTop="1" thickBot="1" x14ac:dyDescent="0.3">
      <c r="C54" s="280" t="str">
        <f>'CALIF. 1ER TRIM.'!N7</f>
        <v>ESTUDIOS SOCIALES</v>
      </c>
      <c r="D54" s="281">
        <f>F49</f>
        <v>8.94</v>
      </c>
    </row>
    <row r="55" spans="2:11" ht="13.5" customHeight="1" thickTop="1" thickBot="1" x14ac:dyDescent="0.3">
      <c r="C55" s="279" t="str">
        <f>'CALIF. 1ER TRIM.'!S7</f>
        <v>CIENCIAS NATURALES</v>
      </c>
      <c r="D55" s="281">
        <f>G49</f>
        <v>8.9499999999999993</v>
      </c>
    </row>
    <row r="56" spans="2:11" ht="13.5" customHeight="1" thickTop="1" thickBot="1" x14ac:dyDescent="0.3">
      <c r="C56" s="279" t="str">
        <f>'CALIF. 1ER TRIM.'!X7</f>
        <v>INGLÉS</v>
      </c>
      <c r="D56" s="281">
        <f>H49</f>
        <v>9.25</v>
      </c>
    </row>
    <row r="57" spans="2:11" ht="13.5" customHeight="1" thickTop="1" thickBot="1" x14ac:dyDescent="0.3">
      <c r="C57" s="279" t="str">
        <f>'CALIF. 1ER TRIM.'!AC7</f>
        <v>EDUCACIÓN FÍSICA</v>
      </c>
      <c r="D57" s="281">
        <f>I49</f>
        <v>9</v>
      </c>
    </row>
    <row r="58" spans="2:11" ht="13.5" customHeight="1" thickTop="1" thickBot="1" x14ac:dyDescent="0.3">
      <c r="C58" s="280" t="str">
        <f>'CALIF. 1ER TRIM.'!AE7</f>
        <v>EDUCACIÓN CULTURAL Y ARÍSTICA</v>
      </c>
      <c r="D58" s="281">
        <f>J49</f>
        <v>8</v>
      </c>
    </row>
    <row r="59" spans="2:11" ht="15.75" thickTop="1" x14ac:dyDescent="0.25"/>
    <row r="61" spans="2:11" x14ac:dyDescent="0.25">
      <c r="K61" s="11"/>
    </row>
    <row r="62" spans="2:11" x14ac:dyDescent="0.25">
      <c r="C62" s="104" t="str">
        <f>MENÚ!B7</f>
        <v>MGTR. YUGCHA BRAVO SHIRLEY</v>
      </c>
      <c r="D62" s="105"/>
      <c r="E62" s="105"/>
      <c r="F62" s="105"/>
      <c r="G62" s="560" t="str">
        <f>MENÚ!F23</f>
        <v>MGTR. EDUARDO ZAMBRANO ESMERALDAS</v>
      </c>
      <c r="H62" s="560"/>
      <c r="I62" s="560"/>
    </row>
    <row r="63" spans="2:11" x14ac:dyDescent="0.25">
      <c r="C63" s="106" t="str">
        <f>MENÚ!A7</f>
        <v>DOCENTE TUTORA</v>
      </c>
      <c r="D63" s="105"/>
      <c r="E63" s="105"/>
      <c r="F63" s="105"/>
      <c r="G63" s="561" t="str">
        <f>MENÚ!C23</f>
        <v>RECTOR</v>
      </c>
      <c r="H63" s="561"/>
      <c r="I63" s="561"/>
      <c r="J63" s="242"/>
    </row>
    <row r="64" spans="2:11" ht="7.5" customHeight="1" x14ac:dyDescent="0.25">
      <c r="C64" s="105"/>
      <c r="D64" s="105"/>
      <c r="E64" s="105"/>
      <c r="F64" s="105"/>
      <c r="G64" s="105"/>
      <c r="H64" s="105"/>
      <c r="I64" s="105"/>
      <c r="J64" s="105"/>
    </row>
  </sheetData>
  <mergeCells count="10">
    <mergeCell ref="G62:I62"/>
    <mergeCell ref="G63:I63"/>
    <mergeCell ref="A7:K7"/>
    <mergeCell ref="A2:B2"/>
    <mergeCell ref="A3:B3"/>
    <mergeCell ref="C3:G3"/>
    <mergeCell ref="A4:B4"/>
    <mergeCell ref="C4:G4"/>
    <mergeCell ref="A5:B5"/>
    <mergeCell ref="E5:F5"/>
  </mergeCells>
  <pageMargins left="0.39370078740157483" right="0" top="0" bottom="0" header="0" footer="0"/>
  <pageSetup paperSize="9" scale="75" orientation="portrait" horizontalDpi="4294967292" verticalDpi="360" r:id="rId1"/>
  <ignoredErrors>
    <ignoredError sqref="F8 D8 H8 J8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R66"/>
  <sheetViews>
    <sheetView showGridLines="0" zoomScaleNormal="100" workbookViewId="0">
      <selection activeCell="F10" sqref="F10:G10"/>
    </sheetView>
  </sheetViews>
  <sheetFormatPr baseColWidth="10" defaultRowHeight="15" x14ac:dyDescent="0.25"/>
  <cols>
    <col min="1" max="1" width="4.140625" customWidth="1"/>
    <col min="2" max="2" width="10.85546875" customWidth="1"/>
    <col min="3" max="3" width="40.7109375" customWidth="1"/>
    <col min="4" max="4" width="10.85546875" customWidth="1"/>
    <col min="5" max="5" width="3.5703125" customWidth="1"/>
    <col min="6" max="6" width="2.7109375" customWidth="1"/>
    <col min="7" max="7" width="4.28515625" customWidth="1"/>
    <col min="8" max="8" width="1.140625" customWidth="1"/>
    <col min="9" max="9" width="40.5703125" customWidth="1"/>
    <col min="10" max="10" width="10.85546875" customWidth="1"/>
    <col min="11" max="11" width="1.42578125" customWidth="1"/>
  </cols>
  <sheetData>
    <row r="1" spans="1:18" ht="76.5" customHeight="1" x14ac:dyDescent="0.25">
      <c r="K1" s="28"/>
      <c r="L1" s="28"/>
      <c r="M1" s="28"/>
      <c r="N1" s="28"/>
      <c r="O1" s="28"/>
      <c r="P1" s="28"/>
      <c r="Q1" s="28"/>
      <c r="R1" s="28"/>
    </row>
    <row r="2" spans="1:18" ht="16.5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  <c r="F2" s="382"/>
      <c r="G2" s="382"/>
      <c r="H2" s="131"/>
      <c r="K2" s="28"/>
      <c r="L2" s="28"/>
      <c r="M2" s="28"/>
      <c r="N2" s="28"/>
      <c r="O2" s="28"/>
      <c r="P2" s="28"/>
      <c r="Q2" s="28"/>
      <c r="R2" s="28"/>
    </row>
    <row r="3" spans="1:18" ht="16.5" customHeight="1" x14ac:dyDescent="0.25">
      <c r="A3" s="381" t="s">
        <v>10</v>
      </c>
      <c r="B3" s="381"/>
      <c r="C3" s="518" t="str">
        <f>MENÚ!B7</f>
        <v>MGTR. YUGCHA BRAVO SHIRLEY</v>
      </c>
      <c r="D3" s="518"/>
      <c r="E3" s="518"/>
      <c r="F3" s="518"/>
      <c r="G3" s="518"/>
      <c r="H3" s="518"/>
      <c r="K3" s="28"/>
      <c r="L3" s="28"/>
      <c r="M3" s="28"/>
      <c r="N3" s="28"/>
      <c r="O3" s="28"/>
      <c r="P3" s="28"/>
      <c r="Q3" s="28"/>
      <c r="R3" s="28"/>
    </row>
    <row r="4" spans="1:18" ht="16.5" customHeight="1" x14ac:dyDescent="0.25">
      <c r="A4" s="381" t="s">
        <v>51</v>
      </c>
      <c r="B4" s="381"/>
      <c r="C4" s="145" t="str">
        <f>MENÚ!G7</f>
        <v>2do</v>
      </c>
      <c r="D4" s="557" t="s">
        <v>12</v>
      </c>
      <c r="E4" s="557"/>
      <c r="F4" s="564" t="str">
        <f>'CONSOLIDADO 1ER TRIM.'!F5</f>
        <v>A</v>
      </c>
      <c r="G4" s="564"/>
      <c r="H4" s="564"/>
      <c r="K4" s="28"/>
      <c r="L4" s="28"/>
      <c r="M4" s="28"/>
      <c r="N4" s="28"/>
      <c r="O4" s="28"/>
      <c r="P4" s="28"/>
      <c r="Q4" s="28"/>
      <c r="R4" s="28"/>
    </row>
    <row r="5" spans="1:18" ht="8.25" customHeight="1" x14ac:dyDescent="0.25">
      <c r="K5" s="28"/>
      <c r="L5" s="28"/>
      <c r="M5" s="28"/>
      <c r="N5" s="28"/>
      <c r="O5" s="28"/>
      <c r="P5" s="28"/>
      <c r="Q5" s="28"/>
      <c r="R5" s="28"/>
    </row>
    <row r="6" spans="1:18" ht="25.5" customHeight="1" x14ac:dyDescent="0.25">
      <c r="A6" s="570" t="s">
        <v>1</v>
      </c>
      <c r="B6" s="570"/>
      <c r="C6" s="570"/>
      <c r="D6" s="132" t="s">
        <v>89</v>
      </c>
      <c r="E6" s="19"/>
      <c r="F6" s="571"/>
      <c r="G6" s="571"/>
      <c r="H6" s="571"/>
      <c r="I6" s="571"/>
      <c r="J6" s="571"/>
      <c r="K6" s="29"/>
      <c r="L6" s="28"/>
      <c r="M6" s="28"/>
      <c r="N6" s="28"/>
      <c r="O6" s="28"/>
      <c r="P6" s="28"/>
      <c r="Q6" s="28"/>
      <c r="R6" s="28"/>
    </row>
    <row r="7" spans="1:18" ht="27.75" customHeight="1" x14ac:dyDescent="0.25">
      <c r="A7" s="26" t="s">
        <v>3</v>
      </c>
      <c r="B7" s="26" t="s">
        <v>2</v>
      </c>
      <c r="C7" s="26" t="s">
        <v>0</v>
      </c>
      <c r="D7" s="130" t="s">
        <v>34</v>
      </c>
      <c r="E7" s="20"/>
      <c r="F7" s="572" t="s">
        <v>36</v>
      </c>
      <c r="G7" s="573"/>
      <c r="H7" s="20" t="s">
        <v>37</v>
      </c>
      <c r="I7" s="189" t="s">
        <v>38</v>
      </c>
      <c r="J7" s="129" t="s">
        <v>35</v>
      </c>
      <c r="K7" s="29"/>
      <c r="L7" s="28"/>
      <c r="M7" s="28"/>
      <c r="N7" s="28"/>
      <c r="O7" s="28"/>
      <c r="P7" s="28"/>
      <c r="Q7" s="28"/>
      <c r="R7" s="28"/>
    </row>
    <row r="8" spans="1:18" ht="13.5" customHeight="1" x14ac:dyDescent="0.25">
      <c r="A8" s="2">
        <v>1</v>
      </c>
      <c r="B8" s="155">
        <f>'CONSOLIDADO 1ER TRIM.'!B9</f>
        <v>0</v>
      </c>
      <c r="C8" s="100" t="str">
        <f>'CONSOLIDADO 1ER TRIM.'!C9</f>
        <v>ALAVA INTRIAGO MADELINE JULIETTE</v>
      </c>
      <c r="D8" s="4">
        <f>'CONSOLIDADO 2DO TRIM. '!K9</f>
        <v>8.86</v>
      </c>
      <c r="E8" s="21"/>
      <c r="F8" s="574" t="s">
        <v>44</v>
      </c>
      <c r="G8" s="574"/>
      <c r="H8" s="27">
        <f>MATCH(J8,$D$8:$D$47,0)</f>
        <v>1</v>
      </c>
      <c r="I8" s="48" t="str">
        <f ca="1">OFFSET($D$7,H8,-1)</f>
        <v>ALAVA INTRIAGO MADELINE JULIETTE</v>
      </c>
      <c r="J8" s="128">
        <f>LARGE($D$8:$D$47,1)</f>
        <v>8.86</v>
      </c>
      <c r="K8" s="21"/>
      <c r="L8" s="28"/>
      <c r="M8" s="28"/>
      <c r="N8" s="28"/>
      <c r="O8" s="28"/>
      <c r="P8" s="28"/>
      <c r="Q8" s="28"/>
      <c r="R8" s="28"/>
    </row>
    <row r="9" spans="1:18" ht="13.5" customHeight="1" x14ac:dyDescent="0.25">
      <c r="A9" s="2">
        <v>2</v>
      </c>
      <c r="B9" s="155">
        <f>'CONSOLIDADO 1ER TRIM.'!B10</f>
        <v>0</v>
      </c>
      <c r="C9" s="100" t="str">
        <f>'CONSOLIDADO 1ER TRIM.'!C10</f>
        <v>ALCIVAR MUÑOZ ORIANA VALESKA</v>
      </c>
      <c r="D9" s="4" t="str">
        <f>'CONSOLIDADO 2DO TRIM. '!K10</f>
        <v/>
      </c>
      <c r="E9" s="21"/>
      <c r="F9" s="574" t="s">
        <v>45</v>
      </c>
      <c r="G9" s="574"/>
      <c r="H9" s="27" t="e">
        <f>MATCH(J9,$D$8:$D$47,0)</f>
        <v>#NUM!</v>
      </c>
      <c r="I9" s="48" t="e">
        <f ca="1">OFFSET($D$7,H9,-1)</f>
        <v>#NUM!</v>
      </c>
      <c r="J9" s="128" t="e">
        <f>LARGE($D$8:$D$47,2)</f>
        <v>#NUM!</v>
      </c>
      <c r="K9" s="21"/>
      <c r="L9" s="28"/>
      <c r="M9" s="28"/>
      <c r="N9" s="28"/>
      <c r="O9" s="28"/>
      <c r="P9" s="28"/>
      <c r="Q9" s="28"/>
      <c r="R9" s="28"/>
    </row>
    <row r="10" spans="1:18" ht="13.5" customHeight="1" x14ac:dyDescent="0.25">
      <c r="A10" s="2">
        <v>3</v>
      </c>
      <c r="B10" s="155">
        <f>'CONSOLIDADO 1ER TRIM.'!B11</f>
        <v>0</v>
      </c>
      <c r="C10" s="100" t="str">
        <f>'CONSOLIDADO 1ER TRIM.'!C11</f>
        <v>ARIAS MUÑOZ FERNANDO ELIAN</v>
      </c>
      <c r="D10" s="4" t="str">
        <f>'CONSOLIDADO 2DO TRIM. '!K11</f>
        <v/>
      </c>
      <c r="E10" s="21"/>
      <c r="F10" s="574" t="s">
        <v>46</v>
      </c>
      <c r="G10" s="574"/>
      <c r="H10" s="27" t="e">
        <f>MATCH(J10,$D$8:$D$47,0)</f>
        <v>#NUM!</v>
      </c>
      <c r="I10" s="48" t="e">
        <f ca="1">OFFSET($D$7,H10,-1)</f>
        <v>#NUM!</v>
      </c>
      <c r="J10" s="128" t="e">
        <f>LARGE($D$8:$D$47,3)</f>
        <v>#NUM!</v>
      </c>
      <c r="K10" s="21"/>
      <c r="L10" s="28"/>
      <c r="M10" s="28"/>
      <c r="N10" s="28"/>
      <c r="O10" s="28"/>
      <c r="P10" s="28"/>
      <c r="Q10" s="28"/>
      <c r="R10" s="28"/>
    </row>
    <row r="11" spans="1:18" ht="13.5" customHeight="1" x14ac:dyDescent="0.25">
      <c r="A11" s="2">
        <v>4</v>
      </c>
      <c r="B11" s="155">
        <f>'CONSOLIDADO 1ER TRIM.'!B12</f>
        <v>0</v>
      </c>
      <c r="C11" s="100" t="str">
        <f>'CONSOLIDADO 1ER TRIM.'!C12</f>
        <v>BARRE MAGALLAN BASTIAN OMAR</v>
      </c>
      <c r="D11" s="4" t="str">
        <f>'CONSOLIDADO 2DO TRIM. '!K12</f>
        <v/>
      </c>
      <c r="E11" s="21"/>
      <c r="F11" s="566"/>
      <c r="G11" s="566"/>
      <c r="H11" s="27"/>
      <c r="I11" s="119"/>
      <c r="J11" s="18"/>
      <c r="K11" s="21"/>
      <c r="L11" s="28"/>
      <c r="M11" s="28"/>
      <c r="N11" s="28"/>
      <c r="O11" s="28"/>
      <c r="P11" s="28"/>
      <c r="Q11" s="28"/>
      <c r="R11" s="28"/>
    </row>
    <row r="12" spans="1:18" ht="13.5" customHeight="1" x14ac:dyDescent="0.25">
      <c r="A12" s="2">
        <v>5</v>
      </c>
      <c r="B12" s="155">
        <f>'CONSOLIDADO 1ER TRIM.'!B13</f>
        <v>0</v>
      </c>
      <c r="C12" s="100" t="str">
        <f>'CONSOLIDADO 1ER TRIM.'!C13</f>
        <v>BASURTO MOREIRA VICTORIA CHARLOTTE</v>
      </c>
      <c r="D12" s="4" t="str">
        <f>'CONSOLIDADO 2DO TRIM. '!K13</f>
        <v/>
      </c>
      <c r="E12" s="21"/>
      <c r="F12" s="566"/>
      <c r="G12" s="566"/>
      <c r="H12" s="27"/>
      <c r="I12" s="119"/>
      <c r="J12" s="18"/>
      <c r="K12" s="21"/>
      <c r="L12" s="28"/>
      <c r="M12" s="28"/>
      <c r="N12" s="28"/>
      <c r="O12" s="28"/>
      <c r="P12" s="28"/>
      <c r="Q12" s="28"/>
      <c r="R12" s="28"/>
    </row>
    <row r="13" spans="1:18" ht="13.5" customHeight="1" x14ac:dyDescent="0.25">
      <c r="A13" s="2">
        <v>6</v>
      </c>
      <c r="B13" s="155">
        <f>'CONSOLIDADO 1ER TRIM.'!B14</f>
        <v>0</v>
      </c>
      <c r="C13" s="100" t="str">
        <f>'CONSOLIDADO 1ER TRIM.'!C14</f>
        <v>BONE CUERO JOSAFAT ISAAC</v>
      </c>
      <c r="D13" s="4" t="str">
        <f>'CONSOLIDADO 2DO TRIM. '!K14</f>
        <v/>
      </c>
      <c r="E13" s="21"/>
      <c r="K13" s="21"/>
      <c r="L13" s="28"/>
      <c r="M13" s="28"/>
      <c r="N13" s="28"/>
      <c r="O13" s="28"/>
      <c r="P13" s="28"/>
      <c r="Q13" s="28"/>
      <c r="R13" s="28"/>
    </row>
    <row r="14" spans="1:18" ht="13.5" customHeight="1" x14ac:dyDescent="0.25">
      <c r="A14" s="2">
        <v>7</v>
      </c>
      <c r="B14" s="155">
        <f>'CONSOLIDADO 1ER TRIM.'!B15</f>
        <v>0</v>
      </c>
      <c r="C14" s="100" t="str">
        <f>'CONSOLIDADO 1ER TRIM.'!C15</f>
        <v>CAGUA ROMAN DARA ABIGAIL</v>
      </c>
      <c r="D14" s="4" t="str">
        <f>'CONSOLIDADO 2DO TRIM. '!K15</f>
        <v/>
      </c>
      <c r="E14" s="21"/>
      <c r="F14" s="18"/>
      <c r="G14" s="18"/>
      <c r="H14" s="18"/>
      <c r="I14" s="18"/>
      <c r="J14" s="18"/>
      <c r="K14" s="18"/>
      <c r="L14" s="28"/>
      <c r="M14" s="28"/>
      <c r="N14" s="28"/>
      <c r="O14" s="28"/>
      <c r="P14" s="28"/>
      <c r="Q14" s="28"/>
      <c r="R14" s="28"/>
    </row>
    <row r="15" spans="1:18" ht="13.5" customHeight="1" x14ac:dyDescent="0.25">
      <c r="A15" s="2">
        <v>8</v>
      </c>
      <c r="B15" s="155">
        <f>'CONSOLIDADO 1ER TRIM.'!B16</f>
        <v>0</v>
      </c>
      <c r="C15" s="100" t="str">
        <f>'CONSOLIDADO 1ER TRIM.'!C16</f>
        <v>CALDERON CAÑARTE KEVIN DANIEL</v>
      </c>
      <c r="D15" s="4" t="str">
        <f>'CONSOLIDADO 2DO TRIM. '!K16</f>
        <v/>
      </c>
      <c r="E15" s="21"/>
      <c r="F15" s="18"/>
      <c r="G15" s="18"/>
      <c r="H15" s="18"/>
      <c r="I15" s="18"/>
      <c r="J15" s="18"/>
      <c r="K15" s="18"/>
      <c r="L15" s="28"/>
      <c r="M15" s="28"/>
      <c r="N15" s="28"/>
      <c r="O15" s="28"/>
      <c r="P15" s="28"/>
      <c r="Q15" s="28"/>
      <c r="R15" s="28"/>
    </row>
    <row r="16" spans="1:18" ht="13.5" customHeight="1" x14ac:dyDescent="0.25">
      <c r="A16" s="2">
        <v>9</v>
      </c>
      <c r="B16" s="155">
        <f>'CONSOLIDADO 1ER TRIM.'!B17</f>
        <v>0</v>
      </c>
      <c r="C16" s="100" t="str">
        <f>'CONSOLIDADO 1ER TRIM.'!C17</f>
        <v>CALDERON VILELA BRITANNY AILIN</v>
      </c>
      <c r="D16" s="4" t="str">
        <f>'CONSOLIDADO 2DO TRIM. '!K17</f>
        <v/>
      </c>
      <c r="E16" s="21"/>
      <c r="F16" s="18"/>
      <c r="G16" s="18"/>
      <c r="H16" s="18"/>
      <c r="I16" s="18"/>
      <c r="J16" s="18"/>
      <c r="K16" s="18"/>
      <c r="L16" s="28"/>
      <c r="M16" s="28"/>
      <c r="N16" s="28"/>
      <c r="O16" s="28"/>
      <c r="P16" s="28"/>
      <c r="Q16" s="28"/>
      <c r="R16" s="28"/>
    </row>
    <row r="17" spans="1:18" ht="13.5" customHeight="1" x14ac:dyDescent="0.25">
      <c r="A17" s="2">
        <v>10</v>
      </c>
      <c r="B17" s="155">
        <f>'CONSOLIDADO 1ER TRIM.'!B18</f>
        <v>0</v>
      </c>
      <c r="C17" s="100" t="str">
        <f>'CONSOLIDADO 1ER TRIM.'!C18</f>
        <v>CAÑOLA CHILA MARIA FERNANDA</v>
      </c>
      <c r="D17" s="4" t="str">
        <f>'CONSOLIDADO 2DO TRIM. '!K18</f>
        <v/>
      </c>
      <c r="E17" s="21"/>
      <c r="F17" s="18"/>
      <c r="G17" s="18"/>
      <c r="H17" s="18"/>
      <c r="I17" s="18"/>
      <c r="J17" s="18"/>
      <c r="K17" s="18"/>
      <c r="L17" s="28"/>
      <c r="M17" s="28"/>
      <c r="N17" s="28"/>
      <c r="O17" s="28"/>
      <c r="P17" s="28"/>
      <c r="Q17" s="28"/>
      <c r="R17" s="28"/>
    </row>
    <row r="18" spans="1:18" ht="13.5" customHeight="1" x14ac:dyDescent="0.25">
      <c r="A18" s="2">
        <v>11</v>
      </c>
      <c r="B18" s="155">
        <f>'CONSOLIDADO 1ER TRIM.'!B19</f>
        <v>0</v>
      </c>
      <c r="C18" s="100" t="str">
        <f>'CONSOLIDADO 1ER TRIM.'!C19</f>
        <v>CRIOLLO JAMA HEYTHAN KEANU</v>
      </c>
      <c r="D18" s="4" t="str">
        <f>'CONSOLIDADO 2DO TRIM. '!K19</f>
        <v/>
      </c>
      <c r="E18" s="21"/>
      <c r="F18" s="18"/>
      <c r="G18" s="18"/>
      <c r="H18" s="18"/>
      <c r="I18" s="18"/>
      <c r="J18" s="18"/>
      <c r="K18" s="18"/>
      <c r="L18" s="28"/>
      <c r="M18" s="28"/>
      <c r="N18" s="28"/>
      <c r="O18" s="28"/>
      <c r="P18" s="28"/>
      <c r="Q18" s="28"/>
      <c r="R18" s="28"/>
    </row>
    <row r="19" spans="1:18" ht="13.5" customHeight="1" x14ac:dyDescent="0.25">
      <c r="A19" s="2">
        <v>12</v>
      </c>
      <c r="B19" s="155">
        <f>'CONSOLIDADO 1ER TRIM.'!B20</f>
        <v>0</v>
      </c>
      <c r="C19" s="100" t="str">
        <f>'CONSOLIDADO 1ER TRIM.'!C20</f>
        <v>FARIAS QUIÑONEZ SCARLETH JULIETH</v>
      </c>
      <c r="D19" s="4" t="str">
        <f>'CONSOLIDADO 2DO TRIM. '!K20</f>
        <v/>
      </c>
      <c r="E19" s="21"/>
      <c r="F19" s="18"/>
      <c r="G19" s="18"/>
      <c r="H19" s="18"/>
      <c r="I19" s="18"/>
      <c r="J19" s="18"/>
      <c r="K19" s="18"/>
      <c r="L19" s="28"/>
      <c r="M19" s="28"/>
      <c r="N19" s="28"/>
      <c r="O19" s="28"/>
      <c r="P19" s="28"/>
      <c r="Q19" s="28"/>
      <c r="R19" s="28"/>
    </row>
    <row r="20" spans="1:18" ht="13.5" customHeight="1" x14ac:dyDescent="0.25">
      <c r="A20" s="2">
        <v>13</v>
      </c>
      <c r="B20" s="155">
        <f>'CONSOLIDADO 1ER TRIM.'!B21</f>
        <v>0</v>
      </c>
      <c r="C20" s="100" t="str">
        <f>'CONSOLIDADO 1ER TRIM.'!C21</f>
        <v>GARCIA JIMENEZ DIEGO NICOLAS</v>
      </c>
      <c r="D20" s="4" t="str">
        <f>'CONSOLIDADO 2DO TRIM. '!K21</f>
        <v/>
      </c>
      <c r="E20" s="21"/>
      <c r="F20" s="18"/>
      <c r="G20" s="18"/>
      <c r="H20" s="18"/>
      <c r="I20" s="18"/>
      <c r="J20" s="18"/>
      <c r="K20" s="18"/>
      <c r="L20" s="28"/>
      <c r="M20" s="28"/>
      <c r="N20" s="28"/>
      <c r="O20" s="28"/>
      <c r="P20" s="28"/>
      <c r="Q20" s="28"/>
      <c r="R20" s="28"/>
    </row>
    <row r="21" spans="1:18" ht="13.5" customHeight="1" x14ac:dyDescent="0.25">
      <c r="A21" s="2">
        <v>14</v>
      </c>
      <c r="B21" s="155">
        <f>'CONSOLIDADO 1ER TRIM.'!B22</f>
        <v>0</v>
      </c>
      <c r="C21" s="100" t="str">
        <f>'CONSOLIDADO 1ER TRIM.'!C22</f>
        <v>GUERRERO NAPA ACENE SAMANTA</v>
      </c>
      <c r="D21" s="4" t="str">
        <f>'CONSOLIDADO 2DO TRIM. '!K22</f>
        <v/>
      </c>
      <c r="E21" s="21"/>
      <c r="F21" s="18"/>
      <c r="G21" s="18"/>
      <c r="H21" s="18"/>
      <c r="I21" s="18"/>
      <c r="J21" s="18"/>
      <c r="K21" s="18"/>
      <c r="L21" s="28"/>
      <c r="M21" s="28"/>
      <c r="N21" s="28"/>
      <c r="O21" s="28"/>
      <c r="P21" s="28"/>
      <c r="Q21" s="28"/>
      <c r="R21" s="28"/>
    </row>
    <row r="22" spans="1:18" ht="13.5" customHeight="1" x14ac:dyDescent="0.25">
      <c r="A22" s="2">
        <v>15</v>
      </c>
      <c r="B22" s="155">
        <f>'CONSOLIDADO 1ER TRIM.'!B23</f>
        <v>0</v>
      </c>
      <c r="C22" s="100" t="str">
        <f>'CONSOLIDADO 1ER TRIM.'!C23</f>
        <v>GUILLEN RODRIGUEZ KIMBERLY DOMENICA</v>
      </c>
      <c r="D22" s="4" t="str">
        <f>'CONSOLIDADO 2DO TRIM. '!K23</f>
        <v/>
      </c>
      <c r="E22" s="21"/>
      <c r="F22" s="18"/>
      <c r="G22" s="18"/>
      <c r="H22" s="18"/>
      <c r="I22" s="18"/>
      <c r="J22" s="18"/>
      <c r="K22" s="18"/>
      <c r="L22" s="28"/>
      <c r="M22" s="28"/>
      <c r="N22" s="28"/>
      <c r="O22" s="28"/>
      <c r="P22" s="28"/>
      <c r="Q22" s="28"/>
      <c r="R22" s="28"/>
    </row>
    <row r="23" spans="1:18" ht="13.5" customHeight="1" x14ac:dyDescent="0.25">
      <c r="A23" s="2">
        <v>16</v>
      </c>
      <c r="B23" s="155">
        <f>'CONSOLIDADO 1ER TRIM.'!B24</f>
        <v>0</v>
      </c>
      <c r="C23" s="100" t="str">
        <f>'CONSOLIDADO 1ER TRIM.'!C24</f>
        <v>IBARRA PICO JEAN CARLOS</v>
      </c>
      <c r="D23" s="4" t="str">
        <f>'CONSOLIDADO 2DO TRIM. '!K24</f>
        <v/>
      </c>
      <c r="E23" s="21"/>
      <c r="F23" s="18"/>
      <c r="G23" s="18"/>
      <c r="H23" s="18"/>
      <c r="I23" s="18"/>
      <c r="J23" s="18"/>
      <c r="K23" s="18"/>
      <c r="L23" s="28"/>
      <c r="M23" s="28"/>
      <c r="N23" s="28"/>
      <c r="O23" s="28"/>
      <c r="P23" s="28"/>
      <c r="Q23" s="28"/>
      <c r="R23" s="28"/>
    </row>
    <row r="24" spans="1:18" ht="13.5" customHeight="1" x14ac:dyDescent="0.25">
      <c r="A24" s="2">
        <v>17</v>
      </c>
      <c r="B24" s="155">
        <f>'CONSOLIDADO 1ER TRIM.'!B25</f>
        <v>0</v>
      </c>
      <c r="C24" s="100" t="str">
        <f>'CONSOLIDADO 1ER TRIM.'!C25</f>
        <v>JAMA IVARRA GIANNA LIDICETH</v>
      </c>
      <c r="D24" s="4" t="str">
        <f>'CONSOLIDADO 2DO TRIM. '!K25</f>
        <v/>
      </c>
      <c r="E24" s="21"/>
      <c r="F24" s="18"/>
      <c r="G24" s="18"/>
      <c r="H24" s="18"/>
      <c r="I24" s="18"/>
      <c r="J24" s="18"/>
      <c r="K24" s="18"/>
      <c r="L24" s="28"/>
      <c r="M24" s="28"/>
      <c r="N24" s="28"/>
      <c r="O24" s="28"/>
      <c r="P24" s="28"/>
      <c r="Q24" s="28"/>
      <c r="R24" s="28"/>
    </row>
    <row r="25" spans="1:18" ht="13.5" customHeight="1" x14ac:dyDescent="0.25">
      <c r="A25" s="2">
        <v>18</v>
      </c>
      <c r="B25" s="155">
        <f>'CONSOLIDADO 1ER TRIM.'!B26</f>
        <v>0</v>
      </c>
      <c r="C25" s="100" t="str">
        <f>'CONSOLIDADO 1ER TRIM.'!C26</f>
        <v>JAMA MOREIRA ASHLY DANIELA</v>
      </c>
      <c r="D25" s="4" t="str">
        <f>'CONSOLIDADO 2DO TRIM. '!K26</f>
        <v/>
      </c>
      <c r="E25" s="21"/>
      <c r="F25" s="18"/>
      <c r="G25" s="18"/>
      <c r="H25" s="18"/>
      <c r="I25" s="18"/>
      <c r="J25" s="18"/>
      <c r="K25" s="18"/>
      <c r="L25" s="28"/>
      <c r="M25" s="28"/>
      <c r="N25" s="28"/>
      <c r="O25" s="28"/>
      <c r="P25" s="28"/>
      <c r="Q25" s="28"/>
      <c r="R25" s="28"/>
    </row>
    <row r="26" spans="1:18" ht="13.5" customHeight="1" x14ac:dyDescent="0.25">
      <c r="A26" s="2">
        <v>19</v>
      </c>
      <c r="B26" s="155">
        <f>'CONSOLIDADO 1ER TRIM.'!B27</f>
        <v>0</v>
      </c>
      <c r="C26" s="100" t="str">
        <f>'CONSOLIDADO 1ER TRIM.'!C27</f>
        <v>LOOR MOREIRA ISAIAS EZEQUIEL</v>
      </c>
      <c r="D26" s="4" t="str">
        <f>'CONSOLIDADO 2DO TRIM. '!K27</f>
        <v/>
      </c>
      <c r="E26" s="21"/>
      <c r="F26" s="18"/>
      <c r="G26" s="18"/>
      <c r="H26" s="18"/>
      <c r="I26" s="18"/>
      <c r="J26" s="18"/>
      <c r="K26" s="18"/>
      <c r="L26" s="28"/>
      <c r="M26" s="28"/>
      <c r="N26" s="28"/>
      <c r="O26" s="28"/>
      <c r="P26" s="28"/>
      <c r="Q26" s="28"/>
      <c r="R26" s="28"/>
    </row>
    <row r="27" spans="1:18" ht="13.5" customHeight="1" x14ac:dyDescent="0.25">
      <c r="A27" s="2">
        <v>20</v>
      </c>
      <c r="B27" s="155">
        <f>'CONSOLIDADO 1ER TRIM.'!B28</f>
        <v>0</v>
      </c>
      <c r="C27" s="100" t="str">
        <f>'CONSOLIDADO 1ER TRIM.'!C28</f>
        <v>LOPEZ MARCILLO GLADYS VALENTINA</v>
      </c>
      <c r="D27" s="4" t="str">
        <f>'CONSOLIDADO 2DO TRIM. '!K28</f>
        <v/>
      </c>
      <c r="E27" s="21"/>
      <c r="F27" s="18"/>
      <c r="G27" s="18"/>
      <c r="H27" s="18"/>
      <c r="I27" s="18"/>
      <c r="J27" s="18"/>
      <c r="K27" s="18"/>
      <c r="L27" s="28"/>
      <c r="M27" s="28"/>
      <c r="N27" s="28"/>
      <c r="O27" s="28"/>
      <c r="P27" s="28"/>
      <c r="Q27" s="28"/>
      <c r="R27" s="28"/>
    </row>
    <row r="28" spans="1:18" ht="13.5" customHeight="1" x14ac:dyDescent="0.25">
      <c r="A28" s="2">
        <v>21</v>
      </c>
      <c r="B28" s="155">
        <f>'CONSOLIDADO 1ER TRIM.'!B29</f>
        <v>0</v>
      </c>
      <c r="C28" s="100" t="str">
        <f>'CONSOLIDADO 1ER TRIM.'!C29</f>
        <v>LUCAS FARIAS MADELIN ELIZABETH</v>
      </c>
      <c r="D28" s="4" t="str">
        <f>'CONSOLIDADO 2DO TRIM. '!K29</f>
        <v/>
      </c>
      <c r="E28" s="21"/>
      <c r="F28" s="18"/>
      <c r="G28" s="18"/>
      <c r="H28" s="18"/>
      <c r="I28" s="18"/>
      <c r="J28" s="18"/>
      <c r="K28" s="18"/>
      <c r="L28" s="28"/>
      <c r="M28" s="28"/>
      <c r="N28" s="28"/>
      <c r="O28" s="28"/>
      <c r="P28" s="28"/>
      <c r="Q28" s="28"/>
      <c r="R28" s="28"/>
    </row>
    <row r="29" spans="1:18" ht="13.5" customHeight="1" x14ac:dyDescent="0.25">
      <c r="A29" s="2">
        <v>22</v>
      </c>
      <c r="B29" s="155">
        <f>'CONSOLIDADO 1ER TRIM.'!B30</f>
        <v>0</v>
      </c>
      <c r="C29" s="100" t="str">
        <f>'CONSOLIDADO 1ER TRIM.'!C30</f>
        <v>MACIAS MERO FERNANDO EMANUEL</v>
      </c>
      <c r="D29" s="4" t="str">
        <f>'CONSOLIDADO 2DO TRIM. '!K30</f>
        <v/>
      </c>
      <c r="E29" s="21"/>
      <c r="F29" s="18"/>
      <c r="G29" s="18"/>
      <c r="H29" s="18"/>
      <c r="I29" s="18"/>
      <c r="J29" s="18"/>
      <c r="K29" s="18"/>
      <c r="L29" s="28"/>
      <c r="M29" s="28"/>
      <c r="N29" s="28"/>
      <c r="O29" s="28"/>
      <c r="P29" s="28"/>
      <c r="Q29" s="28"/>
      <c r="R29" s="28"/>
    </row>
    <row r="30" spans="1:18" ht="13.5" customHeight="1" x14ac:dyDescent="0.25">
      <c r="A30" s="2">
        <v>23</v>
      </c>
      <c r="B30" s="155">
        <f>'CONSOLIDADO 1ER TRIM.'!B31</f>
        <v>0</v>
      </c>
      <c r="C30" s="100" t="str">
        <f>'CONSOLIDADO 1ER TRIM.'!C31</f>
        <v>MENDOZA BRAVO ALISSE VALENTINA</v>
      </c>
      <c r="D30" s="4" t="str">
        <f>'CONSOLIDADO 2DO TRIM. '!K31</f>
        <v/>
      </c>
      <c r="E30" s="21"/>
      <c r="F30" s="18"/>
      <c r="G30" s="18"/>
      <c r="H30" s="18"/>
      <c r="I30" s="18"/>
      <c r="J30" s="18"/>
      <c r="K30" s="18"/>
      <c r="L30" s="28"/>
      <c r="M30" s="28"/>
      <c r="N30" s="28"/>
      <c r="O30" s="28"/>
      <c r="P30" s="28"/>
      <c r="Q30" s="28"/>
      <c r="R30" s="28"/>
    </row>
    <row r="31" spans="1:18" ht="13.5" customHeight="1" x14ac:dyDescent="0.25">
      <c r="A31" s="2">
        <v>24</v>
      </c>
      <c r="B31" s="155">
        <f>'CONSOLIDADO 1ER TRIM.'!B32</f>
        <v>0</v>
      </c>
      <c r="C31" s="100" t="str">
        <f>'CONSOLIDADO 1ER TRIM.'!C32</f>
        <v>MORALES CAICEDO ANGIE LISSETH</v>
      </c>
      <c r="D31" s="4" t="str">
        <f>'CONSOLIDADO 2DO TRIM. '!K32</f>
        <v/>
      </c>
      <c r="E31" s="21"/>
      <c r="F31" s="18"/>
      <c r="G31" s="18"/>
      <c r="H31" s="18"/>
      <c r="I31" s="18"/>
      <c r="J31" s="18"/>
      <c r="K31" s="18"/>
      <c r="L31" s="28"/>
      <c r="M31" s="28"/>
      <c r="N31" s="28"/>
      <c r="O31" s="28"/>
      <c r="P31" s="28"/>
      <c r="Q31" s="28"/>
      <c r="R31" s="28"/>
    </row>
    <row r="32" spans="1:18" ht="13.5" customHeight="1" x14ac:dyDescent="0.25">
      <c r="A32" s="2">
        <v>25</v>
      </c>
      <c r="B32" s="155">
        <f>'CONSOLIDADO 1ER TRIM.'!B33</f>
        <v>0</v>
      </c>
      <c r="C32" s="100" t="str">
        <f>'CONSOLIDADO 1ER TRIM.'!C33</f>
        <v>MORENO MOREIRA JOSE JAHER</v>
      </c>
      <c r="D32" s="4" t="str">
        <f>'CONSOLIDADO 2DO TRIM. '!K33</f>
        <v/>
      </c>
      <c r="E32" s="21"/>
      <c r="F32" s="18"/>
      <c r="G32" s="18"/>
      <c r="H32" s="18"/>
      <c r="I32" s="18"/>
      <c r="J32" s="18"/>
      <c r="K32" s="18"/>
      <c r="L32" s="28"/>
      <c r="M32" s="28"/>
      <c r="N32" s="28"/>
      <c r="O32" s="28"/>
      <c r="P32" s="28"/>
      <c r="Q32" s="28"/>
      <c r="R32" s="28"/>
    </row>
    <row r="33" spans="1:18" ht="13.5" customHeight="1" x14ac:dyDescent="0.25">
      <c r="A33" s="2">
        <v>26</v>
      </c>
      <c r="B33" s="155">
        <f>'CONSOLIDADO 1ER TRIM.'!B34</f>
        <v>0</v>
      </c>
      <c r="C33" s="100" t="str">
        <f>'CONSOLIDADO 1ER TRIM.'!C34</f>
        <v>MURILLO CHILA ZAIDA CHARLOTTE</v>
      </c>
      <c r="D33" s="4" t="str">
        <f>'CONSOLIDADO 2DO TRIM. '!K34</f>
        <v/>
      </c>
      <c r="E33" s="21"/>
      <c r="F33" s="18"/>
      <c r="G33" s="18"/>
      <c r="H33" s="18"/>
      <c r="I33" s="18"/>
      <c r="J33" s="18"/>
      <c r="K33" s="18"/>
      <c r="L33" s="28"/>
      <c r="M33" s="28"/>
      <c r="N33" s="28"/>
      <c r="O33" s="28"/>
      <c r="P33" s="28"/>
      <c r="Q33" s="28"/>
      <c r="R33" s="28"/>
    </row>
    <row r="34" spans="1:18" ht="13.5" customHeight="1" x14ac:dyDescent="0.25">
      <c r="A34" s="2">
        <v>27</v>
      </c>
      <c r="B34" s="155">
        <f>'CONSOLIDADO 1ER TRIM.'!B35</f>
        <v>0</v>
      </c>
      <c r="C34" s="100" t="str">
        <f>'CONSOLIDADO 1ER TRIM.'!C35</f>
        <v>ORTIZ CAGUA DANNY DAMIAN</v>
      </c>
      <c r="D34" s="4" t="str">
        <f>'CONSOLIDADO 2DO TRIM. '!K35</f>
        <v/>
      </c>
      <c r="E34" s="21"/>
      <c r="F34" s="18"/>
      <c r="G34" s="18"/>
      <c r="H34" s="18"/>
      <c r="I34" s="18"/>
      <c r="J34" s="18"/>
      <c r="K34" s="18"/>
      <c r="L34" s="28"/>
      <c r="M34" s="28"/>
      <c r="N34" s="28"/>
      <c r="O34" s="28"/>
      <c r="P34" s="28"/>
      <c r="Q34" s="28"/>
      <c r="R34" s="28"/>
    </row>
    <row r="35" spans="1:18" ht="13.5" customHeight="1" x14ac:dyDescent="0.25">
      <c r="A35" s="2">
        <v>28</v>
      </c>
      <c r="B35" s="155">
        <f>'CONSOLIDADO 1ER TRIM.'!B36</f>
        <v>0</v>
      </c>
      <c r="C35" s="100" t="str">
        <f>'CONSOLIDADO 1ER TRIM.'!C36</f>
        <v>ORTIZ ZAMBRANO ANA DALILA</v>
      </c>
      <c r="D35" s="4" t="str">
        <f>'CONSOLIDADO 2DO TRIM. '!K36</f>
        <v/>
      </c>
      <c r="E35" s="21"/>
      <c r="F35" s="18"/>
      <c r="G35" s="18"/>
      <c r="H35" s="18"/>
      <c r="I35" s="18"/>
      <c r="J35" s="18"/>
      <c r="K35" s="18"/>
      <c r="L35" s="28"/>
      <c r="M35" s="28"/>
      <c r="N35" s="28"/>
      <c r="O35" s="28"/>
      <c r="P35" s="28"/>
      <c r="Q35" s="28"/>
      <c r="R35" s="28"/>
    </row>
    <row r="36" spans="1:18" ht="13.5" customHeight="1" x14ac:dyDescent="0.25">
      <c r="A36" s="2">
        <v>29</v>
      </c>
      <c r="B36" s="155">
        <f>'CONSOLIDADO 1ER TRIM.'!B37</f>
        <v>0</v>
      </c>
      <c r="C36" s="100" t="str">
        <f>'CONSOLIDADO 1ER TRIM.'!C37</f>
        <v>QUIROZ ORTIZ ADRIANA LUCIA</v>
      </c>
      <c r="D36" s="4" t="str">
        <f>'CONSOLIDADO 2DO TRIM. '!K37</f>
        <v/>
      </c>
      <c r="E36" s="21"/>
      <c r="F36" s="18"/>
      <c r="G36" s="18"/>
      <c r="H36" s="18"/>
      <c r="I36" s="18"/>
      <c r="J36" s="18"/>
      <c r="K36" s="18"/>
      <c r="L36" s="28"/>
      <c r="M36" s="28"/>
      <c r="N36" s="28"/>
      <c r="O36" s="28"/>
      <c r="P36" s="28"/>
      <c r="Q36" s="28"/>
      <c r="R36" s="28"/>
    </row>
    <row r="37" spans="1:18" ht="13.5" customHeight="1" x14ac:dyDescent="0.25">
      <c r="A37" s="2">
        <v>30</v>
      </c>
      <c r="B37" s="155">
        <f>'CONSOLIDADO 1ER TRIM.'!B38</f>
        <v>0</v>
      </c>
      <c r="C37" s="100" t="str">
        <f>'CONSOLIDADO 1ER TRIM.'!C38</f>
        <v>RODRIGUEZ ARRIAGA KEYLER JOSUE</v>
      </c>
      <c r="D37" s="4" t="str">
        <f>'CONSOLIDADO 2DO TRIM. '!K38</f>
        <v/>
      </c>
      <c r="E37" s="21"/>
      <c r="F37" s="18"/>
      <c r="G37" s="18"/>
      <c r="H37" s="18"/>
      <c r="I37" s="18"/>
      <c r="J37" s="18"/>
      <c r="K37" s="18"/>
      <c r="L37" s="28"/>
      <c r="M37" s="28"/>
      <c r="N37" s="28"/>
      <c r="O37" s="28"/>
      <c r="P37" s="28"/>
      <c r="Q37" s="28"/>
      <c r="R37" s="28"/>
    </row>
    <row r="38" spans="1:18" ht="13.5" customHeight="1" x14ac:dyDescent="0.25">
      <c r="A38" s="2">
        <v>31</v>
      </c>
      <c r="B38" s="155">
        <f>'CONSOLIDADO 1ER TRIM.'!B39</f>
        <v>0</v>
      </c>
      <c r="C38" s="100" t="str">
        <f>'CONSOLIDADO 1ER TRIM.'!C39</f>
        <v>RODRIGUEZ GUILLEN CAMILA NOHELIA</v>
      </c>
      <c r="D38" s="4" t="str">
        <f>'CONSOLIDADO 2DO TRIM. '!K39</f>
        <v/>
      </c>
      <c r="E38" s="21"/>
      <c r="F38" s="18"/>
      <c r="G38" s="18"/>
      <c r="H38" s="18"/>
      <c r="I38" s="18"/>
      <c r="J38" s="18"/>
      <c r="K38" s="18"/>
      <c r="L38" s="28"/>
      <c r="M38" s="28"/>
      <c r="N38" s="28"/>
      <c r="O38" s="28"/>
      <c r="P38" s="28"/>
      <c r="Q38" s="28"/>
      <c r="R38" s="28"/>
    </row>
    <row r="39" spans="1:18" ht="13.5" customHeight="1" x14ac:dyDescent="0.25">
      <c r="A39" s="2">
        <v>32</v>
      </c>
      <c r="B39" s="155">
        <f>'CONSOLIDADO 1ER TRIM.'!B40</f>
        <v>0</v>
      </c>
      <c r="C39" s="100" t="str">
        <f>'CONSOLIDADO 1ER TRIM.'!C40</f>
        <v>ROSADO DELGADO ASHLEY ANTONELLA</v>
      </c>
      <c r="D39" s="4" t="str">
        <f>'CONSOLIDADO 2DO TRIM. '!K40</f>
        <v/>
      </c>
      <c r="E39" s="21"/>
      <c r="F39" s="18"/>
      <c r="G39" s="18"/>
      <c r="H39" s="18"/>
      <c r="I39" s="18"/>
      <c r="J39" s="18"/>
      <c r="K39" s="18"/>
      <c r="L39" s="28"/>
      <c r="M39" s="28"/>
      <c r="N39" s="28"/>
      <c r="O39" s="28"/>
      <c r="P39" s="28"/>
      <c r="Q39" s="28"/>
      <c r="R39" s="28"/>
    </row>
    <row r="40" spans="1:18" ht="13.5" customHeight="1" x14ac:dyDescent="0.25">
      <c r="A40" s="2">
        <v>33</v>
      </c>
      <c r="B40" s="155">
        <f>'CONSOLIDADO 1ER TRIM.'!B41</f>
        <v>0</v>
      </c>
      <c r="C40" s="100" t="str">
        <f>'CONSOLIDADO 1ER TRIM.'!C41</f>
        <v>SABANDO IBARRA JEREMIAS KALET</v>
      </c>
      <c r="D40" s="4" t="str">
        <f>'CONSOLIDADO 2DO TRIM. '!K41</f>
        <v/>
      </c>
      <c r="E40" s="21"/>
      <c r="F40" s="18"/>
      <c r="G40" s="18"/>
      <c r="H40" s="18"/>
      <c r="I40" s="18"/>
      <c r="J40" s="18"/>
      <c r="K40" s="18"/>
      <c r="L40" s="28"/>
      <c r="M40" s="28"/>
      <c r="N40" s="28"/>
      <c r="O40" s="28"/>
      <c r="P40" s="28"/>
      <c r="Q40" s="28"/>
      <c r="R40" s="28"/>
    </row>
    <row r="41" spans="1:18" ht="13.5" customHeight="1" x14ac:dyDescent="0.25">
      <c r="A41" s="2">
        <v>34</v>
      </c>
      <c r="B41" s="155">
        <f>'CONSOLIDADO 1ER TRIM.'!B42</f>
        <v>0</v>
      </c>
      <c r="C41" s="100" t="str">
        <f>'CONSOLIDADO 1ER TRIM.'!C42</f>
        <v>SOLORZANO MELENDREZ JOSTIN RAFAEL</v>
      </c>
      <c r="D41" s="4" t="str">
        <f>'CONSOLIDADO 2DO TRIM. '!K42</f>
        <v/>
      </c>
      <c r="E41" s="21"/>
      <c r="F41" s="18"/>
      <c r="G41" s="18"/>
      <c r="H41" s="18"/>
      <c r="I41" s="18"/>
      <c r="J41" s="18"/>
      <c r="K41" s="18"/>
      <c r="L41" s="28"/>
      <c r="M41" s="28"/>
      <c r="N41" s="28"/>
      <c r="O41" s="28"/>
      <c r="P41" s="28"/>
      <c r="Q41" s="28"/>
      <c r="R41" s="28"/>
    </row>
    <row r="42" spans="1:18" ht="13.5" customHeight="1" x14ac:dyDescent="0.25">
      <c r="A42" s="2">
        <v>35</v>
      </c>
      <c r="B42" s="155">
        <f>'CONSOLIDADO 1ER TRIM.'!B43</f>
        <v>0</v>
      </c>
      <c r="C42" s="100" t="str">
        <f>'CONSOLIDADO 1ER TRIM.'!C43</f>
        <v>SUAREZ REINA RAUL ALEJANDRO</v>
      </c>
      <c r="D42" s="4" t="str">
        <f>'CONSOLIDADO 2DO TRIM. '!K43</f>
        <v/>
      </c>
      <c r="E42" s="21"/>
      <c r="F42" s="18"/>
      <c r="G42" s="18"/>
      <c r="H42" s="18"/>
      <c r="I42" s="18"/>
      <c r="J42" s="18"/>
      <c r="K42" s="18"/>
      <c r="L42" s="28"/>
      <c r="M42" s="28"/>
      <c r="N42" s="28"/>
      <c r="O42" s="28"/>
      <c r="P42" s="28"/>
      <c r="Q42" s="28"/>
      <c r="R42" s="28"/>
    </row>
    <row r="43" spans="1:18" ht="13.5" customHeight="1" x14ac:dyDescent="0.25">
      <c r="A43" s="2">
        <v>36</v>
      </c>
      <c r="B43" s="155">
        <f>'CONSOLIDADO 1ER TRIM.'!B44</f>
        <v>0</v>
      </c>
      <c r="C43" s="100" t="str">
        <f>'CONSOLIDADO 1ER TRIM.'!C44</f>
        <v>VERA FARIAS JACKSON ARIEL</v>
      </c>
      <c r="D43" s="4" t="str">
        <f>'CONSOLIDADO 2DO TRIM. '!K44</f>
        <v/>
      </c>
      <c r="E43" s="21"/>
      <c r="F43" s="18"/>
      <c r="G43" s="18"/>
      <c r="H43" s="18"/>
      <c r="I43" s="18"/>
      <c r="J43" s="18"/>
      <c r="K43" s="18"/>
      <c r="L43" s="28"/>
      <c r="M43" s="28"/>
      <c r="N43" s="28"/>
      <c r="O43" s="28"/>
      <c r="P43" s="28"/>
      <c r="Q43" s="28"/>
      <c r="R43" s="28"/>
    </row>
    <row r="44" spans="1:18" ht="13.5" customHeight="1" x14ac:dyDescent="0.25">
      <c r="A44" s="2">
        <v>37</v>
      </c>
      <c r="B44" s="155">
        <f>'CONSOLIDADO 1ER TRIM.'!B45</f>
        <v>0</v>
      </c>
      <c r="C44" s="100" t="str">
        <f>'CONSOLIDADO 1ER TRIM.'!C45</f>
        <v>ZAMBRANO CAGUA EVAN NELSIÑO</v>
      </c>
      <c r="D44" s="4" t="str">
        <f>'CONSOLIDADO 2DO TRIM. '!K45</f>
        <v/>
      </c>
      <c r="E44" s="21"/>
      <c r="F44" s="18"/>
      <c r="G44" s="18"/>
      <c r="H44" s="18"/>
      <c r="I44" s="18"/>
      <c r="J44" s="18"/>
      <c r="K44" s="18"/>
      <c r="L44" s="28"/>
      <c r="M44" s="28"/>
      <c r="N44" s="28"/>
      <c r="O44" s="28"/>
      <c r="P44" s="28"/>
      <c r="Q44" s="28"/>
      <c r="R44" s="28"/>
    </row>
    <row r="45" spans="1:18" ht="13.5" customHeight="1" x14ac:dyDescent="0.25">
      <c r="A45" s="2">
        <v>38</v>
      </c>
      <c r="B45" s="155">
        <f>'CONSOLIDADO 1ER TRIM.'!B46</f>
        <v>0</v>
      </c>
      <c r="C45" s="100" t="str">
        <f>'CONSOLIDADO 1ER TRIM.'!C46</f>
        <v>ZAMBRANO CHILA NATHALY VIVIANA</v>
      </c>
      <c r="D45" s="4" t="str">
        <f>'CONSOLIDADO 2DO TRIM. '!K46</f>
        <v/>
      </c>
      <c r="E45" s="21"/>
      <c r="F45" s="18"/>
      <c r="G45" s="18"/>
      <c r="H45" s="18"/>
      <c r="I45" s="18"/>
      <c r="J45" s="18"/>
      <c r="K45" s="18"/>
      <c r="L45" s="28"/>
      <c r="M45" s="28"/>
      <c r="N45" s="28"/>
      <c r="O45" s="28"/>
      <c r="P45" s="28"/>
      <c r="Q45" s="28"/>
      <c r="R45" s="28"/>
    </row>
    <row r="46" spans="1:18" ht="13.5" customHeight="1" x14ac:dyDescent="0.25">
      <c r="A46" s="2">
        <v>39</v>
      </c>
      <c r="B46" s="155">
        <f>'CONSOLIDADO 1ER TRIM.'!B47</f>
        <v>0</v>
      </c>
      <c r="C46" s="100" t="str">
        <f>'CONSOLIDADO 1ER TRIM.'!C47</f>
        <v>ZAMBRANO ZAMBRANO ELIAM EZEQUIEL</v>
      </c>
      <c r="D46" s="4" t="str">
        <f>'CONSOLIDADO 2DO TRIM. '!K47</f>
        <v/>
      </c>
      <c r="E46" s="21"/>
      <c r="F46" s="18"/>
      <c r="G46" s="18"/>
      <c r="H46" s="18"/>
      <c r="I46" s="18"/>
      <c r="J46" s="18"/>
      <c r="K46" s="18"/>
      <c r="L46" s="28"/>
      <c r="M46" s="28"/>
      <c r="N46" s="28"/>
      <c r="O46" s="28"/>
      <c r="P46" s="28"/>
      <c r="Q46" s="28"/>
      <c r="R46" s="28"/>
    </row>
    <row r="47" spans="1:18" ht="13.5" customHeight="1" x14ac:dyDescent="0.25">
      <c r="A47" s="2">
        <v>40</v>
      </c>
      <c r="B47" s="155">
        <f>'CONSOLIDADO 1ER TRIM.'!B48</f>
        <v>0</v>
      </c>
      <c r="C47" s="100">
        <f>'CONSOLIDADO 1ER TRIM.'!C48</f>
        <v>0</v>
      </c>
      <c r="D47" s="4" t="str">
        <f>'CONSOLIDADO 2DO TRIM. '!K48</f>
        <v/>
      </c>
      <c r="E47" s="21"/>
      <c r="F47" s="18"/>
      <c r="G47" s="18"/>
      <c r="H47" s="18"/>
      <c r="I47" s="18"/>
      <c r="J47" s="18"/>
      <c r="K47" s="18"/>
      <c r="L47" s="28"/>
      <c r="M47" s="28"/>
      <c r="N47" s="28"/>
      <c r="O47" s="28"/>
      <c r="P47" s="28"/>
      <c r="Q47" s="28"/>
      <c r="R47" s="28"/>
    </row>
    <row r="48" spans="1:18" x14ac:dyDescent="0.25">
      <c r="L48" s="28"/>
      <c r="M48" s="28"/>
      <c r="N48" s="28"/>
      <c r="O48" s="28"/>
      <c r="P48" s="28"/>
      <c r="Q48" s="28"/>
      <c r="R48" s="28"/>
    </row>
    <row r="49" spans="3:18" x14ac:dyDescent="0.25">
      <c r="C49" s="5" t="s">
        <v>13</v>
      </c>
      <c r="D49" s="6">
        <f>COUNTIF(D8:D47,"&gt;0")</f>
        <v>1</v>
      </c>
      <c r="L49" s="28"/>
      <c r="M49" s="28"/>
      <c r="N49" s="28"/>
      <c r="O49" s="28"/>
      <c r="P49" s="28"/>
      <c r="Q49" s="28"/>
      <c r="R49" s="28"/>
    </row>
    <row r="50" spans="3:18" x14ac:dyDescent="0.25">
      <c r="C50" s="5" t="s">
        <v>32</v>
      </c>
      <c r="D50" s="7">
        <f>SUM(D8:D47)/D49</f>
        <v>8.86</v>
      </c>
      <c r="L50" s="28"/>
      <c r="M50" s="28"/>
      <c r="N50" s="28"/>
      <c r="O50" s="28"/>
      <c r="P50" s="28"/>
      <c r="Q50" s="28"/>
      <c r="R50" s="28"/>
    </row>
    <row r="51" spans="3:18" x14ac:dyDescent="0.25">
      <c r="L51" s="28"/>
      <c r="M51" s="28"/>
      <c r="N51" s="28"/>
      <c r="O51" s="28"/>
      <c r="P51" s="28"/>
      <c r="Q51" s="28"/>
      <c r="R51" s="28"/>
    </row>
    <row r="52" spans="3:18" x14ac:dyDescent="0.25">
      <c r="C52" s="567" t="s">
        <v>90</v>
      </c>
      <c r="D52" s="567"/>
      <c r="E52" s="567"/>
      <c r="F52" s="567"/>
      <c r="L52" s="28"/>
      <c r="M52" s="28"/>
      <c r="N52" s="28"/>
      <c r="O52" s="28"/>
      <c r="P52" s="28"/>
      <c r="Q52" s="28"/>
      <c r="R52" s="28"/>
    </row>
    <row r="53" spans="3:18" x14ac:dyDescent="0.25">
      <c r="C53" s="13" t="s">
        <v>14</v>
      </c>
      <c r="D53" s="17" t="s">
        <v>29</v>
      </c>
      <c r="E53" s="568" t="s">
        <v>15</v>
      </c>
      <c r="F53" s="569"/>
      <c r="L53" s="28"/>
      <c r="M53" s="28"/>
      <c r="N53" s="28"/>
      <c r="O53" s="28"/>
      <c r="P53" s="28"/>
      <c r="Q53" s="28"/>
      <c r="R53" s="28"/>
    </row>
    <row r="54" spans="3:18" ht="12" customHeight="1" x14ac:dyDescent="0.25">
      <c r="C54" s="8" t="s">
        <v>16</v>
      </c>
      <c r="D54" s="32">
        <f>COUNTIF(D8:D47,"&gt;8,99")</f>
        <v>0</v>
      </c>
      <c r="E54" s="33">
        <f>(D54*100)/D58</f>
        <v>0</v>
      </c>
      <c r="F54" s="34" t="s">
        <v>15</v>
      </c>
      <c r="L54" s="28"/>
      <c r="M54" s="28"/>
      <c r="N54" s="28"/>
      <c r="O54" s="28"/>
      <c r="P54" s="28"/>
      <c r="Q54" s="28"/>
      <c r="R54" s="28"/>
    </row>
    <row r="55" spans="3:18" ht="12" customHeight="1" x14ac:dyDescent="0.25">
      <c r="C55" s="8" t="s">
        <v>17</v>
      </c>
      <c r="D55" s="32">
        <f>COUNTIF(D8:D47,"&gt;6,99")-D54</f>
        <v>1</v>
      </c>
      <c r="E55" s="33">
        <f>(D55*100)/D58</f>
        <v>100</v>
      </c>
      <c r="F55" s="34" t="s">
        <v>15</v>
      </c>
      <c r="L55" s="28"/>
      <c r="M55" s="28"/>
      <c r="N55" s="28"/>
      <c r="O55" s="28"/>
      <c r="P55" s="28"/>
      <c r="Q55" s="28"/>
      <c r="R55" s="28"/>
    </row>
    <row r="56" spans="3:18" ht="12" customHeight="1" x14ac:dyDescent="0.25">
      <c r="C56" s="9" t="s">
        <v>18</v>
      </c>
      <c r="D56" s="32">
        <f>COUNTIF(D8:D47,"&gt;4")-D55-D54</f>
        <v>0</v>
      </c>
      <c r="E56" s="33">
        <f>(D56*100)/D58</f>
        <v>0</v>
      </c>
      <c r="F56" s="34" t="s">
        <v>15</v>
      </c>
      <c r="L56" s="28"/>
      <c r="M56" s="28"/>
      <c r="N56" s="28"/>
      <c r="O56" s="28"/>
      <c r="P56" s="28"/>
      <c r="Q56" s="28"/>
      <c r="R56" s="28"/>
    </row>
    <row r="57" spans="3:18" ht="12" customHeight="1" x14ac:dyDescent="0.25">
      <c r="C57" s="8" t="s">
        <v>19</v>
      </c>
      <c r="D57" s="35">
        <f>COUNTIF(D8:D47,"&gt;0")-D56-D55-D54</f>
        <v>0</v>
      </c>
      <c r="E57" s="36">
        <f>(D57*100)/D58</f>
        <v>0</v>
      </c>
      <c r="F57" s="37" t="s">
        <v>15</v>
      </c>
      <c r="L57" s="28"/>
      <c r="M57" s="28"/>
      <c r="N57" s="28"/>
      <c r="O57" s="28"/>
      <c r="P57" s="28"/>
      <c r="Q57" s="28"/>
      <c r="R57" s="28"/>
    </row>
    <row r="58" spans="3:18" x14ac:dyDescent="0.25">
      <c r="C58" s="63" t="s">
        <v>39</v>
      </c>
      <c r="D58" s="66">
        <f>SUM(D54:D57)</f>
        <v>1</v>
      </c>
      <c r="E58" s="66">
        <f>SUM(E54:E57)</f>
        <v>100</v>
      </c>
      <c r="F58" s="67" t="s">
        <v>15</v>
      </c>
      <c r="L58" s="28"/>
      <c r="M58" s="28"/>
      <c r="N58" s="28"/>
      <c r="O58" s="28"/>
      <c r="P58" s="28"/>
      <c r="Q58" s="28"/>
      <c r="R58" s="28"/>
    </row>
    <row r="59" spans="3:18" x14ac:dyDescent="0.25">
      <c r="L59" s="28"/>
      <c r="M59" s="28"/>
      <c r="N59" s="28"/>
      <c r="O59" s="28"/>
      <c r="P59" s="28"/>
      <c r="Q59" s="28"/>
      <c r="R59" s="28"/>
    </row>
    <row r="60" spans="3:18" x14ac:dyDescent="0.25">
      <c r="L60" s="28"/>
      <c r="M60" s="28"/>
      <c r="N60" s="28"/>
      <c r="O60" s="28"/>
      <c r="P60" s="28"/>
      <c r="Q60" s="28"/>
      <c r="R60" s="28"/>
    </row>
    <row r="61" spans="3:18" x14ac:dyDescent="0.25">
      <c r="L61" s="28"/>
      <c r="M61" s="28"/>
      <c r="N61" s="28"/>
      <c r="O61" s="28"/>
      <c r="P61" s="28"/>
      <c r="Q61" s="28"/>
      <c r="R61" s="28"/>
    </row>
    <row r="62" spans="3:18" x14ac:dyDescent="0.25">
      <c r="C62" s="110"/>
      <c r="D62" s="105"/>
      <c r="E62" s="105"/>
      <c r="F62" s="105"/>
      <c r="G62" s="105"/>
      <c r="H62" s="105"/>
      <c r="I62" s="105"/>
      <c r="L62" s="28"/>
      <c r="M62" s="28"/>
      <c r="N62" s="28"/>
      <c r="O62" s="28"/>
      <c r="P62" s="28"/>
      <c r="Q62" s="28"/>
      <c r="R62" s="28"/>
    </row>
    <row r="63" spans="3:18" x14ac:dyDescent="0.25">
      <c r="C63" s="107" t="str">
        <f>MENÚ!B7</f>
        <v>MGTR. YUGCHA BRAVO SHIRLEY</v>
      </c>
      <c r="D63" s="105"/>
      <c r="E63" s="108"/>
      <c r="F63" s="108"/>
      <c r="G63" s="108"/>
      <c r="H63" s="108"/>
      <c r="I63" s="107" t="str">
        <f>MENÚ!F23</f>
        <v>MGTR. EDUARDO ZAMBRANO ESMERALDAS</v>
      </c>
      <c r="L63" s="28"/>
      <c r="M63" s="28"/>
      <c r="N63" s="28"/>
      <c r="O63" s="28"/>
      <c r="P63" s="28"/>
      <c r="Q63" s="28"/>
      <c r="R63" s="28"/>
    </row>
    <row r="64" spans="3:18" x14ac:dyDescent="0.25">
      <c r="C64" s="106" t="str">
        <f>MENÚ!A7</f>
        <v>DOCENTE TUTORA</v>
      </c>
      <c r="D64" s="105"/>
      <c r="E64" s="109"/>
      <c r="F64" s="109"/>
      <c r="G64" s="109"/>
      <c r="H64" s="109"/>
      <c r="I64" s="106" t="str">
        <f>MENÚ!C23</f>
        <v>RECTOR</v>
      </c>
      <c r="J64" s="24"/>
      <c r="L64" s="28"/>
      <c r="M64" s="28"/>
      <c r="N64" s="28"/>
      <c r="O64" s="28"/>
      <c r="P64" s="28"/>
      <c r="Q64" s="28"/>
      <c r="R64" s="28"/>
    </row>
    <row r="65" spans="12:18" x14ac:dyDescent="0.25">
      <c r="L65" s="28"/>
      <c r="M65" s="28"/>
      <c r="N65" s="28"/>
      <c r="O65" s="28"/>
      <c r="P65" s="28"/>
      <c r="Q65" s="28"/>
      <c r="R65" s="28"/>
    </row>
    <row r="66" spans="12:18" x14ac:dyDescent="0.25">
      <c r="L66" s="28"/>
      <c r="M66" s="28"/>
      <c r="N66" s="28"/>
      <c r="O66" s="28"/>
      <c r="P66" s="28"/>
      <c r="Q66" s="28"/>
      <c r="R66" s="28"/>
    </row>
  </sheetData>
  <mergeCells count="17">
    <mergeCell ref="A2:B2"/>
    <mergeCell ref="C2:G2"/>
    <mergeCell ref="A3:B3"/>
    <mergeCell ref="C3:H3"/>
    <mergeCell ref="A4:B4"/>
    <mergeCell ref="D4:E4"/>
    <mergeCell ref="F4:H4"/>
    <mergeCell ref="F11:G11"/>
    <mergeCell ref="F12:G12"/>
    <mergeCell ref="C52:F52"/>
    <mergeCell ref="E53:F53"/>
    <mergeCell ref="A6:C6"/>
    <mergeCell ref="F6:J6"/>
    <mergeCell ref="F7:G7"/>
    <mergeCell ref="F8:G8"/>
    <mergeCell ref="F9:G9"/>
    <mergeCell ref="F10:G10"/>
  </mergeCells>
  <pageMargins left="0.39370078740157483" right="0.19685039370078741" top="0" bottom="0" header="0" footer="0"/>
  <pageSetup paperSize="9" scale="75" orientation="portrait" horizontalDpi="4294967292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39"/>
  <sheetViews>
    <sheetView showGridLines="0" topLeftCell="A6" zoomScaleNormal="100" workbookViewId="0">
      <selection activeCell="B30" sqref="B30:C33"/>
    </sheetView>
  </sheetViews>
  <sheetFormatPr baseColWidth="10" defaultRowHeight="15" x14ac:dyDescent="0.25"/>
  <cols>
    <col min="1" max="1" width="8.7109375" customWidth="1"/>
    <col min="2" max="2" width="19.28515625" customWidth="1"/>
    <col min="3" max="3" width="2.7109375" customWidth="1"/>
    <col min="4" max="4" width="5.5703125" customWidth="1"/>
    <col min="5" max="7" width="11.7109375" customWidth="1"/>
    <col min="8" max="9" width="13.7109375" customWidth="1"/>
    <col min="10" max="11" width="13.7109375" style="89" customWidth="1"/>
    <col min="12" max="13" width="13.7109375" customWidth="1"/>
    <col min="14" max="14" width="8.7109375" customWidth="1"/>
  </cols>
  <sheetData>
    <row r="1" spans="2:16" ht="43.5" customHeight="1" x14ac:dyDescent="0.25"/>
    <row r="2" spans="2:16" ht="18.75" customHeight="1" x14ac:dyDescent="0.25">
      <c r="B2" s="575" t="str">
        <f>MENÚ!A2</f>
        <v>UNIDAD EDUCATIVA DEL MILENIO 
CIUDAD DE PEDERNALES</v>
      </c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</row>
    <row r="3" spans="2:16" ht="15" customHeight="1" x14ac:dyDescent="0.25"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</row>
    <row r="4" spans="2:16" ht="12.75" customHeight="1" x14ac:dyDescent="0.25">
      <c r="B4" s="657" t="str">
        <f>MENÚ!A4</f>
        <v>CODIGO AMIE: 13H03887</v>
      </c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</row>
    <row r="5" spans="2:16" ht="16.5" customHeight="1" x14ac:dyDescent="0.25">
      <c r="B5" s="657" t="s">
        <v>177</v>
      </c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</row>
    <row r="6" spans="2:16" ht="19.5" customHeight="1" x14ac:dyDescent="0.25">
      <c r="B6" s="658" t="s">
        <v>84</v>
      </c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</row>
    <row r="7" spans="2:16" ht="5.25" customHeight="1" x14ac:dyDescent="0.25">
      <c r="B7" s="75"/>
      <c r="C7" s="75"/>
      <c r="D7" s="75"/>
      <c r="E7" s="75"/>
      <c r="F7" s="75"/>
      <c r="G7" s="75"/>
      <c r="H7" s="75"/>
      <c r="I7" s="75"/>
      <c r="J7" s="98"/>
      <c r="K7" s="98"/>
    </row>
    <row r="8" spans="2:16" ht="15" customHeight="1" x14ac:dyDescent="0.25">
      <c r="B8" s="102" t="s">
        <v>56</v>
      </c>
      <c r="C8" s="113">
        <v>1</v>
      </c>
      <c r="D8" s="103"/>
      <c r="E8" s="78"/>
      <c r="F8" s="78"/>
      <c r="G8" s="78"/>
      <c r="H8" s="78"/>
      <c r="I8" s="78"/>
      <c r="J8" s="79"/>
      <c r="K8" s="79"/>
      <c r="L8" s="80"/>
      <c r="M8" s="80"/>
    </row>
    <row r="9" spans="2:16" s="25" customFormat="1" ht="15" customHeight="1" x14ac:dyDescent="0.2">
      <c r="B9" s="81" t="s">
        <v>51</v>
      </c>
      <c r="C9" s="601" t="str">
        <f>MENÚ!G7</f>
        <v>2do</v>
      </c>
      <c r="D9" s="601"/>
      <c r="E9" s="601"/>
      <c r="F9" s="601"/>
      <c r="G9" s="601"/>
      <c r="J9" s="81"/>
      <c r="K9" s="83" t="s">
        <v>40</v>
      </c>
      <c r="L9" s="97" t="str">
        <f>MENÚ!G8</f>
        <v>A</v>
      </c>
    </row>
    <row r="10" spans="2:16" s="25" customFormat="1" ht="15" customHeight="1" x14ac:dyDescent="0.2">
      <c r="B10" s="83" t="s">
        <v>57</v>
      </c>
      <c r="C10" s="601" t="str">
        <f>MENÚ!B7</f>
        <v>MGTR. YUGCHA BRAVO SHIRLEY</v>
      </c>
      <c r="D10" s="601"/>
      <c r="E10" s="601"/>
      <c r="F10" s="601"/>
      <c r="G10" s="601"/>
      <c r="J10" s="81"/>
      <c r="K10" s="83" t="s">
        <v>52</v>
      </c>
      <c r="L10" s="97" t="str">
        <f>MENÚ!B8</f>
        <v>VESPERTINA</v>
      </c>
    </row>
    <row r="11" spans="2:16" s="25" customFormat="1" ht="15" customHeight="1" x14ac:dyDescent="0.2">
      <c r="B11" s="83" t="s">
        <v>58</v>
      </c>
      <c r="C11" s="601" t="str">
        <f>VLOOKUP(C8,'LISTA CAS'!A8:E47,3,FALSE)</f>
        <v>ALAVA INTRIAGO MADELINE JULIETTE</v>
      </c>
      <c r="D11" s="601"/>
      <c r="E11" s="601"/>
      <c r="F11" s="601"/>
      <c r="G11" s="601"/>
      <c r="I11" s="95"/>
      <c r="J11" s="81"/>
      <c r="K11" s="83" t="s">
        <v>78</v>
      </c>
      <c r="L11" s="97">
        <f>VLOOKUP(C8,'LISTA CAS'!A8:E47,2,FALSE)</f>
        <v>0</v>
      </c>
    </row>
    <row r="12" spans="2:16" s="25" customFormat="1" ht="3.75" customHeight="1" x14ac:dyDescent="0.25">
      <c r="B12" s="83"/>
      <c r="C12" s="83"/>
      <c r="D12" s="97"/>
      <c r="E12" s="97"/>
      <c r="F12" s="97"/>
      <c r="G12" s="84"/>
      <c r="H12" s="84"/>
      <c r="I12" s="84"/>
      <c r="J12" s="83"/>
      <c r="K12" s="83"/>
      <c r="L12" s="90"/>
      <c r="P12"/>
    </row>
    <row r="13" spans="2:16" ht="18" customHeight="1" thickBot="1" x14ac:dyDescent="0.3">
      <c r="B13" s="659" t="s">
        <v>69</v>
      </c>
      <c r="C13" s="659"/>
      <c r="D13" s="659"/>
      <c r="E13" s="659" t="s">
        <v>53</v>
      </c>
      <c r="F13" s="659"/>
      <c r="G13" s="659"/>
      <c r="H13" s="660" t="s">
        <v>83</v>
      </c>
      <c r="I13" s="660"/>
      <c r="J13" s="660"/>
      <c r="K13" s="660"/>
      <c r="L13" s="660"/>
      <c r="M13" s="660"/>
    </row>
    <row r="14" spans="2:16" ht="30.75" customHeight="1" thickTop="1" thickBot="1" x14ac:dyDescent="0.3">
      <c r="B14" s="660"/>
      <c r="C14" s="660"/>
      <c r="D14" s="660"/>
      <c r="E14" s="660"/>
      <c r="F14" s="660"/>
      <c r="G14" s="660"/>
      <c r="H14" s="334" t="s">
        <v>100</v>
      </c>
      <c r="I14" s="335">
        <v>0.7</v>
      </c>
      <c r="J14" s="334" t="s">
        <v>101</v>
      </c>
      <c r="K14" s="335">
        <v>0.3</v>
      </c>
      <c r="L14" s="334" t="s">
        <v>178</v>
      </c>
      <c r="M14" s="334" t="s">
        <v>102</v>
      </c>
    </row>
    <row r="15" spans="2:16" s="25" customFormat="1" ht="18" customHeight="1" thickTop="1" x14ac:dyDescent="0.2">
      <c r="B15" s="606" t="s">
        <v>21</v>
      </c>
      <c r="C15" s="607"/>
      <c r="D15" s="607"/>
      <c r="E15" s="608" t="str">
        <f>'CALIF. 1ER TRIM.'!D7</f>
        <v>LENGUA Y LITERATURA</v>
      </c>
      <c r="F15" s="608"/>
      <c r="G15" s="608"/>
      <c r="H15" s="233">
        <f>VLOOKUP(C8,'CALIF. 2DO TRIM. '!A11:AH50,4,FALSE)</f>
        <v>9.42</v>
      </c>
      <c r="I15" s="234">
        <f>H15*70%</f>
        <v>6.5939999999999994</v>
      </c>
      <c r="J15" s="233">
        <f>VLOOKUP(C8,'CALIF. 2DO TRIM. '!A11:AH50,6,FALSE)</f>
        <v>8</v>
      </c>
      <c r="K15" s="234">
        <f>J15*30%</f>
        <v>2.4</v>
      </c>
      <c r="L15" s="233">
        <f>VLOOKUP(C8,'CALIF. 2DO TRIM. '!A11:AH50,8,FALSE)</f>
        <v>8.99</v>
      </c>
      <c r="M15" s="235" t="str">
        <f>IF(L15="","",IF(L15&gt;=9,"DAR",IF(L15&gt;=7,"AAR",IF(L15&gt;=4,"PAAR","NAR"))))</f>
        <v>AAR</v>
      </c>
    </row>
    <row r="16" spans="2:16" s="25" customFormat="1" ht="18" customHeight="1" x14ac:dyDescent="0.2">
      <c r="B16" s="597" t="s">
        <v>23</v>
      </c>
      <c r="C16" s="598"/>
      <c r="D16" s="598"/>
      <c r="E16" s="599" t="str">
        <f>'CALIF. 1ER TRIM.'!I7</f>
        <v>MATEMÁTICA</v>
      </c>
      <c r="F16" s="599"/>
      <c r="G16" s="599"/>
      <c r="H16" s="229">
        <f>VLOOKUP(C8,'CALIF. 2DO TRIM. '!A11:AH50,9,FALSE)</f>
        <v>9.5</v>
      </c>
      <c r="I16" s="230">
        <f>H16*70%</f>
        <v>6.6499999999999995</v>
      </c>
      <c r="J16" s="229">
        <f>VLOOKUP(C8,'CALIF. 2DO TRIM. '!A11:AH50,11,FALSE)</f>
        <v>7.5</v>
      </c>
      <c r="K16" s="230">
        <f>J16*30%</f>
        <v>2.25</v>
      </c>
      <c r="L16" s="229">
        <f>VLOOKUP(C8,'CALIF. 2DO TRIM. '!A11:AH50,13,FALSE)</f>
        <v>8.9</v>
      </c>
      <c r="M16" s="231" t="str">
        <f t="shared" ref="M16:M21" si="0">IF(L16="","",IF(L16&gt;=9,"DAR",IF(L16&gt;=7,"AAR",IF(L16&gt;=4,"PAAR","NAR"))))</f>
        <v>AAR</v>
      </c>
    </row>
    <row r="17" spans="2:13" s="25" customFormat="1" ht="18" customHeight="1" x14ac:dyDescent="0.2">
      <c r="B17" s="597" t="s">
        <v>130</v>
      </c>
      <c r="C17" s="598"/>
      <c r="D17" s="598"/>
      <c r="E17" s="596" t="str">
        <f>'CALIF. 1ER TRIM.'!N7</f>
        <v>ESTUDIOS SOCIALES</v>
      </c>
      <c r="F17" s="596"/>
      <c r="G17" s="596"/>
      <c r="H17" s="229">
        <f>VLOOKUP(C8,'CALIF. 2DO TRIM. '!A11:AH50,14,FALSE)</f>
        <v>9.57</v>
      </c>
      <c r="I17" s="234">
        <f t="shared" ref="I17:I19" si="1">H17*70%</f>
        <v>6.6989999999999998</v>
      </c>
      <c r="J17" s="229">
        <f>VLOOKUP(C8,'CALIF. 2DO TRIM. '!A11:AH50,16,FALSE)</f>
        <v>7.5</v>
      </c>
      <c r="K17" s="234">
        <f t="shared" ref="K17:K19" si="2">J17*30%</f>
        <v>2.25</v>
      </c>
      <c r="L17" s="229">
        <f>VLOOKUP(C8,'CALIF. 2DO TRIM. '!A11:AH50,18,FALSE)</f>
        <v>8.94</v>
      </c>
      <c r="M17" s="231" t="str">
        <f t="shared" si="0"/>
        <v>AAR</v>
      </c>
    </row>
    <row r="18" spans="2:13" s="25" customFormat="1" ht="18" customHeight="1" x14ac:dyDescent="0.2">
      <c r="B18" s="597" t="s">
        <v>129</v>
      </c>
      <c r="C18" s="598"/>
      <c r="D18" s="598"/>
      <c r="E18" s="599" t="str">
        <f>'CALIF. 1ER TRIM.'!S7</f>
        <v>CIENCIAS NATURALES</v>
      </c>
      <c r="F18" s="599"/>
      <c r="G18" s="599"/>
      <c r="H18" s="229">
        <f>VLOOKUP(C8,'CALIF. 2DO TRIM. '!A11:AH50,19,FALSE)</f>
        <v>10</v>
      </c>
      <c r="I18" s="230">
        <f t="shared" si="1"/>
        <v>7</v>
      </c>
      <c r="J18" s="229">
        <f>VLOOKUP(C8,'CALIF. 2DO TRIM. '!A11:AH50,21,FALSE)</f>
        <v>6.5</v>
      </c>
      <c r="K18" s="230">
        <f t="shared" si="2"/>
        <v>1.95</v>
      </c>
      <c r="L18" s="229">
        <f>VLOOKUP(C8,'CALIF. 2DO TRIM. '!A11:AH50,23,FALSE)</f>
        <v>8.9499999999999993</v>
      </c>
      <c r="M18" s="231" t="str">
        <f t="shared" si="0"/>
        <v>AAR</v>
      </c>
    </row>
    <row r="19" spans="2:13" s="25" customFormat="1" ht="18" customHeight="1" x14ac:dyDescent="0.2">
      <c r="B19" s="597" t="s">
        <v>135</v>
      </c>
      <c r="C19" s="598"/>
      <c r="D19" s="598"/>
      <c r="E19" s="596" t="str">
        <f>'CALIF. 1ER TRIM.'!X7</f>
        <v>INGLÉS</v>
      </c>
      <c r="F19" s="596"/>
      <c r="G19" s="596"/>
      <c r="H19" s="229">
        <f>VLOOKUP(C8,'CALIF. 2DO TRIM. '!A11:AH50,24,FALSE)</f>
        <v>10</v>
      </c>
      <c r="I19" s="234">
        <f t="shared" si="1"/>
        <v>7</v>
      </c>
      <c r="J19" s="229">
        <f>VLOOKUP(C8,'CALIF. 2DO TRIM. '!A11:AH50,26,FALSE)</f>
        <v>7.5</v>
      </c>
      <c r="K19" s="234">
        <f t="shared" si="2"/>
        <v>2.25</v>
      </c>
      <c r="L19" s="229">
        <f>VLOOKUP(C8,'CALIF. 2DO TRIM. '!A11:AH50,28,FALSE)</f>
        <v>9.25</v>
      </c>
      <c r="M19" s="231" t="str">
        <f t="shared" si="0"/>
        <v>DAR</v>
      </c>
    </row>
    <row r="20" spans="2:13" s="25" customFormat="1" ht="18" customHeight="1" x14ac:dyDescent="0.2">
      <c r="B20" s="597" t="s">
        <v>124</v>
      </c>
      <c r="C20" s="598"/>
      <c r="D20" s="598"/>
      <c r="E20" s="596" t="str">
        <f>'CALIF. 1ER TRIM.'!AC7</f>
        <v>EDUCACIÓN FÍSICA</v>
      </c>
      <c r="F20" s="596"/>
      <c r="G20" s="596"/>
      <c r="K20" s="230" t="str">
        <f>VLOOKUP(C8,'CALIF. 2DO TRIM. '!A11:AH50,30,FALSE)</f>
        <v>A-</v>
      </c>
      <c r="L20" s="229">
        <f>VLOOKUP(C8,'CALIF. 2DO TRIM. '!A11:AH50,29,FALSE)</f>
        <v>9</v>
      </c>
      <c r="M20" s="231" t="str">
        <f t="shared" si="0"/>
        <v>DAR</v>
      </c>
    </row>
    <row r="21" spans="2:13" s="25" customFormat="1" ht="18" customHeight="1" x14ac:dyDescent="0.2">
      <c r="B21" s="597" t="s">
        <v>136</v>
      </c>
      <c r="C21" s="598"/>
      <c r="D21" s="598"/>
      <c r="E21" s="599" t="str">
        <f>'CALIF. 1ER TRIM.'!AE7</f>
        <v>EDUCACIÓN CULTURAL Y ARÍSTICA</v>
      </c>
      <c r="F21" s="596"/>
      <c r="G21" s="596"/>
      <c r="K21" s="230" t="str">
        <f>VLOOKUP(C8,'CALIF. 2DO TRIM. '!A11:AH50,32,FALSE)</f>
        <v>B+</v>
      </c>
      <c r="L21" s="229">
        <f>VLOOKUP(C8,'CALIF. 2DO TRIM. '!A11:AH50,31,FALSE)</f>
        <v>8</v>
      </c>
      <c r="M21" s="231" t="str">
        <f t="shared" si="0"/>
        <v>AAR</v>
      </c>
    </row>
    <row r="22" spans="2:13" s="25" customFormat="1" ht="3.75" customHeight="1" thickBot="1" x14ac:dyDescent="0.25">
      <c r="L22" s="232"/>
      <c r="M22" s="232"/>
    </row>
    <row r="23" spans="2:13" s="25" customFormat="1" ht="18" customHeight="1" thickTop="1" thickBot="1" x14ac:dyDescent="0.25">
      <c r="B23" s="654" t="str">
        <f>'CALIF. 1ER TRIM.'!AG7</f>
        <v>ACOMPAÑAMIENTO INTEGRAL</v>
      </c>
      <c r="C23" s="655"/>
      <c r="D23" s="655"/>
      <c r="E23" s="655"/>
      <c r="F23" s="655"/>
      <c r="G23" s="656"/>
      <c r="H23" s="261" t="str">
        <f>VLOOKUP(C8,'CALIF. 2DO TRIM. '!A11:AH50,33,FALSE)</f>
        <v>A+</v>
      </c>
      <c r="I23" s="75"/>
      <c r="J23" s="75"/>
      <c r="K23" s="226" t="s">
        <v>35</v>
      </c>
      <c r="L23" s="244">
        <f>VLOOKUP(C8,'CONSOLIDADO 2DO TRIM. '!A9:K49,11,FALSE)</f>
        <v>8.86</v>
      </c>
      <c r="M23" s="75"/>
    </row>
    <row r="24" spans="2:13" s="25" customFormat="1" ht="18" customHeight="1" thickTop="1" x14ac:dyDescent="0.2">
      <c r="B24" s="645" t="str">
        <f>'CALIF. 1ER TRIM.'!AH7</f>
        <v>ANIMACIÓN A LA LECTURA</v>
      </c>
      <c r="C24" s="646"/>
      <c r="D24" s="646"/>
      <c r="E24" s="646"/>
      <c r="F24" s="646"/>
      <c r="G24" s="647"/>
      <c r="H24" s="262" t="str">
        <f>VLOOKUP(C8,'CALIF. 2DO TRIM. '!A11:AH50,34,FALSE)</f>
        <v>B-</v>
      </c>
      <c r="I24" s="75"/>
      <c r="J24" s="75"/>
      <c r="K24" s="75"/>
      <c r="L24" s="75"/>
      <c r="M24" s="75"/>
    </row>
    <row r="25" spans="2:13" ht="18" customHeight="1" x14ac:dyDescent="0.25">
      <c r="B25" s="75"/>
      <c r="C25" s="75"/>
      <c r="D25" s="75"/>
      <c r="E25" s="75"/>
      <c r="F25" s="75"/>
      <c r="G25" s="75"/>
      <c r="H25" s="75"/>
      <c r="I25" s="75"/>
      <c r="J25" s="75"/>
      <c r="M25" s="87"/>
    </row>
    <row r="26" spans="2:13" ht="18" customHeight="1" x14ac:dyDescent="0.25">
      <c r="B26" s="613" t="s">
        <v>72</v>
      </c>
      <c r="C26" s="614"/>
      <c r="D26" s="614"/>
      <c r="E26" s="614"/>
      <c r="F26" s="614"/>
      <c r="G26" s="615"/>
      <c r="H26" s="243">
        <f>VLOOKUP(C8,COMPORTAMIENTO!A8:F33,5,FALSE)</f>
        <v>0</v>
      </c>
      <c r="I26" s="75"/>
      <c r="J26" s="118"/>
      <c r="K26" s="118"/>
      <c r="L26" s="118"/>
    </row>
    <row r="27" spans="2:13" ht="15" customHeight="1" x14ac:dyDescent="0.25">
      <c r="F27" s="75"/>
      <c r="G27" s="75"/>
      <c r="H27" s="75"/>
      <c r="I27" s="75"/>
      <c r="J27" s="98"/>
      <c r="K27" s="84"/>
    </row>
    <row r="28" spans="2:13" ht="6" customHeight="1" x14ac:dyDescent="0.25">
      <c r="B28" s="75"/>
      <c r="C28" s="75"/>
      <c r="D28" s="75"/>
      <c r="E28" s="75"/>
      <c r="F28" s="75"/>
      <c r="G28" s="75"/>
      <c r="H28" s="75"/>
      <c r="I28" s="75"/>
    </row>
    <row r="29" spans="2:13" ht="18" customHeight="1" thickBot="1" x14ac:dyDescent="0.3">
      <c r="B29" s="648" t="s">
        <v>59</v>
      </c>
      <c r="C29" s="649"/>
      <c r="D29" s="648" t="s">
        <v>79</v>
      </c>
      <c r="E29" s="649"/>
      <c r="F29" s="649"/>
      <c r="G29" s="649"/>
      <c r="H29" s="650"/>
      <c r="I29" s="75"/>
      <c r="J29" s="651" t="s">
        <v>61</v>
      </c>
      <c r="K29" s="652"/>
      <c r="L29" s="652"/>
      <c r="M29" s="653"/>
    </row>
    <row r="30" spans="2:13" s="150" customFormat="1" ht="15" customHeight="1" thickTop="1" x14ac:dyDescent="0.25">
      <c r="B30" s="643" t="s">
        <v>186</v>
      </c>
      <c r="C30" s="644"/>
      <c r="D30" s="147" t="s">
        <v>93</v>
      </c>
      <c r="E30" s="148"/>
      <c r="F30" s="148"/>
      <c r="G30" s="148"/>
      <c r="H30" s="149"/>
      <c r="I30" s="84"/>
      <c r="J30" s="637">
        <f>VLOOKUP(C8,RECOMENDACIONES!A8:G47,6,FALSE)</f>
        <v>0</v>
      </c>
      <c r="K30" s="638"/>
      <c r="L30" s="638"/>
      <c r="M30" s="639"/>
    </row>
    <row r="31" spans="2:13" s="150" customFormat="1" ht="15" customHeight="1" x14ac:dyDescent="0.25">
      <c r="B31" s="578"/>
      <c r="C31" s="579"/>
      <c r="D31" s="147" t="s">
        <v>105</v>
      </c>
      <c r="E31" s="148"/>
      <c r="F31" s="148"/>
      <c r="G31" s="148"/>
      <c r="H31" s="149"/>
      <c r="I31" s="84"/>
      <c r="J31" s="637"/>
      <c r="K31" s="638"/>
      <c r="L31" s="638"/>
      <c r="M31" s="639"/>
    </row>
    <row r="32" spans="2:13" s="150" customFormat="1" ht="15" customHeight="1" x14ac:dyDescent="0.25">
      <c r="B32" s="578"/>
      <c r="C32" s="579"/>
      <c r="D32" s="147" t="s">
        <v>106</v>
      </c>
      <c r="E32" s="148"/>
      <c r="F32" s="148"/>
      <c r="G32" s="148"/>
      <c r="H32" s="149"/>
      <c r="I32" s="84"/>
      <c r="J32" s="637"/>
      <c r="K32" s="638"/>
      <c r="L32" s="638"/>
      <c r="M32" s="639"/>
    </row>
    <row r="33" spans="2:13" s="150" customFormat="1" ht="15" customHeight="1" x14ac:dyDescent="0.25">
      <c r="B33" s="580"/>
      <c r="C33" s="581"/>
      <c r="D33" s="151" t="s">
        <v>107</v>
      </c>
      <c r="E33" s="152"/>
      <c r="F33" s="152"/>
      <c r="G33" s="152"/>
      <c r="H33" s="153"/>
      <c r="I33" s="148"/>
      <c r="J33" s="640"/>
      <c r="K33" s="641"/>
      <c r="L33" s="641"/>
      <c r="M33" s="642"/>
    </row>
    <row r="34" spans="2:13" ht="10.5" customHeight="1" x14ac:dyDescent="0.25">
      <c r="I34" s="88"/>
    </row>
    <row r="35" spans="2:13" ht="18" customHeight="1" x14ac:dyDescent="0.25">
      <c r="I35" s="88"/>
    </row>
    <row r="36" spans="2:13" ht="18" customHeight="1" x14ac:dyDescent="0.25"/>
    <row r="37" spans="2:13" ht="15" customHeight="1" x14ac:dyDescent="0.25">
      <c r="D37" s="586" t="str">
        <f>MENÚ!B7</f>
        <v>MGTR. YUGCHA BRAVO SHIRLEY</v>
      </c>
      <c r="E37" s="586"/>
      <c r="F37" s="586"/>
      <c r="G37" s="586"/>
      <c r="H37" s="108"/>
      <c r="I37" s="105"/>
      <c r="J37" s="585" t="str">
        <f>MENÚ!F23</f>
        <v>MGTR. EDUARDO ZAMBRANO ESMERALDAS</v>
      </c>
      <c r="K37" s="585"/>
      <c r="L37" s="585"/>
    </row>
    <row r="38" spans="2:13" ht="15" customHeight="1" x14ac:dyDescent="0.25">
      <c r="D38" s="561" t="str">
        <f>MENÚ!A7</f>
        <v>DOCENTE TUTORA</v>
      </c>
      <c r="E38" s="561"/>
      <c r="F38" s="561"/>
      <c r="G38" s="561"/>
      <c r="H38" s="112"/>
      <c r="I38" s="105"/>
      <c r="J38" s="563" t="str">
        <f>MENÚ!C23</f>
        <v>RECTOR</v>
      </c>
      <c r="K38" s="563"/>
      <c r="L38" s="563"/>
    </row>
    <row r="39" spans="2:13" ht="9.75" customHeight="1" x14ac:dyDescent="0.25">
      <c r="F39" s="94"/>
      <c r="G39" s="609"/>
      <c r="H39" s="609"/>
      <c r="I39" s="609"/>
      <c r="J39"/>
      <c r="K39"/>
    </row>
  </sheetData>
  <mergeCells count="37">
    <mergeCell ref="B2:M3"/>
    <mergeCell ref="B15:D15"/>
    <mergeCell ref="E15:G15"/>
    <mergeCell ref="B4:M4"/>
    <mergeCell ref="B5:M5"/>
    <mergeCell ref="B6:M6"/>
    <mergeCell ref="C9:G9"/>
    <mergeCell ref="C10:G10"/>
    <mergeCell ref="C11:G11"/>
    <mergeCell ref="B13:D14"/>
    <mergeCell ref="E13:G14"/>
    <mergeCell ref="H13:M13"/>
    <mergeCell ref="E16:G16"/>
    <mergeCell ref="B17:D17"/>
    <mergeCell ref="E17:G17"/>
    <mergeCell ref="B18:D18"/>
    <mergeCell ref="E18:G18"/>
    <mergeCell ref="B16:D16"/>
    <mergeCell ref="B19:D19"/>
    <mergeCell ref="E19:G19"/>
    <mergeCell ref="B20:D20"/>
    <mergeCell ref="E20:G20"/>
    <mergeCell ref="B23:G23"/>
    <mergeCell ref="E21:G21"/>
    <mergeCell ref="B21:D21"/>
    <mergeCell ref="B30:C33"/>
    <mergeCell ref="B24:G24"/>
    <mergeCell ref="B29:C29"/>
    <mergeCell ref="D29:H29"/>
    <mergeCell ref="J29:M29"/>
    <mergeCell ref="B26:G26"/>
    <mergeCell ref="G39:I39"/>
    <mergeCell ref="J30:M33"/>
    <mergeCell ref="D37:G37"/>
    <mergeCell ref="J37:L37"/>
    <mergeCell ref="D38:G38"/>
    <mergeCell ref="J38:L38"/>
  </mergeCells>
  <dataValidations count="1">
    <dataValidation type="list" allowBlank="1" showInputMessage="1" showErrorMessage="1" sqref="B2" xr:uid="{00000000-0002-0000-0D00-000000000000}">
      <mc:AlternateContent xmlns:x12ac="http://schemas.microsoft.com/office/spreadsheetml/2011/1/ac" xmlns:mc="http://schemas.openxmlformats.org/markup-compatibility/2006">
        <mc:Choice Requires="x12ac">
          <x12ac:list>"UNIDAD EDUCATIVA ""ATAHUALTA"""</x12ac:list>
        </mc:Choice>
        <mc:Fallback>
          <formula1>"UNIDAD EDUCATIVA ""ATAHUALTA"""</formula1>
        </mc:Fallback>
      </mc:AlternateContent>
    </dataValidation>
  </dataValidations>
  <pageMargins left="0" right="0" top="0" bottom="0" header="0" footer="0"/>
  <pageSetup paperSize="9" scale="90" orientation="landscape" horizontalDpi="0" verticalDpi="0" r:id="rId1"/>
  <ignoredErrors>
    <ignoredError sqref="J30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V51"/>
  <sheetViews>
    <sheetView showGridLines="0" zoomScaleNormal="100" workbookViewId="0">
      <selection activeCell="M2" sqref="M2"/>
    </sheetView>
  </sheetViews>
  <sheetFormatPr baseColWidth="10" defaultRowHeight="15" x14ac:dyDescent="0.25"/>
  <cols>
    <col min="1" max="1" width="4.140625" customWidth="1"/>
    <col min="2" max="2" width="11.7109375" customWidth="1"/>
    <col min="3" max="3" width="40.7109375" customWidth="1"/>
    <col min="4" max="10" width="5.7109375" customWidth="1"/>
    <col min="11" max="13" width="6.7109375" customWidth="1"/>
    <col min="14" max="14" width="5.7109375" customWidth="1"/>
    <col min="15" max="16" width="10.7109375" customWidth="1"/>
    <col min="17" max="31" width="6.7109375" customWidth="1"/>
    <col min="32" max="33" width="10.7109375" customWidth="1"/>
    <col min="34" max="48" width="6.7109375" customWidth="1"/>
    <col min="49" max="50" width="10.7109375" customWidth="1"/>
    <col min="51" max="65" width="6.7109375" customWidth="1"/>
    <col min="66" max="67" width="10.7109375" customWidth="1"/>
    <col min="68" max="82" width="6.7109375" customWidth="1"/>
    <col min="83" max="84" width="10.7109375" customWidth="1"/>
    <col min="85" max="99" width="6.7109375" customWidth="1"/>
    <col min="100" max="101" width="10.7109375" customWidth="1"/>
    <col min="102" max="118" width="6.7109375" customWidth="1"/>
    <col min="119" max="120" width="10.7109375" customWidth="1"/>
    <col min="121" max="126" width="6.7109375" customWidth="1"/>
  </cols>
  <sheetData>
    <row r="1" spans="1:126" ht="73.5" customHeight="1" x14ac:dyDescent="0.25"/>
    <row r="2" spans="1:126" ht="21" customHeight="1" x14ac:dyDescent="0.25">
      <c r="A2" s="433" t="s">
        <v>9</v>
      </c>
      <c r="B2" s="433"/>
      <c r="C2" s="382" t="str">
        <f>MENÚ!A2</f>
        <v>UNIDAD EDUCATIVA DEL MILENIO 
CIUDAD DE PEDERNALES</v>
      </c>
      <c r="D2" s="382"/>
      <c r="E2" s="382"/>
      <c r="F2" s="382"/>
      <c r="G2" s="382"/>
      <c r="H2" s="382"/>
      <c r="I2" s="382"/>
      <c r="J2" s="382"/>
    </row>
    <row r="3" spans="1:126" ht="21" customHeight="1" x14ac:dyDescent="0.25">
      <c r="A3" s="433" t="s">
        <v>10</v>
      </c>
      <c r="B3" s="433"/>
      <c r="C3" s="434" t="str">
        <f>MENÚ!B7</f>
        <v>MGTR. YUGCHA BRAVO SHIRLEY</v>
      </c>
      <c r="D3" s="434"/>
      <c r="E3" s="434"/>
      <c r="F3" s="434"/>
      <c r="G3" s="434"/>
      <c r="H3" s="434"/>
      <c r="I3" s="434"/>
      <c r="J3" s="434"/>
    </row>
    <row r="4" spans="1:126" ht="21" customHeight="1" x14ac:dyDescent="0.25">
      <c r="A4" s="433" t="s">
        <v>51</v>
      </c>
      <c r="B4" s="433"/>
      <c r="C4" s="10" t="str">
        <f>MENÚ!G7</f>
        <v>2do</v>
      </c>
      <c r="D4" s="357" t="s">
        <v>12</v>
      </c>
      <c r="E4" s="357"/>
      <c r="F4" s="357"/>
      <c r="G4" s="357"/>
      <c r="H4" s="661" t="str">
        <f>MENÚ!G8</f>
        <v>A</v>
      </c>
      <c r="I4" s="661"/>
      <c r="J4" s="358"/>
    </row>
    <row r="5" spans="1:126" ht="5.25" customHeight="1" x14ac:dyDescent="0.25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126" ht="21.75" customHeight="1" x14ac:dyDescent="0.25">
      <c r="A6" s="437" t="s">
        <v>170</v>
      </c>
      <c r="B6" s="437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7"/>
      <c r="AK6" s="437"/>
      <c r="AL6" s="437"/>
      <c r="AM6" s="437"/>
      <c r="AN6" s="437"/>
      <c r="AO6" s="437"/>
      <c r="AP6" s="437"/>
      <c r="AQ6" s="437"/>
      <c r="AR6" s="437"/>
      <c r="AS6" s="437"/>
      <c r="AT6" s="437"/>
      <c r="AU6" s="437"/>
      <c r="AV6" s="437"/>
      <c r="AW6" s="437"/>
      <c r="AX6" s="437"/>
      <c r="AY6" s="437"/>
      <c r="AZ6" s="437"/>
      <c r="BA6" s="437"/>
      <c r="BB6" s="437"/>
      <c r="BC6" s="437"/>
      <c r="BD6" s="437"/>
      <c r="BE6" s="437"/>
      <c r="BF6" s="437"/>
      <c r="BG6" s="437"/>
      <c r="BH6" s="437"/>
      <c r="BI6" s="437"/>
      <c r="BJ6" s="437"/>
      <c r="BK6" s="437"/>
      <c r="BL6" s="437"/>
      <c r="BM6" s="437"/>
      <c r="BN6" s="437"/>
      <c r="BO6" s="437"/>
      <c r="BP6" s="437"/>
      <c r="BQ6" s="437"/>
      <c r="BR6" s="437"/>
      <c r="BS6" s="437"/>
      <c r="BT6" s="437"/>
      <c r="BU6" s="437"/>
      <c r="BV6" s="437"/>
      <c r="BW6" s="437"/>
      <c r="BX6" s="437"/>
      <c r="BY6" s="437"/>
      <c r="BZ6" s="437"/>
      <c r="CA6" s="437"/>
      <c r="CB6" s="437"/>
      <c r="CC6" s="437"/>
      <c r="CD6" s="437"/>
      <c r="CE6" s="437"/>
      <c r="CF6" s="437"/>
      <c r="CG6" s="437"/>
      <c r="CH6" s="437"/>
      <c r="CI6" s="437"/>
      <c r="CJ6" s="437"/>
      <c r="CK6" s="437"/>
      <c r="CL6" s="437"/>
      <c r="CM6" s="437"/>
      <c r="CN6" s="437"/>
      <c r="CO6" s="437"/>
      <c r="CP6" s="437"/>
      <c r="CQ6" s="437"/>
      <c r="CR6" s="437"/>
      <c r="CS6" s="437"/>
      <c r="CT6" s="437"/>
      <c r="CU6" s="437"/>
      <c r="CV6" s="437"/>
      <c r="CW6" s="437"/>
      <c r="CX6" s="437"/>
      <c r="CY6" s="437"/>
      <c r="CZ6" s="437"/>
      <c r="DA6" s="437"/>
      <c r="DB6" s="437"/>
      <c r="DC6" s="437"/>
      <c r="DD6" s="437"/>
      <c r="DE6" s="437"/>
      <c r="DF6" s="437"/>
      <c r="DG6" s="437"/>
      <c r="DH6" s="437"/>
      <c r="DI6" s="437"/>
      <c r="DJ6" s="437"/>
      <c r="DK6" s="437"/>
      <c r="DL6" s="437"/>
      <c r="DM6" s="437"/>
      <c r="DN6" s="437"/>
      <c r="DO6" s="437"/>
      <c r="DP6" s="437"/>
      <c r="DQ6" s="437"/>
      <c r="DR6" s="437"/>
      <c r="DS6" s="437"/>
      <c r="DT6" s="437"/>
      <c r="DU6" s="437"/>
      <c r="DV6" s="437"/>
    </row>
    <row r="7" spans="1:126" ht="25.5" customHeight="1" thickBot="1" x14ac:dyDescent="0.3">
      <c r="A7" s="287"/>
      <c r="B7" s="287"/>
      <c r="C7" s="287"/>
      <c r="D7" s="397" t="s">
        <v>160</v>
      </c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452" t="s">
        <v>23</v>
      </c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4" t="s">
        <v>130</v>
      </c>
      <c r="AM7" s="455"/>
      <c r="AN7" s="455"/>
      <c r="AO7" s="455"/>
      <c r="AP7" s="455"/>
      <c r="AQ7" s="455"/>
      <c r="AR7" s="455"/>
      <c r="AS7" s="455"/>
      <c r="AT7" s="455"/>
      <c r="AU7" s="455"/>
      <c r="AV7" s="455"/>
      <c r="AW7" s="455"/>
      <c r="AX7" s="455"/>
      <c r="AY7" s="455"/>
      <c r="AZ7" s="455"/>
      <c r="BA7" s="455"/>
      <c r="BB7" s="455"/>
      <c r="BC7" s="456" t="s">
        <v>161</v>
      </c>
      <c r="BD7" s="457"/>
      <c r="BE7" s="457"/>
      <c r="BF7" s="457"/>
      <c r="BG7" s="457"/>
      <c r="BH7" s="457"/>
      <c r="BI7" s="457"/>
      <c r="BJ7" s="457"/>
      <c r="BK7" s="457"/>
      <c r="BL7" s="457"/>
      <c r="BM7" s="457"/>
      <c r="BN7" s="457"/>
      <c r="BO7" s="457"/>
      <c r="BP7" s="457"/>
      <c r="BQ7" s="457"/>
      <c r="BR7" s="457"/>
      <c r="BS7" s="457"/>
      <c r="BT7" s="475" t="s">
        <v>22</v>
      </c>
      <c r="BU7" s="476"/>
      <c r="BV7" s="476"/>
      <c r="BW7" s="476"/>
      <c r="BX7" s="476"/>
      <c r="BY7" s="476"/>
      <c r="BZ7" s="476"/>
      <c r="CA7" s="476"/>
      <c r="CB7" s="476"/>
      <c r="CC7" s="476"/>
      <c r="CD7" s="476"/>
      <c r="CE7" s="476"/>
      <c r="CF7" s="476"/>
      <c r="CG7" s="476"/>
      <c r="CH7" s="476"/>
      <c r="CI7" s="476"/>
      <c r="CJ7" s="476"/>
      <c r="CK7" s="469" t="s">
        <v>124</v>
      </c>
      <c r="CL7" s="470"/>
      <c r="CM7" s="470"/>
      <c r="CN7" s="470"/>
      <c r="CO7" s="470"/>
      <c r="CP7" s="470"/>
      <c r="CQ7" s="470"/>
      <c r="CR7" s="470"/>
      <c r="CS7" s="470"/>
      <c r="CT7" s="470"/>
      <c r="CU7" s="470"/>
      <c r="CV7" s="470"/>
      <c r="CW7" s="470"/>
      <c r="CX7" s="470"/>
      <c r="CY7" s="470"/>
      <c r="CZ7" s="470"/>
      <c r="DA7" s="470"/>
      <c r="DB7" s="470"/>
      <c r="DC7" s="471"/>
      <c r="DD7" s="494" t="s">
        <v>165</v>
      </c>
      <c r="DE7" s="495"/>
      <c r="DF7" s="495"/>
      <c r="DG7" s="495"/>
      <c r="DH7" s="495"/>
      <c r="DI7" s="495"/>
      <c r="DJ7" s="495"/>
      <c r="DK7" s="495"/>
      <c r="DL7" s="495"/>
      <c r="DM7" s="495"/>
      <c r="DN7" s="495"/>
      <c r="DO7" s="495"/>
      <c r="DP7" s="495"/>
      <c r="DQ7" s="495"/>
      <c r="DR7" s="495"/>
      <c r="DS7" s="495"/>
      <c r="DT7" s="495"/>
      <c r="DU7" s="495"/>
      <c r="DV7" s="496"/>
    </row>
    <row r="8" spans="1:126" ht="25.5" customHeight="1" thickTop="1" thickBot="1" x14ac:dyDescent="0.3">
      <c r="A8" s="287"/>
      <c r="B8" s="287"/>
      <c r="C8" s="287"/>
      <c r="D8" s="402" t="s">
        <v>145</v>
      </c>
      <c r="E8" s="403"/>
      <c r="F8" s="403"/>
      <c r="G8" s="403"/>
      <c r="H8" s="403"/>
      <c r="I8" s="403"/>
      <c r="J8" s="403"/>
      <c r="K8" s="403"/>
      <c r="L8" s="403"/>
      <c r="M8" s="403"/>
      <c r="N8" s="404"/>
      <c r="O8" s="402" t="s">
        <v>146</v>
      </c>
      <c r="P8" s="403"/>
      <c r="Q8" s="403"/>
      <c r="R8" s="403"/>
      <c r="S8" s="403"/>
      <c r="T8" s="403"/>
      <c r="U8" s="402" t="s">
        <v>145</v>
      </c>
      <c r="V8" s="403"/>
      <c r="W8" s="403"/>
      <c r="X8" s="403"/>
      <c r="Y8" s="403"/>
      <c r="Z8" s="403"/>
      <c r="AA8" s="403"/>
      <c r="AB8" s="403"/>
      <c r="AC8" s="403"/>
      <c r="AD8" s="403"/>
      <c r="AE8" s="404"/>
      <c r="AF8" s="402" t="s">
        <v>146</v>
      </c>
      <c r="AG8" s="403"/>
      <c r="AH8" s="403"/>
      <c r="AI8" s="403"/>
      <c r="AJ8" s="403"/>
      <c r="AK8" s="403"/>
      <c r="AL8" s="402" t="s">
        <v>145</v>
      </c>
      <c r="AM8" s="403"/>
      <c r="AN8" s="403"/>
      <c r="AO8" s="403"/>
      <c r="AP8" s="403"/>
      <c r="AQ8" s="403"/>
      <c r="AR8" s="403"/>
      <c r="AS8" s="403"/>
      <c r="AT8" s="403"/>
      <c r="AU8" s="403"/>
      <c r="AV8" s="404"/>
      <c r="AW8" s="402" t="s">
        <v>146</v>
      </c>
      <c r="AX8" s="403"/>
      <c r="AY8" s="403"/>
      <c r="AZ8" s="403"/>
      <c r="BA8" s="403"/>
      <c r="BB8" s="403"/>
      <c r="BC8" s="402" t="s">
        <v>145</v>
      </c>
      <c r="BD8" s="403"/>
      <c r="BE8" s="403"/>
      <c r="BF8" s="403"/>
      <c r="BG8" s="403"/>
      <c r="BH8" s="403"/>
      <c r="BI8" s="403"/>
      <c r="BJ8" s="403"/>
      <c r="BK8" s="403"/>
      <c r="BL8" s="403"/>
      <c r="BM8" s="404"/>
      <c r="BN8" s="402" t="s">
        <v>146</v>
      </c>
      <c r="BO8" s="403"/>
      <c r="BP8" s="403"/>
      <c r="BQ8" s="403"/>
      <c r="BR8" s="403"/>
      <c r="BS8" s="403"/>
      <c r="BT8" s="402" t="s">
        <v>145</v>
      </c>
      <c r="BU8" s="403"/>
      <c r="BV8" s="403"/>
      <c r="BW8" s="403"/>
      <c r="BX8" s="403"/>
      <c r="BY8" s="403"/>
      <c r="BZ8" s="403"/>
      <c r="CA8" s="403"/>
      <c r="CB8" s="403"/>
      <c r="CC8" s="403"/>
      <c r="CD8" s="404"/>
      <c r="CE8" s="402" t="s">
        <v>146</v>
      </c>
      <c r="CF8" s="403"/>
      <c r="CG8" s="403"/>
      <c r="CH8" s="403"/>
      <c r="CI8" s="403"/>
      <c r="CJ8" s="403"/>
      <c r="CK8" s="484" t="s">
        <v>145</v>
      </c>
      <c r="CL8" s="484"/>
      <c r="CM8" s="484"/>
      <c r="CN8" s="484"/>
      <c r="CO8" s="484"/>
      <c r="CP8" s="484"/>
      <c r="CQ8" s="484"/>
      <c r="CR8" s="484"/>
      <c r="CS8" s="484"/>
      <c r="CT8" s="484"/>
      <c r="CU8" s="484"/>
      <c r="CV8" s="484" t="s">
        <v>146</v>
      </c>
      <c r="CW8" s="484"/>
      <c r="CX8" s="484"/>
      <c r="CY8" s="484"/>
      <c r="CZ8" s="484"/>
      <c r="DA8" s="402"/>
      <c r="DB8" s="472" t="s">
        <v>126</v>
      </c>
      <c r="DC8" s="474" t="s">
        <v>164</v>
      </c>
      <c r="DD8" s="484" t="s">
        <v>145</v>
      </c>
      <c r="DE8" s="484"/>
      <c r="DF8" s="484"/>
      <c r="DG8" s="484"/>
      <c r="DH8" s="484"/>
      <c r="DI8" s="484"/>
      <c r="DJ8" s="484"/>
      <c r="DK8" s="484"/>
      <c r="DL8" s="484"/>
      <c r="DM8" s="484"/>
      <c r="DN8" s="484"/>
      <c r="DO8" s="484" t="s">
        <v>146</v>
      </c>
      <c r="DP8" s="484"/>
      <c r="DQ8" s="484"/>
      <c r="DR8" s="484"/>
      <c r="DS8" s="484"/>
      <c r="DT8" s="402"/>
      <c r="DU8" s="472" t="s">
        <v>126</v>
      </c>
      <c r="DV8" s="474" t="s">
        <v>164</v>
      </c>
    </row>
    <row r="9" spans="1:126" ht="24" customHeight="1" thickTop="1" thickBot="1" x14ac:dyDescent="0.3">
      <c r="A9" s="425" t="s">
        <v>1</v>
      </c>
      <c r="B9" s="425"/>
      <c r="C9" s="425"/>
      <c r="D9" s="405" t="s">
        <v>147</v>
      </c>
      <c r="E9" s="406"/>
      <c r="F9" s="406"/>
      <c r="G9" s="406"/>
      <c r="H9" s="406"/>
      <c r="I9" s="406"/>
      <c r="J9" s="406"/>
      <c r="K9" s="406"/>
      <c r="L9" s="406"/>
      <c r="M9" s="406"/>
      <c r="N9" s="407"/>
      <c r="O9" s="426" t="s">
        <v>169</v>
      </c>
      <c r="P9" s="426" t="s">
        <v>148</v>
      </c>
      <c r="Q9" s="394" t="s">
        <v>171</v>
      </c>
      <c r="R9" s="399" t="s">
        <v>168</v>
      </c>
      <c r="S9" s="411" t="s">
        <v>149</v>
      </c>
      <c r="T9" s="431" t="s">
        <v>35</v>
      </c>
      <c r="U9" s="405" t="s">
        <v>147</v>
      </c>
      <c r="V9" s="406"/>
      <c r="W9" s="406"/>
      <c r="X9" s="406"/>
      <c r="Y9" s="406"/>
      <c r="Z9" s="406"/>
      <c r="AA9" s="406"/>
      <c r="AB9" s="406"/>
      <c r="AC9" s="406"/>
      <c r="AD9" s="406"/>
      <c r="AE9" s="407"/>
      <c r="AF9" s="408" t="s">
        <v>169</v>
      </c>
      <c r="AG9" s="408" t="s">
        <v>148</v>
      </c>
      <c r="AH9" s="394" t="s">
        <v>171</v>
      </c>
      <c r="AI9" s="399" t="s">
        <v>168</v>
      </c>
      <c r="AJ9" s="411" t="s">
        <v>149</v>
      </c>
      <c r="AK9" s="414" t="s">
        <v>35</v>
      </c>
      <c r="AL9" s="405" t="s">
        <v>147</v>
      </c>
      <c r="AM9" s="406"/>
      <c r="AN9" s="406"/>
      <c r="AO9" s="406"/>
      <c r="AP9" s="406"/>
      <c r="AQ9" s="406"/>
      <c r="AR9" s="406"/>
      <c r="AS9" s="406"/>
      <c r="AT9" s="406"/>
      <c r="AU9" s="406"/>
      <c r="AV9" s="407"/>
      <c r="AW9" s="422" t="s">
        <v>169</v>
      </c>
      <c r="AX9" s="422" t="s">
        <v>148</v>
      </c>
      <c r="AY9" s="394" t="s">
        <v>171</v>
      </c>
      <c r="AZ9" s="399" t="s">
        <v>168</v>
      </c>
      <c r="BA9" s="411" t="s">
        <v>149</v>
      </c>
      <c r="BB9" s="458" t="s">
        <v>35</v>
      </c>
      <c r="BC9" s="405" t="s">
        <v>147</v>
      </c>
      <c r="BD9" s="406"/>
      <c r="BE9" s="406"/>
      <c r="BF9" s="406"/>
      <c r="BG9" s="406"/>
      <c r="BH9" s="406"/>
      <c r="BI9" s="406"/>
      <c r="BJ9" s="406"/>
      <c r="BK9" s="406"/>
      <c r="BL9" s="406"/>
      <c r="BM9" s="407"/>
      <c r="BN9" s="462" t="s">
        <v>169</v>
      </c>
      <c r="BO9" s="462" t="s">
        <v>148</v>
      </c>
      <c r="BP9" s="394" t="s">
        <v>171</v>
      </c>
      <c r="BQ9" s="399" t="s">
        <v>168</v>
      </c>
      <c r="BR9" s="411" t="s">
        <v>149</v>
      </c>
      <c r="BS9" s="465" t="s">
        <v>35</v>
      </c>
      <c r="BT9" s="405" t="s">
        <v>147</v>
      </c>
      <c r="BU9" s="406"/>
      <c r="BV9" s="406"/>
      <c r="BW9" s="406"/>
      <c r="BX9" s="406"/>
      <c r="BY9" s="406"/>
      <c r="BZ9" s="406"/>
      <c r="CA9" s="406"/>
      <c r="CB9" s="406"/>
      <c r="CC9" s="406"/>
      <c r="CD9" s="407"/>
      <c r="CE9" s="477" t="s">
        <v>169</v>
      </c>
      <c r="CF9" s="477" t="s">
        <v>148</v>
      </c>
      <c r="CG9" s="394" t="s">
        <v>171</v>
      </c>
      <c r="CH9" s="399" t="s">
        <v>168</v>
      </c>
      <c r="CI9" s="411" t="s">
        <v>149</v>
      </c>
      <c r="CJ9" s="480" t="s">
        <v>35</v>
      </c>
      <c r="CK9" s="485" t="s">
        <v>147</v>
      </c>
      <c r="CL9" s="485"/>
      <c r="CM9" s="485"/>
      <c r="CN9" s="485"/>
      <c r="CO9" s="485"/>
      <c r="CP9" s="485"/>
      <c r="CQ9" s="485"/>
      <c r="CR9" s="485"/>
      <c r="CS9" s="485"/>
      <c r="CT9" s="485"/>
      <c r="CU9" s="485"/>
      <c r="CV9" s="486" t="s">
        <v>169</v>
      </c>
      <c r="CW9" s="486" t="s">
        <v>148</v>
      </c>
      <c r="CX9" s="394" t="s">
        <v>171</v>
      </c>
      <c r="CY9" s="399" t="s">
        <v>168</v>
      </c>
      <c r="CZ9" s="413" t="s">
        <v>149</v>
      </c>
      <c r="DA9" s="489" t="s">
        <v>35</v>
      </c>
      <c r="DB9" s="473"/>
      <c r="DC9" s="474"/>
      <c r="DD9" s="485" t="s">
        <v>147</v>
      </c>
      <c r="DE9" s="485"/>
      <c r="DF9" s="485"/>
      <c r="DG9" s="485"/>
      <c r="DH9" s="485"/>
      <c r="DI9" s="485"/>
      <c r="DJ9" s="485"/>
      <c r="DK9" s="485"/>
      <c r="DL9" s="485"/>
      <c r="DM9" s="485"/>
      <c r="DN9" s="485"/>
      <c r="DO9" s="497" t="s">
        <v>169</v>
      </c>
      <c r="DP9" s="497" t="s">
        <v>148</v>
      </c>
      <c r="DQ9" s="394" t="s">
        <v>171</v>
      </c>
      <c r="DR9" s="399" t="s">
        <v>168</v>
      </c>
      <c r="DS9" s="413" t="s">
        <v>149</v>
      </c>
      <c r="DT9" s="499" t="s">
        <v>35</v>
      </c>
      <c r="DU9" s="473"/>
      <c r="DV9" s="474"/>
    </row>
    <row r="10" spans="1:126" ht="31.5" customHeight="1" thickTop="1" thickBot="1" x14ac:dyDescent="0.3">
      <c r="A10" s="288"/>
      <c r="B10" s="288"/>
      <c r="C10" s="288"/>
      <c r="D10" s="634" t="s">
        <v>150</v>
      </c>
      <c r="E10" s="635"/>
      <c r="F10" s="635"/>
      <c r="G10" s="635"/>
      <c r="H10" s="635"/>
      <c r="I10" s="635"/>
      <c r="J10" s="635"/>
      <c r="K10" s="418" t="s">
        <v>151</v>
      </c>
      <c r="L10" s="419"/>
      <c r="M10" s="440" t="s">
        <v>167</v>
      </c>
      <c r="N10" s="420" t="s">
        <v>152</v>
      </c>
      <c r="O10" s="427"/>
      <c r="P10" s="427"/>
      <c r="Q10" s="395"/>
      <c r="R10" s="400"/>
      <c r="S10" s="412"/>
      <c r="T10" s="432"/>
      <c r="U10" s="632" t="s">
        <v>162</v>
      </c>
      <c r="V10" s="633"/>
      <c r="W10" s="633"/>
      <c r="X10" s="633"/>
      <c r="Y10" s="633"/>
      <c r="Z10" s="633"/>
      <c r="AA10" s="633"/>
      <c r="AB10" s="418" t="s">
        <v>151</v>
      </c>
      <c r="AC10" s="419"/>
      <c r="AD10" s="446" t="s">
        <v>167</v>
      </c>
      <c r="AE10" s="420" t="s">
        <v>152</v>
      </c>
      <c r="AF10" s="409"/>
      <c r="AG10" s="409"/>
      <c r="AH10" s="395"/>
      <c r="AI10" s="400"/>
      <c r="AJ10" s="412"/>
      <c r="AK10" s="415"/>
      <c r="AL10" s="630" t="s">
        <v>162</v>
      </c>
      <c r="AM10" s="631"/>
      <c r="AN10" s="631"/>
      <c r="AO10" s="631"/>
      <c r="AP10" s="631"/>
      <c r="AQ10" s="631"/>
      <c r="AR10" s="631"/>
      <c r="AS10" s="418" t="s">
        <v>151</v>
      </c>
      <c r="AT10" s="419"/>
      <c r="AU10" s="448" t="s">
        <v>167</v>
      </c>
      <c r="AV10" s="420" t="s">
        <v>152</v>
      </c>
      <c r="AW10" s="423"/>
      <c r="AX10" s="423"/>
      <c r="AY10" s="395"/>
      <c r="AZ10" s="400"/>
      <c r="BA10" s="412"/>
      <c r="BB10" s="459"/>
      <c r="BC10" s="628" t="s">
        <v>150</v>
      </c>
      <c r="BD10" s="629"/>
      <c r="BE10" s="629"/>
      <c r="BF10" s="629"/>
      <c r="BG10" s="629"/>
      <c r="BH10" s="629"/>
      <c r="BI10" s="629"/>
      <c r="BJ10" s="418" t="s">
        <v>151</v>
      </c>
      <c r="BK10" s="419"/>
      <c r="BL10" s="450" t="s">
        <v>167</v>
      </c>
      <c r="BM10" s="420" t="s">
        <v>152</v>
      </c>
      <c r="BN10" s="463"/>
      <c r="BO10" s="463"/>
      <c r="BP10" s="395"/>
      <c r="BQ10" s="400"/>
      <c r="BR10" s="412"/>
      <c r="BS10" s="466"/>
      <c r="BT10" s="626" t="s">
        <v>163</v>
      </c>
      <c r="BU10" s="627"/>
      <c r="BV10" s="627"/>
      <c r="BW10" s="627"/>
      <c r="BX10" s="627"/>
      <c r="BY10" s="627"/>
      <c r="BZ10" s="627"/>
      <c r="CA10" s="418" t="s">
        <v>151</v>
      </c>
      <c r="CB10" s="419"/>
      <c r="CC10" s="442" t="s">
        <v>167</v>
      </c>
      <c r="CD10" s="420" t="s">
        <v>152</v>
      </c>
      <c r="CE10" s="478"/>
      <c r="CF10" s="478"/>
      <c r="CG10" s="395"/>
      <c r="CH10" s="400"/>
      <c r="CI10" s="412"/>
      <c r="CJ10" s="481"/>
      <c r="CK10" s="624" t="s">
        <v>163</v>
      </c>
      <c r="CL10" s="625"/>
      <c r="CM10" s="625"/>
      <c r="CN10" s="625"/>
      <c r="CO10" s="625"/>
      <c r="CP10" s="625"/>
      <c r="CQ10" s="625"/>
      <c r="CR10" s="492" t="s">
        <v>151</v>
      </c>
      <c r="CS10" s="493"/>
      <c r="CT10" s="438" t="s">
        <v>166</v>
      </c>
      <c r="CU10" s="413" t="s">
        <v>152</v>
      </c>
      <c r="CV10" s="487"/>
      <c r="CW10" s="487"/>
      <c r="CX10" s="395"/>
      <c r="CY10" s="400"/>
      <c r="CZ10" s="488"/>
      <c r="DA10" s="489"/>
      <c r="DB10" s="473"/>
      <c r="DC10" s="474"/>
      <c r="DD10" s="622" t="s">
        <v>163</v>
      </c>
      <c r="DE10" s="623"/>
      <c r="DF10" s="623"/>
      <c r="DG10" s="623"/>
      <c r="DH10" s="623"/>
      <c r="DI10" s="623"/>
      <c r="DJ10" s="623"/>
      <c r="DK10" s="502" t="s">
        <v>151</v>
      </c>
      <c r="DL10" s="503"/>
      <c r="DM10" s="444" t="s">
        <v>167</v>
      </c>
      <c r="DN10" s="413" t="s">
        <v>152</v>
      </c>
      <c r="DO10" s="498"/>
      <c r="DP10" s="498"/>
      <c r="DQ10" s="395"/>
      <c r="DR10" s="400"/>
      <c r="DS10" s="488"/>
      <c r="DT10" s="499"/>
      <c r="DU10" s="473"/>
      <c r="DV10" s="474"/>
    </row>
    <row r="11" spans="1:126" ht="60" customHeight="1" thickTop="1" thickBot="1" x14ac:dyDescent="0.3">
      <c r="A11" s="289" t="s">
        <v>3</v>
      </c>
      <c r="B11" s="289" t="s">
        <v>2</v>
      </c>
      <c r="C11" s="290" t="s">
        <v>0</v>
      </c>
      <c r="D11" s="291" t="s">
        <v>153</v>
      </c>
      <c r="E11" s="291" t="s">
        <v>154</v>
      </c>
      <c r="F11" s="291" t="s">
        <v>155</v>
      </c>
      <c r="G11" s="291" t="s">
        <v>156</v>
      </c>
      <c r="H11" s="291" t="s">
        <v>157</v>
      </c>
      <c r="I11" s="291" t="s">
        <v>158</v>
      </c>
      <c r="J11" s="291" t="s">
        <v>159</v>
      </c>
      <c r="K11" s="292"/>
      <c r="L11" s="292"/>
      <c r="M11" s="441"/>
      <c r="N11" s="421"/>
      <c r="O11" s="428"/>
      <c r="P11" s="428"/>
      <c r="Q11" s="396"/>
      <c r="R11" s="401"/>
      <c r="S11" s="413"/>
      <c r="T11" s="432"/>
      <c r="U11" s="291" t="s">
        <v>153</v>
      </c>
      <c r="V11" s="291" t="s">
        <v>154</v>
      </c>
      <c r="W11" s="291" t="s">
        <v>155</v>
      </c>
      <c r="X11" s="291" t="s">
        <v>156</v>
      </c>
      <c r="Y11" s="291" t="s">
        <v>157</v>
      </c>
      <c r="Z11" s="291" t="s">
        <v>158</v>
      </c>
      <c r="AA11" s="291" t="s">
        <v>159</v>
      </c>
      <c r="AB11" s="292"/>
      <c r="AC11" s="292"/>
      <c r="AD11" s="447"/>
      <c r="AE11" s="421"/>
      <c r="AF11" s="410"/>
      <c r="AG11" s="410"/>
      <c r="AH11" s="396"/>
      <c r="AI11" s="401"/>
      <c r="AJ11" s="413"/>
      <c r="AK11" s="415"/>
      <c r="AL11" s="291" t="s">
        <v>153</v>
      </c>
      <c r="AM11" s="291" t="s">
        <v>154</v>
      </c>
      <c r="AN11" s="291" t="s">
        <v>155</v>
      </c>
      <c r="AO11" s="291" t="s">
        <v>156</v>
      </c>
      <c r="AP11" s="291" t="s">
        <v>157</v>
      </c>
      <c r="AQ11" s="291" t="s">
        <v>158</v>
      </c>
      <c r="AR11" s="291" t="s">
        <v>159</v>
      </c>
      <c r="AS11" s="292"/>
      <c r="AT11" s="292"/>
      <c r="AU11" s="449"/>
      <c r="AV11" s="421"/>
      <c r="AW11" s="424"/>
      <c r="AX11" s="424"/>
      <c r="AY11" s="396"/>
      <c r="AZ11" s="401"/>
      <c r="BA11" s="413"/>
      <c r="BB11" s="459"/>
      <c r="BC11" s="291" t="s">
        <v>153</v>
      </c>
      <c r="BD11" s="291" t="s">
        <v>154</v>
      </c>
      <c r="BE11" s="291" t="s">
        <v>155</v>
      </c>
      <c r="BF11" s="291" t="s">
        <v>156</v>
      </c>
      <c r="BG11" s="291" t="s">
        <v>157</v>
      </c>
      <c r="BH11" s="291" t="s">
        <v>158</v>
      </c>
      <c r="BI11" s="291" t="s">
        <v>159</v>
      </c>
      <c r="BJ11" s="292"/>
      <c r="BK11" s="292"/>
      <c r="BL11" s="451"/>
      <c r="BM11" s="421"/>
      <c r="BN11" s="464"/>
      <c r="BO11" s="464"/>
      <c r="BP11" s="396"/>
      <c r="BQ11" s="401"/>
      <c r="BR11" s="413"/>
      <c r="BS11" s="466"/>
      <c r="BT11" s="291" t="s">
        <v>153</v>
      </c>
      <c r="BU11" s="291" t="s">
        <v>154</v>
      </c>
      <c r="BV11" s="291" t="s">
        <v>155</v>
      </c>
      <c r="BW11" s="291" t="s">
        <v>156</v>
      </c>
      <c r="BX11" s="291" t="s">
        <v>157</v>
      </c>
      <c r="BY11" s="291" t="s">
        <v>158</v>
      </c>
      <c r="BZ11" s="291" t="s">
        <v>159</v>
      </c>
      <c r="CA11" s="292"/>
      <c r="CB11" s="292"/>
      <c r="CC11" s="443"/>
      <c r="CD11" s="421"/>
      <c r="CE11" s="479"/>
      <c r="CF11" s="479"/>
      <c r="CG11" s="396"/>
      <c r="CH11" s="401"/>
      <c r="CI11" s="413"/>
      <c r="CJ11" s="481"/>
      <c r="CK11" s="291" t="s">
        <v>153</v>
      </c>
      <c r="CL11" s="291" t="s">
        <v>154</v>
      </c>
      <c r="CM11" s="291" t="s">
        <v>155</v>
      </c>
      <c r="CN11" s="291" t="s">
        <v>156</v>
      </c>
      <c r="CO11" s="291" t="s">
        <v>157</v>
      </c>
      <c r="CP11" s="291" t="s">
        <v>158</v>
      </c>
      <c r="CQ11" s="291" t="s">
        <v>159</v>
      </c>
      <c r="CR11" s="292"/>
      <c r="CS11" s="292"/>
      <c r="CT11" s="439"/>
      <c r="CU11" s="488"/>
      <c r="CV11" s="487"/>
      <c r="CW11" s="487"/>
      <c r="CX11" s="396"/>
      <c r="CY11" s="401"/>
      <c r="CZ11" s="488"/>
      <c r="DA11" s="489"/>
      <c r="DB11" s="473"/>
      <c r="DC11" s="474"/>
      <c r="DD11" s="291" t="s">
        <v>153</v>
      </c>
      <c r="DE11" s="291" t="s">
        <v>154</v>
      </c>
      <c r="DF11" s="291" t="s">
        <v>155</v>
      </c>
      <c r="DG11" s="291" t="s">
        <v>156</v>
      </c>
      <c r="DH11" s="291" t="s">
        <v>157</v>
      </c>
      <c r="DI11" s="291" t="s">
        <v>158</v>
      </c>
      <c r="DJ11" s="291" t="s">
        <v>159</v>
      </c>
      <c r="DK11" s="292"/>
      <c r="DL11" s="292"/>
      <c r="DM11" s="445"/>
      <c r="DN11" s="488"/>
      <c r="DO11" s="498"/>
      <c r="DP11" s="498"/>
      <c r="DQ11" s="396"/>
      <c r="DR11" s="401"/>
      <c r="DS11" s="488"/>
      <c r="DT11" s="499"/>
      <c r="DU11" s="473"/>
      <c r="DV11" s="474"/>
    </row>
    <row r="12" spans="1:126" ht="15" customHeight="1" thickTop="1" x14ac:dyDescent="0.25">
      <c r="A12" s="293">
        <v>1</v>
      </c>
      <c r="B12" s="296">
        <f>'LISTA CAS'!B8</f>
        <v>0</v>
      </c>
      <c r="C12" s="296" t="str">
        <f>'LISTA CAS'!C8</f>
        <v>ALAVA INTRIAGO MADELINE JULIETTE</v>
      </c>
      <c r="D12" s="336">
        <v>8</v>
      </c>
      <c r="E12" s="337">
        <v>9</v>
      </c>
      <c r="F12" s="337">
        <v>8</v>
      </c>
      <c r="G12" s="337">
        <v>8</v>
      </c>
      <c r="H12" s="337">
        <v>8</v>
      </c>
      <c r="I12" s="337">
        <v>10</v>
      </c>
      <c r="J12" s="337">
        <v>9</v>
      </c>
      <c r="K12" s="294"/>
      <c r="L12" s="294"/>
      <c r="M12" s="302">
        <f t="shared" ref="M12:M24" si="0">IFERROR(TRUNC(AVERAGE(D12:L12),2),"")</f>
        <v>8.57</v>
      </c>
      <c r="N12" s="295">
        <f>IFERROR((M12*70/100),"")</f>
        <v>5.9989999999999997</v>
      </c>
      <c r="O12" s="337">
        <v>9</v>
      </c>
      <c r="P12" s="340">
        <v>9</v>
      </c>
      <c r="Q12" s="43"/>
      <c r="R12" s="302">
        <f>IFERROR(TRUNC(AVERAGE(O12:Q12),2),"")</f>
        <v>9</v>
      </c>
      <c r="S12" s="294">
        <f>IFERROR((R12*30/100),"")</f>
        <v>2.7</v>
      </c>
      <c r="T12" s="299">
        <f>IFERROR(TRUNC(SUM(N12+S12),2),"")</f>
        <v>8.69</v>
      </c>
      <c r="U12" s="336">
        <v>9.5</v>
      </c>
      <c r="V12" s="337">
        <v>9</v>
      </c>
      <c r="W12" s="337">
        <v>8</v>
      </c>
      <c r="X12" s="337">
        <v>8</v>
      </c>
      <c r="Y12" s="337">
        <v>8</v>
      </c>
      <c r="Z12" s="337">
        <v>9</v>
      </c>
      <c r="AA12" s="337">
        <v>8.5</v>
      </c>
      <c r="AB12" s="294"/>
      <c r="AC12" s="294"/>
      <c r="AD12" s="302">
        <f t="shared" ref="AD12:AD24" si="1">IFERROR(TRUNC(AVERAGE(U12:AC12),2),"")</f>
        <v>8.57</v>
      </c>
      <c r="AE12" s="295">
        <f>IFERROR((AD12*70/100),"")</f>
        <v>5.9989999999999997</v>
      </c>
      <c r="AF12" s="337">
        <v>8.5</v>
      </c>
      <c r="AG12" s="340">
        <v>9</v>
      </c>
      <c r="AH12" s="43"/>
      <c r="AI12" s="302">
        <f>IFERROR(TRUNC(AVERAGE(AF12:AH12),2),"")</f>
        <v>8.75</v>
      </c>
      <c r="AJ12" s="294">
        <f>IFERROR((AI12*30/100),"")</f>
        <v>2.625</v>
      </c>
      <c r="AK12" s="299">
        <f t="shared" ref="AK12:AK13" si="2">IFERROR(TRUNC(SUM(AE12+AJ12),2),"")</f>
        <v>8.6199999999999992</v>
      </c>
      <c r="AL12" s="342">
        <v>10</v>
      </c>
      <c r="AM12" s="343">
        <v>10</v>
      </c>
      <c r="AN12" s="343">
        <v>10</v>
      </c>
      <c r="AO12" s="343">
        <v>8</v>
      </c>
      <c r="AP12" s="343">
        <v>8</v>
      </c>
      <c r="AQ12" s="343">
        <v>8</v>
      </c>
      <c r="AR12" s="343">
        <v>10</v>
      </c>
      <c r="AS12" s="294"/>
      <c r="AT12" s="294"/>
      <c r="AU12" s="302">
        <f t="shared" ref="AU12:AU24" si="3">IFERROR(TRUNC(AVERAGE(AL12:AT12),2),"")</f>
        <v>9.14</v>
      </c>
      <c r="AV12" s="295">
        <f>IFERROR((AU12*70/100),"")</f>
        <v>6.3980000000000006</v>
      </c>
      <c r="AW12" s="343">
        <v>10</v>
      </c>
      <c r="AX12" s="344">
        <v>10</v>
      </c>
      <c r="AY12" s="43"/>
      <c r="AZ12" s="302">
        <f>IFERROR(TRUNC(AVERAGE(AW12:AY12),2),"")</f>
        <v>10</v>
      </c>
      <c r="BA12" s="294">
        <f>IFERROR((AZ12*30/100),"")</f>
        <v>3</v>
      </c>
      <c r="BB12" s="299">
        <f t="shared" ref="BB12:BB13" si="4">IFERROR(TRUNC(SUM(AV12+BA12),2),"")</f>
        <v>9.39</v>
      </c>
      <c r="BC12" s="342">
        <v>7</v>
      </c>
      <c r="BD12" s="343">
        <v>8</v>
      </c>
      <c r="BE12" s="343">
        <v>9</v>
      </c>
      <c r="BF12" s="343">
        <v>8</v>
      </c>
      <c r="BG12" s="343">
        <v>9</v>
      </c>
      <c r="BH12" s="343">
        <v>8</v>
      </c>
      <c r="BI12" s="343">
        <v>8</v>
      </c>
      <c r="BJ12" s="294"/>
      <c r="BK12" s="294"/>
      <c r="BL12" s="302">
        <f t="shared" ref="BL12:BL24" si="5">IFERROR(TRUNC(AVERAGE(BC12:BK12),2),"")</f>
        <v>8.14</v>
      </c>
      <c r="BM12" s="295">
        <f>IFERROR((BL12*70/100),"")</f>
        <v>5.6980000000000004</v>
      </c>
      <c r="BN12" s="343">
        <v>8</v>
      </c>
      <c r="BO12" s="340">
        <v>8</v>
      </c>
      <c r="BP12" s="43"/>
      <c r="BQ12" s="302">
        <f>IFERROR(TRUNC(AVERAGE(BN12:BP12),2),"")</f>
        <v>8</v>
      </c>
      <c r="BR12" s="294">
        <f>IFERROR((BQ12*30/100),"")</f>
        <v>2.4</v>
      </c>
      <c r="BS12" s="299">
        <f t="shared" ref="BS12:BS13" si="6">IFERROR(TRUNC(SUM(BM12+BR12),2),"")</f>
        <v>8.09</v>
      </c>
      <c r="BT12" s="342">
        <v>8</v>
      </c>
      <c r="BU12" s="343">
        <v>10</v>
      </c>
      <c r="BV12" s="343">
        <v>8</v>
      </c>
      <c r="BW12" s="343">
        <v>10</v>
      </c>
      <c r="BX12" s="343">
        <v>8</v>
      </c>
      <c r="BY12" s="343">
        <v>8</v>
      </c>
      <c r="BZ12" s="343">
        <v>8</v>
      </c>
      <c r="CA12" s="294"/>
      <c r="CB12" s="294"/>
      <c r="CC12" s="302">
        <f t="shared" ref="CC12:CC24" si="7">IFERROR(TRUNC(AVERAGE(BT12:CB12),2),"")</f>
        <v>8.57</v>
      </c>
      <c r="CD12" s="295">
        <f>IFERROR((CC12*70/100),"")</f>
        <v>5.9989999999999997</v>
      </c>
      <c r="CE12" s="343">
        <v>8</v>
      </c>
      <c r="CF12" s="346">
        <v>9</v>
      </c>
      <c r="CG12" s="43"/>
      <c r="CH12" s="302">
        <f>IFERROR(TRUNC(AVERAGE(CE12:CG12),2),"")</f>
        <v>8.5</v>
      </c>
      <c r="CI12" s="294">
        <f>IFERROR((CH12*30/100),"")</f>
        <v>2.5499999999999998</v>
      </c>
      <c r="CJ12" s="299">
        <f t="shared" ref="CJ12:CJ13" si="8">IFERROR(TRUNC(SUM(CD12+CI12),2),"")</f>
        <v>8.5399999999999991</v>
      </c>
      <c r="CK12" s="347">
        <v>10</v>
      </c>
      <c r="CL12" s="348">
        <v>10</v>
      </c>
      <c r="CM12" s="348">
        <v>10</v>
      </c>
      <c r="CN12" s="355">
        <v>8</v>
      </c>
      <c r="CO12" s="355">
        <v>8</v>
      </c>
      <c r="CP12" s="355">
        <v>8</v>
      </c>
      <c r="CQ12" s="349">
        <v>10</v>
      </c>
      <c r="CR12" s="294"/>
      <c r="CS12" s="294"/>
      <c r="CT12" s="302">
        <f t="shared" ref="CT12:CT24" si="9">IFERROR(TRUNC(AVERAGE(CK12:CS12),2),"")</f>
        <v>9.14</v>
      </c>
      <c r="CU12" s="295">
        <f>IFERROR((CT12*70/100),"")</f>
        <v>6.3980000000000006</v>
      </c>
      <c r="CV12" s="349">
        <v>10</v>
      </c>
      <c r="CW12" s="353">
        <v>10</v>
      </c>
      <c r="CX12" s="43"/>
      <c r="CY12" s="302">
        <f>IFERROR(TRUNC(AVERAGE(CV12:CX12),2),"")</f>
        <v>10</v>
      </c>
      <c r="CZ12" s="294">
        <f>IFERROR((CY12*30/100),"")</f>
        <v>3</v>
      </c>
      <c r="DA12" s="299">
        <f t="shared" ref="DA12:DA13" si="10">IFERROR(TRUNC(SUM(CU12+CZ12),2),"")</f>
        <v>9.39</v>
      </c>
      <c r="DB12" s="300">
        <f>IF(DA12="","",ROUND(DA12,0))</f>
        <v>9</v>
      </c>
      <c r="DC12" s="301" t="str">
        <f>IF(DB12="","",IF(DB12&gt;=9.51,"A+",IF(DB12&gt;=9,"A-",IF(DB12&gt;=8,"B+",IF(DB12&gt;=7,"B-",IF(DB12&gt;=6,"C+",IF(DB12&gt;=5,"C-",IF(DB12&gt;=4,"D+",IF(DB12&gt;=3,"D-",IF(DB12&gt;=2,"E+",IF(DB12&gt;=0,"E-")))))))))))</f>
        <v>A-</v>
      </c>
      <c r="DD12" s="342">
        <v>8</v>
      </c>
      <c r="DE12" s="343">
        <v>8</v>
      </c>
      <c r="DF12" s="343">
        <v>9</v>
      </c>
      <c r="DG12" s="343">
        <v>8</v>
      </c>
      <c r="DH12" s="343">
        <v>9</v>
      </c>
      <c r="DI12" s="343">
        <v>9</v>
      </c>
      <c r="DJ12" s="343">
        <v>8</v>
      </c>
      <c r="DK12" s="294"/>
      <c r="DL12" s="294"/>
      <c r="DM12" s="302">
        <f t="shared" ref="DM12:DM24" si="11">IFERROR(TRUNC(AVERAGE(DD12:DL12),2),"")</f>
        <v>8.42</v>
      </c>
      <c r="DN12" s="295">
        <f>IFERROR((DM12*70/100),"")</f>
        <v>5.8940000000000001</v>
      </c>
      <c r="DO12" s="343">
        <v>8</v>
      </c>
      <c r="DP12" s="340">
        <v>8</v>
      </c>
      <c r="DQ12" s="43"/>
      <c r="DR12" s="302">
        <f>IFERROR(TRUNC(AVERAGE(DO12:DQ12),2),"")</f>
        <v>8</v>
      </c>
      <c r="DS12" s="294">
        <f>IFERROR((DR12*30/100),"")</f>
        <v>2.4</v>
      </c>
      <c r="DT12" s="299">
        <f t="shared" ref="DT12:DT13" si="12">IFERROR(TRUNC(SUM(DN12+DS12),2),"")</f>
        <v>8.2899999999999991</v>
      </c>
      <c r="DU12" s="300">
        <f>IF(DT12="","",ROUND(DT12,0))</f>
        <v>8</v>
      </c>
      <c r="DV12" s="298" t="str">
        <f>IF(DU12="","",IF(DU12&gt;=9.51,"A+",IF(DU12&gt;=9,"A-",IF(DU12&gt;=8,"B+",IF(DU12&gt;=7,"B-",IF(DU12&gt;=6,"C+",IF(DU12&gt;=5,"C-",IF(DU12&gt;=4,"D+",IF(DU12&gt;=3,"D-",IF(DU12&gt;=2,"E+",IF(DU12&gt;=0,"E-")))))))))))</f>
        <v>B+</v>
      </c>
    </row>
    <row r="13" spans="1:126" x14ac:dyDescent="0.25">
      <c r="A13" s="293">
        <v>2</v>
      </c>
      <c r="B13" s="296">
        <f>'LISTA CAS'!B9</f>
        <v>0</v>
      </c>
      <c r="C13" s="296" t="str">
        <f>'LISTA CAS'!C9</f>
        <v>ALCIVAR MUÑOZ ORIANA VALESKA</v>
      </c>
      <c r="D13" s="338"/>
      <c r="E13" s="339"/>
      <c r="F13" s="339"/>
      <c r="G13" s="339"/>
      <c r="H13" s="339"/>
      <c r="I13" s="339"/>
      <c r="J13" s="339"/>
      <c r="K13" s="294"/>
      <c r="L13" s="294"/>
      <c r="M13" s="302" t="str">
        <f t="shared" si="0"/>
        <v/>
      </c>
      <c r="N13" s="295" t="str">
        <f t="shared" ref="N13" si="13">IFERROR((M13*70/100),"")</f>
        <v/>
      </c>
      <c r="O13" s="339"/>
      <c r="P13" s="341"/>
      <c r="Q13" s="43"/>
      <c r="R13" s="302" t="str">
        <f>IFERROR(TRUNC(AVERAGE(O13:P13),2),"")</f>
        <v/>
      </c>
      <c r="S13" s="294" t="str">
        <f t="shared" ref="S13" si="14">IFERROR((R13*30/100),"")</f>
        <v/>
      </c>
      <c r="T13" s="299" t="str">
        <f>IFERROR(TRUNC(SUM(N13+S13),2),"")</f>
        <v/>
      </c>
      <c r="U13" s="338"/>
      <c r="V13" s="339"/>
      <c r="W13" s="339"/>
      <c r="X13" s="339"/>
      <c r="Y13" s="339"/>
      <c r="Z13" s="339"/>
      <c r="AA13" s="339"/>
      <c r="AB13" s="294"/>
      <c r="AC13" s="294"/>
      <c r="AD13" s="302" t="str">
        <f t="shared" si="1"/>
        <v/>
      </c>
      <c r="AE13" s="295" t="str">
        <f t="shared" ref="AE13" si="15">IFERROR((AD13*70/100),"")</f>
        <v/>
      </c>
      <c r="AF13" s="339"/>
      <c r="AG13" s="341"/>
      <c r="AH13" s="43"/>
      <c r="AI13" s="302" t="str">
        <f t="shared" ref="AI13" si="16">IFERROR(TRUNC(AVERAGE(AF13:AH13),2),"")</f>
        <v/>
      </c>
      <c r="AJ13" s="294" t="str">
        <f t="shared" ref="AJ13" si="17">IFERROR((AI13*30/100),"")</f>
        <v/>
      </c>
      <c r="AK13" s="299" t="str">
        <f t="shared" si="2"/>
        <v/>
      </c>
      <c r="AL13" s="338"/>
      <c r="AM13" s="339"/>
      <c r="AN13" s="339"/>
      <c r="AO13" s="339"/>
      <c r="AP13" s="339"/>
      <c r="AQ13" s="339"/>
      <c r="AR13" s="339"/>
      <c r="AS13" s="294"/>
      <c r="AT13" s="294"/>
      <c r="AU13" s="302" t="str">
        <f t="shared" si="3"/>
        <v/>
      </c>
      <c r="AV13" s="295" t="str">
        <f t="shared" ref="AV13" si="18">IFERROR((AU13*70/100),"")</f>
        <v/>
      </c>
      <c r="AW13" s="339"/>
      <c r="AX13" s="345"/>
      <c r="AY13" s="43"/>
      <c r="AZ13" s="302" t="str">
        <f t="shared" ref="AZ13" si="19">IFERROR(TRUNC(AVERAGE(AW13:AY13),2),"")</f>
        <v/>
      </c>
      <c r="BA13" s="294" t="str">
        <f t="shared" ref="BA13" si="20">IFERROR((AZ13*30/100),"")</f>
        <v/>
      </c>
      <c r="BB13" s="299" t="str">
        <f t="shared" si="4"/>
        <v/>
      </c>
      <c r="BC13" s="338"/>
      <c r="BD13" s="339"/>
      <c r="BE13" s="339"/>
      <c r="BF13" s="339"/>
      <c r="BG13" s="339"/>
      <c r="BH13" s="339"/>
      <c r="BI13" s="339"/>
      <c r="BJ13" s="294"/>
      <c r="BK13" s="294"/>
      <c r="BL13" s="302" t="str">
        <f t="shared" si="5"/>
        <v/>
      </c>
      <c r="BM13" s="295" t="str">
        <f t="shared" ref="BM13" si="21">IFERROR((BL13*70/100),"")</f>
        <v/>
      </c>
      <c r="BN13" s="339"/>
      <c r="BO13" s="341"/>
      <c r="BP13" s="43"/>
      <c r="BQ13" s="302" t="str">
        <f t="shared" ref="BQ13" si="22">IFERROR(TRUNC(AVERAGE(BN13:BP13),2),"")</f>
        <v/>
      </c>
      <c r="BR13" s="294" t="str">
        <f t="shared" ref="BR13" si="23">IFERROR((BQ13*30/100),"")</f>
        <v/>
      </c>
      <c r="BS13" s="299" t="str">
        <f t="shared" si="6"/>
        <v/>
      </c>
      <c r="BT13" s="338"/>
      <c r="BU13" s="339"/>
      <c r="BV13" s="339"/>
      <c r="BW13" s="339"/>
      <c r="BX13" s="339"/>
      <c r="BY13" s="339"/>
      <c r="BZ13" s="339"/>
      <c r="CA13" s="294"/>
      <c r="CB13" s="294"/>
      <c r="CC13" s="302" t="str">
        <f t="shared" si="7"/>
        <v/>
      </c>
      <c r="CD13" s="295" t="str">
        <f t="shared" ref="CD13" si="24">IFERROR((CC13*70/100),"")</f>
        <v/>
      </c>
      <c r="CE13" s="339"/>
      <c r="CF13" s="341"/>
      <c r="CG13" s="43"/>
      <c r="CH13" s="302" t="str">
        <f t="shared" ref="CH13" si="25">IFERROR(TRUNC(AVERAGE(CE13:CG13),2),"")</f>
        <v/>
      </c>
      <c r="CI13" s="294" t="str">
        <f t="shared" ref="CI13" si="26">IFERROR((CH13*30/100),"")</f>
        <v/>
      </c>
      <c r="CJ13" s="299" t="str">
        <f t="shared" si="8"/>
        <v/>
      </c>
      <c r="CK13" s="350"/>
      <c r="CL13" s="351"/>
      <c r="CM13" s="351"/>
      <c r="CN13" s="356"/>
      <c r="CO13" s="356"/>
      <c r="CP13" s="356"/>
      <c r="CQ13" s="352"/>
      <c r="CR13" s="294"/>
      <c r="CS13" s="294"/>
      <c r="CT13" s="302" t="str">
        <f t="shared" si="9"/>
        <v/>
      </c>
      <c r="CU13" s="295" t="str">
        <f t="shared" ref="CU13" si="27">IFERROR((CT13*70/100),"")</f>
        <v/>
      </c>
      <c r="CV13" s="352"/>
      <c r="CW13" s="354"/>
      <c r="CX13" s="43"/>
      <c r="CY13" s="302" t="str">
        <f t="shared" ref="CY13" si="28">IFERROR(TRUNC(AVERAGE(CV13:CX13),2),"")</f>
        <v/>
      </c>
      <c r="CZ13" s="294" t="str">
        <f t="shared" ref="CZ13" si="29">IFERROR((CY13*30/100),"")</f>
        <v/>
      </c>
      <c r="DA13" s="299" t="str">
        <f t="shared" si="10"/>
        <v/>
      </c>
      <c r="DB13" s="300" t="str">
        <f t="shared" ref="DB13" si="30">IF(DA13="","",ROUND(DA13,0))</f>
        <v/>
      </c>
      <c r="DC13" s="301" t="str">
        <f t="shared" ref="DC13" si="31">IF(DB13="","",IF(DB13&gt;=9.51,"A+",IF(DB13&gt;=9,"A-",IF(DB13&gt;=8,"B+",IF(DB13&gt;=7,"B-",IF(DB13&gt;=6,"C+",IF(DB13&gt;=5,"C-",IF(DB13&gt;=4,"D+",IF(DB13&gt;=3,"D-",IF(DB13&gt;=2,"E+",IF(DB13&gt;=0,"E-")))))))))))</f>
        <v/>
      </c>
      <c r="DD13" s="338"/>
      <c r="DE13" s="339"/>
      <c r="DF13" s="339"/>
      <c r="DG13" s="339"/>
      <c r="DH13" s="339"/>
      <c r="DI13" s="339"/>
      <c r="DJ13" s="339"/>
      <c r="DK13" s="294"/>
      <c r="DL13" s="294"/>
      <c r="DM13" s="302" t="str">
        <f t="shared" si="11"/>
        <v/>
      </c>
      <c r="DN13" s="295" t="str">
        <f t="shared" ref="DN13" si="32">IFERROR((DM13*70/100),"")</f>
        <v/>
      </c>
      <c r="DO13" s="339"/>
      <c r="DP13" s="341"/>
      <c r="DQ13" s="43"/>
      <c r="DR13" s="302" t="str">
        <f t="shared" ref="DR13" si="33">IFERROR(TRUNC(AVERAGE(DO13:DQ13),2),"")</f>
        <v/>
      </c>
      <c r="DS13" s="294" t="str">
        <f t="shared" ref="DS13" si="34">IFERROR((DR13*30/100),"")</f>
        <v/>
      </c>
      <c r="DT13" s="299" t="str">
        <f t="shared" si="12"/>
        <v/>
      </c>
      <c r="DU13" s="300" t="str">
        <f t="shared" ref="DU13" si="35">IF(DT13="","",ROUND(DT13,0))</f>
        <v/>
      </c>
      <c r="DV13" s="298" t="str">
        <f t="shared" ref="DV13" si="36">IF(DU13="","",IF(DU13&gt;=9.51,"A+",IF(DU13&gt;=9,"A-",IF(DU13&gt;=8,"B+",IF(DU13&gt;=7,"B-",IF(DU13&gt;=6,"C+",IF(DU13&gt;=5,"C-",IF(DU13&gt;=4,"D+",IF(DU13&gt;=3,"D-",IF(DU13&gt;=2,"E+",IF(DU13&gt;=0,"E-")))))))))))</f>
        <v/>
      </c>
    </row>
    <row r="14" spans="1:126" x14ac:dyDescent="0.25">
      <c r="A14" s="293">
        <v>3</v>
      </c>
      <c r="B14" s="296">
        <f>'LISTA CAS'!B10</f>
        <v>0</v>
      </c>
      <c r="C14" s="296" t="str">
        <f>'LISTA CAS'!C10</f>
        <v>ARIAS MUÑOZ FERNANDO ELIAN</v>
      </c>
      <c r="D14" s="338"/>
      <c r="E14" s="339"/>
      <c r="F14" s="339"/>
      <c r="G14" s="339"/>
      <c r="H14" s="339"/>
      <c r="I14" s="339"/>
      <c r="J14" s="339"/>
      <c r="K14" s="294"/>
      <c r="L14" s="294"/>
      <c r="M14" s="302" t="str">
        <f t="shared" si="0"/>
        <v/>
      </c>
      <c r="N14" s="295" t="str">
        <f t="shared" ref="N14:N25" si="37">IFERROR((M14*70/100),"")</f>
        <v/>
      </c>
      <c r="O14" s="339"/>
      <c r="P14" s="341"/>
      <c r="Q14" s="43"/>
      <c r="R14" s="302" t="str">
        <f t="shared" ref="R14:R25" si="38">IFERROR(TRUNC(AVERAGE(O14:P14),2),"")</f>
        <v/>
      </c>
      <c r="S14" s="294" t="str">
        <f t="shared" ref="S14:S25" si="39">IFERROR((R14*30/100),"")</f>
        <v/>
      </c>
      <c r="T14" s="299" t="str">
        <f t="shared" ref="T14:T25" si="40">IFERROR(TRUNC(SUM(N14+S14),2),"")</f>
        <v/>
      </c>
      <c r="U14" s="338"/>
      <c r="V14" s="339"/>
      <c r="W14" s="339"/>
      <c r="X14" s="339"/>
      <c r="Y14" s="339"/>
      <c r="Z14" s="339"/>
      <c r="AA14" s="339"/>
      <c r="AB14" s="294"/>
      <c r="AC14" s="294"/>
      <c r="AD14" s="302" t="str">
        <f t="shared" si="1"/>
        <v/>
      </c>
      <c r="AE14" s="295" t="str">
        <f t="shared" ref="AE14:AE25" si="41">IFERROR((AD14*70/100),"")</f>
        <v/>
      </c>
      <c r="AF14" s="339"/>
      <c r="AG14" s="341"/>
      <c r="AH14" s="43"/>
      <c r="AI14" s="302" t="str">
        <f t="shared" ref="AI14:AI25" si="42">IFERROR(TRUNC(AVERAGE(AF14:AH14),2),"")</f>
        <v/>
      </c>
      <c r="AJ14" s="294" t="str">
        <f t="shared" ref="AJ14:AJ25" si="43">IFERROR((AI14*30/100),"")</f>
        <v/>
      </c>
      <c r="AK14" s="299" t="str">
        <f t="shared" ref="AK14:AK25" si="44">IFERROR(TRUNC(SUM(AE14+AJ14),2),"")</f>
        <v/>
      </c>
      <c r="AL14" s="338"/>
      <c r="AM14" s="339"/>
      <c r="AN14" s="339"/>
      <c r="AO14" s="339"/>
      <c r="AP14" s="339"/>
      <c r="AQ14" s="339"/>
      <c r="AR14" s="339"/>
      <c r="AS14" s="294"/>
      <c r="AT14" s="294"/>
      <c r="AU14" s="302" t="str">
        <f t="shared" si="3"/>
        <v/>
      </c>
      <c r="AV14" s="295" t="str">
        <f t="shared" ref="AV14:AV25" si="45">IFERROR((AU14*70/100),"")</f>
        <v/>
      </c>
      <c r="AW14" s="339"/>
      <c r="AX14" s="345"/>
      <c r="AY14" s="43"/>
      <c r="AZ14" s="302" t="str">
        <f t="shared" ref="AZ14:AZ25" si="46">IFERROR(TRUNC(AVERAGE(AW14:AY14),2),"")</f>
        <v/>
      </c>
      <c r="BA14" s="294" t="str">
        <f t="shared" ref="BA14:BA25" si="47">IFERROR((AZ14*30/100),"")</f>
        <v/>
      </c>
      <c r="BB14" s="299" t="str">
        <f t="shared" ref="BB14:BB25" si="48">IFERROR(TRUNC(SUM(AV14+BA14),2),"")</f>
        <v/>
      </c>
      <c r="BC14" s="338"/>
      <c r="BD14" s="339"/>
      <c r="BE14" s="339"/>
      <c r="BF14" s="339"/>
      <c r="BG14" s="339"/>
      <c r="BH14" s="339"/>
      <c r="BI14" s="339"/>
      <c r="BJ14" s="294"/>
      <c r="BK14" s="294"/>
      <c r="BL14" s="302" t="str">
        <f t="shared" si="5"/>
        <v/>
      </c>
      <c r="BM14" s="295" t="str">
        <f t="shared" ref="BM14:BM25" si="49">IFERROR((BL14*70/100),"")</f>
        <v/>
      </c>
      <c r="BN14" s="339"/>
      <c r="BO14" s="341"/>
      <c r="BP14" s="43"/>
      <c r="BQ14" s="302" t="str">
        <f t="shared" ref="BQ14:BQ25" si="50">IFERROR(TRUNC(AVERAGE(BN14:BP14),2),"")</f>
        <v/>
      </c>
      <c r="BR14" s="294" t="str">
        <f t="shared" ref="BR14:BR25" si="51">IFERROR((BQ14*30/100),"")</f>
        <v/>
      </c>
      <c r="BS14" s="299" t="str">
        <f t="shared" ref="BS14:BS25" si="52">IFERROR(TRUNC(SUM(BM14+BR14),2),"")</f>
        <v/>
      </c>
      <c r="BT14" s="338"/>
      <c r="BU14" s="339"/>
      <c r="BV14" s="339"/>
      <c r="BW14" s="339"/>
      <c r="BX14" s="339"/>
      <c r="BY14" s="339"/>
      <c r="BZ14" s="339"/>
      <c r="CA14" s="294"/>
      <c r="CB14" s="294"/>
      <c r="CC14" s="302" t="str">
        <f t="shared" si="7"/>
        <v/>
      </c>
      <c r="CD14" s="295" t="str">
        <f t="shared" ref="CD14:CD25" si="53">IFERROR((CC14*70/100),"")</f>
        <v/>
      </c>
      <c r="CE14" s="339"/>
      <c r="CF14" s="341"/>
      <c r="CG14" s="43"/>
      <c r="CH14" s="302" t="str">
        <f t="shared" ref="CH14:CH25" si="54">IFERROR(TRUNC(AVERAGE(CE14:CG14),2),"")</f>
        <v/>
      </c>
      <c r="CI14" s="294" t="str">
        <f t="shared" ref="CI14:CI25" si="55">IFERROR((CH14*30/100),"")</f>
        <v/>
      </c>
      <c r="CJ14" s="299" t="str">
        <f t="shared" ref="CJ14:CJ25" si="56">IFERROR(TRUNC(SUM(CD14+CI14),2),"")</f>
        <v/>
      </c>
      <c r="CK14" s="350"/>
      <c r="CL14" s="351"/>
      <c r="CM14" s="351"/>
      <c r="CN14" s="356"/>
      <c r="CO14" s="356"/>
      <c r="CP14" s="356"/>
      <c r="CQ14" s="352"/>
      <c r="CR14" s="294"/>
      <c r="CS14" s="294"/>
      <c r="CT14" s="302" t="str">
        <f t="shared" si="9"/>
        <v/>
      </c>
      <c r="CU14" s="295" t="str">
        <f t="shared" ref="CU14:CU25" si="57">IFERROR((CT14*70/100),"")</f>
        <v/>
      </c>
      <c r="CV14" s="352"/>
      <c r="CW14" s="354"/>
      <c r="CX14" s="43"/>
      <c r="CY14" s="302" t="str">
        <f>IFERROR(TRUNC(AVERAGE(CV14:CX14),2),"")</f>
        <v/>
      </c>
      <c r="CZ14" s="294" t="str">
        <f t="shared" ref="CZ14:CZ25" si="58">IFERROR((CY14*30/100),"")</f>
        <v/>
      </c>
      <c r="DA14" s="299" t="str">
        <f t="shared" ref="DA14:DA25" si="59">IFERROR(TRUNC(SUM(CU14+CZ14),2),"")</f>
        <v/>
      </c>
      <c r="DB14" s="300" t="str">
        <f t="shared" ref="DB14:DB25" si="60">IF(DA14="","",ROUND(DA14,0))</f>
        <v/>
      </c>
      <c r="DC14" s="301" t="str">
        <f t="shared" ref="DC14:DC25" si="61">IF(DB14="","",IF(DB14&gt;=9.51,"A+",IF(DB14&gt;=9,"A-",IF(DB14&gt;=8,"B+",IF(DB14&gt;=7,"B-",IF(DB14&gt;=6,"C+",IF(DB14&gt;=5,"C-",IF(DB14&gt;=4,"D+",IF(DB14&gt;=3,"D-",IF(DB14&gt;=2,"E+",IF(DB14&gt;=0,"E-")))))))))))</f>
        <v/>
      </c>
      <c r="DD14" s="338"/>
      <c r="DE14" s="339"/>
      <c r="DF14" s="339"/>
      <c r="DG14" s="339"/>
      <c r="DH14" s="339"/>
      <c r="DI14" s="339"/>
      <c r="DJ14" s="339"/>
      <c r="DK14" s="294"/>
      <c r="DL14" s="294"/>
      <c r="DM14" s="302" t="str">
        <f t="shared" si="11"/>
        <v/>
      </c>
      <c r="DN14" s="295" t="str">
        <f t="shared" ref="DN14:DN25" si="62">IFERROR((DM14*70/100),"")</f>
        <v/>
      </c>
      <c r="DO14" s="339"/>
      <c r="DP14" s="341"/>
      <c r="DQ14" s="43"/>
      <c r="DR14" s="302" t="str">
        <f t="shared" ref="DR14:DR25" si="63">IFERROR(TRUNC(AVERAGE(DO14:DQ14),2),"")</f>
        <v/>
      </c>
      <c r="DS14" s="294" t="str">
        <f t="shared" ref="DS14:DS25" si="64">IFERROR((DR14*30/100),"")</f>
        <v/>
      </c>
      <c r="DT14" s="299" t="str">
        <f t="shared" ref="DT14:DT25" si="65">IFERROR(TRUNC(SUM(DN14+DS14),2),"")</f>
        <v/>
      </c>
      <c r="DU14" s="300" t="str">
        <f t="shared" ref="DU14:DU25" si="66">IF(DT14="","",ROUND(DT14,0))</f>
        <v/>
      </c>
      <c r="DV14" s="298" t="str">
        <f t="shared" ref="DV14:DV25" si="67">IF(DU14="","",IF(DU14&gt;=9.51,"A+",IF(DU14&gt;=9,"A-",IF(DU14&gt;=8,"B+",IF(DU14&gt;=7,"B-",IF(DU14&gt;=6,"C+",IF(DU14&gt;=5,"C-",IF(DU14&gt;=4,"D+",IF(DU14&gt;=3,"D-",IF(DU14&gt;=2,"E+",IF(DU14&gt;=0,"E-")))))))))))</f>
        <v/>
      </c>
    </row>
    <row r="15" spans="1:126" x14ac:dyDescent="0.25">
      <c r="A15" s="293">
        <v>4</v>
      </c>
      <c r="B15" s="296">
        <f>'LISTA CAS'!B11</f>
        <v>0</v>
      </c>
      <c r="C15" s="296" t="str">
        <f>'LISTA CAS'!C11</f>
        <v>BARRE MAGALLAN BASTIAN OMAR</v>
      </c>
      <c r="D15" s="338"/>
      <c r="E15" s="339"/>
      <c r="F15" s="339"/>
      <c r="G15" s="339"/>
      <c r="H15" s="339"/>
      <c r="I15" s="339"/>
      <c r="J15" s="339"/>
      <c r="K15" s="294"/>
      <c r="L15" s="294"/>
      <c r="M15" s="302" t="str">
        <f t="shared" si="0"/>
        <v/>
      </c>
      <c r="N15" s="295" t="str">
        <f t="shared" si="37"/>
        <v/>
      </c>
      <c r="O15" s="339"/>
      <c r="P15" s="341"/>
      <c r="Q15" s="43"/>
      <c r="R15" s="302" t="str">
        <f t="shared" si="38"/>
        <v/>
      </c>
      <c r="S15" s="294" t="str">
        <f t="shared" si="39"/>
        <v/>
      </c>
      <c r="T15" s="299" t="str">
        <f t="shared" si="40"/>
        <v/>
      </c>
      <c r="U15" s="338"/>
      <c r="V15" s="339"/>
      <c r="W15" s="339"/>
      <c r="X15" s="339"/>
      <c r="Y15" s="339"/>
      <c r="Z15" s="339"/>
      <c r="AA15" s="339"/>
      <c r="AB15" s="294"/>
      <c r="AC15" s="294"/>
      <c r="AD15" s="302" t="str">
        <f t="shared" si="1"/>
        <v/>
      </c>
      <c r="AE15" s="295" t="str">
        <f t="shared" si="41"/>
        <v/>
      </c>
      <c r="AF15" s="339"/>
      <c r="AG15" s="341"/>
      <c r="AH15" s="43"/>
      <c r="AI15" s="302" t="str">
        <f t="shared" si="42"/>
        <v/>
      </c>
      <c r="AJ15" s="294" t="str">
        <f t="shared" si="43"/>
        <v/>
      </c>
      <c r="AK15" s="299" t="str">
        <f t="shared" si="44"/>
        <v/>
      </c>
      <c r="AL15" s="338"/>
      <c r="AM15" s="339"/>
      <c r="AN15" s="339"/>
      <c r="AO15" s="339"/>
      <c r="AP15" s="339"/>
      <c r="AQ15" s="339"/>
      <c r="AR15" s="339"/>
      <c r="AS15" s="294"/>
      <c r="AT15" s="294"/>
      <c r="AU15" s="302" t="str">
        <f t="shared" si="3"/>
        <v/>
      </c>
      <c r="AV15" s="295" t="str">
        <f t="shared" si="45"/>
        <v/>
      </c>
      <c r="AW15" s="339"/>
      <c r="AX15" s="345"/>
      <c r="AY15" s="43"/>
      <c r="AZ15" s="302" t="str">
        <f t="shared" si="46"/>
        <v/>
      </c>
      <c r="BA15" s="294" t="str">
        <f t="shared" si="47"/>
        <v/>
      </c>
      <c r="BB15" s="299" t="str">
        <f t="shared" si="48"/>
        <v/>
      </c>
      <c r="BC15" s="338"/>
      <c r="BD15" s="339"/>
      <c r="BE15" s="339"/>
      <c r="BF15" s="339"/>
      <c r="BG15" s="339"/>
      <c r="BH15" s="339"/>
      <c r="BI15" s="339"/>
      <c r="BJ15" s="294"/>
      <c r="BK15" s="294"/>
      <c r="BL15" s="302" t="str">
        <f t="shared" si="5"/>
        <v/>
      </c>
      <c r="BM15" s="295" t="str">
        <f t="shared" si="49"/>
        <v/>
      </c>
      <c r="BN15" s="339"/>
      <c r="BO15" s="341"/>
      <c r="BP15" s="43"/>
      <c r="BQ15" s="302" t="str">
        <f t="shared" si="50"/>
        <v/>
      </c>
      <c r="BR15" s="294" t="str">
        <f t="shared" si="51"/>
        <v/>
      </c>
      <c r="BS15" s="299" t="str">
        <f t="shared" si="52"/>
        <v/>
      </c>
      <c r="BT15" s="338"/>
      <c r="BU15" s="339"/>
      <c r="BV15" s="339"/>
      <c r="BW15" s="339"/>
      <c r="BX15" s="339"/>
      <c r="BY15" s="339"/>
      <c r="BZ15" s="339"/>
      <c r="CA15" s="294"/>
      <c r="CB15" s="294"/>
      <c r="CC15" s="302" t="str">
        <f t="shared" si="7"/>
        <v/>
      </c>
      <c r="CD15" s="295" t="str">
        <f t="shared" si="53"/>
        <v/>
      </c>
      <c r="CE15" s="339"/>
      <c r="CF15" s="341"/>
      <c r="CG15" s="43"/>
      <c r="CH15" s="302" t="str">
        <f t="shared" si="54"/>
        <v/>
      </c>
      <c r="CI15" s="294" t="str">
        <f t="shared" si="55"/>
        <v/>
      </c>
      <c r="CJ15" s="299" t="str">
        <f t="shared" si="56"/>
        <v/>
      </c>
      <c r="CK15" s="350"/>
      <c r="CL15" s="351"/>
      <c r="CM15" s="351"/>
      <c r="CN15" s="356"/>
      <c r="CO15" s="356"/>
      <c r="CP15" s="356"/>
      <c r="CQ15" s="352"/>
      <c r="CR15" s="294"/>
      <c r="CS15" s="294"/>
      <c r="CT15" s="302" t="str">
        <f t="shared" si="9"/>
        <v/>
      </c>
      <c r="CU15" s="295" t="str">
        <f t="shared" si="57"/>
        <v/>
      </c>
      <c r="CV15" s="352"/>
      <c r="CW15" s="354"/>
      <c r="CX15" s="43"/>
      <c r="CY15" s="302" t="str">
        <f t="shared" ref="CY15:CY26" si="68">IFERROR(TRUNC(AVERAGE(CV15:CX15),2),"")</f>
        <v/>
      </c>
      <c r="CZ15" s="294" t="str">
        <f t="shared" si="58"/>
        <v/>
      </c>
      <c r="DA15" s="299" t="str">
        <f t="shared" si="59"/>
        <v/>
      </c>
      <c r="DB15" s="300" t="str">
        <f t="shared" si="60"/>
        <v/>
      </c>
      <c r="DC15" s="301" t="str">
        <f t="shared" si="61"/>
        <v/>
      </c>
      <c r="DD15" s="338"/>
      <c r="DE15" s="339"/>
      <c r="DF15" s="339"/>
      <c r="DG15" s="339"/>
      <c r="DH15" s="339"/>
      <c r="DI15" s="339"/>
      <c r="DJ15" s="339"/>
      <c r="DK15" s="294"/>
      <c r="DL15" s="294"/>
      <c r="DM15" s="302" t="str">
        <f t="shared" si="11"/>
        <v/>
      </c>
      <c r="DN15" s="295" t="str">
        <f t="shared" si="62"/>
        <v/>
      </c>
      <c r="DO15" s="339"/>
      <c r="DP15" s="341"/>
      <c r="DQ15" s="43"/>
      <c r="DR15" s="302" t="str">
        <f t="shared" si="63"/>
        <v/>
      </c>
      <c r="DS15" s="294" t="str">
        <f t="shared" si="64"/>
        <v/>
      </c>
      <c r="DT15" s="299" t="str">
        <f t="shared" si="65"/>
        <v/>
      </c>
      <c r="DU15" s="300" t="str">
        <f t="shared" si="66"/>
        <v/>
      </c>
      <c r="DV15" s="298" t="str">
        <f t="shared" si="67"/>
        <v/>
      </c>
    </row>
    <row r="16" spans="1:126" x14ac:dyDescent="0.25">
      <c r="A16" s="293">
        <v>5</v>
      </c>
      <c r="B16" s="296">
        <f>'LISTA CAS'!B12</f>
        <v>0</v>
      </c>
      <c r="C16" s="296" t="str">
        <f>'LISTA CAS'!C12</f>
        <v>BASURTO MOREIRA VICTORIA CHARLOTTE</v>
      </c>
      <c r="D16" s="338"/>
      <c r="E16" s="339"/>
      <c r="F16" s="339"/>
      <c r="G16" s="339"/>
      <c r="H16" s="339"/>
      <c r="I16" s="339"/>
      <c r="J16" s="339"/>
      <c r="K16" s="294"/>
      <c r="L16" s="294"/>
      <c r="M16" s="302" t="str">
        <f t="shared" si="0"/>
        <v/>
      </c>
      <c r="N16" s="295" t="str">
        <f t="shared" si="37"/>
        <v/>
      </c>
      <c r="O16" s="339"/>
      <c r="P16" s="341"/>
      <c r="Q16" s="43"/>
      <c r="R16" s="302" t="str">
        <f t="shared" si="38"/>
        <v/>
      </c>
      <c r="S16" s="294" t="str">
        <f t="shared" si="39"/>
        <v/>
      </c>
      <c r="T16" s="299" t="str">
        <f t="shared" si="40"/>
        <v/>
      </c>
      <c r="U16" s="338"/>
      <c r="V16" s="339"/>
      <c r="W16" s="339"/>
      <c r="X16" s="339"/>
      <c r="Y16" s="339"/>
      <c r="Z16" s="339"/>
      <c r="AA16" s="339"/>
      <c r="AB16" s="294"/>
      <c r="AC16" s="294"/>
      <c r="AD16" s="302" t="str">
        <f t="shared" si="1"/>
        <v/>
      </c>
      <c r="AE16" s="295" t="str">
        <f t="shared" si="41"/>
        <v/>
      </c>
      <c r="AF16" s="339"/>
      <c r="AG16" s="341"/>
      <c r="AH16" s="43"/>
      <c r="AI16" s="302" t="str">
        <f t="shared" si="42"/>
        <v/>
      </c>
      <c r="AJ16" s="294" t="str">
        <f t="shared" si="43"/>
        <v/>
      </c>
      <c r="AK16" s="299" t="str">
        <f t="shared" si="44"/>
        <v/>
      </c>
      <c r="AL16" s="338"/>
      <c r="AM16" s="339"/>
      <c r="AN16" s="339"/>
      <c r="AO16" s="339"/>
      <c r="AP16" s="339"/>
      <c r="AQ16" s="339"/>
      <c r="AR16" s="339"/>
      <c r="AS16" s="294"/>
      <c r="AT16" s="294"/>
      <c r="AU16" s="302" t="str">
        <f t="shared" si="3"/>
        <v/>
      </c>
      <c r="AV16" s="295" t="str">
        <f t="shared" si="45"/>
        <v/>
      </c>
      <c r="AW16" s="339"/>
      <c r="AX16" s="345"/>
      <c r="AY16" s="43"/>
      <c r="AZ16" s="302" t="str">
        <f t="shared" si="46"/>
        <v/>
      </c>
      <c r="BA16" s="294" t="str">
        <f t="shared" si="47"/>
        <v/>
      </c>
      <c r="BB16" s="299" t="str">
        <f t="shared" si="48"/>
        <v/>
      </c>
      <c r="BC16" s="338"/>
      <c r="BD16" s="339"/>
      <c r="BE16" s="339"/>
      <c r="BF16" s="339"/>
      <c r="BG16" s="339"/>
      <c r="BH16" s="339"/>
      <c r="BI16" s="339"/>
      <c r="BJ16" s="294"/>
      <c r="BK16" s="294"/>
      <c r="BL16" s="302" t="str">
        <f t="shared" si="5"/>
        <v/>
      </c>
      <c r="BM16" s="295" t="str">
        <f t="shared" si="49"/>
        <v/>
      </c>
      <c r="BN16" s="339"/>
      <c r="BO16" s="341"/>
      <c r="BP16" s="43"/>
      <c r="BQ16" s="302" t="str">
        <f t="shared" si="50"/>
        <v/>
      </c>
      <c r="BR16" s="294" t="str">
        <f t="shared" si="51"/>
        <v/>
      </c>
      <c r="BS16" s="299" t="str">
        <f t="shared" si="52"/>
        <v/>
      </c>
      <c r="BT16" s="338"/>
      <c r="BU16" s="339"/>
      <c r="BV16" s="339"/>
      <c r="BW16" s="339"/>
      <c r="BX16" s="339"/>
      <c r="BY16" s="339"/>
      <c r="BZ16" s="339"/>
      <c r="CA16" s="294"/>
      <c r="CB16" s="294"/>
      <c r="CC16" s="302" t="str">
        <f t="shared" si="7"/>
        <v/>
      </c>
      <c r="CD16" s="295" t="str">
        <f t="shared" si="53"/>
        <v/>
      </c>
      <c r="CE16" s="339"/>
      <c r="CF16" s="341"/>
      <c r="CG16" s="43"/>
      <c r="CH16" s="302" t="str">
        <f t="shared" si="54"/>
        <v/>
      </c>
      <c r="CI16" s="294" t="str">
        <f t="shared" si="55"/>
        <v/>
      </c>
      <c r="CJ16" s="299" t="str">
        <f t="shared" si="56"/>
        <v/>
      </c>
      <c r="CK16" s="350"/>
      <c r="CL16" s="351"/>
      <c r="CM16" s="351"/>
      <c r="CN16" s="356"/>
      <c r="CO16" s="356"/>
      <c r="CP16" s="356"/>
      <c r="CQ16" s="352"/>
      <c r="CR16" s="294"/>
      <c r="CS16" s="294"/>
      <c r="CT16" s="302" t="str">
        <f t="shared" si="9"/>
        <v/>
      </c>
      <c r="CU16" s="295" t="str">
        <f t="shared" si="57"/>
        <v/>
      </c>
      <c r="CV16" s="352"/>
      <c r="CW16" s="354"/>
      <c r="CX16" s="43"/>
      <c r="CY16" s="302" t="str">
        <f t="shared" si="68"/>
        <v/>
      </c>
      <c r="CZ16" s="294" t="str">
        <f t="shared" si="58"/>
        <v/>
      </c>
      <c r="DA16" s="299" t="str">
        <f t="shared" si="59"/>
        <v/>
      </c>
      <c r="DB16" s="300" t="str">
        <f t="shared" si="60"/>
        <v/>
      </c>
      <c r="DC16" s="301" t="str">
        <f t="shared" si="61"/>
        <v/>
      </c>
      <c r="DD16" s="338"/>
      <c r="DE16" s="339"/>
      <c r="DF16" s="339"/>
      <c r="DG16" s="339"/>
      <c r="DH16" s="339"/>
      <c r="DI16" s="339"/>
      <c r="DJ16" s="339"/>
      <c r="DK16" s="294"/>
      <c r="DL16" s="294"/>
      <c r="DM16" s="302" t="str">
        <f t="shared" si="11"/>
        <v/>
      </c>
      <c r="DN16" s="295" t="str">
        <f t="shared" si="62"/>
        <v/>
      </c>
      <c r="DO16" s="339"/>
      <c r="DP16" s="341"/>
      <c r="DQ16" s="43"/>
      <c r="DR16" s="302" t="str">
        <f t="shared" si="63"/>
        <v/>
      </c>
      <c r="DS16" s="294" t="str">
        <f t="shared" si="64"/>
        <v/>
      </c>
      <c r="DT16" s="299" t="str">
        <f t="shared" si="65"/>
        <v/>
      </c>
      <c r="DU16" s="300" t="str">
        <f t="shared" si="66"/>
        <v/>
      </c>
      <c r="DV16" s="298" t="str">
        <f t="shared" si="67"/>
        <v/>
      </c>
    </row>
    <row r="17" spans="1:126" x14ac:dyDescent="0.25">
      <c r="A17" s="293">
        <v>6</v>
      </c>
      <c r="B17" s="296">
        <f>'LISTA CAS'!B13</f>
        <v>0</v>
      </c>
      <c r="C17" s="296" t="str">
        <f>'LISTA CAS'!C13</f>
        <v>BONE CUERO JOSAFAT ISAAC</v>
      </c>
      <c r="D17" s="338"/>
      <c r="E17" s="339"/>
      <c r="F17" s="339"/>
      <c r="G17" s="339"/>
      <c r="H17" s="339"/>
      <c r="I17" s="339"/>
      <c r="J17" s="339"/>
      <c r="K17" s="294"/>
      <c r="L17" s="294"/>
      <c r="M17" s="302" t="str">
        <f t="shared" si="0"/>
        <v/>
      </c>
      <c r="N17" s="295" t="str">
        <f t="shared" si="37"/>
        <v/>
      </c>
      <c r="O17" s="339"/>
      <c r="P17" s="341"/>
      <c r="Q17" s="43"/>
      <c r="R17" s="302" t="str">
        <f t="shared" si="38"/>
        <v/>
      </c>
      <c r="S17" s="294" t="str">
        <f t="shared" si="39"/>
        <v/>
      </c>
      <c r="T17" s="299" t="str">
        <f t="shared" si="40"/>
        <v/>
      </c>
      <c r="U17" s="338"/>
      <c r="V17" s="339"/>
      <c r="W17" s="339"/>
      <c r="X17" s="339"/>
      <c r="Y17" s="339"/>
      <c r="Z17" s="339"/>
      <c r="AA17" s="339"/>
      <c r="AB17" s="294"/>
      <c r="AC17" s="294"/>
      <c r="AD17" s="302" t="str">
        <f t="shared" si="1"/>
        <v/>
      </c>
      <c r="AE17" s="295" t="str">
        <f t="shared" si="41"/>
        <v/>
      </c>
      <c r="AF17" s="339"/>
      <c r="AG17" s="341"/>
      <c r="AH17" s="43"/>
      <c r="AI17" s="302" t="str">
        <f t="shared" si="42"/>
        <v/>
      </c>
      <c r="AJ17" s="294" t="str">
        <f t="shared" si="43"/>
        <v/>
      </c>
      <c r="AK17" s="299" t="str">
        <f t="shared" si="44"/>
        <v/>
      </c>
      <c r="AL17" s="338"/>
      <c r="AM17" s="339"/>
      <c r="AN17" s="339"/>
      <c r="AO17" s="339"/>
      <c r="AP17" s="339"/>
      <c r="AQ17" s="339"/>
      <c r="AR17" s="339"/>
      <c r="AS17" s="294"/>
      <c r="AT17" s="294"/>
      <c r="AU17" s="302" t="str">
        <f t="shared" si="3"/>
        <v/>
      </c>
      <c r="AV17" s="295" t="str">
        <f t="shared" si="45"/>
        <v/>
      </c>
      <c r="AW17" s="339"/>
      <c r="AX17" s="345"/>
      <c r="AY17" s="43"/>
      <c r="AZ17" s="302" t="str">
        <f t="shared" si="46"/>
        <v/>
      </c>
      <c r="BA17" s="294" t="str">
        <f t="shared" si="47"/>
        <v/>
      </c>
      <c r="BB17" s="299" t="str">
        <f t="shared" si="48"/>
        <v/>
      </c>
      <c r="BC17" s="338"/>
      <c r="BD17" s="339"/>
      <c r="BE17" s="339"/>
      <c r="BF17" s="339"/>
      <c r="BG17" s="339"/>
      <c r="BH17" s="339"/>
      <c r="BI17" s="339"/>
      <c r="BJ17" s="294"/>
      <c r="BK17" s="294"/>
      <c r="BL17" s="302" t="str">
        <f t="shared" si="5"/>
        <v/>
      </c>
      <c r="BM17" s="295" t="str">
        <f t="shared" si="49"/>
        <v/>
      </c>
      <c r="BN17" s="339"/>
      <c r="BO17" s="341"/>
      <c r="BP17" s="43"/>
      <c r="BQ17" s="302" t="str">
        <f t="shared" si="50"/>
        <v/>
      </c>
      <c r="BR17" s="294" t="str">
        <f t="shared" si="51"/>
        <v/>
      </c>
      <c r="BS17" s="299" t="str">
        <f t="shared" si="52"/>
        <v/>
      </c>
      <c r="BT17" s="338"/>
      <c r="BU17" s="339"/>
      <c r="BV17" s="339"/>
      <c r="BW17" s="339"/>
      <c r="BX17" s="339"/>
      <c r="BY17" s="339"/>
      <c r="BZ17" s="339"/>
      <c r="CA17" s="294"/>
      <c r="CB17" s="294"/>
      <c r="CC17" s="302" t="str">
        <f t="shared" si="7"/>
        <v/>
      </c>
      <c r="CD17" s="295" t="str">
        <f t="shared" si="53"/>
        <v/>
      </c>
      <c r="CE17" s="339"/>
      <c r="CF17" s="341"/>
      <c r="CG17" s="43"/>
      <c r="CH17" s="302" t="str">
        <f t="shared" si="54"/>
        <v/>
      </c>
      <c r="CI17" s="294" t="str">
        <f t="shared" si="55"/>
        <v/>
      </c>
      <c r="CJ17" s="299" t="str">
        <f t="shared" si="56"/>
        <v/>
      </c>
      <c r="CK17" s="350"/>
      <c r="CL17" s="351"/>
      <c r="CM17" s="351"/>
      <c r="CN17" s="356"/>
      <c r="CO17" s="356"/>
      <c r="CP17" s="356"/>
      <c r="CQ17" s="352"/>
      <c r="CR17" s="294"/>
      <c r="CS17" s="294"/>
      <c r="CT17" s="302" t="str">
        <f t="shared" si="9"/>
        <v/>
      </c>
      <c r="CU17" s="295" t="str">
        <f t="shared" si="57"/>
        <v/>
      </c>
      <c r="CV17" s="352"/>
      <c r="CW17" s="354"/>
      <c r="CX17" s="43"/>
      <c r="CY17" s="302" t="str">
        <f t="shared" si="68"/>
        <v/>
      </c>
      <c r="CZ17" s="294" t="str">
        <f t="shared" si="58"/>
        <v/>
      </c>
      <c r="DA17" s="299" t="str">
        <f t="shared" si="59"/>
        <v/>
      </c>
      <c r="DB17" s="300" t="str">
        <f t="shared" si="60"/>
        <v/>
      </c>
      <c r="DC17" s="301" t="str">
        <f t="shared" si="61"/>
        <v/>
      </c>
      <c r="DD17" s="338"/>
      <c r="DE17" s="339"/>
      <c r="DF17" s="339"/>
      <c r="DG17" s="339"/>
      <c r="DH17" s="339"/>
      <c r="DI17" s="339"/>
      <c r="DJ17" s="339"/>
      <c r="DK17" s="294"/>
      <c r="DL17" s="294"/>
      <c r="DM17" s="302" t="str">
        <f t="shared" si="11"/>
        <v/>
      </c>
      <c r="DN17" s="295" t="str">
        <f t="shared" si="62"/>
        <v/>
      </c>
      <c r="DO17" s="339"/>
      <c r="DP17" s="341"/>
      <c r="DQ17" s="43"/>
      <c r="DR17" s="302" t="str">
        <f t="shared" si="63"/>
        <v/>
      </c>
      <c r="DS17" s="294" t="str">
        <f t="shared" si="64"/>
        <v/>
      </c>
      <c r="DT17" s="299" t="str">
        <f t="shared" si="65"/>
        <v/>
      </c>
      <c r="DU17" s="300" t="str">
        <f t="shared" si="66"/>
        <v/>
      </c>
      <c r="DV17" s="298" t="str">
        <f t="shared" si="67"/>
        <v/>
      </c>
    </row>
    <row r="18" spans="1:126" x14ac:dyDescent="0.25">
      <c r="A18" s="293">
        <v>7</v>
      </c>
      <c r="B18" s="296">
        <f>'LISTA CAS'!B14</f>
        <v>0</v>
      </c>
      <c r="C18" s="296" t="str">
        <f>'LISTA CAS'!C14</f>
        <v>CAGUA ROMAN DARA ABIGAIL</v>
      </c>
      <c r="D18" s="338"/>
      <c r="E18" s="339"/>
      <c r="F18" s="339"/>
      <c r="G18" s="339"/>
      <c r="H18" s="339"/>
      <c r="I18" s="339"/>
      <c r="J18" s="339"/>
      <c r="K18" s="294"/>
      <c r="L18" s="294"/>
      <c r="M18" s="302" t="str">
        <f t="shared" si="0"/>
        <v/>
      </c>
      <c r="N18" s="295" t="str">
        <f t="shared" si="37"/>
        <v/>
      </c>
      <c r="O18" s="339"/>
      <c r="P18" s="341"/>
      <c r="Q18" s="43"/>
      <c r="R18" s="302" t="str">
        <f t="shared" si="38"/>
        <v/>
      </c>
      <c r="S18" s="294" t="str">
        <f t="shared" si="39"/>
        <v/>
      </c>
      <c r="T18" s="299" t="str">
        <f t="shared" si="40"/>
        <v/>
      </c>
      <c r="U18" s="338"/>
      <c r="V18" s="339"/>
      <c r="W18" s="339"/>
      <c r="X18" s="339"/>
      <c r="Y18" s="339"/>
      <c r="Z18" s="339"/>
      <c r="AA18" s="339"/>
      <c r="AB18" s="294"/>
      <c r="AC18" s="294"/>
      <c r="AD18" s="302" t="str">
        <f t="shared" si="1"/>
        <v/>
      </c>
      <c r="AE18" s="295" t="str">
        <f t="shared" si="41"/>
        <v/>
      </c>
      <c r="AF18" s="339"/>
      <c r="AG18" s="341"/>
      <c r="AH18" s="43"/>
      <c r="AI18" s="302" t="str">
        <f t="shared" si="42"/>
        <v/>
      </c>
      <c r="AJ18" s="294" t="str">
        <f t="shared" si="43"/>
        <v/>
      </c>
      <c r="AK18" s="299" t="str">
        <f t="shared" si="44"/>
        <v/>
      </c>
      <c r="AL18" s="338"/>
      <c r="AM18" s="339"/>
      <c r="AN18" s="339"/>
      <c r="AO18" s="339"/>
      <c r="AP18" s="339"/>
      <c r="AQ18" s="339"/>
      <c r="AR18" s="339"/>
      <c r="AS18" s="294"/>
      <c r="AT18" s="294"/>
      <c r="AU18" s="302" t="str">
        <f t="shared" si="3"/>
        <v/>
      </c>
      <c r="AV18" s="295" t="str">
        <f t="shared" si="45"/>
        <v/>
      </c>
      <c r="AW18" s="339"/>
      <c r="AX18" s="345"/>
      <c r="AY18" s="43"/>
      <c r="AZ18" s="302" t="str">
        <f t="shared" si="46"/>
        <v/>
      </c>
      <c r="BA18" s="294" t="str">
        <f t="shared" si="47"/>
        <v/>
      </c>
      <c r="BB18" s="299" t="str">
        <f t="shared" si="48"/>
        <v/>
      </c>
      <c r="BC18" s="338"/>
      <c r="BD18" s="339"/>
      <c r="BE18" s="339"/>
      <c r="BF18" s="339"/>
      <c r="BG18" s="339"/>
      <c r="BH18" s="339"/>
      <c r="BI18" s="339"/>
      <c r="BJ18" s="294"/>
      <c r="BK18" s="294"/>
      <c r="BL18" s="302" t="str">
        <f t="shared" si="5"/>
        <v/>
      </c>
      <c r="BM18" s="295" t="str">
        <f t="shared" si="49"/>
        <v/>
      </c>
      <c r="BN18" s="339"/>
      <c r="BO18" s="341"/>
      <c r="BP18" s="43"/>
      <c r="BQ18" s="302" t="str">
        <f t="shared" si="50"/>
        <v/>
      </c>
      <c r="BR18" s="294" t="str">
        <f t="shared" si="51"/>
        <v/>
      </c>
      <c r="BS18" s="299" t="str">
        <f t="shared" si="52"/>
        <v/>
      </c>
      <c r="BT18" s="338"/>
      <c r="BU18" s="339"/>
      <c r="BV18" s="339"/>
      <c r="BW18" s="339"/>
      <c r="BX18" s="339"/>
      <c r="BY18" s="339"/>
      <c r="BZ18" s="339"/>
      <c r="CA18" s="294"/>
      <c r="CB18" s="294"/>
      <c r="CC18" s="302" t="str">
        <f t="shared" si="7"/>
        <v/>
      </c>
      <c r="CD18" s="295" t="str">
        <f t="shared" si="53"/>
        <v/>
      </c>
      <c r="CE18" s="339"/>
      <c r="CF18" s="341"/>
      <c r="CG18" s="43"/>
      <c r="CH18" s="302" t="str">
        <f t="shared" si="54"/>
        <v/>
      </c>
      <c r="CI18" s="294" t="str">
        <f t="shared" si="55"/>
        <v/>
      </c>
      <c r="CJ18" s="299" t="str">
        <f t="shared" si="56"/>
        <v/>
      </c>
      <c r="CK18" s="350"/>
      <c r="CL18" s="351"/>
      <c r="CM18" s="351"/>
      <c r="CN18" s="356"/>
      <c r="CO18" s="356"/>
      <c r="CP18" s="356"/>
      <c r="CQ18" s="352"/>
      <c r="CR18" s="294"/>
      <c r="CS18" s="294"/>
      <c r="CT18" s="302" t="str">
        <f t="shared" si="9"/>
        <v/>
      </c>
      <c r="CU18" s="295" t="str">
        <f t="shared" si="57"/>
        <v/>
      </c>
      <c r="CV18" s="352"/>
      <c r="CW18" s="354"/>
      <c r="CX18" s="43"/>
      <c r="CY18" s="302" t="str">
        <f t="shared" si="68"/>
        <v/>
      </c>
      <c r="CZ18" s="294" t="str">
        <f t="shared" si="58"/>
        <v/>
      </c>
      <c r="DA18" s="299" t="str">
        <f t="shared" si="59"/>
        <v/>
      </c>
      <c r="DB18" s="300" t="str">
        <f t="shared" si="60"/>
        <v/>
      </c>
      <c r="DC18" s="301" t="str">
        <f t="shared" si="61"/>
        <v/>
      </c>
      <c r="DD18" s="338"/>
      <c r="DE18" s="339"/>
      <c r="DF18" s="339"/>
      <c r="DG18" s="339"/>
      <c r="DH18" s="339"/>
      <c r="DI18" s="339"/>
      <c r="DJ18" s="339"/>
      <c r="DK18" s="294"/>
      <c r="DL18" s="294"/>
      <c r="DM18" s="302" t="str">
        <f t="shared" si="11"/>
        <v/>
      </c>
      <c r="DN18" s="295" t="str">
        <f t="shared" si="62"/>
        <v/>
      </c>
      <c r="DO18" s="339"/>
      <c r="DP18" s="341"/>
      <c r="DQ18" s="43"/>
      <c r="DR18" s="302" t="str">
        <f t="shared" si="63"/>
        <v/>
      </c>
      <c r="DS18" s="294" t="str">
        <f t="shared" si="64"/>
        <v/>
      </c>
      <c r="DT18" s="299" t="str">
        <f t="shared" si="65"/>
        <v/>
      </c>
      <c r="DU18" s="300" t="str">
        <f t="shared" si="66"/>
        <v/>
      </c>
      <c r="DV18" s="298" t="str">
        <f t="shared" si="67"/>
        <v/>
      </c>
    </row>
    <row r="19" spans="1:126" x14ac:dyDescent="0.25">
      <c r="A19" s="293">
        <v>8</v>
      </c>
      <c r="B19" s="296">
        <f>'LISTA CAS'!B15</f>
        <v>0</v>
      </c>
      <c r="C19" s="296" t="str">
        <f>'LISTA CAS'!C15</f>
        <v>CALDERON CAÑARTE KEVIN DANIEL</v>
      </c>
      <c r="D19" s="338"/>
      <c r="E19" s="339"/>
      <c r="F19" s="339"/>
      <c r="G19" s="339"/>
      <c r="H19" s="339"/>
      <c r="I19" s="339"/>
      <c r="J19" s="339"/>
      <c r="K19" s="294"/>
      <c r="L19" s="294"/>
      <c r="M19" s="302" t="str">
        <f t="shared" si="0"/>
        <v/>
      </c>
      <c r="N19" s="295" t="str">
        <f t="shared" si="37"/>
        <v/>
      </c>
      <c r="O19" s="339"/>
      <c r="P19" s="341"/>
      <c r="Q19" s="43"/>
      <c r="R19" s="302" t="str">
        <f t="shared" si="38"/>
        <v/>
      </c>
      <c r="S19" s="294" t="str">
        <f t="shared" si="39"/>
        <v/>
      </c>
      <c r="T19" s="299" t="str">
        <f t="shared" si="40"/>
        <v/>
      </c>
      <c r="U19" s="338"/>
      <c r="V19" s="339"/>
      <c r="W19" s="339"/>
      <c r="X19" s="339"/>
      <c r="Y19" s="339"/>
      <c r="Z19" s="339"/>
      <c r="AA19" s="339"/>
      <c r="AB19" s="294"/>
      <c r="AC19" s="294"/>
      <c r="AD19" s="302" t="str">
        <f t="shared" si="1"/>
        <v/>
      </c>
      <c r="AE19" s="295" t="str">
        <f t="shared" si="41"/>
        <v/>
      </c>
      <c r="AF19" s="339"/>
      <c r="AG19" s="341"/>
      <c r="AH19" s="43"/>
      <c r="AI19" s="302" t="str">
        <f t="shared" si="42"/>
        <v/>
      </c>
      <c r="AJ19" s="294" t="str">
        <f t="shared" si="43"/>
        <v/>
      </c>
      <c r="AK19" s="299" t="str">
        <f t="shared" si="44"/>
        <v/>
      </c>
      <c r="AL19" s="338"/>
      <c r="AM19" s="339"/>
      <c r="AN19" s="339"/>
      <c r="AO19" s="339"/>
      <c r="AP19" s="339"/>
      <c r="AQ19" s="339"/>
      <c r="AR19" s="339"/>
      <c r="AS19" s="294"/>
      <c r="AT19" s="294"/>
      <c r="AU19" s="302" t="str">
        <f t="shared" si="3"/>
        <v/>
      </c>
      <c r="AV19" s="295" t="str">
        <f t="shared" si="45"/>
        <v/>
      </c>
      <c r="AW19" s="339"/>
      <c r="AX19" s="345"/>
      <c r="AY19" s="43"/>
      <c r="AZ19" s="302" t="str">
        <f t="shared" si="46"/>
        <v/>
      </c>
      <c r="BA19" s="294" t="str">
        <f t="shared" si="47"/>
        <v/>
      </c>
      <c r="BB19" s="299" t="str">
        <f t="shared" si="48"/>
        <v/>
      </c>
      <c r="BC19" s="338"/>
      <c r="BD19" s="339"/>
      <c r="BE19" s="339"/>
      <c r="BF19" s="339"/>
      <c r="BG19" s="339"/>
      <c r="BH19" s="339"/>
      <c r="BI19" s="339"/>
      <c r="BJ19" s="294"/>
      <c r="BK19" s="294"/>
      <c r="BL19" s="302" t="str">
        <f t="shared" si="5"/>
        <v/>
      </c>
      <c r="BM19" s="295" t="str">
        <f t="shared" si="49"/>
        <v/>
      </c>
      <c r="BN19" s="339"/>
      <c r="BO19" s="341"/>
      <c r="BP19" s="43"/>
      <c r="BQ19" s="302" t="str">
        <f t="shared" si="50"/>
        <v/>
      </c>
      <c r="BR19" s="294" t="str">
        <f t="shared" si="51"/>
        <v/>
      </c>
      <c r="BS19" s="299" t="str">
        <f t="shared" si="52"/>
        <v/>
      </c>
      <c r="BT19" s="338"/>
      <c r="BU19" s="339"/>
      <c r="BV19" s="339"/>
      <c r="BW19" s="339"/>
      <c r="BX19" s="339"/>
      <c r="BY19" s="339"/>
      <c r="BZ19" s="339"/>
      <c r="CA19" s="294"/>
      <c r="CB19" s="294"/>
      <c r="CC19" s="302" t="str">
        <f t="shared" si="7"/>
        <v/>
      </c>
      <c r="CD19" s="295" t="str">
        <f t="shared" si="53"/>
        <v/>
      </c>
      <c r="CE19" s="339"/>
      <c r="CF19" s="341"/>
      <c r="CG19" s="43"/>
      <c r="CH19" s="302" t="str">
        <f t="shared" si="54"/>
        <v/>
      </c>
      <c r="CI19" s="294" t="str">
        <f t="shared" si="55"/>
        <v/>
      </c>
      <c r="CJ19" s="299" t="str">
        <f t="shared" si="56"/>
        <v/>
      </c>
      <c r="CK19" s="350"/>
      <c r="CL19" s="351"/>
      <c r="CM19" s="351"/>
      <c r="CN19" s="356"/>
      <c r="CO19" s="356"/>
      <c r="CP19" s="356"/>
      <c r="CQ19" s="352"/>
      <c r="CR19" s="294"/>
      <c r="CS19" s="294"/>
      <c r="CT19" s="302" t="str">
        <f t="shared" si="9"/>
        <v/>
      </c>
      <c r="CU19" s="295" t="str">
        <f t="shared" si="57"/>
        <v/>
      </c>
      <c r="CV19" s="352"/>
      <c r="CW19" s="354"/>
      <c r="CX19" s="43"/>
      <c r="CY19" s="302" t="str">
        <f t="shared" si="68"/>
        <v/>
      </c>
      <c r="CZ19" s="294" t="str">
        <f t="shared" si="58"/>
        <v/>
      </c>
      <c r="DA19" s="299" t="str">
        <f t="shared" si="59"/>
        <v/>
      </c>
      <c r="DB19" s="300" t="str">
        <f t="shared" si="60"/>
        <v/>
      </c>
      <c r="DC19" s="301" t="str">
        <f t="shared" si="61"/>
        <v/>
      </c>
      <c r="DD19" s="338"/>
      <c r="DE19" s="339"/>
      <c r="DF19" s="339"/>
      <c r="DG19" s="339"/>
      <c r="DH19" s="339"/>
      <c r="DI19" s="339"/>
      <c r="DJ19" s="339"/>
      <c r="DK19" s="294"/>
      <c r="DL19" s="294"/>
      <c r="DM19" s="302" t="str">
        <f t="shared" si="11"/>
        <v/>
      </c>
      <c r="DN19" s="295" t="str">
        <f t="shared" si="62"/>
        <v/>
      </c>
      <c r="DO19" s="339"/>
      <c r="DP19" s="341"/>
      <c r="DQ19" s="43"/>
      <c r="DR19" s="302" t="str">
        <f t="shared" si="63"/>
        <v/>
      </c>
      <c r="DS19" s="294" t="str">
        <f t="shared" si="64"/>
        <v/>
      </c>
      <c r="DT19" s="299" t="str">
        <f t="shared" si="65"/>
        <v/>
      </c>
      <c r="DU19" s="300" t="str">
        <f t="shared" si="66"/>
        <v/>
      </c>
      <c r="DV19" s="298" t="str">
        <f t="shared" si="67"/>
        <v/>
      </c>
    </row>
    <row r="20" spans="1:126" x14ac:dyDescent="0.25">
      <c r="A20" s="293">
        <v>9</v>
      </c>
      <c r="B20" s="296">
        <f>'LISTA CAS'!B16</f>
        <v>0</v>
      </c>
      <c r="C20" s="296" t="str">
        <f>'LISTA CAS'!C16</f>
        <v>CALDERON VILELA BRITANNY AILIN</v>
      </c>
      <c r="D20" s="338"/>
      <c r="E20" s="339"/>
      <c r="F20" s="339"/>
      <c r="G20" s="339"/>
      <c r="H20" s="339"/>
      <c r="I20" s="339"/>
      <c r="J20" s="339"/>
      <c r="K20" s="294"/>
      <c r="L20" s="294"/>
      <c r="M20" s="302" t="str">
        <f t="shared" si="0"/>
        <v/>
      </c>
      <c r="N20" s="295" t="str">
        <f t="shared" si="37"/>
        <v/>
      </c>
      <c r="O20" s="339"/>
      <c r="P20" s="341"/>
      <c r="Q20" s="43"/>
      <c r="R20" s="302" t="str">
        <f t="shared" si="38"/>
        <v/>
      </c>
      <c r="S20" s="294" t="str">
        <f t="shared" si="39"/>
        <v/>
      </c>
      <c r="T20" s="299" t="str">
        <f t="shared" si="40"/>
        <v/>
      </c>
      <c r="U20" s="338"/>
      <c r="V20" s="339"/>
      <c r="W20" s="339"/>
      <c r="X20" s="339"/>
      <c r="Y20" s="339"/>
      <c r="Z20" s="339"/>
      <c r="AA20" s="339"/>
      <c r="AB20" s="294"/>
      <c r="AC20" s="294"/>
      <c r="AD20" s="302" t="str">
        <f t="shared" si="1"/>
        <v/>
      </c>
      <c r="AE20" s="295" t="str">
        <f t="shared" si="41"/>
        <v/>
      </c>
      <c r="AF20" s="339"/>
      <c r="AG20" s="341"/>
      <c r="AH20" s="43"/>
      <c r="AI20" s="302" t="str">
        <f t="shared" si="42"/>
        <v/>
      </c>
      <c r="AJ20" s="294" t="str">
        <f t="shared" si="43"/>
        <v/>
      </c>
      <c r="AK20" s="299" t="str">
        <f t="shared" si="44"/>
        <v/>
      </c>
      <c r="AL20" s="338"/>
      <c r="AM20" s="339"/>
      <c r="AN20" s="339"/>
      <c r="AO20" s="339"/>
      <c r="AP20" s="339"/>
      <c r="AQ20" s="339"/>
      <c r="AR20" s="339"/>
      <c r="AS20" s="294"/>
      <c r="AT20" s="294"/>
      <c r="AU20" s="302" t="str">
        <f t="shared" si="3"/>
        <v/>
      </c>
      <c r="AV20" s="295" t="str">
        <f t="shared" si="45"/>
        <v/>
      </c>
      <c r="AW20" s="339"/>
      <c r="AX20" s="345"/>
      <c r="AY20" s="43"/>
      <c r="AZ20" s="302" t="str">
        <f t="shared" si="46"/>
        <v/>
      </c>
      <c r="BA20" s="294" t="str">
        <f t="shared" si="47"/>
        <v/>
      </c>
      <c r="BB20" s="299" t="str">
        <f t="shared" si="48"/>
        <v/>
      </c>
      <c r="BC20" s="338"/>
      <c r="BD20" s="339"/>
      <c r="BE20" s="339"/>
      <c r="BF20" s="339"/>
      <c r="BG20" s="339"/>
      <c r="BH20" s="339"/>
      <c r="BI20" s="339"/>
      <c r="BJ20" s="294"/>
      <c r="BK20" s="294"/>
      <c r="BL20" s="302" t="str">
        <f t="shared" si="5"/>
        <v/>
      </c>
      <c r="BM20" s="295" t="str">
        <f t="shared" si="49"/>
        <v/>
      </c>
      <c r="BN20" s="339"/>
      <c r="BO20" s="341"/>
      <c r="BP20" s="43"/>
      <c r="BQ20" s="302" t="str">
        <f t="shared" si="50"/>
        <v/>
      </c>
      <c r="BR20" s="294" t="str">
        <f t="shared" si="51"/>
        <v/>
      </c>
      <c r="BS20" s="299" t="str">
        <f t="shared" si="52"/>
        <v/>
      </c>
      <c r="BT20" s="338"/>
      <c r="BU20" s="339"/>
      <c r="BV20" s="339"/>
      <c r="BW20" s="339"/>
      <c r="BX20" s="339"/>
      <c r="BY20" s="339"/>
      <c r="BZ20" s="339"/>
      <c r="CA20" s="294"/>
      <c r="CB20" s="294"/>
      <c r="CC20" s="302" t="str">
        <f t="shared" si="7"/>
        <v/>
      </c>
      <c r="CD20" s="295" t="str">
        <f t="shared" si="53"/>
        <v/>
      </c>
      <c r="CE20" s="339"/>
      <c r="CF20" s="341"/>
      <c r="CG20" s="43"/>
      <c r="CH20" s="302" t="str">
        <f t="shared" si="54"/>
        <v/>
      </c>
      <c r="CI20" s="294" t="str">
        <f t="shared" si="55"/>
        <v/>
      </c>
      <c r="CJ20" s="299" t="str">
        <f t="shared" si="56"/>
        <v/>
      </c>
      <c r="CK20" s="350"/>
      <c r="CL20" s="351"/>
      <c r="CM20" s="351"/>
      <c r="CN20" s="356"/>
      <c r="CO20" s="356"/>
      <c r="CP20" s="356"/>
      <c r="CQ20" s="352"/>
      <c r="CR20" s="294"/>
      <c r="CS20" s="294"/>
      <c r="CT20" s="302" t="str">
        <f t="shared" si="9"/>
        <v/>
      </c>
      <c r="CU20" s="295" t="str">
        <f t="shared" si="57"/>
        <v/>
      </c>
      <c r="CV20" s="352"/>
      <c r="CW20" s="354"/>
      <c r="CX20" s="43"/>
      <c r="CY20" s="302" t="str">
        <f t="shared" si="68"/>
        <v/>
      </c>
      <c r="CZ20" s="294" t="str">
        <f t="shared" si="58"/>
        <v/>
      </c>
      <c r="DA20" s="299" t="str">
        <f t="shared" si="59"/>
        <v/>
      </c>
      <c r="DB20" s="300" t="str">
        <f t="shared" si="60"/>
        <v/>
      </c>
      <c r="DC20" s="301" t="str">
        <f t="shared" si="61"/>
        <v/>
      </c>
      <c r="DD20" s="338"/>
      <c r="DE20" s="339"/>
      <c r="DF20" s="339"/>
      <c r="DG20" s="339"/>
      <c r="DH20" s="339"/>
      <c r="DI20" s="339"/>
      <c r="DJ20" s="339"/>
      <c r="DK20" s="294"/>
      <c r="DL20" s="294"/>
      <c r="DM20" s="302" t="str">
        <f t="shared" si="11"/>
        <v/>
      </c>
      <c r="DN20" s="295" t="str">
        <f t="shared" si="62"/>
        <v/>
      </c>
      <c r="DO20" s="339"/>
      <c r="DP20" s="341"/>
      <c r="DQ20" s="43"/>
      <c r="DR20" s="302" t="str">
        <f t="shared" si="63"/>
        <v/>
      </c>
      <c r="DS20" s="294" t="str">
        <f t="shared" si="64"/>
        <v/>
      </c>
      <c r="DT20" s="299" t="str">
        <f t="shared" si="65"/>
        <v/>
      </c>
      <c r="DU20" s="300" t="str">
        <f t="shared" si="66"/>
        <v/>
      </c>
      <c r="DV20" s="298" t="str">
        <f t="shared" si="67"/>
        <v/>
      </c>
    </row>
    <row r="21" spans="1:126" x14ac:dyDescent="0.25">
      <c r="A21" s="293">
        <v>10</v>
      </c>
      <c r="B21" s="296">
        <f>'LISTA CAS'!B17</f>
        <v>0</v>
      </c>
      <c r="C21" s="296" t="str">
        <f>'LISTA CAS'!C17</f>
        <v>CAÑOLA CHILA MARIA FERNANDA</v>
      </c>
      <c r="D21" s="338"/>
      <c r="E21" s="339"/>
      <c r="F21" s="339"/>
      <c r="G21" s="339"/>
      <c r="H21" s="339"/>
      <c r="I21" s="339"/>
      <c r="J21" s="339"/>
      <c r="K21" s="294"/>
      <c r="L21" s="294"/>
      <c r="M21" s="302" t="str">
        <f t="shared" si="0"/>
        <v/>
      </c>
      <c r="N21" s="295" t="str">
        <f t="shared" si="37"/>
        <v/>
      </c>
      <c r="O21" s="339"/>
      <c r="P21" s="341"/>
      <c r="Q21" s="43"/>
      <c r="R21" s="302" t="str">
        <f t="shared" si="38"/>
        <v/>
      </c>
      <c r="S21" s="294" t="str">
        <f t="shared" si="39"/>
        <v/>
      </c>
      <c r="T21" s="299" t="str">
        <f t="shared" si="40"/>
        <v/>
      </c>
      <c r="U21" s="338"/>
      <c r="V21" s="339"/>
      <c r="W21" s="339"/>
      <c r="X21" s="339"/>
      <c r="Y21" s="339"/>
      <c r="Z21" s="339"/>
      <c r="AA21" s="339"/>
      <c r="AB21" s="294"/>
      <c r="AC21" s="294"/>
      <c r="AD21" s="302" t="str">
        <f t="shared" si="1"/>
        <v/>
      </c>
      <c r="AE21" s="295" t="str">
        <f t="shared" si="41"/>
        <v/>
      </c>
      <c r="AF21" s="339"/>
      <c r="AG21" s="341"/>
      <c r="AH21" s="43"/>
      <c r="AI21" s="302" t="str">
        <f t="shared" si="42"/>
        <v/>
      </c>
      <c r="AJ21" s="294" t="str">
        <f t="shared" si="43"/>
        <v/>
      </c>
      <c r="AK21" s="299" t="str">
        <f t="shared" si="44"/>
        <v/>
      </c>
      <c r="AL21" s="338"/>
      <c r="AM21" s="339"/>
      <c r="AN21" s="339"/>
      <c r="AO21" s="339"/>
      <c r="AP21" s="339"/>
      <c r="AQ21" s="339"/>
      <c r="AR21" s="339"/>
      <c r="AS21" s="294"/>
      <c r="AT21" s="294"/>
      <c r="AU21" s="302" t="str">
        <f t="shared" si="3"/>
        <v/>
      </c>
      <c r="AV21" s="295" t="str">
        <f t="shared" si="45"/>
        <v/>
      </c>
      <c r="AW21" s="339"/>
      <c r="AX21" s="345"/>
      <c r="AY21" s="43"/>
      <c r="AZ21" s="302" t="str">
        <f t="shared" si="46"/>
        <v/>
      </c>
      <c r="BA21" s="294" t="str">
        <f t="shared" si="47"/>
        <v/>
      </c>
      <c r="BB21" s="299" t="str">
        <f t="shared" si="48"/>
        <v/>
      </c>
      <c r="BC21" s="338"/>
      <c r="BD21" s="339"/>
      <c r="BE21" s="339"/>
      <c r="BF21" s="339"/>
      <c r="BG21" s="339"/>
      <c r="BH21" s="339"/>
      <c r="BI21" s="339"/>
      <c r="BJ21" s="294"/>
      <c r="BK21" s="294"/>
      <c r="BL21" s="302" t="str">
        <f t="shared" si="5"/>
        <v/>
      </c>
      <c r="BM21" s="295" t="str">
        <f t="shared" si="49"/>
        <v/>
      </c>
      <c r="BN21" s="339"/>
      <c r="BO21" s="341"/>
      <c r="BP21" s="43"/>
      <c r="BQ21" s="302" t="str">
        <f t="shared" si="50"/>
        <v/>
      </c>
      <c r="BR21" s="294" t="str">
        <f t="shared" si="51"/>
        <v/>
      </c>
      <c r="BS21" s="299" t="str">
        <f t="shared" si="52"/>
        <v/>
      </c>
      <c r="BT21" s="338"/>
      <c r="BU21" s="339"/>
      <c r="BV21" s="339"/>
      <c r="BW21" s="339"/>
      <c r="BX21" s="339"/>
      <c r="BY21" s="339"/>
      <c r="BZ21" s="339"/>
      <c r="CA21" s="294"/>
      <c r="CB21" s="294"/>
      <c r="CC21" s="302" t="str">
        <f t="shared" si="7"/>
        <v/>
      </c>
      <c r="CD21" s="295" t="str">
        <f t="shared" si="53"/>
        <v/>
      </c>
      <c r="CE21" s="339"/>
      <c r="CF21" s="341"/>
      <c r="CG21" s="43"/>
      <c r="CH21" s="302" t="str">
        <f t="shared" si="54"/>
        <v/>
      </c>
      <c r="CI21" s="294" t="str">
        <f t="shared" si="55"/>
        <v/>
      </c>
      <c r="CJ21" s="299" t="str">
        <f t="shared" si="56"/>
        <v/>
      </c>
      <c r="CK21" s="350"/>
      <c r="CL21" s="351"/>
      <c r="CM21" s="351"/>
      <c r="CN21" s="356"/>
      <c r="CO21" s="356"/>
      <c r="CP21" s="356"/>
      <c r="CQ21" s="352"/>
      <c r="CR21" s="294"/>
      <c r="CS21" s="294"/>
      <c r="CT21" s="302" t="str">
        <f t="shared" si="9"/>
        <v/>
      </c>
      <c r="CU21" s="295" t="str">
        <f t="shared" si="57"/>
        <v/>
      </c>
      <c r="CV21" s="352"/>
      <c r="CW21" s="354"/>
      <c r="CX21" s="43"/>
      <c r="CY21" s="302" t="str">
        <f t="shared" si="68"/>
        <v/>
      </c>
      <c r="CZ21" s="294" t="str">
        <f t="shared" si="58"/>
        <v/>
      </c>
      <c r="DA21" s="299" t="str">
        <f t="shared" si="59"/>
        <v/>
      </c>
      <c r="DB21" s="300" t="str">
        <f t="shared" si="60"/>
        <v/>
      </c>
      <c r="DC21" s="301" t="str">
        <f t="shared" si="61"/>
        <v/>
      </c>
      <c r="DD21" s="338"/>
      <c r="DE21" s="339"/>
      <c r="DF21" s="339"/>
      <c r="DG21" s="339"/>
      <c r="DH21" s="339"/>
      <c r="DI21" s="339"/>
      <c r="DJ21" s="339"/>
      <c r="DK21" s="294"/>
      <c r="DL21" s="294"/>
      <c r="DM21" s="302" t="str">
        <f t="shared" si="11"/>
        <v/>
      </c>
      <c r="DN21" s="295" t="str">
        <f t="shared" si="62"/>
        <v/>
      </c>
      <c r="DO21" s="339"/>
      <c r="DP21" s="341"/>
      <c r="DQ21" s="43"/>
      <c r="DR21" s="302" t="str">
        <f t="shared" si="63"/>
        <v/>
      </c>
      <c r="DS21" s="294" t="str">
        <f t="shared" si="64"/>
        <v/>
      </c>
      <c r="DT21" s="299" t="str">
        <f t="shared" si="65"/>
        <v/>
      </c>
      <c r="DU21" s="300" t="str">
        <f t="shared" si="66"/>
        <v/>
      </c>
      <c r="DV21" s="298" t="str">
        <f t="shared" si="67"/>
        <v/>
      </c>
    </row>
    <row r="22" spans="1:126" x14ac:dyDescent="0.25">
      <c r="A22" s="293">
        <v>11</v>
      </c>
      <c r="B22" s="296">
        <f>'LISTA CAS'!B18</f>
        <v>0</v>
      </c>
      <c r="C22" s="296" t="str">
        <f>'LISTA CAS'!C18</f>
        <v>CRIOLLO JAMA HEYTHAN KEANU</v>
      </c>
      <c r="D22" s="338"/>
      <c r="E22" s="339"/>
      <c r="F22" s="339"/>
      <c r="G22" s="339"/>
      <c r="H22" s="339"/>
      <c r="I22" s="339"/>
      <c r="J22" s="339"/>
      <c r="K22" s="294"/>
      <c r="L22" s="294"/>
      <c r="M22" s="302" t="str">
        <f t="shared" si="0"/>
        <v/>
      </c>
      <c r="N22" s="295" t="str">
        <f t="shared" si="37"/>
        <v/>
      </c>
      <c r="O22" s="339"/>
      <c r="P22" s="341"/>
      <c r="Q22" s="43"/>
      <c r="R22" s="302" t="str">
        <f t="shared" si="38"/>
        <v/>
      </c>
      <c r="S22" s="294" t="str">
        <f t="shared" si="39"/>
        <v/>
      </c>
      <c r="T22" s="299" t="str">
        <f t="shared" si="40"/>
        <v/>
      </c>
      <c r="U22" s="338"/>
      <c r="V22" s="339"/>
      <c r="W22" s="339"/>
      <c r="X22" s="339"/>
      <c r="Y22" s="339"/>
      <c r="Z22" s="339"/>
      <c r="AA22" s="339"/>
      <c r="AB22" s="294"/>
      <c r="AC22" s="294"/>
      <c r="AD22" s="302" t="str">
        <f t="shared" si="1"/>
        <v/>
      </c>
      <c r="AE22" s="295" t="str">
        <f t="shared" si="41"/>
        <v/>
      </c>
      <c r="AF22" s="339"/>
      <c r="AG22" s="341"/>
      <c r="AH22" s="43"/>
      <c r="AI22" s="302" t="str">
        <f t="shared" si="42"/>
        <v/>
      </c>
      <c r="AJ22" s="294" t="str">
        <f t="shared" si="43"/>
        <v/>
      </c>
      <c r="AK22" s="299" t="str">
        <f t="shared" si="44"/>
        <v/>
      </c>
      <c r="AL22" s="338"/>
      <c r="AM22" s="339"/>
      <c r="AN22" s="339"/>
      <c r="AO22" s="339"/>
      <c r="AP22" s="339"/>
      <c r="AQ22" s="339"/>
      <c r="AR22" s="339"/>
      <c r="AS22" s="294"/>
      <c r="AT22" s="294"/>
      <c r="AU22" s="302" t="str">
        <f t="shared" si="3"/>
        <v/>
      </c>
      <c r="AV22" s="295" t="str">
        <f t="shared" si="45"/>
        <v/>
      </c>
      <c r="AW22" s="339"/>
      <c r="AX22" s="345"/>
      <c r="AY22" s="43"/>
      <c r="AZ22" s="302" t="str">
        <f t="shared" si="46"/>
        <v/>
      </c>
      <c r="BA22" s="294" t="str">
        <f t="shared" si="47"/>
        <v/>
      </c>
      <c r="BB22" s="299" t="str">
        <f t="shared" si="48"/>
        <v/>
      </c>
      <c r="BC22" s="338"/>
      <c r="BD22" s="339"/>
      <c r="BE22" s="339"/>
      <c r="BF22" s="339"/>
      <c r="BG22" s="339"/>
      <c r="BH22" s="339"/>
      <c r="BI22" s="339"/>
      <c r="BJ22" s="294"/>
      <c r="BK22" s="294"/>
      <c r="BL22" s="302" t="str">
        <f t="shared" si="5"/>
        <v/>
      </c>
      <c r="BM22" s="295" t="str">
        <f t="shared" si="49"/>
        <v/>
      </c>
      <c r="BN22" s="339"/>
      <c r="BO22" s="341"/>
      <c r="BP22" s="43"/>
      <c r="BQ22" s="302" t="str">
        <f t="shared" si="50"/>
        <v/>
      </c>
      <c r="BR22" s="294" t="str">
        <f t="shared" si="51"/>
        <v/>
      </c>
      <c r="BS22" s="299" t="str">
        <f t="shared" si="52"/>
        <v/>
      </c>
      <c r="BT22" s="338"/>
      <c r="BU22" s="339"/>
      <c r="BV22" s="339"/>
      <c r="BW22" s="339"/>
      <c r="BX22" s="339"/>
      <c r="BY22" s="339"/>
      <c r="BZ22" s="339"/>
      <c r="CA22" s="294"/>
      <c r="CB22" s="294"/>
      <c r="CC22" s="302" t="str">
        <f t="shared" si="7"/>
        <v/>
      </c>
      <c r="CD22" s="295" t="str">
        <f t="shared" si="53"/>
        <v/>
      </c>
      <c r="CE22" s="339"/>
      <c r="CF22" s="341"/>
      <c r="CG22" s="43"/>
      <c r="CH22" s="302" t="str">
        <f t="shared" si="54"/>
        <v/>
      </c>
      <c r="CI22" s="294" t="str">
        <f t="shared" si="55"/>
        <v/>
      </c>
      <c r="CJ22" s="299" t="str">
        <f t="shared" si="56"/>
        <v/>
      </c>
      <c r="CK22" s="350"/>
      <c r="CL22" s="351"/>
      <c r="CM22" s="351"/>
      <c r="CN22" s="356"/>
      <c r="CO22" s="356"/>
      <c r="CP22" s="356"/>
      <c r="CQ22" s="352"/>
      <c r="CR22" s="294"/>
      <c r="CS22" s="294"/>
      <c r="CT22" s="302" t="str">
        <f t="shared" si="9"/>
        <v/>
      </c>
      <c r="CU22" s="295" t="str">
        <f t="shared" si="57"/>
        <v/>
      </c>
      <c r="CV22" s="352"/>
      <c r="CW22" s="354"/>
      <c r="CX22" s="43"/>
      <c r="CY22" s="302" t="str">
        <f t="shared" si="68"/>
        <v/>
      </c>
      <c r="CZ22" s="294" t="str">
        <f t="shared" si="58"/>
        <v/>
      </c>
      <c r="DA22" s="299" t="str">
        <f t="shared" si="59"/>
        <v/>
      </c>
      <c r="DB22" s="300" t="str">
        <f t="shared" si="60"/>
        <v/>
      </c>
      <c r="DC22" s="301" t="str">
        <f t="shared" si="61"/>
        <v/>
      </c>
      <c r="DD22" s="338"/>
      <c r="DE22" s="339"/>
      <c r="DF22" s="339"/>
      <c r="DG22" s="339"/>
      <c r="DH22" s="339"/>
      <c r="DI22" s="339"/>
      <c r="DJ22" s="339"/>
      <c r="DK22" s="294"/>
      <c r="DL22" s="294"/>
      <c r="DM22" s="302" t="str">
        <f t="shared" si="11"/>
        <v/>
      </c>
      <c r="DN22" s="295" t="str">
        <f t="shared" si="62"/>
        <v/>
      </c>
      <c r="DO22" s="339"/>
      <c r="DP22" s="341"/>
      <c r="DQ22" s="43"/>
      <c r="DR22" s="302" t="str">
        <f t="shared" si="63"/>
        <v/>
      </c>
      <c r="DS22" s="294" t="str">
        <f t="shared" si="64"/>
        <v/>
      </c>
      <c r="DT22" s="299" t="str">
        <f t="shared" si="65"/>
        <v/>
      </c>
      <c r="DU22" s="300" t="str">
        <f t="shared" si="66"/>
        <v/>
      </c>
      <c r="DV22" s="298" t="str">
        <f t="shared" si="67"/>
        <v/>
      </c>
    </row>
    <row r="23" spans="1:126" x14ac:dyDescent="0.25">
      <c r="A23" s="293">
        <v>12</v>
      </c>
      <c r="B23" s="296">
        <f>'LISTA CAS'!B19</f>
        <v>0</v>
      </c>
      <c r="C23" s="296" t="str">
        <f>'LISTA CAS'!C19</f>
        <v>FARIAS QUIÑONEZ SCARLETH JULIETH</v>
      </c>
      <c r="D23" s="338"/>
      <c r="E23" s="339"/>
      <c r="F23" s="339"/>
      <c r="G23" s="339"/>
      <c r="H23" s="339"/>
      <c r="I23" s="339"/>
      <c r="J23" s="339"/>
      <c r="K23" s="294"/>
      <c r="L23" s="294"/>
      <c r="M23" s="302" t="str">
        <f t="shared" si="0"/>
        <v/>
      </c>
      <c r="N23" s="295" t="str">
        <f t="shared" si="37"/>
        <v/>
      </c>
      <c r="O23" s="339"/>
      <c r="P23" s="341"/>
      <c r="Q23" s="43"/>
      <c r="R23" s="302" t="str">
        <f t="shared" si="38"/>
        <v/>
      </c>
      <c r="S23" s="294" t="str">
        <f t="shared" si="39"/>
        <v/>
      </c>
      <c r="T23" s="299" t="str">
        <f t="shared" si="40"/>
        <v/>
      </c>
      <c r="U23" s="338"/>
      <c r="V23" s="339"/>
      <c r="W23" s="339"/>
      <c r="X23" s="339"/>
      <c r="Y23" s="339"/>
      <c r="Z23" s="339"/>
      <c r="AA23" s="339"/>
      <c r="AB23" s="294"/>
      <c r="AC23" s="294"/>
      <c r="AD23" s="302" t="str">
        <f t="shared" si="1"/>
        <v/>
      </c>
      <c r="AE23" s="295" t="str">
        <f t="shared" si="41"/>
        <v/>
      </c>
      <c r="AF23" s="339"/>
      <c r="AG23" s="341"/>
      <c r="AH23" s="43"/>
      <c r="AI23" s="302" t="str">
        <f t="shared" si="42"/>
        <v/>
      </c>
      <c r="AJ23" s="294" t="str">
        <f t="shared" si="43"/>
        <v/>
      </c>
      <c r="AK23" s="299" t="str">
        <f t="shared" si="44"/>
        <v/>
      </c>
      <c r="AL23" s="338"/>
      <c r="AM23" s="339"/>
      <c r="AN23" s="339"/>
      <c r="AO23" s="339"/>
      <c r="AP23" s="339"/>
      <c r="AQ23" s="339"/>
      <c r="AR23" s="339"/>
      <c r="AS23" s="294"/>
      <c r="AT23" s="294"/>
      <c r="AU23" s="302" t="str">
        <f t="shared" si="3"/>
        <v/>
      </c>
      <c r="AV23" s="295" t="str">
        <f t="shared" si="45"/>
        <v/>
      </c>
      <c r="AW23" s="339"/>
      <c r="AX23" s="345"/>
      <c r="AY23" s="43"/>
      <c r="AZ23" s="302" t="str">
        <f t="shared" si="46"/>
        <v/>
      </c>
      <c r="BA23" s="294" t="str">
        <f t="shared" si="47"/>
        <v/>
      </c>
      <c r="BB23" s="299" t="str">
        <f t="shared" si="48"/>
        <v/>
      </c>
      <c r="BC23" s="338"/>
      <c r="BD23" s="339"/>
      <c r="BE23" s="339"/>
      <c r="BF23" s="339"/>
      <c r="BG23" s="339"/>
      <c r="BH23" s="339"/>
      <c r="BI23" s="339"/>
      <c r="BJ23" s="294"/>
      <c r="BK23" s="294"/>
      <c r="BL23" s="302" t="str">
        <f t="shared" si="5"/>
        <v/>
      </c>
      <c r="BM23" s="295" t="str">
        <f t="shared" si="49"/>
        <v/>
      </c>
      <c r="BN23" s="339"/>
      <c r="BO23" s="341"/>
      <c r="BP23" s="43"/>
      <c r="BQ23" s="302" t="str">
        <f t="shared" si="50"/>
        <v/>
      </c>
      <c r="BR23" s="294" t="str">
        <f t="shared" si="51"/>
        <v/>
      </c>
      <c r="BS23" s="299" t="str">
        <f t="shared" si="52"/>
        <v/>
      </c>
      <c r="BT23" s="338"/>
      <c r="BU23" s="339"/>
      <c r="BV23" s="339"/>
      <c r="BW23" s="339"/>
      <c r="BX23" s="339"/>
      <c r="BY23" s="339"/>
      <c r="BZ23" s="339"/>
      <c r="CA23" s="294"/>
      <c r="CB23" s="294"/>
      <c r="CC23" s="302" t="str">
        <f t="shared" si="7"/>
        <v/>
      </c>
      <c r="CD23" s="295" t="str">
        <f t="shared" si="53"/>
        <v/>
      </c>
      <c r="CE23" s="339"/>
      <c r="CF23" s="341"/>
      <c r="CG23" s="43"/>
      <c r="CH23" s="302" t="str">
        <f t="shared" si="54"/>
        <v/>
      </c>
      <c r="CI23" s="294" t="str">
        <f t="shared" si="55"/>
        <v/>
      </c>
      <c r="CJ23" s="299" t="str">
        <f t="shared" si="56"/>
        <v/>
      </c>
      <c r="CK23" s="350"/>
      <c r="CL23" s="351"/>
      <c r="CM23" s="351"/>
      <c r="CN23" s="356"/>
      <c r="CO23" s="356"/>
      <c r="CP23" s="356"/>
      <c r="CQ23" s="352"/>
      <c r="CR23" s="294"/>
      <c r="CS23" s="294"/>
      <c r="CT23" s="302" t="str">
        <f t="shared" si="9"/>
        <v/>
      </c>
      <c r="CU23" s="295" t="str">
        <f t="shared" si="57"/>
        <v/>
      </c>
      <c r="CV23" s="352"/>
      <c r="CW23" s="354"/>
      <c r="CX23" s="43"/>
      <c r="CY23" s="302" t="str">
        <f t="shared" si="68"/>
        <v/>
      </c>
      <c r="CZ23" s="294" t="str">
        <f t="shared" si="58"/>
        <v/>
      </c>
      <c r="DA23" s="299" t="str">
        <f t="shared" si="59"/>
        <v/>
      </c>
      <c r="DB23" s="300" t="str">
        <f t="shared" si="60"/>
        <v/>
      </c>
      <c r="DC23" s="301" t="str">
        <f t="shared" si="61"/>
        <v/>
      </c>
      <c r="DD23" s="338"/>
      <c r="DE23" s="339"/>
      <c r="DF23" s="339"/>
      <c r="DG23" s="339"/>
      <c r="DH23" s="339"/>
      <c r="DI23" s="339"/>
      <c r="DJ23" s="339"/>
      <c r="DK23" s="294"/>
      <c r="DL23" s="294"/>
      <c r="DM23" s="302" t="str">
        <f t="shared" si="11"/>
        <v/>
      </c>
      <c r="DN23" s="295" t="str">
        <f t="shared" si="62"/>
        <v/>
      </c>
      <c r="DO23" s="339"/>
      <c r="DP23" s="341"/>
      <c r="DQ23" s="43"/>
      <c r="DR23" s="302" t="str">
        <f t="shared" si="63"/>
        <v/>
      </c>
      <c r="DS23" s="294" t="str">
        <f t="shared" si="64"/>
        <v/>
      </c>
      <c r="DT23" s="299" t="str">
        <f t="shared" si="65"/>
        <v/>
      </c>
      <c r="DU23" s="300" t="str">
        <f t="shared" si="66"/>
        <v/>
      </c>
      <c r="DV23" s="298" t="str">
        <f t="shared" si="67"/>
        <v/>
      </c>
    </row>
    <row r="24" spans="1:126" x14ac:dyDescent="0.25">
      <c r="A24" s="293">
        <v>13</v>
      </c>
      <c r="B24" s="296">
        <f>'LISTA CAS'!B20</f>
        <v>0</v>
      </c>
      <c r="C24" s="296" t="str">
        <f>'LISTA CAS'!C20</f>
        <v>GARCIA JIMENEZ DIEGO NICOLAS</v>
      </c>
      <c r="D24" s="338"/>
      <c r="E24" s="339"/>
      <c r="F24" s="339"/>
      <c r="G24" s="339"/>
      <c r="H24" s="339"/>
      <c r="I24" s="339"/>
      <c r="J24" s="339"/>
      <c r="K24" s="294"/>
      <c r="L24" s="294"/>
      <c r="M24" s="302" t="str">
        <f t="shared" si="0"/>
        <v/>
      </c>
      <c r="N24" s="295" t="str">
        <f t="shared" si="37"/>
        <v/>
      </c>
      <c r="O24" s="339"/>
      <c r="P24" s="341"/>
      <c r="Q24" s="43"/>
      <c r="R24" s="302" t="str">
        <f t="shared" si="38"/>
        <v/>
      </c>
      <c r="S24" s="294" t="str">
        <f t="shared" si="39"/>
        <v/>
      </c>
      <c r="T24" s="299" t="str">
        <f t="shared" si="40"/>
        <v/>
      </c>
      <c r="U24" s="338"/>
      <c r="V24" s="339"/>
      <c r="W24" s="339"/>
      <c r="X24" s="339"/>
      <c r="Y24" s="339"/>
      <c r="Z24" s="339"/>
      <c r="AA24" s="339"/>
      <c r="AB24" s="294"/>
      <c r="AC24" s="294"/>
      <c r="AD24" s="302" t="str">
        <f t="shared" si="1"/>
        <v/>
      </c>
      <c r="AE24" s="295" t="str">
        <f t="shared" si="41"/>
        <v/>
      </c>
      <c r="AF24" s="339"/>
      <c r="AG24" s="341"/>
      <c r="AH24" s="43"/>
      <c r="AI24" s="302" t="str">
        <f t="shared" si="42"/>
        <v/>
      </c>
      <c r="AJ24" s="294" t="str">
        <f t="shared" si="43"/>
        <v/>
      </c>
      <c r="AK24" s="299" t="str">
        <f t="shared" si="44"/>
        <v/>
      </c>
      <c r="AL24" s="338"/>
      <c r="AM24" s="339"/>
      <c r="AN24" s="339"/>
      <c r="AO24" s="339"/>
      <c r="AP24" s="339"/>
      <c r="AQ24" s="339"/>
      <c r="AR24" s="339"/>
      <c r="AS24" s="294"/>
      <c r="AT24" s="294"/>
      <c r="AU24" s="302" t="str">
        <f t="shared" si="3"/>
        <v/>
      </c>
      <c r="AV24" s="295" t="str">
        <f t="shared" si="45"/>
        <v/>
      </c>
      <c r="AW24" s="339"/>
      <c r="AX24" s="345"/>
      <c r="AY24" s="43"/>
      <c r="AZ24" s="302" t="str">
        <f t="shared" si="46"/>
        <v/>
      </c>
      <c r="BA24" s="294" t="str">
        <f t="shared" si="47"/>
        <v/>
      </c>
      <c r="BB24" s="299" t="str">
        <f t="shared" si="48"/>
        <v/>
      </c>
      <c r="BC24" s="338"/>
      <c r="BD24" s="339"/>
      <c r="BE24" s="339"/>
      <c r="BF24" s="339"/>
      <c r="BG24" s="339"/>
      <c r="BH24" s="339"/>
      <c r="BI24" s="339"/>
      <c r="BJ24" s="294"/>
      <c r="BK24" s="294"/>
      <c r="BL24" s="302" t="str">
        <f t="shared" si="5"/>
        <v/>
      </c>
      <c r="BM24" s="295" t="str">
        <f t="shared" si="49"/>
        <v/>
      </c>
      <c r="BN24" s="339"/>
      <c r="BO24" s="341"/>
      <c r="BP24" s="43"/>
      <c r="BQ24" s="302" t="str">
        <f t="shared" si="50"/>
        <v/>
      </c>
      <c r="BR24" s="294" t="str">
        <f t="shared" si="51"/>
        <v/>
      </c>
      <c r="BS24" s="299" t="str">
        <f t="shared" si="52"/>
        <v/>
      </c>
      <c r="BT24" s="338"/>
      <c r="BU24" s="339"/>
      <c r="BV24" s="339"/>
      <c r="BW24" s="339"/>
      <c r="BX24" s="339"/>
      <c r="BY24" s="339"/>
      <c r="BZ24" s="339"/>
      <c r="CA24" s="294"/>
      <c r="CB24" s="294"/>
      <c r="CC24" s="302" t="str">
        <f t="shared" si="7"/>
        <v/>
      </c>
      <c r="CD24" s="295" t="str">
        <f t="shared" si="53"/>
        <v/>
      </c>
      <c r="CE24" s="339"/>
      <c r="CF24" s="341"/>
      <c r="CG24" s="43"/>
      <c r="CH24" s="302" t="str">
        <f t="shared" si="54"/>
        <v/>
      </c>
      <c r="CI24" s="294" t="str">
        <f t="shared" si="55"/>
        <v/>
      </c>
      <c r="CJ24" s="299" t="str">
        <f t="shared" si="56"/>
        <v/>
      </c>
      <c r="CK24" s="350"/>
      <c r="CL24" s="351"/>
      <c r="CM24" s="351"/>
      <c r="CN24" s="356"/>
      <c r="CO24" s="356"/>
      <c r="CP24" s="356"/>
      <c r="CQ24" s="352"/>
      <c r="CR24" s="294"/>
      <c r="CS24" s="294"/>
      <c r="CT24" s="302" t="str">
        <f t="shared" si="9"/>
        <v/>
      </c>
      <c r="CU24" s="295" t="str">
        <f t="shared" si="57"/>
        <v/>
      </c>
      <c r="CV24" s="352"/>
      <c r="CW24" s="354"/>
      <c r="CX24" s="43"/>
      <c r="CY24" s="302" t="str">
        <f t="shared" si="68"/>
        <v/>
      </c>
      <c r="CZ24" s="294" t="str">
        <f t="shared" si="58"/>
        <v/>
      </c>
      <c r="DA24" s="299" t="str">
        <f t="shared" si="59"/>
        <v/>
      </c>
      <c r="DB24" s="300" t="str">
        <f t="shared" si="60"/>
        <v/>
      </c>
      <c r="DC24" s="301" t="str">
        <f t="shared" si="61"/>
        <v/>
      </c>
      <c r="DD24" s="338"/>
      <c r="DE24" s="339"/>
      <c r="DF24" s="339"/>
      <c r="DG24" s="339"/>
      <c r="DH24" s="339"/>
      <c r="DI24" s="339"/>
      <c r="DJ24" s="339"/>
      <c r="DK24" s="294"/>
      <c r="DL24" s="294"/>
      <c r="DM24" s="302" t="str">
        <f t="shared" si="11"/>
        <v/>
      </c>
      <c r="DN24" s="295" t="str">
        <f t="shared" si="62"/>
        <v/>
      </c>
      <c r="DO24" s="339"/>
      <c r="DP24" s="341"/>
      <c r="DQ24" s="43"/>
      <c r="DR24" s="302" t="str">
        <f t="shared" si="63"/>
        <v/>
      </c>
      <c r="DS24" s="294" t="str">
        <f t="shared" si="64"/>
        <v/>
      </c>
      <c r="DT24" s="299" t="str">
        <f t="shared" si="65"/>
        <v/>
      </c>
      <c r="DU24" s="300" t="str">
        <f t="shared" si="66"/>
        <v/>
      </c>
      <c r="DV24" s="298" t="str">
        <f t="shared" si="67"/>
        <v/>
      </c>
    </row>
    <row r="25" spans="1:126" x14ac:dyDescent="0.25">
      <c r="A25" s="293">
        <v>14</v>
      </c>
      <c r="B25" s="296">
        <f>'LISTA CAS'!B21</f>
        <v>0</v>
      </c>
      <c r="C25" s="296" t="str">
        <f>'LISTA CAS'!C21</f>
        <v>GUERRERO NAPA ACENE SAMANTA</v>
      </c>
      <c r="D25" s="338"/>
      <c r="E25" s="339"/>
      <c r="F25" s="339"/>
      <c r="G25" s="339"/>
      <c r="H25" s="339"/>
      <c r="I25" s="339"/>
      <c r="J25" s="339"/>
      <c r="K25" s="294"/>
      <c r="L25" s="294"/>
      <c r="M25" s="302" t="str">
        <f t="shared" ref="M25:M51" si="69">IFERROR(TRUNC(AVERAGE(D25:L25),2),"")</f>
        <v/>
      </c>
      <c r="N25" s="295" t="str">
        <f t="shared" si="37"/>
        <v/>
      </c>
      <c r="O25" s="339"/>
      <c r="P25" s="341"/>
      <c r="Q25" s="43"/>
      <c r="R25" s="302" t="str">
        <f t="shared" si="38"/>
        <v/>
      </c>
      <c r="S25" s="294" t="str">
        <f t="shared" si="39"/>
        <v/>
      </c>
      <c r="T25" s="299" t="str">
        <f t="shared" si="40"/>
        <v/>
      </c>
      <c r="U25" s="338"/>
      <c r="V25" s="339"/>
      <c r="W25" s="339"/>
      <c r="X25" s="339"/>
      <c r="Y25" s="339"/>
      <c r="Z25" s="339"/>
      <c r="AA25" s="339"/>
      <c r="AB25" s="294"/>
      <c r="AC25" s="294"/>
      <c r="AD25" s="302" t="str">
        <f t="shared" ref="AD25:AD51" si="70">IFERROR(TRUNC(AVERAGE(U25:AC25),2),"")</f>
        <v/>
      </c>
      <c r="AE25" s="295" t="str">
        <f t="shared" si="41"/>
        <v/>
      </c>
      <c r="AF25" s="339"/>
      <c r="AG25" s="341"/>
      <c r="AH25" s="43"/>
      <c r="AI25" s="302" t="str">
        <f t="shared" si="42"/>
        <v/>
      </c>
      <c r="AJ25" s="294" t="str">
        <f t="shared" si="43"/>
        <v/>
      </c>
      <c r="AK25" s="299" t="str">
        <f t="shared" si="44"/>
        <v/>
      </c>
      <c r="AL25" s="338"/>
      <c r="AM25" s="339"/>
      <c r="AN25" s="339"/>
      <c r="AO25" s="339"/>
      <c r="AP25" s="339"/>
      <c r="AQ25" s="339"/>
      <c r="AR25" s="339"/>
      <c r="AS25" s="294"/>
      <c r="AT25" s="294"/>
      <c r="AU25" s="302" t="str">
        <f t="shared" ref="AU25:AU51" si="71">IFERROR(TRUNC(AVERAGE(AL25:AT25),2),"")</f>
        <v/>
      </c>
      <c r="AV25" s="295" t="str">
        <f t="shared" si="45"/>
        <v/>
      </c>
      <c r="AW25" s="339"/>
      <c r="AX25" s="345"/>
      <c r="AY25" s="43"/>
      <c r="AZ25" s="302" t="str">
        <f t="shared" si="46"/>
        <v/>
      </c>
      <c r="BA25" s="294" t="str">
        <f t="shared" si="47"/>
        <v/>
      </c>
      <c r="BB25" s="299" t="str">
        <f t="shared" si="48"/>
        <v/>
      </c>
      <c r="BC25" s="338"/>
      <c r="BD25" s="339"/>
      <c r="BE25" s="339"/>
      <c r="BF25" s="339"/>
      <c r="BG25" s="339"/>
      <c r="BH25" s="339"/>
      <c r="BI25" s="339"/>
      <c r="BJ25" s="294"/>
      <c r="BK25" s="294"/>
      <c r="BL25" s="302" t="str">
        <f t="shared" ref="BL25:BL51" si="72">IFERROR(TRUNC(AVERAGE(BC25:BK25),2),"")</f>
        <v/>
      </c>
      <c r="BM25" s="295" t="str">
        <f t="shared" si="49"/>
        <v/>
      </c>
      <c r="BN25" s="339"/>
      <c r="BO25" s="341"/>
      <c r="BP25" s="43"/>
      <c r="BQ25" s="302" t="str">
        <f t="shared" si="50"/>
        <v/>
      </c>
      <c r="BR25" s="294" t="str">
        <f t="shared" si="51"/>
        <v/>
      </c>
      <c r="BS25" s="299" t="str">
        <f t="shared" si="52"/>
        <v/>
      </c>
      <c r="BT25" s="338"/>
      <c r="BU25" s="339"/>
      <c r="BV25" s="339"/>
      <c r="BW25" s="339"/>
      <c r="BX25" s="339"/>
      <c r="BY25" s="339"/>
      <c r="BZ25" s="339"/>
      <c r="CA25" s="294"/>
      <c r="CB25" s="294"/>
      <c r="CC25" s="302" t="str">
        <f t="shared" ref="CC25:CC51" si="73">IFERROR(TRUNC(AVERAGE(BT25:CB25),2),"")</f>
        <v/>
      </c>
      <c r="CD25" s="295" t="str">
        <f t="shared" si="53"/>
        <v/>
      </c>
      <c r="CE25" s="339"/>
      <c r="CF25" s="341"/>
      <c r="CG25" s="43"/>
      <c r="CH25" s="302" t="str">
        <f t="shared" si="54"/>
        <v/>
      </c>
      <c r="CI25" s="294" t="str">
        <f t="shared" si="55"/>
        <v/>
      </c>
      <c r="CJ25" s="299" t="str">
        <f t="shared" si="56"/>
        <v/>
      </c>
      <c r="CK25" s="350"/>
      <c r="CL25" s="351"/>
      <c r="CM25" s="351"/>
      <c r="CN25" s="356"/>
      <c r="CO25" s="356"/>
      <c r="CP25" s="356"/>
      <c r="CQ25" s="352"/>
      <c r="CR25" s="294"/>
      <c r="CS25" s="294"/>
      <c r="CT25" s="302" t="str">
        <f t="shared" ref="CT25:CT51" si="74">IFERROR(TRUNC(AVERAGE(CK25:CS25),2),"")</f>
        <v/>
      </c>
      <c r="CU25" s="295" t="str">
        <f t="shared" si="57"/>
        <v/>
      </c>
      <c r="CV25" s="352"/>
      <c r="CW25" s="354"/>
      <c r="CX25" s="43"/>
      <c r="CY25" s="302" t="str">
        <f t="shared" si="68"/>
        <v/>
      </c>
      <c r="CZ25" s="294" t="str">
        <f t="shared" si="58"/>
        <v/>
      </c>
      <c r="DA25" s="299" t="str">
        <f t="shared" si="59"/>
        <v/>
      </c>
      <c r="DB25" s="300" t="str">
        <f t="shared" si="60"/>
        <v/>
      </c>
      <c r="DC25" s="301" t="str">
        <f t="shared" si="61"/>
        <v/>
      </c>
      <c r="DD25" s="338"/>
      <c r="DE25" s="339"/>
      <c r="DF25" s="339"/>
      <c r="DG25" s="339"/>
      <c r="DH25" s="339"/>
      <c r="DI25" s="339"/>
      <c r="DJ25" s="339"/>
      <c r="DK25" s="294"/>
      <c r="DL25" s="294"/>
      <c r="DM25" s="302" t="str">
        <f t="shared" ref="DM25:DM51" si="75">IFERROR(TRUNC(AVERAGE(DD25:DL25),2),"")</f>
        <v/>
      </c>
      <c r="DN25" s="295" t="str">
        <f t="shared" si="62"/>
        <v/>
      </c>
      <c r="DO25" s="339"/>
      <c r="DP25" s="341"/>
      <c r="DQ25" s="43"/>
      <c r="DR25" s="302" t="str">
        <f t="shared" si="63"/>
        <v/>
      </c>
      <c r="DS25" s="294" t="str">
        <f t="shared" si="64"/>
        <v/>
      </c>
      <c r="DT25" s="299" t="str">
        <f t="shared" si="65"/>
        <v/>
      </c>
      <c r="DU25" s="300" t="str">
        <f t="shared" si="66"/>
        <v/>
      </c>
      <c r="DV25" s="298" t="str">
        <f t="shared" si="67"/>
        <v/>
      </c>
    </row>
    <row r="26" spans="1:126" x14ac:dyDescent="0.25">
      <c r="A26" s="293">
        <v>15</v>
      </c>
      <c r="B26" s="296">
        <f>'LISTA CAS'!B22</f>
        <v>0</v>
      </c>
      <c r="C26" s="296" t="str">
        <f>'LISTA CAS'!C22</f>
        <v>GUILLEN RODRIGUEZ KIMBERLY DOMENICA</v>
      </c>
      <c r="D26" s="338"/>
      <c r="E26" s="339"/>
      <c r="F26" s="339"/>
      <c r="G26" s="339"/>
      <c r="H26" s="339"/>
      <c r="I26" s="339"/>
      <c r="J26" s="339"/>
      <c r="K26" s="294"/>
      <c r="L26" s="294"/>
      <c r="M26" s="302" t="str">
        <f t="shared" si="69"/>
        <v/>
      </c>
      <c r="N26" s="295" t="str">
        <f t="shared" ref="N26:N51" si="76">IFERROR((M26*70/100),"")</f>
        <v/>
      </c>
      <c r="O26" s="339"/>
      <c r="P26" s="341"/>
      <c r="Q26" s="43"/>
      <c r="R26" s="302" t="str">
        <f t="shared" ref="R26:R51" si="77">IFERROR(TRUNC(AVERAGE(O26:P26),2),"")</f>
        <v/>
      </c>
      <c r="S26" s="294" t="str">
        <f t="shared" ref="S26:S51" si="78">IFERROR((R26*30/100),"")</f>
        <v/>
      </c>
      <c r="T26" s="299" t="str">
        <f t="shared" ref="T26:T51" si="79">IFERROR(TRUNC(SUM(N26+S26),2),"")</f>
        <v/>
      </c>
      <c r="U26" s="338"/>
      <c r="V26" s="339"/>
      <c r="W26" s="339"/>
      <c r="X26" s="339"/>
      <c r="Y26" s="339"/>
      <c r="Z26" s="339"/>
      <c r="AA26" s="339"/>
      <c r="AB26" s="294"/>
      <c r="AC26" s="294"/>
      <c r="AD26" s="302" t="str">
        <f t="shared" si="70"/>
        <v/>
      </c>
      <c r="AE26" s="295" t="str">
        <f t="shared" ref="AE26:AE51" si="80">IFERROR((AD26*70/100),"")</f>
        <v/>
      </c>
      <c r="AF26" s="339"/>
      <c r="AG26" s="341"/>
      <c r="AH26" s="43"/>
      <c r="AI26" s="302" t="str">
        <f t="shared" ref="AI26:AI51" si="81">IFERROR(TRUNC(AVERAGE(AF26:AH26),2),"")</f>
        <v/>
      </c>
      <c r="AJ26" s="294" t="str">
        <f t="shared" ref="AJ26:AJ51" si="82">IFERROR((AI26*30/100),"")</f>
        <v/>
      </c>
      <c r="AK26" s="299" t="str">
        <f t="shared" ref="AK26:AK51" si="83">IFERROR(TRUNC(SUM(AE26+AJ26),2),"")</f>
        <v/>
      </c>
      <c r="AL26" s="338"/>
      <c r="AM26" s="339"/>
      <c r="AN26" s="339"/>
      <c r="AO26" s="339"/>
      <c r="AP26" s="339"/>
      <c r="AQ26" s="339"/>
      <c r="AR26" s="339"/>
      <c r="AS26" s="294"/>
      <c r="AT26" s="294"/>
      <c r="AU26" s="302" t="str">
        <f t="shared" si="71"/>
        <v/>
      </c>
      <c r="AV26" s="295" t="str">
        <f t="shared" ref="AV26:AV51" si="84">IFERROR((AU26*70/100),"")</f>
        <v/>
      </c>
      <c r="AW26" s="339"/>
      <c r="AX26" s="345"/>
      <c r="AY26" s="43"/>
      <c r="AZ26" s="302" t="str">
        <f t="shared" ref="AZ26:AZ51" si="85">IFERROR(TRUNC(AVERAGE(AW26:AY26),2),"")</f>
        <v/>
      </c>
      <c r="BA26" s="294" t="str">
        <f t="shared" ref="BA26:BA51" si="86">IFERROR((AZ26*30/100),"")</f>
        <v/>
      </c>
      <c r="BB26" s="299" t="str">
        <f t="shared" ref="BB26:BB51" si="87">IFERROR(TRUNC(SUM(AV26+BA26),2),"")</f>
        <v/>
      </c>
      <c r="BC26" s="338"/>
      <c r="BD26" s="339"/>
      <c r="BE26" s="339"/>
      <c r="BF26" s="339"/>
      <c r="BG26" s="339"/>
      <c r="BH26" s="339"/>
      <c r="BI26" s="339"/>
      <c r="BJ26" s="294"/>
      <c r="BK26" s="294"/>
      <c r="BL26" s="302" t="str">
        <f t="shared" si="72"/>
        <v/>
      </c>
      <c r="BM26" s="295" t="str">
        <f t="shared" ref="BM26:BM51" si="88">IFERROR((BL26*70/100),"")</f>
        <v/>
      </c>
      <c r="BN26" s="339"/>
      <c r="BO26" s="341"/>
      <c r="BP26" s="43"/>
      <c r="BQ26" s="302" t="str">
        <f t="shared" ref="BQ26:BQ51" si="89">IFERROR(TRUNC(AVERAGE(BN26:BP26),2),"")</f>
        <v/>
      </c>
      <c r="BR26" s="294" t="str">
        <f t="shared" ref="BR26:BR51" si="90">IFERROR((BQ26*30/100),"")</f>
        <v/>
      </c>
      <c r="BS26" s="299" t="str">
        <f t="shared" ref="BS26:BS51" si="91">IFERROR(TRUNC(SUM(BM26+BR26),2),"")</f>
        <v/>
      </c>
      <c r="BT26" s="338"/>
      <c r="BU26" s="339"/>
      <c r="BV26" s="339"/>
      <c r="BW26" s="339"/>
      <c r="BX26" s="339"/>
      <c r="BY26" s="339"/>
      <c r="BZ26" s="339"/>
      <c r="CA26" s="294"/>
      <c r="CB26" s="294"/>
      <c r="CC26" s="302" t="str">
        <f t="shared" si="73"/>
        <v/>
      </c>
      <c r="CD26" s="295" t="str">
        <f t="shared" ref="CD26:CD51" si="92">IFERROR((CC26*70/100),"")</f>
        <v/>
      </c>
      <c r="CE26" s="339"/>
      <c r="CF26" s="341"/>
      <c r="CG26" s="43"/>
      <c r="CH26" s="302" t="str">
        <f t="shared" ref="CH26:CH51" si="93">IFERROR(TRUNC(AVERAGE(CE26:CG26),2),"")</f>
        <v/>
      </c>
      <c r="CI26" s="294" t="str">
        <f t="shared" ref="CI26:CI51" si="94">IFERROR((CH26*30/100),"")</f>
        <v/>
      </c>
      <c r="CJ26" s="299" t="str">
        <f t="shared" ref="CJ26:CJ51" si="95">IFERROR(TRUNC(SUM(CD26+CI26),2),"")</f>
        <v/>
      </c>
      <c r="CK26" s="350"/>
      <c r="CL26" s="351"/>
      <c r="CM26" s="351"/>
      <c r="CN26" s="356"/>
      <c r="CO26" s="356"/>
      <c r="CP26" s="356"/>
      <c r="CQ26" s="352"/>
      <c r="CR26" s="294"/>
      <c r="CS26" s="294"/>
      <c r="CT26" s="302" t="str">
        <f t="shared" si="74"/>
        <v/>
      </c>
      <c r="CU26" s="295" t="str">
        <f t="shared" ref="CU26:CU51" si="96">IFERROR((CT26*70/100),"")</f>
        <v/>
      </c>
      <c r="CV26" s="352"/>
      <c r="CW26" s="354"/>
      <c r="CX26" s="43"/>
      <c r="CY26" s="302" t="str">
        <f t="shared" si="68"/>
        <v/>
      </c>
      <c r="CZ26" s="294" t="str">
        <f t="shared" ref="CZ26:CZ51" si="97">IFERROR((CY26*30/100),"")</f>
        <v/>
      </c>
      <c r="DA26" s="299" t="str">
        <f t="shared" ref="DA26:DA51" si="98">IFERROR(TRUNC(SUM(CU26+CZ26),2),"")</f>
        <v/>
      </c>
      <c r="DB26" s="300" t="str">
        <f t="shared" ref="DB26:DB51" si="99">IF(DA26="","",ROUND(DA26,0))</f>
        <v/>
      </c>
      <c r="DC26" s="301" t="str">
        <f t="shared" ref="DC26:DC51" si="100">IF(DB26="","",IF(DB26&gt;=9.51,"A+",IF(DB26&gt;=9,"A-",IF(DB26&gt;=8,"B+",IF(DB26&gt;=7,"B-",IF(DB26&gt;=6,"C+",IF(DB26&gt;=5,"C-",IF(DB26&gt;=4,"D+",IF(DB26&gt;=3,"D-",IF(DB26&gt;=2,"E+",IF(DB26&gt;=0,"E-")))))))))))</f>
        <v/>
      </c>
      <c r="DD26" s="338"/>
      <c r="DE26" s="339"/>
      <c r="DF26" s="339"/>
      <c r="DG26" s="339"/>
      <c r="DH26" s="339"/>
      <c r="DI26" s="339"/>
      <c r="DJ26" s="339"/>
      <c r="DK26" s="294"/>
      <c r="DL26" s="294"/>
      <c r="DM26" s="302" t="str">
        <f t="shared" si="75"/>
        <v/>
      </c>
      <c r="DN26" s="295" t="str">
        <f t="shared" ref="DN26:DN51" si="101">IFERROR((DM26*70/100),"")</f>
        <v/>
      </c>
      <c r="DO26" s="339"/>
      <c r="DP26" s="341"/>
      <c r="DQ26" s="43"/>
      <c r="DR26" s="302" t="str">
        <f t="shared" ref="DR26:DR51" si="102">IFERROR(TRUNC(AVERAGE(DO26:DQ26),2),"")</f>
        <v/>
      </c>
      <c r="DS26" s="294" t="str">
        <f t="shared" ref="DS26:DS51" si="103">IFERROR((DR26*30/100),"")</f>
        <v/>
      </c>
      <c r="DT26" s="299" t="str">
        <f t="shared" ref="DT26:DT51" si="104">IFERROR(TRUNC(SUM(DN26+DS26),2),"")</f>
        <v/>
      </c>
      <c r="DU26" s="300" t="str">
        <f t="shared" ref="DU26:DU51" si="105">IF(DT26="","",ROUND(DT26,0))</f>
        <v/>
      </c>
      <c r="DV26" s="298" t="str">
        <f t="shared" ref="DV26:DV51" si="106">IF(DU26="","",IF(DU26&gt;=9.51,"A+",IF(DU26&gt;=9,"A-",IF(DU26&gt;=8,"B+",IF(DU26&gt;=7,"B-",IF(DU26&gt;=6,"C+",IF(DU26&gt;=5,"C-",IF(DU26&gt;=4,"D+",IF(DU26&gt;=3,"D-",IF(DU26&gt;=2,"E+",IF(DU26&gt;=0,"E-")))))))))))</f>
        <v/>
      </c>
    </row>
    <row r="27" spans="1:126" x14ac:dyDescent="0.25">
      <c r="A27" s="293">
        <v>16</v>
      </c>
      <c r="B27" s="296">
        <f>'LISTA CAS'!B23</f>
        <v>0</v>
      </c>
      <c r="C27" s="296" t="str">
        <f>'LISTA CAS'!C23</f>
        <v>IBARRA PICO JEAN CARLOS</v>
      </c>
      <c r="D27" s="338"/>
      <c r="E27" s="339"/>
      <c r="F27" s="339"/>
      <c r="G27" s="339"/>
      <c r="H27" s="339"/>
      <c r="I27" s="339"/>
      <c r="J27" s="339"/>
      <c r="K27" s="294"/>
      <c r="L27" s="294"/>
      <c r="M27" s="302" t="str">
        <f t="shared" si="69"/>
        <v/>
      </c>
      <c r="N27" s="295" t="str">
        <f t="shared" si="76"/>
        <v/>
      </c>
      <c r="O27" s="339"/>
      <c r="P27" s="341"/>
      <c r="Q27" s="43"/>
      <c r="R27" s="302" t="str">
        <f t="shared" si="77"/>
        <v/>
      </c>
      <c r="S27" s="294" t="str">
        <f t="shared" si="78"/>
        <v/>
      </c>
      <c r="T27" s="299" t="str">
        <f t="shared" si="79"/>
        <v/>
      </c>
      <c r="U27" s="338"/>
      <c r="V27" s="339"/>
      <c r="W27" s="339"/>
      <c r="X27" s="339"/>
      <c r="Y27" s="339"/>
      <c r="Z27" s="339"/>
      <c r="AA27" s="339"/>
      <c r="AB27" s="294"/>
      <c r="AC27" s="294"/>
      <c r="AD27" s="302" t="str">
        <f t="shared" si="70"/>
        <v/>
      </c>
      <c r="AE27" s="295" t="str">
        <f t="shared" si="80"/>
        <v/>
      </c>
      <c r="AF27" s="339"/>
      <c r="AG27" s="341"/>
      <c r="AH27" s="43"/>
      <c r="AI27" s="302" t="str">
        <f t="shared" si="81"/>
        <v/>
      </c>
      <c r="AJ27" s="294" t="str">
        <f t="shared" si="82"/>
        <v/>
      </c>
      <c r="AK27" s="299" t="str">
        <f t="shared" si="83"/>
        <v/>
      </c>
      <c r="AL27" s="338"/>
      <c r="AM27" s="339"/>
      <c r="AN27" s="339"/>
      <c r="AO27" s="339"/>
      <c r="AP27" s="339"/>
      <c r="AQ27" s="339"/>
      <c r="AR27" s="339"/>
      <c r="AS27" s="294"/>
      <c r="AT27" s="294"/>
      <c r="AU27" s="302" t="str">
        <f t="shared" si="71"/>
        <v/>
      </c>
      <c r="AV27" s="295" t="str">
        <f t="shared" si="84"/>
        <v/>
      </c>
      <c r="AW27" s="339"/>
      <c r="AX27" s="345"/>
      <c r="AY27" s="43"/>
      <c r="AZ27" s="302" t="str">
        <f t="shared" si="85"/>
        <v/>
      </c>
      <c r="BA27" s="294" t="str">
        <f t="shared" si="86"/>
        <v/>
      </c>
      <c r="BB27" s="299" t="str">
        <f t="shared" si="87"/>
        <v/>
      </c>
      <c r="BC27" s="338"/>
      <c r="BD27" s="339"/>
      <c r="BE27" s="339"/>
      <c r="BF27" s="339"/>
      <c r="BG27" s="339"/>
      <c r="BH27" s="339"/>
      <c r="BI27" s="339"/>
      <c r="BJ27" s="294"/>
      <c r="BK27" s="294"/>
      <c r="BL27" s="302" t="str">
        <f t="shared" si="72"/>
        <v/>
      </c>
      <c r="BM27" s="295" t="str">
        <f t="shared" si="88"/>
        <v/>
      </c>
      <c r="BN27" s="339"/>
      <c r="BO27" s="341"/>
      <c r="BP27" s="43"/>
      <c r="BQ27" s="302" t="str">
        <f t="shared" si="89"/>
        <v/>
      </c>
      <c r="BR27" s="294" t="str">
        <f t="shared" si="90"/>
        <v/>
      </c>
      <c r="BS27" s="299" t="str">
        <f t="shared" si="91"/>
        <v/>
      </c>
      <c r="BT27" s="338"/>
      <c r="BU27" s="339"/>
      <c r="BV27" s="339"/>
      <c r="BW27" s="339"/>
      <c r="BX27" s="339"/>
      <c r="BY27" s="339"/>
      <c r="BZ27" s="339"/>
      <c r="CA27" s="294"/>
      <c r="CB27" s="294"/>
      <c r="CC27" s="302" t="str">
        <f t="shared" si="73"/>
        <v/>
      </c>
      <c r="CD27" s="295" t="str">
        <f t="shared" si="92"/>
        <v/>
      </c>
      <c r="CE27" s="339"/>
      <c r="CF27" s="341"/>
      <c r="CG27" s="43"/>
      <c r="CH27" s="302" t="str">
        <f t="shared" si="93"/>
        <v/>
      </c>
      <c r="CI27" s="294" t="str">
        <f t="shared" si="94"/>
        <v/>
      </c>
      <c r="CJ27" s="299" t="str">
        <f t="shared" si="95"/>
        <v/>
      </c>
      <c r="CK27" s="350"/>
      <c r="CL27" s="351"/>
      <c r="CM27" s="351"/>
      <c r="CN27" s="356"/>
      <c r="CO27" s="356"/>
      <c r="CP27" s="356"/>
      <c r="CQ27" s="352"/>
      <c r="CR27" s="294"/>
      <c r="CS27" s="294"/>
      <c r="CT27" s="302" t="str">
        <f t="shared" si="74"/>
        <v/>
      </c>
      <c r="CU27" s="295" t="str">
        <f t="shared" si="96"/>
        <v/>
      </c>
      <c r="CV27" s="352"/>
      <c r="CW27" s="354"/>
      <c r="CX27" s="43"/>
      <c r="CY27" s="302" t="str">
        <f t="shared" ref="CY27:CY51" si="107">IFERROR(TRUNC(AVERAGE(CV27:CX27),2),"")</f>
        <v/>
      </c>
      <c r="CZ27" s="294" t="str">
        <f t="shared" si="97"/>
        <v/>
      </c>
      <c r="DA27" s="299" t="str">
        <f t="shared" si="98"/>
        <v/>
      </c>
      <c r="DB27" s="300" t="str">
        <f t="shared" si="99"/>
        <v/>
      </c>
      <c r="DC27" s="301" t="str">
        <f t="shared" si="100"/>
        <v/>
      </c>
      <c r="DD27" s="338"/>
      <c r="DE27" s="339"/>
      <c r="DF27" s="339"/>
      <c r="DG27" s="339"/>
      <c r="DH27" s="339"/>
      <c r="DI27" s="339"/>
      <c r="DJ27" s="339"/>
      <c r="DK27" s="294"/>
      <c r="DL27" s="294"/>
      <c r="DM27" s="302" t="str">
        <f t="shared" si="75"/>
        <v/>
      </c>
      <c r="DN27" s="295" t="str">
        <f t="shared" si="101"/>
        <v/>
      </c>
      <c r="DO27" s="339"/>
      <c r="DP27" s="341"/>
      <c r="DQ27" s="43"/>
      <c r="DR27" s="302" t="str">
        <f t="shared" si="102"/>
        <v/>
      </c>
      <c r="DS27" s="294" t="str">
        <f t="shared" si="103"/>
        <v/>
      </c>
      <c r="DT27" s="299" t="str">
        <f t="shared" si="104"/>
        <v/>
      </c>
      <c r="DU27" s="300" t="str">
        <f t="shared" si="105"/>
        <v/>
      </c>
      <c r="DV27" s="298" t="str">
        <f t="shared" si="106"/>
        <v/>
      </c>
    </row>
    <row r="28" spans="1:126" x14ac:dyDescent="0.25">
      <c r="A28" s="293">
        <v>17</v>
      </c>
      <c r="B28" s="296">
        <f>'LISTA CAS'!B24</f>
        <v>0</v>
      </c>
      <c r="C28" s="296" t="str">
        <f>'LISTA CAS'!C24</f>
        <v>JAMA IVARRA GIANNA LIDICETH</v>
      </c>
      <c r="D28" s="338"/>
      <c r="E28" s="339"/>
      <c r="F28" s="339"/>
      <c r="G28" s="339"/>
      <c r="H28" s="339"/>
      <c r="I28" s="339"/>
      <c r="J28" s="339"/>
      <c r="K28" s="294"/>
      <c r="L28" s="294"/>
      <c r="M28" s="302" t="str">
        <f t="shared" si="69"/>
        <v/>
      </c>
      <c r="N28" s="295" t="str">
        <f t="shared" si="76"/>
        <v/>
      </c>
      <c r="O28" s="339"/>
      <c r="P28" s="341"/>
      <c r="Q28" s="43"/>
      <c r="R28" s="302" t="str">
        <f t="shared" si="77"/>
        <v/>
      </c>
      <c r="S28" s="294" t="str">
        <f t="shared" si="78"/>
        <v/>
      </c>
      <c r="T28" s="299" t="str">
        <f t="shared" si="79"/>
        <v/>
      </c>
      <c r="U28" s="338"/>
      <c r="V28" s="339"/>
      <c r="W28" s="339"/>
      <c r="X28" s="339"/>
      <c r="Y28" s="339"/>
      <c r="Z28" s="339"/>
      <c r="AA28" s="339"/>
      <c r="AB28" s="294"/>
      <c r="AC28" s="294"/>
      <c r="AD28" s="302" t="str">
        <f t="shared" si="70"/>
        <v/>
      </c>
      <c r="AE28" s="295" t="str">
        <f t="shared" si="80"/>
        <v/>
      </c>
      <c r="AF28" s="339"/>
      <c r="AG28" s="341"/>
      <c r="AH28" s="43"/>
      <c r="AI28" s="302" t="str">
        <f t="shared" si="81"/>
        <v/>
      </c>
      <c r="AJ28" s="294" t="str">
        <f t="shared" si="82"/>
        <v/>
      </c>
      <c r="AK28" s="299" t="str">
        <f t="shared" si="83"/>
        <v/>
      </c>
      <c r="AL28" s="338"/>
      <c r="AM28" s="339"/>
      <c r="AN28" s="339"/>
      <c r="AO28" s="339"/>
      <c r="AP28" s="339"/>
      <c r="AQ28" s="339"/>
      <c r="AR28" s="339"/>
      <c r="AS28" s="294"/>
      <c r="AT28" s="294"/>
      <c r="AU28" s="302" t="str">
        <f t="shared" si="71"/>
        <v/>
      </c>
      <c r="AV28" s="295" t="str">
        <f t="shared" si="84"/>
        <v/>
      </c>
      <c r="AW28" s="339"/>
      <c r="AX28" s="345"/>
      <c r="AY28" s="43"/>
      <c r="AZ28" s="302" t="str">
        <f t="shared" si="85"/>
        <v/>
      </c>
      <c r="BA28" s="294" t="str">
        <f t="shared" si="86"/>
        <v/>
      </c>
      <c r="BB28" s="299" t="str">
        <f t="shared" si="87"/>
        <v/>
      </c>
      <c r="BC28" s="338"/>
      <c r="BD28" s="339"/>
      <c r="BE28" s="339"/>
      <c r="BF28" s="339"/>
      <c r="BG28" s="339"/>
      <c r="BH28" s="339"/>
      <c r="BI28" s="339"/>
      <c r="BJ28" s="294"/>
      <c r="BK28" s="294"/>
      <c r="BL28" s="302" t="str">
        <f t="shared" si="72"/>
        <v/>
      </c>
      <c r="BM28" s="295" t="str">
        <f t="shared" si="88"/>
        <v/>
      </c>
      <c r="BN28" s="339"/>
      <c r="BO28" s="341"/>
      <c r="BP28" s="43"/>
      <c r="BQ28" s="302" t="str">
        <f t="shared" si="89"/>
        <v/>
      </c>
      <c r="BR28" s="294" t="str">
        <f t="shared" si="90"/>
        <v/>
      </c>
      <c r="BS28" s="299" t="str">
        <f t="shared" si="91"/>
        <v/>
      </c>
      <c r="BT28" s="338"/>
      <c r="BU28" s="339"/>
      <c r="BV28" s="339"/>
      <c r="BW28" s="339"/>
      <c r="BX28" s="339"/>
      <c r="BY28" s="339"/>
      <c r="BZ28" s="339"/>
      <c r="CA28" s="294"/>
      <c r="CB28" s="294"/>
      <c r="CC28" s="302" t="str">
        <f t="shared" si="73"/>
        <v/>
      </c>
      <c r="CD28" s="295" t="str">
        <f t="shared" si="92"/>
        <v/>
      </c>
      <c r="CE28" s="339"/>
      <c r="CF28" s="341"/>
      <c r="CG28" s="43"/>
      <c r="CH28" s="302" t="str">
        <f t="shared" si="93"/>
        <v/>
      </c>
      <c r="CI28" s="294" t="str">
        <f t="shared" si="94"/>
        <v/>
      </c>
      <c r="CJ28" s="299" t="str">
        <f t="shared" si="95"/>
        <v/>
      </c>
      <c r="CK28" s="350"/>
      <c r="CL28" s="351"/>
      <c r="CM28" s="351"/>
      <c r="CN28" s="356"/>
      <c r="CO28" s="356"/>
      <c r="CP28" s="356"/>
      <c r="CQ28" s="352"/>
      <c r="CR28" s="294"/>
      <c r="CS28" s="294"/>
      <c r="CT28" s="302" t="str">
        <f t="shared" si="74"/>
        <v/>
      </c>
      <c r="CU28" s="295" t="str">
        <f t="shared" si="96"/>
        <v/>
      </c>
      <c r="CV28" s="352"/>
      <c r="CW28" s="354"/>
      <c r="CX28" s="43"/>
      <c r="CY28" s="302" t="str">
        <f t="shared" si="107"/>
        <v/>
      </c>
      <c r="CZ28" s="294" t="str">
        <f t="shared" si="97"/>
        <v/>
      </c>
      <c r="DA28" s="299" t="str">
        <f t="shared" si="98"/>
        <v/>
      </c>
      <c r="DB28" s="300" t="str">
        <f t="shared" si="99"/>
        <v/>
      </c>
      <c r="DC28" s="301" t="str">
        <f t="shared" si="100"/>
        <v/>
      </c>
      <c r="DD28" s="338"/>
      <c r="DE28" s="339"/>
      <c r="DF28" s="339"/>
      <c r="DG28" s="339"/>
      <c r="DH28" s="339"/>
      <c r="DI28" s="339"/>
      <c r="DJ28" s="339"/>
      <c r="DK28" s="294"/>
      <c r="DL28" s="294"/>
      <c r="DM28" s="302" t="str">
        <f t="shared" si="75"/>
        <v/>
      </c>
      <c r="DN28" s="295" t="str">
        <f t="shared" si="101"/>
        <v/>
      </c>
      <c r="DO28" s="339"/>
      <c r="DP28" s="341"/>
      <c r="DQ28" s="43"/>
      <c r="DR28" s="302" t="str">
        <f t="shared" si="102"/>
        <v/>
      </c>
      <c r="DS28" s="294" t="str">
        <f t="shared" si="103"/>
        <v/>
      </c>
      <c r="DT28" s="299" t="str">
        <f t="shared" si="104"/>
        <v/>
      </c>
      <c r="DU28" s="300" t="str">
        <f t="shared" si="105"/>
        <v/>
      </c>
      <c r="DV28" s="298" t="str">
        <f t="shared" si="106"/>
        <v/>
      </c>
    </row>
    <row r="29" spans="1:126" x14ac:dyDescent="0.25">
      <c r="A29" s="293">
        <v>18</v>
      </c>
      <c r="B29" s="296">
        <f>'LISTA CAS'!B25</f>
        <v>0</v>
      </c>
      <c r="C29" s="296" t="str">
        <f>'LISTA CAS'!C25</f>
        <v>JAMA MOREIRA ASHLY DANIELA</v>
      </c>
      <c r="D29" s="338"/>
      <c r="E29" s="339"/>
      <c r="F29" s="339"/>
      <c r="G29" s="339"/>
      <c r="H29" s="339"/>
      <c r="I29" s="339"/>
      <c r="J29" s="339"/>
      <c r="K29" s="294"/>
      <c r="L29" s="294"/>
      <c r="M29" s="302" t="str">
        <f t="shared" si="69"/>
        <v/>
      </c>
      <c r="N29" s="295" t="str">
        <f t="shared" si="76"/>
        <v/>
      </c>
      <c r="O29" s="339"/>
      <c r="P29" s="341"/>
      <c r="Q29" s="43"/>
      <c r="R29" s="302" t="str">
        <f t="shared" si="77"/>
        <v/>
      </c>
      <c r="S29" s="294" t="str">
        <f t="shared" si="78"/>
        <v/>
      </c>
      <c r="T29" s="299" t="str">
        <f t="shared" si="79"/>
        <v/>
      </c>
      <c r="U29" s="338"/>
      <c r="V29" s="339"/>
      <c r="W29" s="339"/>
      <c r="X29" s="339"/>
      <c r="Y29" s="339"/>
      <c r="Z29" s="339"/>
      <c r="AA29" s="339"/>
      <c r="AB29" s="294"/>
      <c r="AC29" s="294"/>
      <c r="AD29" s="302" t="str">
        <f t="shared" si="70"/>
        <v/>
      </c>
      <c r="AE29" s="295" t="str">
        <f t="shared" si="80"/>
        <v/>
      </c>
      <c r="AF29" s="339"/>
      <c r="AG29" s="341"/>
      <c r="AH29" s="43"/>
      <c r="AI29" s="302" t="str">
        <f t="shared" si="81"/>
        <v/>
      </c>
      <c r="AJ29" s="294" t="str">
        <f t="shared" si="82"/>
        <v/>
      </c>
      <c r="AK29" s="299" t="str">
        <f t="shared" si="83"/>
        <v/>
      </c>
      <c r="AL29" s="338"/>
      <c r="AM29" s="339"/>
      <c r="AN29" s="339"/>
      <c r="AO29" s="339"/>
      <c r="AP29" s="339"/>
      <c r="AQ29" s="339"/>
      <c r="AR29" s="339"/>
      <c r="AS29" s="294"/>
      <c r="AT29" s="294"/>
      <c r="AU29" s="302" t="str">
        <f t="shared" si="71"/>
        <v/>
      </c>
      <c r="AV29" s="295" t="str">
        <f t="shared" si="84"/>
        <v/>
      </c>
      <c r="AW29" s="339"/>
      <c r="AX29" s="345"/>
      <c r="AY29" s="43"/>
      <c r="AZ29" s="302" t="str">
        <f t="shared" si="85"/>
        <v/>
      </c>
      <c r="BA29" s="294" t="str">
        <f t="shared" si="86"/>
        <v/>
      </c>
      <c r="BB29" s="299" t="str">
        <f t="shared" si="87"/>
        <v/>
      </c>
      <c r="BC29" s="338"/>
      <c r="BD29" s="339"/>
      <c r="BE29" s="339"/>
      <c r="BF29" s="339"/>
      <c r="BG29" s="339"/>
      <c r="BH29" s="339"/>
      <c r="BI29" s="339"/>
      <c r="BJ29" s="294"/>
      <c r="BK29" s="294"/>
      <c r="BL29" s="302" t="str">
        <f t="shared" si="72"/>
        <v/>
      </c>
      <c r="BM29" s="295" t="str">
        <f t="shared" si="88"/>
        <v/>
      </c>
      <c r="BN29" s="339"/>
      <c r="BO29" s="341"/>
      <c r="BP29" s="43"/>
      <c r="BQ29" s="302" t="str">
        <f t="shared" si="89"/>
        <v/>
      </c>
      <c r="BR29" s="294" t="str">
        <f t="shared" si="90"/>
        <v/>
      </c>
      <c r="BS29" s="299" t="str">
        <f t="shared" si="91"/>
        <v/>
      </c>
      <c r="BT29" s="338"/>
      <c r="BU29" s="339"/>
      <c r="BV29" s="339"/>
      <c r="BW29" s="339"/>
      <c r="BX29" s="339"/>
      <c r="BY29" s="339"/>
      <c r="BZ29" s="339"/>
      <c r="CA29" s="294"/>
      <c r="CB29" s="294"/>
      <c r="CC29" s="302" t="str">
        <f t="shared" si="73"/>
        <v/>
      </c>
      <c r="CD29" s="295" t="str">
        <f t="shared" si="92"/>
        <v/>
      </c>
      <c r="CE29" s="339"/>
      <c r="CF29" s="341"/>
      <c r="CG29" s="43"/>
      <c r="CH29" s="302" t="str">
        <f t="shared" si="93"/>
        <v/>
      </c>
      <c r="CI29" s="294" t="str">
        <f t="shared" si="94"/>
        <v/>
      </c>
      <c r="CJ29" s="299" t="str">
        <f t="shared" si="95"/>
        <v/>
      </c>
      <c r="CK29" s="350"/>
      <c r="CL29" s="351"/>
      <c r="CM29" s="351"/>
      <c r="CN29" s="356"/>
      <c r="CO29" s="356"/>
      <c r="CP29" s="356"/>
      <c r="CQ29" s="352"/>
      <c r="CR29" s="294"/>
      <c r="CS29" s="294"/>
      <c r="CT29" s="302" t="str">
        <f t="shared" si="74"/>
        <v/>
      </c>
      <c r="CU29" s="295" t="str">
        <f t="shared" si="96"/>
        <v/>
      </c>
      <c r="CV29" s="352"/>
      <c r="CW29" s="354"/>
      <c r="CX29" s="43"/>
      <c r="CY29" s="302" t="str">
        <f t="shared" si="107"/>
        <v/>
      </c>
      <c r="CZ29" s="294" t="str">
        <f t="shared" si="97"/>
        <v/>
      </c>
      <c r="DA29" s="299" t="str">
        <f t="shared" si="98"/>
        <v/>
      </c>
      <c r="DB29" s="300" t="str">
        <f t="shared" si="99"/>
        <v/>
      </c>
      <c r="DC29" s="301" t="str">
        <f t="shared" si="100"/>
        <v/>
      </c>
      <c r="DD29" s="338"/>
      <c r="DE29" s="339"/>
      <c r="DF29" s="339"/>
      <c r="DG29" s="339"/>
      <c r="DH29" s="339"/>
      <c r="DI29" s="339"/>
      <c r="DJ29" s="339"/>
      <c r="DK29" s="294"/>
      <c r="DL29" s="294"/>
      <c r="DM29" s="302" t="str">
        <f t="shared" si="75"/>
        <v/>
      </c>
      <c r="DN29" s="295" t="str">
        <f t="shared" si="101"/>
        <v/>
      </c>
      <c r="DO29" s="339"/>
      <c r="DP29" s="341"/>
      <c r="DQ29" s="43"/>
      <c r="DR29" s="302" t="str">
        <f t="shared" si="102"/>
        <v/>
      </c>
      <c r="DS29" s="294" t="str">
        <f t="shared" si="103"/>
        <v/>
      </c>
      <c r="DT29" s="299" t="str">
        <f t="shared" si="104"/>
        <v/>
      </c>
      <c r="DU29" s="300" t="str">
        <f t="shared" si="105"/>
        <v/>
      </c>
      <c r="DV29" s="298" t="str">
        <f t="shared" si="106"/>
        <v/>
      </c>
    </row>
    <row r="30" spans="1:126" x14ac:dyDescent="0.25">
      <c r="A30" s="293">
        <v>19</v>
      </c>
      <c r="B30" s="296">
        <f>'LISTA CAS'!B26</f>
        <v>0</v>
      </c>
      <c r="C30" s="296" t="str">
        <f>'LISTA CAS'!C26</f>
        <v>LOOR MOREIRA ISAIAS EZEQUIEL</v>
      </c>
      <c r="D30" s="338"/>
      <c r="E30" s="339"/>
      <c r="F30" s="339"/>
      <c r="G30" s="339"/>
      <c r="H30" s="339"/>
      <c r="I30" s="339"/>
      <c r="J30" s="339"/>
      <c r="K30" s="294"/>
      <c r="L30" s="294"/>
      <c r="M30" s="302" t="str">
        <f t="shared" si="69"/>
        <v/>
      </c>
      <c r="N30" s="295" t="str">
        <f t="shared" si="76"/>
        <v/>
      </c>
      <c r="O30" s="339"/>
      <c r="P30" s="341"/>
      <c r="Q30" s="43"/>
      <c r="R30" s="302" t="str">
        <f t="shared" si="77"/>
        <v/>
      </c>
      <c r="S30" s="294" t="str">
        <f t="shared" si="78"/>
        <v/>
      </c>
      <c r="T30" s="299" t="str">
        <f t="shared" si="79"/>
        <v/>
      </c>
      <c r="U30" s="338"/>
      <c r="V30" s="339"/>
      <c r="W30" s="339"/>
      <c r="X30" s="339"/>
      <c r="Y30" s="339"/>
      <c r="Z30" s="339"/>
      <c r="AA30" s="339"/>
      <c r="AB30" s="294"/>
      <c r="AC30" s="294"/>
      <c r="AD30" s="302" t="str">
        <f t="shared" si="70"/>
        <v/>
      </c>
      <c r="AE30" s="295" t="str">
        <f t="shared" si="80"/>
        <v/>
      </c>
      <c r="AF30" s="339"/>
      <c r="AG30" s="341"/>
      <c r="AH30" s="43"/>
      <c r="AI30" s="302" t="str">
        <f t="shared" si="81"/>
        <v/>
      </c>
      <c r="AJ30" s="294" t="str">
        <f t="shared" si="82"/>
        <v/>
      </c>
      <c r="AK30" s="299" t="str">
        <f t="shared" si="83"/>
        <v/>
      </c>
      <c r="AL30" s="338"/>
      <c r="AM30" s="339"/>
      <c r="AN30" s="339"/>
      <c r="AO30" s="339"/>
      <c r="AP30" s="339"/>
      <c r="AQ30" s="339"/>
      <c r="AR30" s="339"/>
      <c r="AS30" s="294"/>
      <c r="AT30" s="294"/>
      <c r="AU30" s="302" t="str">
        <f t="shared" si="71"/>
        <v/>
      </c>
      <c r="AV30" s="295" t="str">
        <f t="shared" si="84"/>
        <v/>
      </c>
      <c r="AW30" s="339"/>
      <c r="AX30" s="345"/>
      <c r="AY30" s="43"/>
      <c r="AZ30" s="302" t="str">
        <f t="shared" si="85"/>
        <v/>
      </c>
      <c r="BA30" s="294" t="str">
        <f t="shared" si="86"/>
        <v/>
      </c>
      <c r="BB30" s="299" t="str">
        <f t="shared" si="87"/>
        <v/>
      </c>
      <c r="BC30" s="338"/>
      <c r="BD30" s="339"/>
      <c r="BE30" s="339"/>
      <c r="BF30" s="339"/>
      <c r="BG30" s="339"/>
      <c r="BH30" s="339"/>
      <c r="BI30" s="339"/>
      <c r="BJ30" s="294"/>
      <c r="BK30" s="294"/>
      <c r="BL30" s="302" t="str">
        <f t="shared" si="72"/>
        <v/>
      </c>
      <c r="BM30" s="295" t="str">
        <f t="shared" si="88"/>
        <v/>
      </c>
      <c r="BN30" s="339"/>
      <c r="BO30" s="341"/>
      <c r="BP30" s="43"/>
      <c r="BQ30" s="302" t="str">
        <f t="shared" si="89"/>
        <v/>
      </c>
      <c r="BR30" s="294" t="str">
        <f t="shared" si="90"/>
        <v/>
      </c>
      <c r="BS30" s="299" t="str">
        <f t="shared" si="91"/>
        <v/>
      </c>
      <c r="BT30" s="338"/>
      <c r="BU30" s="339"/>
      <c r="BV30" s="339"/>
      <c r="BW30" s="339"/>
      <c r="BX30" s="339"/>
      <c r="BY30" s="339"/>
      <c r="BZ30" s="339"/>
      <c r="CA30" s="294"/>
      <c r="CB30" s="294"/>
      <c r="CC30" s="302" t="str">
        <f t="shared" si="73"/>
        <v/>
      </c>
      <c r="CD30" s="295" t="str">
        <f t="shared" si="92"/>
        <v/>
      </c>
      <c r="CE30" s="339"/>
      <c r="CF30" s="341"/>
      <c r="CG30" s="43"/>
      <c r="CH30" s="302" t="str">
        <f t="shared" si="93"/>
        <v/>
      </c>
      <c r="CI30" s="294" t="str">
        <f t="shared" si="94"/>
        <v/>
      </c>
      <c r="CJ30" s="299" t="str">
        <f t="shared" si="95"/>
        <v/>
      </c>
      <c r="CK30" s="350"/>
      <c r="CL30" s="351"/>
      <c r="CM30" s="351"/>
      <c r="CN30" s="356"/>
      <c r="CO30" s="356"/>
      <c r="CP30" s="356"/>
      <c r="CQ30" s="352"/>
      <c r="CR30" s="294"/>
      <c r="CS30" s="294"/>
      <c r="CT30" s="302" t="str">
        <f t="shared" si="74"/>
        <v/>
      </c>
      <c r="CU30" s="295" t="str">
        <f t="shared" si="96"/>
        <v/>
      </c>
      <c r="CV30" s="352"/>
      <c r="CW30" s="354"/>
      <c r="CX30" s="43"/>
      <c r="CY30" s="302" t="str">
        <f t="shared" si="107"/>
        <v/>
      </c>
      <c r="CZ30" s="294" t="str">
        <f t="shared" si="97"/>
        <v/>
      </c>
      <c r="DA30" s="299" t="str">
        <f t="shared" si="98"/>
        <v/>
      </c>
      <c r="DB30" s="300" t="str">
        <f t="shared" si="99"/>
        <v/>
      </c>
      <c r="DC30" s="301" t="str">
        <f t="shared" si="100"/>
        <v/>
      </c>
      <c r="DD30" s="338"/>
      <c r="DE30" s="339"/>
      <c r="DF30" s="339"/>
      <c r="DG30" s="339"/>
      <c r="DH30" s="339"/>
      <c r="DI30" s="339"/>
      <c r="DJ30" s="339"/>
      <c r="DK30" s="294"/>
      <c r="DL30" s="294"/>
      <c r="DM30" s="302" t="str">
        <f t="shared" si="75"/>
        <v/>
      </c>
      <c r="DN30" s="295" t="str">
        <f t="shared" si="101"/>
        <v/>
      </c>
      <c r="DO30" s="339"/>
      <c r="DP30" s="341"/>
      <c r="DQ30" s="43"/>
      <c r="DR30" s="302" t="str">
        <f t="shared" si="102"/>
        <v/>
      </c>
      <c r="DS30" s="294" t="str">
        <f t="shared" si="103"/>
        <v/>
      </c>
      <c r="DT30" s="299" t="str">
        <f t="shared" si="104"/>
        <v/>
      </c>
      <c r="DU30" s="300" t="str">
        <f t="shared" si="105"/>
        <v/>
      </c>
      <c r="DV30" s="298" t="str">
        <f t="shared" si="106"/>
        <v/>
      </c>
    </row>
    <row r="31" spans="1:126" x14ac:dyDescent="0.25">
      <c r="A31" s="293">
        <v>20</v>
      </c>
      <c r="B31" s="296">
        <f>'LISTA CAS'!B27</f>
        <v>0</v>
      </c>
      <c r="C31" s="296" t="str">
        <f>'LISTA CAS'!C27</f>
        <v>LOPEZ MARCILLO GLADYS VALENTINA</v>
      </c>
      <c r="D31" s="338"/>
      <c r="E31" s="339"/>
      <c r="F31" s="339"/>
      <c r="G31" s="339"/>
      <c r="H31" s="339"/>
      <c r="I31" s="339"/>
      <c r="J31" s="339"/>
      <c r="K31" s="294"/>
      <c r="L31" s="294"/>
      <c r="M31" s="302" t="str">
        <f t="shared" si="69"/>
        <v/>
      </c>
      <c r="N31" s="295" t="str">
        <f t="shared" si="76"/>
        <v/>
      </c>
      <c r="O31" s="339"/>
      <c r="P31" s="341"/>
      <c r="Q31" s="43"/>
      <c r="R31" s="302" t="str">
        <f t="shared" si="77"/>
        <v/>
      </c>
      <c r="S31" s="294" t="str">
        <f t="shared" si="78"/>
        <v/>
      </c>
      <c r="T31" s="299" t="str">
        <f t="shared" si="79"/>
        <v/>
      </c>
      <c r="U31" s="338"/>
      <c r="V31" s="339"/>
      <c r="W31" s="339"/>
      <c r="X31" s="339"/>
      <c r="Y31" s="339"/>
      <c r="Z31" s="339"/>
      <c r="AA31" s="339"/>
      <c r="AB31" s="294"/>
      <c r="AC31" s="294"/>
      <c r="AD31" s="302" t="str">
        <f t="shared" si="70"/>
        <v/>
      </c>
      <c r="AE31" s="295" t="str">
        <f t="shared" si="80"/>
        <v/>
      </c>
      <c r="AF31" s="339"/>
      <c r="AG31" s="341"/>
      <c r="AH31" s="43"/>
      <c r="AI31" s="302" t="str">
        <f t="shared" si="81"/>
        <v/>
      </c>
      <c r="AJ31" s="294" t="str">
        <f t="shared" si="82"/>
        <v/>
      </c>
      <c r="AK31" s="299" t="str">
        <f t="shared" si="83"/>
        <v/>
      </c>
      <c r="AL31" s="338"/>
      <c r="AM31" s="339"/>
      <c r="AN31" s="339"/>
      <c r="AO31" s="339"/>
      <c r="AP31" s="339"/>
      <c r="AQ31" s="339"/>
      <c r="AR31" s="339"/>
      <c r="AS31" s="294"/>
      <c r="AT31" s="294"/>
      <c r="AU31" s="302" t="str">
        <f t="shared" si="71"/>
        <v/>
      </c>
      <c r="AV31" s="295" t="str">
        <f t="shared" si="84"/>
        <v/>
      </c>
      <c r="AW31" s="339"/>
      <c r="AX31" s="345"/>
      <c r="AY31" s="43"/>
      <c r="AZ31" s="302" t="str">
        <f t="shared" si="85"/>
        <v/>
      </c>
      <c r="BA31" s="294" t="str">
        <f t="shared" si="86"/>
        <v/>
      </c>
      <c r="BB31" s="299" t="str">
        <f t="shared" si="87"/>
        <v/>
      </c>
      <c r="BC31" s="338"/>
      <c r="BD31" s="339"/>
      <c r="BE31" s="339"/>
      <c r="BF31" s="339"/>
      <c r="BG31" s="339"/>
      <c r="BH31" s="339"/>
      <c r="BI31" s="339"/>
      <c r="BJ31" s="294"/>
      <c r="BK31" s="294"/>
      <c r="BL31" s="302" t="str">
        <f t="shared" si="72"/>
        <v/>
      </c>
      <c r="BM31" s="295" t="str">
        <f t="shared" si="88"/>
        <v/>
      </c>
      <c r="BN31" s="339"/>
      <c r="BO31" s="341"/>
      <c r="BP31" s="43"/>
      <c r="BQ31" s="302" t="str">
        <f t="shared" si="89"/>
        <v/>
      </c>
      <c r="BR31" s="294" t="str">
        <f t="shared" si="90"/>
        <v/>
      </c>
      <c r="BS31" s="299" t="str">
        <f t="shared" si="91"/>
        <v/>
      </c>
      <c r="BT31" s="338"/>
      <c r="BU31" s="339"/>
      <c r="BV31" s="339"/>
      <c r="BW31" s="339"/>
      <c r="BX31" s="339"/>
      <c r="BY31" s="339"/>
      <c r="BZ31" s="339"/>
      <c r="CA31" s="294"/>
      <c r="CB31" s="294"/>
      <c r="CC31" s="302" t="str">
        <f t="shared" si="73"/>
        <v/>
      </c>
      <c r="CD31" s="295" t="str">
        <f t="shared" si="92"/>
        <v/>
      </c>
      <c r="CE31" s="339"/>
      <c r="CF31" s="341"/>
      <c r="CG31" s="43"/>
      <c r="CH31" s="302" t="str">
        <f t="shared" si="93"/>
        <v/>
      </c>
      <c r="CI31" s="294" t="str">
        <f t="shared" si="94"/>
        <v/>
      </c>
      <c r="CJ31" s="299" t="str">
        <f t="shared" si="95"/>
        <v/>
      </c>
      <c r="CK31" s="350"/>
      <c r="CL31" s="351"/>
      <c r="CM31" s="351"/>
      <c r="CN31" s="356"/>
      <c r="CO31" s="356"/>
      <c r="CP31" s="356"/>
      <c r="CQ31" s="352"/>
      <c r="CR31" s="294"/>
      <c r="CS31" s="294"/>
      <c r="CT31" s="302" t="str">
        <f t="shared" si="74"/>
        <v/>
      </c>
      <c r="CU31" s="295" t="str">
        <f t="shared" si="96"/>
        <v/>
      </c>
      <c r="CV31" s="352"/>
      <c r="CW31" s="354"/>
      <c r="CX31" s="43"/>
      <c r="CY31" s="302" t="str">
        <f t="shared" si="107"/>
        <v/>
      </c>
      <c r="CZ31" s="294" t="str">
        <f t="shared" si="97"/>
        <v/>
      </c>
      <c r="DA31" s="299" t="str">
        <f t="shared" si="98"/>
        <v/>
      </c>
      <c r="DB31" s="300" t="str">
        <f t="shared" si="99"/>
        <v/>
      </c>
      <c r="DC31" s="301" t="str">
        <f t="shared" si="100"/>
        <v/>
      </c>
      <c r="DD31" s="338"/>
      <c r="DE31" s="339"/>
      <c r="DF31" s="339"/>
      <c r="DG31" s="339"/>
      <c r="DH31" s="339"/>
      <c r="DI31" s="339"/>
      <c r="DJ31" s="339"/>
      <c r="DK31" s="294"/>
      <c r="DL31" s="294"/>
      <c r="DM31" s="302" t="str">
        <f t="shared" si="75"/>
        <v/>
      </c>
      <c r="DN31" s="295" t="str">
        <f t="shared" si="101"/>
        <v/>
      </c>
      <c r="DO31" s="339"/>
      <c r="DP31" s="341"/>
      <c r="DQ31" s="43"/>
      <c r="DR31" s="302" t="str">
        <f t="shared" si="102"/>
        <v/>
      </c>
      <c r="DS31" s="294" t="str">
        <f t="shared" si="103"/>
        <v/>
      </c>
      <c r="DT31" s="299" t="str">
        <f t="shared" si="104"/>
        <v/>
      </c>
      <c r="DU31" s="300" t="str">
        <f t="shared" si="105"/>
        <v/>
      </c>
      <c r="DV31" s="298" t="str">
        <f t="shared" si="106"/>
        <v/>
      </c>
    </row>
    <row r="32" spans="1:126" x14ac:dyDescent="0.25">
      <c r="A32" s="293">
        <v>21</v>
      </c>
      <c r="B32" s="296">
        <f>'LISTA CAS'!B28</f>
        <v>0</v>
      </c>
      <c r="C32" s="296" t="str">
        <f>'LISTA CAS'!C28</f>
        <v>LUCAS FARIAS MADELIN ELIZABETH</v>
      </c>
      <c r="D32" s="338"/>
      <c r="E32" s="339"/>
      <c r="F32" s="339"/>
      <c r="G32" s="339"/>
      <c r="H32" s="339"/>
      <c r="I32" s="339"/>
      <c r="J32" s="339"/>
      <c r="K32" s="294"/>
      <c r="L32" s="294"/>
      <c r="M32" s="302" t="str">
        <f t="shared" si="69"/>
        <v/>
      </c>
      <c r="N32" s="295" t="str">
        <f t="shared" si="76"/>
        <v/>
      </c>
      <c r="O32" s="339"/>
      <c r="P32" s="341"/>
      <c r="Q32" s="43"/>
      <c r="R32" s="302" t="str">
        <f t="shared" si="77"/>
        <v/>
      </c>
      <c r="S32" s="294" t="str">
        <f t="shared" si="78"/>
        <v/>
      </c>
      <c r="T32" s="299" t="str">
        <f t="shared" si="79"/>
        <v/>
      </c>
      <c r="U32" s="338"/>
      <c r="V32" s="339"/>
      <c r="W32" s="339"/>
      <c r="X32" s="339"/>
      <c r="Y32" s="339"/>
      <c r="Z32" s="339"/>
      <c r="AA32" s="339"/>
      <c r="AB32" s="294"/>
      <c r="AC32" s="294"/>
      <c r="AD32" s="302" t="str">
        <f t="shared" si="70"/>
        <v/>
      </c>
      <c r="AE32" s="295" t="str">
        <f t="shared" si="80"/>
        <v/>
      </c>
      <c r="AF32" s="339"/>
      <c r="AG32" s="341"/>
      <c r="AH32" s="43"/>
      <c r="AI32" s="302" t="str">
        <f t="shared" si="81"/>
        <v/>
      </c>
      <c r="AJ32" s="294" t="str">
        <f t="shared" si="82"/>
        <v/>
      </c>
      <c r="AK32" s="299" t="str">
        <f t="shared" si="83"/>
        <v/>
      </c>
      <c r="AL32" s="338"/>
      <c r="AM32" s="339"/>
      <c r="AN32" s="339"/>
      <c r="AO32" s="339"/>
      <c r="AP32" s="339"/>
      <c r="AQ32" s="339"/>
      <c r="AR32" s="339"/>
      <c r="AS32" s="294"/>
      <c r="AT32" s="294"/>
      <c r="AU32" s="302" t="str">
        <f t="shared" si="71"/>
        <v/>
      </c>
      <c r="AV32" s="295" t="str">
        <f t="shared" si="84"/>
        <v/>
      </c>
      <c r="AW32" s="339"/>
      <c r="AX32" s="345"/>
      <c r="AY32" s="43"/>
      <c r="AZ32" s="302" t="str">
        <f t="shared" si="85"/>
        <v/>
      </c>
      <c r="BA32" s="294" t="str">
        <f t="shared" si="86"/>
        <v/>
      </c>
      <c r="BB32" s="299" t="str">
        <f t="shared" si="87"/>
        <v/>
      </c>
      <c r="BC32" s="338"/>
      <c r="BD32" s="339"/>
      <c r="BE32" s="339"/>
      <c r="BF32" s="339"/>
      <c r="BG32" s="339"/>
      <c r="BH32" s="339"/>
      <c r="BI32" s="339"/>
      <c r="BJ32" s="294"/>
      <c r="BK32" s="294"/>
      <c r="BL32" s="302" t="str">
        <f t="shared" si="72"/>
        <v/>
      </c>
      <c r="BM32" s="295" t="str">
        <f t="shared" si="88"/>
        <v/>
      </c>
      <c r="BN32" s="339"/>
      <c r="BO32" s="341"/>
      <c r="BP32" s="43"/>
      <c r="BQ32" s="302" t="str">
        <f t="shared" si="89"/>
        <v/>
      </c>
      <c r="BR32" s="294" t="str">
        <f t="shared" si="90"/>
        <v/>
      </c>
      <c r="BS32" s="299" t="str">
        <f t="shared" si="91"/>
        <v/>
      </c>
      <c r="BT32" s="338"/>
      <c r="BU32" s="339"/>
      <c r="BV32" s="339"/>
      <c r="BW32" s="339"/>
      <c r="BX32" s="339"/>
      <c r="BY32" s="339"/>
      <c r="BZ32" s="339"/>
      <c r="CA32" s="294"/>
      <c r="CB32" s="294"/>
      <c r="CC32" s="302" t="str">
        <f t="shared" si="73"/>
        <v/>
      </c>
      <c r="CD32" s="295" t="str">
        <f t="shared" si="92"/>
        <v/>
      </c>
      <c r="CE32" s="339"/>
      <c r="CF32" s="341"/>
      <c r="CG32" s="43"/>
      <c r="CH32" s="302" t="str">
        <f t="shared" si="93"/>
        <v/>
      </c>
      <c r="CI32" s="294" t="str">
        <f t="shared" si="94"/>
        <v/>
      </c>
      <c r="CJ32" s="299" t="str">
        <f t="shared" si="95"/>
        <v/>
      </c>
      <c r="CK32" s="350"/>
      <c r="CL32" s="351"/>
      <c r="CM32" s="351"/>
      <c r="CN32" s="356"/>
      <c r="CO32" s="356"/>
      <c r="CP32" s="356"/>
      <c r="CQ32" s="352"/>
      <c r="CR32" s="294"/>
      <c r="CS32" s="294"/>
      <c r="CT32" s="302" t="str">
        <f t="shared" si="74"/>
        <v/>
      </c>
      <c r="CU32" s="295" t="str">
        <f t="shared" si="96"/>
        <v/>
      </c>
      <c r="CV32" s="352"/>
      <c r="CW32" s="354"/>
      <c r="CX32" s="43"/>
      <c r="CY32" s="302" t="str">
        <f t="shared" si="107"/>
        <v/>
      </c>
      <c r="CZ32" s="294" t="str">
        <f t="shared" si="97"/>
        <v/>
      </c>
      <c r="DA32" s="299" t="str">
        <f t="shared" si="98"/>
        <v/>
      </c>
      <c r="DB32" s="300" t="str">
        <f t="shared" si="99"/>
        <v/>
      </c>
      <c r="DC32" s="301" t="str">
        <f t="shared" si="100"/>
        <v/>
      </c>
      <c r="DD32" s="338"/>
      <c r="DE32" s="339"/>
      <c r="DF32" s="339"/>
      <c r="DG32" s="339"/>
      <c r="DH32" s="339"/>
      <c r="DI32" s="339"/>
      <c r="DJ32" s="339"/>
      <c r="DK32" s="294"/>
      <c r="DL32" s="294"/>
      <c r="DM32" s="302" t="str">
        <f t="shared" si="75"/>
        <v/>
      </c>
      <c r="DN32" s="295" t="str">
        <f t="shared" si="101"/>
        <v/>
      </c>
      <c r="DO32" s="339"/>
      <c r="DP32" s="341"/>
      <c r="DQ32" s="43"/>
      <c r="DR32" s="302" t="str">
        <f t="shared" si="102"/>
        <v/>
      </c>
      <c r="DS32" s="294" t="str">
        <f t="shared" si="103"/>
        <v/>
      </c>
      <c r="DT32" s="299" t="str">
        <f t="shared" si="104"/>
        <v/>
      </c>
      <c r="DU32" s="300" t="str">
        <f t="shared" si="105"/>
        <v/>
      </c>
      <c r="DV32" s="298" t="str">
        <f t="shared" si="106"/>
        <v/>
      </c>
    </row>
    <row r="33" spans="1:126" x14ac:dyDescent="0.25">
      <c r="A33" s="293">
        <v>22</v>
      </c>
      <c r="B33" s="296">
        <f>'LISTA CAS'!B29</f>
        <v>0</v>
      </c>
      <c r="C33" s="296" t="str">
        <f>'LISTA CAS'!C29</f>
        <v>MACIAS MERO FERNANDO EMANUEL</v>
      </c>
      <c r="D33" s="338"/>
      <c r="E33" s="339"/>
      <c r="F33" s="339"/>
      <c r="G33" s="339"/>
      <c r="H33" s="339"/>
      <c r="I33" s="339"/>
      <c r="J33" s="339"/>
      <c r="K33" s="294"/>
      <c r="L33" s="294"/>
      <c r="M33" s="302" t="str">
        <f t="shared" si="69"/>
        <v/>
      </c>
      <c r="N33" s="295" t="str">
        <f t="shared" si="76"/>
        <v/>
      </c>
      <c r="O33" s="339"/>
      <c r="P33" s="341"/>
      <c r="Q33" s="43"/>
      <c r="R33" s="302" t="str">
        <f t="shared" si="77"/>
        <v/>
      </c>
      <c r="S33" s="294" t="str">
        <f t="shared" si="78"/>
        <v/>
      </c>
      <c r="T33" s="299" t="str">
        <f t="shared" si="79"/>
        <v/>
      </c>
      <c r="U33" s="338"/>
      <c r="V33" s="339"/>
      <c r="W33" s="339"/>
      <c r="X33" s="339"/>
      <c r="Y33" s="339"/>
      <c r="Z33" s="339"/>
      <c r="AA33" s="339"/>
      <c r="AB33" s="294"/>
      <c r="AC33" s="294"/>
      <c r="AD33" s="302" t="str">
        <f t="shared" si="70"/>
        <v/>
      </c>
      <c r="AE33" s="295" t="str">
        <f t="shared" si="80"/>
        <v/>
      </c>
      <c r="AF33" s="339"/>
      <c r="AG33" s="341"/>
      <c r="AH33" s="43"/>
      <c r="AI33" s="302" t="str">
        <f t="shared" si="81"/>
        <v/>
      </c>
      <c r="AJ33" s="294" t="str">
        <f t="shared" si="82"/>
        <v/>
      </c>
      <c r="AK33" s="299" t="str">
        <f t="shared" si="83"/>
        <v/>
      </c>
      <c r="AL33" s="338"/>
      <c r="AM33" s="339"/>
      <c r="AN33" s="339"/>
      <c r="AO33" s="339"/>
      <c r="AP33" s="339"/>
      <c r="AQ33" s="339"/>
      <c r="AR33" s="339"/>
      <c r="AS33" s="294"/>
      <c r="AT33" s="294"/>
      <c r="AU33" s="302" t="str">
        <f t="shared" si="71"/>
        <v/>
      </c>
      <c r="AV33" s="295" t="str">
        <f t="shared" si="84"/>
        <v/>
      </c>
      <c r="AW33" s="339"/>
      <c r="AX33" s="345"/>
      <c r="AY33" s="43"/>
      <c r="AZ33" s="302" t="str">
        <f t="shared" si="85"/>
        <v/>
      </c>
      <c r="BA33" s="294" t="str">
        <f t="shared" si="86"/>
        <v/>
      </c>
      <c r="BB33" s="299" t="str">
        <f t="shared" si="87"/>
        <v/>
      </c>
      <c r="BC33" s="338"/>
      <c r="BD33" s="339"/>
      <c r="BE33" s="339"/>
      <c r="BF33" s="339"/>
      <c r="BG33" s="339"/>
      <c r="BH33" s="339"/>
      <c r="BI33" s="339"/>
      <c r="BJ33" s="294"/>
      <c r="BK33" s="294"/>
      <c r="BL33" s="302" t="str">
        <f t="shared" si="72"/>
        <v/>
      </c>
      <c r="BM33" s="295" t="str">
        <f t="shared" si="88"/>
        <v/>
      </c>
      <c r="BN33" s="339"/>
      <c r="BO33" s="341"/>
      <c r="BP33" s="43"/>
      <c r="BQ33" s="302" t="str">
        <f t="shared" si="89"/>
        <v/>
      </c>
      <c r="BR33" s="294" t="str">
        <f t="shared" si="90"/>
        <v/>
      </c>
      <c r="BS33" s="299" t="str">
        <f t="shared" si="91"/>
        <v/>
      </c>
      <c r="BT33" s="338"/>
      <c r="BU33" s="339"/>
      <c r="BV33" s="339"/>
      <c r="BW33" s="339"/>
      <c r="BX33" s="339"/>
      <c r="BY33" s="339"/>
      <c r="BZ33" s="339"/>
      <c r="CA33" s="294"/>
      <c r="CB33" s="294"/>
      <c r="CC33" s="302" t="str">
        <f t="shared" si="73"/>
        <v/>
      </c>
      <c r="CD33" s="295" t="str">
        <f t="shared" si="92"/>
        <v/>
      </c>
      <c r="CE33" s="339"/>
      <c r="CF33" s="341"/>
      <c r="CG33" s="43"/>
      <c r="CH33" s="302" t="str">
        <f t="shared" si="93"/>
        <v/>
      </c>
      <c r="CI33" s="294" t="str">
        <f t="shared" si="94"/>
        <v/>
      </c>
      <c r="CJ33" s="299" t="str">
        <f t="shared" si="95"/>
        <v/>
      </c>
      <c r="CK33" s="350"/>
      <c r="CL33" s="351"/>
      <c r="CM33" s="351"/>
      <c r="CN33" s="356"/>
      <c r="CO33" s="356"/>
      <c r="CP33" s="356"/>
      <c r="CQ33" s="352"/>
      <c r="CR33" s="294"/>
      <c r="CS33" s="294"/>
      <c r="CT33" s="302" t="str">
        <f t="shared" si="74"/>
        <v/>
      </c>
      <c r="CU33" s="295" t="str">
        <f t="shared" si="96"/>
        <v/>
      </c>
      <c r="CV33" s="352"/>
      <c r="CW33" s="354"/>
      <c r="CX33" s="43"/>
      <c r="CY33" s="302" t="str">
        <f t="shared" si="107"/>
        <v/>
      </c>
      <c r="CZ33" s="294" t="str">
        <f t="shared" si="97"/>
        <v/>
      </c>
      <c r="DA33" s="299" t="str">
        <f t="shared" si="98"/>
        <v/>
      </c>
      <c r="DB33" s="300" t="str">
        <f t="shared" si="99"/>
        <v/>
      </c>
      <c r="DC33" s="301" t="str">
        <f t="shared" si="100"/>
        <v/>
      </c>
      <c r="DD33" s="338"/>
      <c r="DE33" s="339"/>
      <c r="DF33" s="339"/>
      <c r="DG33" s="339"/>
      <c r="DH33" s="339"/>
      <c r="DI33" s="339"/>
      <c r="DJ33" s="339"/>
      <c r="DK33" s="294"/>
      <c r="DL33" s="294"/>
      <c r="DM33" s="302" t="str">
        <f t="shared" si="75"/>
        <v/>
      </c>
      <c r="DN33" s="295" t="str">
        <f t="shared" si="101"/>
        <v/>
      </c>
      <c r="DO33" s="339"/>
      <c r="DP33" s="341"/>
      <c r="DQ33" s="43"/>
      <c r="DR33" s="302" t="str">
        <f t="shared" si="102"/>
        <v/>
      </c>
      <c r="DS33" s="294" t="str">
        <f t="shared" si="103"/>
        <v/>
      </c>
      <c r="DT33" s="299" t="str">
        <f t="shared" si="104"/>
        <v/>
      </c>
      <c r="DU33" s="300" t="str">
        <f t="shared" si="105"/>
        <v/>
      </c>
      <c r="DV33" s="298" t="str">
        <f t="shared" si="106"/>
        <v/>
      </c>
    </row>
    <row r="34" spans="1:126" x14ac:dyDescent="0.25">
      <c r="A34" s="293">
        <v>23</v>
      </c>
      <c r="B34" s="296">
        <f>'LISTA CAS'!B30</f>
        <v>0</v>
      </c>
      <c r="C34" s="296" t="str">
        <f>'LISTA CAS'!C30</f>
        <v>MENDOZA BRAVO ALISSE VALENTINA</v>
      </c>
      <c r="D34" s="338"/>
      <c r="E34" s="339"/>
      <c r="F34" s="339"/>
      <c r="G34" s="339"/>
      <c r="H34" s="339"/>
      <c r="I34" s="339"/>
      <c r="J34" s="339"/>
      <c r="K34" s="294"/>
      <c r="L34" s="294"/>
      <c r="M34" s="302" t="str">
        <f t="shared" si="69"/>
        <v/>
      </c>
      <c r="N34" s="295" t="str">
        <f t="shared" si="76"/>
        <v/>
      </c>
      <c r="O34" s="339"/>
      <c r="P34" s="341"/>
      <c r="Q34" s="43"/>
      <c r="R34" s="302" t="str">
        <f t="shared" si="77"/>
        <v/>
      </c>
      <c r="S34" s="294" t="str">
        <f t="shared" si="78"/>
        <v/>
      </c>
      <c r="T34" s="299" t="str">
        <f t="shared" si="79"/>
        <v/>
      </c>
      <c r="U34" s="338"/>
      <c r="V34" s="339"/>
      <c r="W34" s="339"/>
      <c r="X34" s="339"/>
      <c r="Y34" s="339"/>
      <c r="Z34" s="339"/>
      <c r="AA34" s="339"/>
      <c r="AB34" s="294"/>
      <c r="AC34" s="294"/>
      <c r="AD34" s="302" t="str">
        <f t="shared" si="70"/>
        <v/>
      </c>
      <c r="AE34" s="295" t="str">
        <f t="shared" si="80"/>
        <v/>
      </c>
      <c r="AF34" s="339"/>
      <c r="AG34" s="341"/>
      <c r="AH34" s="43"/>
      <c r="AI34" s="302" t="str">
        <f t="shared" si="81"/>
        <v/>
      </c>
      <c r="AJ34" s="294" t="str">
        <f t="shared" si="82"/>
        <v/>
      </c>
      <c r="AK34" s="299" t="str">
        <f t="shared" si="83"/>
        <v/>
      </c>
      <c r="AL34" s="338"/>
      <c r="AM34" s="339"/>
      <c r="AN34" s="339"/>
      <c r="AO34" s="339"/>
      <c r="AP34" s="339"/>
      <c r="AQ34" s="339"/>
      <c r="AR34" s="339"/>
      <c r="AS34" s="294"/>
      <c r="AT34" s="294"/>
      <c r="AU34" s="302" t="str">
        <f t="shared" si="71"/>
        <v/>
      </c>
      <c r="AV34" s="295" t="str">
        <f t="shared" si="84"/>
        <v/>
      </c>
      <c r="AW34" s="339"/>
      <c r="AX34" s="345"/>
      <c r="AY34" s="43"/>
      <c r="AZ34" s="302" t="str">
        <f t="shared" si="85"/>
        <v/>
      </c>
      <c r="BA34" s="294" t="str">
        <f t="shared" si="86"/>
        <v/>
      </c>
      <c r="BB34" s="299" t="str">
        <f t="shared" si="87"/>
        <v/>
      </c>
      <c r="BC34" s="338"/>
      <c r="BD34" s="339"/>
      <c r="BE34" s="339"/>
      <c r="BF34" s="339"/>
      <c r="BG34" s="339"/>
      <c r="BH34" s="339"/>
      <c r="BI34" s="339"/>
      <c r="BJ34" s="294"/>
      <c r="BK34" s="294"/>
      <c r="BL34" s="302" t="str">
        <f t="shared" si="72"/>
        <v/>
      </c>
      <c r="BM34" s="295" t="str">
        <f t="shared" si="88"/>
        <v/>
      </c>
      <c r="BN34" s="339"/>
      <c r="BO34" s="341"/>
      <c r="BP34" s="43"/>
      <c r="BQ34" s="302" t="str">
        <f t="shared" si="89"/>
        <v/>
      </c>
      <c r="BR34" s="294" t="str">
        <f t="shared" si="90"/>
        <v/>
      </c>
      <c r="BS34" s="299" t="str">
        <f t="shared" si="91"/>
        <v/>
      </c>
      <c r="BT34" s="338"/>
      <c r="BU34" s="339"/>
      <c r="BV34" s="339"/>
      <c r="BW34" s="339"/>
      <c r="BX34" s="339"/>
      <c r="BY34" s="339"/>
      <c r="BZ34" s="339"/>
      <c r="CA34" s="294"/>
      <c r="CB34" s="294"/>
      <c r="CC34" s="302" t="str">
        <f t="shared" si="73"/>
        <v/>
      </c>
      <c r="CD34" s="295" t="str">
        <f t="shared" si="92"/>
        <v/>
      </c>
      <c r="CE34" s="339"/>
      <c r="CF34" s="341"/>
      <c r="CG34" s="43"/>
      <c r="CH34" s="302" t="str">
        <f t="shared" si="93"/>
        <v/>
      </c>
      <c r="CI34" s="294" t="str">
        <f t="shared" si="94"/>
        <v/>
      </c>
      <c r="CJ34" s="299" t="str">
        <f t="shared" si="95"/>
        <v/>
      </c>
      <c r="CK34" s="350"/>
      <c r="CL34" s="351"/>
      <c r="CM34" s="351"/>
      <c r="CN34" s="356"/>
      <c r="CO34" s="356"/>
      <c r="CP34" s="356"/>
      <c r="CQ34" s="352"/>
      <c r="CR34" s="294"/>
      <c r="CS34" s="294"/>
      <c r="CT34" s="302" t="str">
        <f t="shared" si="74"/>
        <v/>
      </c>
      <c r="CU34" s="295" t="str">
        <f t="shared" si="96"/>
        <v/>
      </c>
      <c r="CV34" s="352"/>
      <c r="CW34" s="354"/>
      <c r="CX34" s="43"/>
      <c r="CY34" s="302" t="str">
        <f t="shared" si="107"/>
        <v/>
      </c>
      <c r="CZ34" s="294" t="str">
        <f t="shared" si="97"/>
        <v/>
      </c>
      <c r="DA34" s="299" t="str">
        <f t="shared" si="98"/>
        <v/>
      </c>
      <c r="DB34" s="300" t="str">
        <f t="shared" si="99"/>
        <v/>
      </c>
      <c r="DC34" s="301" t="str">
        <f t="shared" si="100"/>
        <v/>
      </c>
      <c r="DD34" s="338"/>
      <c r="DE34" s="339"/>
      <c r="DF34" s="339"/>
      <c r="DG34" s="339"/>
      <c r="DH34" s="339"/>
      <c r="DI34" s="339"/>
      <c r="DJ34" s="339"/>
      <c r="DK34" s="294"/>
      <c r="DL34" s="294"/>
      <c r="DM34" s="302" t="str">
        <f t="shared" si="75"/>
        <v/>
      </c>
      <c r="DN34" s="295" t="str">
        <f t="shared" si="101"/>
        <v/>
      </c>
      <c r="DO34" s="339"/>
      <c r="DP34" s="341"/>
      <c r="DQ34" s="43"/>
      <c r="DR34" s="302" t="str">
        <f t="shared" si="102"/>
        <v/>
      </c>
      <c r="DS34" s="294" t="str">
        <f t="shared" si="103"/>
        <v/>
      </c>
      <c r="DT34" s="299" t="str">
        <f t="shared" si="104"/>
        <v/>
      </c>
      <c r="DU34" s="300" t="str">
        <f t="shared" si="105"/>
        <v/>
      </c>
      <c r="DV34" s="298" t="str">
        <f t="shared" si="106"/>
        <v/>
      </c>
    </row>
    <row r="35" spans="1:126" x14ac:dyDescent="0.25">
      <c r="A35" s="293">
        <v>24</v>
      </c>
      <c r="B35" s="296">
        <f>'LISTA CAS'!B31</f>
        <v>0</v>
      </c>
      <c r="C35" s="296" t="str">
        <f>'LISTA CAS'!C31</f>
        <v>MORALES CAICEDO ANGIE LISSETH</v>
      </c>
      <c r="D35" s="338"/>
      <c r="E35" s="339"/>
      <c r="F35" s="339"/>
      <c r="G35" s="339"/>
      <c r="H35" s="339"/>
      <c r="I35" s="339"/>
      <c r="J35" s="339"/>
      <c r="K35" s="294"/>
      <c r="L35" s="294"/>
      <c r="M35" s="302" t="str">
        <f t="shared" si="69"/>
        <v/>
      </c>
      <c r="N35" s="295" t="str">
        <f t="shared" si="76"/>
        <v/>
      </c>
      <c r="O35" s="339"/>
      <c r="P35" s="341"/>
      <c r="Q35" s="43"/>
      <c r="R35" s="302" t="str">
        <f t="shared" si="77"/>
        <v/>
      </c>
      <c r="S35" s="294" t="str">
        <f t="shared" si="78"/>
        <v/>
      </c>
      <c r="T35" s="299" t="str">
        <f t="shared" si="79"/>
        <v/>
      </c>
      <c r="U35" s="338"/>
      <c r="V35" s="339"/>
      <c r="W35" s="339"/>
      <c r="X35" s="339"/>
      <c r="Y35" s="339"/>
      <c r="Z35" s="339"/>
      <c r="AA35" s="339"/>
      <c r="AB35" s="294"/>
      <c r="AC35" s="294"/>
      <c r="AD35" s="302" t="str">
        <f t="shared" si="70"/>
        <v/>
      </c>
      <c r="AE35" s="295" t="str">
        <f t="shared" si="80"/>
        <v/>
      </c>
      <c r="AF35" s="339"/>
      <c r="AG35" s="341"/>
      <c r="AH35" s="43"/>
      <c r="AI35" s="302" t="str">
        <f t="shared" si="81"/>
        <v/>
      </c>
      <c r="AJ35" s="294" t="str">
        <f t="shared" si="82"/>
        <v/>
      </c>
      <c r="AK35" s="299" t="str">
        <f t="shared" si="83"/>
        <v/>
      </c>
      <c r="AL35" s="338"/>
      <c r="AM35" s="339"/>
      <c r="AN35" s="339"/>
      <c r="AO35" s="339"/>
      <c r="AP35" s="339"/>
      <c r="AQ35" s="339"/>
      <c r="AR35" s="339"/>
      <c r="AS35" s="294"/>
      <c r="AT35" s="294"/>
      <c r="AU35" s="302" t="str">
        <f t="shared" si="71"/>
        <v/>
      </c>
      <c r="AV35" s="295" t="str">
        <f t="shared" si="84"/>
        <v/>
      </c>
      <c r="AW35" s="339"/>
      <c r="AX35" s="345"/>
      <c r="AY35" s="43"/>
      <c r="AZ35" s="302" t="str">
        <f t="shared" si="85"/>
        <v/>
      </c>
      <c r="BA35" s="294" t="str">
        <f t="shared" si="86"/>
        <v/>
      </c>
      <c r="BB35" s="299" t="str">
        <f t="shared" si="87"/>
        <v/>
      </c>
      <c r="BC35" s="338"/>
      <c r="BD35" s="339"/>
      <c r="BE35" s="339"/>
      <c r="BF35" s="339"/>
      <c r="BG35" s="339"/>
      <c r="BH35" s="339"/>
      <c r="BI35" s="339"/>
      <c r="BJ35" s="294"/>
      <c r="BK35" s="294"/>
      <c r="BL35" s="302" t="str">
        <f t="shared" si="72"/>
        <v/>
      </c>
      <c r="BM35" s="295" t="str">
        <f t="shared" si="88"/>
        <v/>
      </c>
      <c r="BN35" s="339"/>
      <c r="BO35" s="341"/>
      <c r="BP35" s="43"/>
      <c r="BQ35" s="302" t="str">
        <f t="shared" si="89"/>
        <v/>
      </c>
      <c r="BR35" s="294" t="str">
        <f t="shared" si="90"/>
        <v/>
      </c>
      <c r="BS35" s="299" t="str">
        <f t="shared" si="91"/>
        <v/>
      </c>
      <c r="BT35" s="338"/>
      <c r="BU35" s="339"/>
      <c r="BV35" s="339"/>
      <c r="BW35" s="339"/>
      <c r="BX35" s="339"/>
      <c r="BY35" s="339"/>
      <c r="BZ35" s="339"/>
      <c r="CA35" s="294"/>
      <c r="CB35" s="294"/>
      <c r="CC35" s="302" t="str">
        <f t="shared" si="73"/>
        <v/>
      </c>
      <c r="CD35" s="295" t="str">
        <f t="shared" si="92"/>
        <v/>
      </c>
      <c r="CE35" s="339"/>
      <c r="CF35" s="341"/>
      <c r="CG35" s="43"/>
      <c r="CH35" s="302" t="str">
        <f t="shared" si="93"/>
        <v/>
      </c>
      <c r="CI35" s="294" t="str">
        <f t="shared" si="94"/>
        <v/>
      </c>
      <c r="CJ35" s="299" t="str">
        <f t="shared" si="95"/>
        <v/>
      </c>
      <c r="CK35" s="350"/>
      <c r="CL35" s="351"/>
      <c r="CM35" s="351"/>
      <c r="CN35" s="356"/>
      <c r="CO35" s="356"/>
      <c r="CP35" s="356"/>
      <c r="CQ35" s="352"/>
      <c r="CR35" s="294"/>
      <c r="CS35" s="294"/>
      <c r="CT35" s="302" t="str">
        <f t="shared" si="74"/>
        <v/>
      </c>
      <c r="CU35" s="295" t="str">
        <f t="shared" si="96"/>
        <v/>
      </c>
      <c r="CV35" s="352"/>
      <c r="CW35" s="354"/>
      <c r="CX35" s="43"/>
      <c r="CY35" s="302" t="str">
        <f t="shared" si="107"/>
        <v/>
      </c>
      <c r="CZ35" s="294" t="str">
        <f t="shared" si="97"/>
        <v/>
      </c>
      <c r="DA35" s="299" t="str">
        <f t="shared" si="98"/>
        <v/>
      </c>
      <c r="DB35" s="300" t="str">
        <f t="shared" si="99"/>
        <v/>
      </c>
      <c r="DC35" s="301" t="str">
        <f t="shared" si="100"/>
        <v/>
      </c>
      <c r="DD35" s="338"/>
      <c r="DE35" s="339"/>
      <c r="DF35" s="339"/>
      <c r="DG35" s="339"/>
      <c r="DH35" s="339"/>
      <c r="DI35" s="339"/>
      <c r="DJ35" s="339"/>
      <c r="DK35" s="294"/>
      <c r="DL35" s="294"/>
      <c r="DM35" s="302" t="str">
        <f t="shared" si="75"/>
        <v/>
      </c>
      <c r="DN35" s="295" t="str">
        <f t="shared" si="101"/>
        <v/>
      </c>
      <c r="DO35" s="339"/>
      <c r="DP35" s="341"/>
      <c r="DQ35" s="43"/>
      <c r="DR35" s="302" t="str">
        <f t="shared" si="102"/>
        <v/>
      </c>
      <c r="DS35" s="294" t="str">
        <f t="shared" si="103"/>
        <v/>
      </c>
      <c r="DT35" s="299" t="str">
        <f t="shared" si="104"/>
        <v/>
      </c>
      <c r="DU35" s="300" t="str">
        <f t="shared" si="105"/>
        <v/>
      </c>
      <c r="DV35" s="298" t="str">
        <f t="shared" si="106"/>
        <v/>
      </c>
    </row>
    <row r="36" spans="1:126" x14ac:dyDescent="0.25">
      <c r="A36" s="293">
        <v>25</v>
      </c>
      <c r="B36" s="296">
        <f>'LISTA CAS'!B32</f>
        <v>0</v>
      </c>
      <c r="C36" s="296" t="str">
        <f>'LISTA CAS'!C32</f>
        <v>MORENO MOREIRA JOSE JAHER</v>
      </c>
      <c r="D36" s="338"/>
      <c r="E36" s="339"/>
      <c r="F36" s="339"/>
      <c r="G36" s="339"/>
      <c r="H36" s="339"/>
      <c r="I36" s="339"/>
      <c r="J36" s="339"/>
      <c r="K36" s="294"/>
      <c r="L36" s="294"/>
      <c r="M36" s="302" t="str">
        <f t="shared" si="69"/>
        <v/>
      </c>
      <c r="N36" s="295" t="str">
        <f t="shared" si="76"/>
        <v/>
      </c>
      <c r="O36" s="339"/>
      <c r="P36" s="341"/>
      <c r="Q36" s="43"/>
      <c r="R36" s="302" t="str">
        <f t="shared" si="77"/>
        <v/>
      </c>
      <c r="S36" s="294" t="str">
        <f t="shared" si="78"/>
        <v/>
      </c>
      <c r="T36" s="299" t="str">
        <f t="shared" si="79"/>
        <v/>
      </c>
      <c r="U36" s="338"/>
      <c r="V36" s="339"/>
      <c r="W36" s="339"/>
      <c r="X36" s="339"/>
      <c r="Y36" s="339"/>
      <c r="Z36" s="339"/>
      <c r="AA36" s="339"/>
      <c r="AB36" s="294"/>
      <c r="AC36" s="294"/>
      <c r="AD36" s="302" t="str">
        <f t="shared" si="70"/>
        <v/>
      </c>
      <c r="AE36" s="295" t="str">
        <f t="shared" si="80"/>
        <v/>
      </c>
      <c r="AF36" s="339"/>
      <c r="AG36" s="341"/>
      <c r="AH36" s="43"/>
      <c r="AI36" s="302" t="str">
        <f t="shared" si="81"/>
        <v/>
      </c>
      <c r="AJ36" s="294" t="str">
        <f t="shared" si="82"/>
        <v/>
      </c>
      <c r="AK36" s="299" t="str">
        <f t="shared" si="83"/>
        <v/>
      </c>
      <c r="AL36" s="338"/>
      <c r="AM36" s="339"/>
      <c r="AN36" s="339"/>
      <c r="AO36" s="339"/>
      <c r="AP36" s="339"/>
      <c r="AQ36" s="339"/>
      <c r="AR36" s="339"/>
      <c r="AS36" s="294"/>
      <c r="AT36" s="294"/>
      <c r="AU36" s="302" t="str">
        <f t="shared" si="71"/>
        <v/>
      </c>
      <c r="AV36" s="295" t="str">
        <f t="shared" si="84"/>
        <v/>
      </c>
      <c r="AW36" s="339"/>
      <c r="AX36" s="345"/>
      <c r="AY36" s="43"/>
      <c r="AZ36" s="302" t="str">
        <f t="shared" si="85"/>
        <v/>
      </c>
      <c r="BA36" s="294" t="str">
        <f t="shared" si="86"/>
        <v/>
      </c>
      <c r="BB36" s="299" t="str">
        <f t="shared" si="87"/>
        <v/>
      </c>
      <c r="BC36" s="338"/>
      <c r="BD36" s="339"/>
      <c r="BE36" s="339"/>
      <c r="BF36" s="339"/>
      <c r="BG36" s="339"/>
      <c r="BH36" s="339"/>
      <c r="BI36" s="339"/>
      <c r="BJ36" s="294"/>
      <c r="BK36" s="294"/>
      <c r="BL36" s="302" t="str">
        <f t="shared" si="72"/>
        <v/>
      </c>
      <c r="BM36" s="295" t="str">
        <f t="shared" si="88"/>
        <v/>
      </c>
      <c r="BN36" s="339"/>
      <c r="BO36" s="341"/>
      <c r="BP36" s="43"/>
      <c r="BQ36" s="302" t="str">
        <f t="shared" si="89"/>
        <v/>
      </c>
      <c r="BR36" s="294" t="str">
        <f t="shared" si="90"/>
        <v/>
      </c>
      <c r="BS36" s="299" t="str">
        <f t="shared" si="91"/>
        <v/>
      </c>
      <c r="BT36" s="338"/>
      <c r="BU36" s="339"/>
      <c r="BV36" s="339"/>
      <c r="BW36" s="339"/>
      <c r="BX36" s="339"/>
      <c r="BY36" s="339"/>
      <c r="BZ36" s="339"/>
      <c r="CA36" s="294"/>
      <c r="CB36" s="294"/>
      <c r="CC36" s="302" t="str">
        <f t="shared" si="73"/>
        <v/>
      </c>
      <c r="CD36" s="295" t="str">
        <f t="shared" si="92"/>
        <v/>
      </c>
      <c r="CE36" s="339"/>
      <c r="CF36" s="341"/>
      <c r="CG36" s="43"/>
      <c r="CH36" s="302" t="str">
        <f t="shared" si="93"/>
        <v/>
      </c>
      <c r="CI36" s="294" t="str">
        <f t="shared" si="94"/>
        <v/>
      </c>
      <c r="CJ36" s="299" t="str">
        <f t="shared" si="95"/>
        <v/>
      </c>
      <c r="CK36" s="350"/>
      <c r="CL36" s="351"/>
      <c r="CM36" s="351"/>
      <c r="CN36" s="356"/>
      <c r="CO36" s="356"/>
      <c r="CP36" s="356"/>
      <c r="CQ36" s="352"/>
      <c r="CR36" s="294"/>
      <c r="CS36" s="294"/>
      <c r="CT36" s="302" t="str">
        <f t="shared" si="74"/>
        <v/>
      </c>
      <c r="CU36" s="295" t="str">
        <f t="shared" si="96"/>
        <v/>
      </c>
      <c r="CV36" s="352"/>
      <c r="CW36" s="354"/>
      <c r="CX36" s="43"/>
      <c r="CY36" s="302" t="str">
        <f t="shared" si="107"/>
        <v/>
      </c>
      <c r="CZ36" s="294" t="str">
        <f t="shared" si="97"/>
        <v/>
      </c>
      <c r="DA36" s="299" t="str">
        <f t="shared" si="98"/>
        <v/>
      </c>
      <c r="DB36" s="300" t="str">
        <f t="shared" si="99"/>
        <v/>
      </c>
      <c r="DC36" s="301" t="str">
        <f t="shared" si="100"/>
        <v/>
      </c>
      <c r="DD36" s="338"/>
      <c r="DE36" s="339"/>
      <c r="DF36" s="339"/>
      <c r="DG36" s="339"/>
      <c r="DH36" s="339"/>
      <c r="DI36" s="339"/>
      <c r="DJ36" s="339"/>
      <c r="DK36" s="294"/>
      <c r="DL36" s="294"/>
      <c r="DM36" s="302" t="str">
        <f t="shared" si="75"/>
        <v/>
      </c>
      <c r="DN36" s="295" t="str">
        <f t="shared" si="101"/>
        <v/>
      </c>
      <c r="DO36" s="339"/>
      <c r="DP36" s="341"/>
      <c r="DQ36" s="43"/>
      <c r="DR36" s="302" t="str">
        <f t="shared" si="102"/>
        <v/>
      </c>
      <c r="DS36" s="294" t="str">
        <f t="shared" si="103"/>
        <v/>
      </c>
      <c r="DT36" s="299" t="str">
        <f t="shared" si="104"/>
        <v/>
      </c>
      <c r="DU36" s="300" t="str">
        <f t="shared" si="105"/>
        <v/>
      </c>
      <c r="DV36" s="298" t="str">
        <f t="shared" si="106"/>
        <v/>
      </c>
    </row>
    <row r="37" spans="1:126" x14ac:dyDescent="0.25">
      <c r="A37" s="293">
        <v>26</v>
      </c>
      <c r="B37" s="296">
        <f>'LISTA CAS'!B33</f>
        <v>0</v>
      </c>
      <c r="C37" s="296" t="str">
        <f>'LISTA CAS'!C33</f>
        <v>MURILLO CHILA ZAIDA CHARLOTTE</v>
      </c>
      <c r="D37" s="338"/>
      <c r="E37" s="339"/>
      <c r="F37" s="339"/>
      <c r="G37" s="339"/>
      <c r="H37" s="339"/>
      <c r="I37" s="339"/>
      <c r="J37" s="339"/>
      <c r="K37" s="294"/>
      <c r="L37" s="294"/>
      <c r="M37" s="302" t="str">
        <f t="shared" si="69"/>
        <v/>
      </c>
      <c r="N37" s="295" t="str">
        <f t="shared" si="76"/>
        <v/>
      </c>
      <c r="O37" s="339"/>
      <c r="P37" s="341"/>
      <c r="Q37" s="43"/>
      <c r="R37" s="302" t="str">
        <f t="shared" si="77"/>
        <v/>
      </c>
      <c r="S37" s="294" t="str">
        <f t="shared" si="78"/>
        <v/>
      </c>
      <c r="T37" s="299" t="str">
        <f t="shared" si="79"/>
        <v/>
      </c>
      <c r="U37" s="338"/>
      <c r="V37" s="339"/>
      <c r="W37" s="339"/>
      <c r="X37" s="339"/>
      <c r="Y37" s="339"/>
      <c r="Z37" s="339"/>
      <c r="AA37" s="339"/>
      <c r="AB37" s="294"/>
      <c r="AC37" s="294"/>
      <c r="AD37" s="302" t="str">
        <f t="shared" si="70"/>
        <v/>
      </c>
      <c r="AE37" s="295" t="str">
        <f t="shared" si="80"/>
        <v/>
      </c>
      <c r="AF37" s="339"/>
      <c r="AG37" s="341"/>
      <c r="AH37" s="43"/>
      <c r="AI37" s="302" t="str">
        <f t="shared" si="81"/>
        <v/>
      </c>
      <c r="AJ37" s="294" t="str">
        <f t="shared" si="82"/>
        <v/>
      </c>
      <c r="AK37" s="299" t="str">
        <f t="shared" si="83"/>
        <v/>
      </c>
      <c r="AL37" s="338"/>
      <c r="AM37" s="339"/>
      <c r="AN37" s="339"/>
      <c r="AO37" s="339"/>
      <c r="AP37" s="339"/>
      <c r="AQ37" s="339"/>
      <c r="AR37" s="339"/>
      <c r="AS37" s="294"/>
      <c r="AT37" s="294"/>
      <c r="AU37" s="302" t="str">
        <f t="shared" si="71"/>
        <v/>
      </c>
      <c r="AV37" s="295" t="str">
        <f t="shared" si="84"/>
        <v/>
      </c>
      <c r="AW37" s="339"/>
      <c r="AX37" s="345"/>
      <c r="AY37" s="43"/>
      <c r="AZ37" s="302" t="str">
        <f t="shared" si="85"/>
        <v/>
      </c>
      <c r="BA37" s="294" t="str">
        <f t="shared" si="86"/>
        <v/>
      </c>
      <c r="BB37" s="299" t="str">
        <f t="shared" si="87"/>
        <v/>
      </c>
      <c r="BC37" s="338"/>
      <c r="BD37" s="339"/>
      <c r="BE37" s="339"/>
      <c r="BF37" s="339"/>
      <c r="BG37" s="339"/>
      <c r="BH37" s="339"/>
      <c r="BI37" s="339"/>
      <c r="BJ37" s="294"/>
      <c r="BK37" s="294"/>
      <c r="BL37" s="302" t="str">
        <f t="shared" si="72"/>
        <v/>
      </c>
      <c r="BM37" s="295" t="str">
        <f t="shared" si="88"/>
        <v/>
      </c>
      <c r="BN37" s="339"/>
      <c r="BO37" s="341"/>
      <c r="BP37" s="43"/>
      <c r="BQ37" s="302" t="str">
        <f t="shared" si="89"/>
        <v/>
      </c>
      <c r="BR37" s="294" t="str">
        <f t="shared" si="90"/>
        <v/>
      </c>
      <c r="BS37" s="299" t="str">
        <f t="shared" si="91"/>
        <v/>
      </c>
      <c r="BT37" s="338"/>
      <c r="BU37" s="339"/>
      <c r="BV37" s="339"/>
      <c r="BW37" s="339"/>
      <c r="BX37" s="339"/>
      <c r="BY37" s="339"/>
      <c r="BZ37" s="339"/>
      <c r="CA37" s="294"/>
      <c r="CB37" s="294"/>
      <c r="CC37" s="302" t="str">
        <f t="shared" si="73"/>
        <v/>
      </c>
      <c r="CD37" s="295" t="str">
        <f t="shared" si="92"/>
        <v/>
      </c>
      <c r="CE37" s="339"/>
      <c r="CF37" s="341"/>
      <c r="CG37" s="43"/>
      <c r="CH37" s="302" t="str">
        <f t="shared" si="93"/>
        <v/>
      </c>
      <c r="CI37" s="294" t="str">
        <f t="shared" si="94"/>
        <v/>
      </c>
      <c r="CJ37" s="299" t="str">
        <f t="shared" si="95"/>
        <v/>
      </c>
      <c r="CK37" s="350"/>
      <c r="CL37" s="351"/>
      <c r="CM37" s="351"/>
      <c r="CN37" s="356"/>
      <c r="CO37" s="356"/>
      <c r="CP37" s="356"/>
      <c r="CQ37" s="352"/>
      <c r="CR37" s="294"/>
      <c r="CS37" s="294"/>
      <c r="CT37" s="302" t="str">
        <f t="shared" si="74"/>
        <v/>
      </c>
      <c r="CU37" s="295" t="str">
        <f t="shared" si="96"/>
        <v/>
      </c>
      <c r="CV37" s="352"/>
      <c r="CW37" s="354"/>
      <c r="CX37" s="43"/>
      <c r="CY37" s="302" t="str">
        <f t="shared" si="107"/>
        <v/>
      </c>
      <c r="CZ37" s="294" t="str">
        <f t="shared" si="97"/>
        <v/>
      </c>
      <c r="DA37" s="299" t="str">
        <f t="shared" si="98"/>
        <v/>
      </c>
      <c r="DB37" s="300" t="str">
        <f t="shared" si="99"/>
        <v/>
      </c>
      <c r="DC37" s="301" t="str">
        <f t="shared" si="100"/>
        <v/>
      </c>
      <c r="DD37" s="338"/>
      <c r="DE37" s="339"/>
      <c r="DF37" s="339"/>
      <c r="DG37" s="339"/>
      <c r="DH37" s="339"/>
      <c r="DI37" s="339"/>
      <c r="DJ37" s="339"/>
      <c r="DK37" s="294"/>
      <c r="DL37" s="294"/>
      <c r="DM37" s="302" t="str">
        <f t="shared" si="75"/>
        <v/>
      </c>
      <c r="DN37" s="295" t="str">
        <f t="shared" si="101"/>
        <v/>
      </c>
      <c r="DO37" s="339"/>
      <c r="DP37" s="341"/>
      <c r="DQ37" s="43"/>
      <c r="DR37" s="302" t="str">
        <f t="shared" si="102"/>
        <v/>
      </c>
      <c r="DS37" s="294" t="str">
        <f t="shared" si="103"/>
        <v/>
      </c>
      <c r="DT37" s="299" t="str">
        <f t="shared" si="104"/>
        <v/>
      </c>
      <c r="DU37" s="300" t="str">
        <f t="shared" si="105"/>
        <v/>
      </c>
      <c r="DV37" s="298" t="str">
        <f t="shared" si="106"/>
        <v/>
      </c>
    </row>
    <row r="38" spans="1:126" x14ac:dyDescent="0.25">
      <c r="A38" s="293">
        <v>27</v>
      </c>
      <c r="B38" s="296">
        <f>'LISTA CAS'!B34</f>
        <v>0</v>
      </c>
      <c r="C38" s="296" t="str">
        <f>'LISTA CAS'!C34</f>
        <v>ORTIZ CAGUA DANNY DAMIAN</v>
      </c>
      <c r="D38" s="338"/>
      <c r="E38" s="339"/>
      <c r="F38" s="339"/>
      <c r="G38" s="339"/>
      <c r="H38" s="339"/>
      <c r="I38" s="339"/>
      <c r="J38" s="339"/>
      <c r="K38" s="294"/>
      <c r="L38" s="294"/>
      <c r="M38" s="302" t="str">
        <f t="shared" si="69"/>
        <v/>
      </c>
      <c r="N38" s="295" t="str">
        <f t="shared" si="76"/>
        <v/>
      </c>
      <c r="O38" s="339"/>
      <c r="P38" s="341"/>
      <c r="Q38" s="43"/>
      <c r="R38" s="302" t="str">
        <f t="shared" si="77"/>
        <v/>
      </c>
      <c r="S38" s="294" t="str">
        <f t="shared" si="78"/>
        <v/>
      </c>
      <c r="T38" s="299" t="str">
        <f t="shared" si="79"/>
        <v/>
      </c>
      <c r="U38" s="338"/>
      <c r="V38" s="339"/>
      <c r="W38" s="339"/>
      <c r="X38" s="339"/>
      <c r="Y38" s="339"/>
      <c r="Z38" s="339"/>
      <c r="AA38" s="339"/>
      <c r="AB38" s="294"/>
      <c r="AC38" s="294"/>
      <c r="AD38" s="302" t="str">
        <f t="shared" si="70"/>
        <v/>
      </c>
      <c r="AE38" s="295" t="str">
        <f t="shared" si="80"/>
        <v/>
      </c>
      <c r="AF38" s="339"/>
      <c r="AG38" s="341"/>
      <c r="AH38" s="43"/>
      <c r="AI38" s="302" t="str">
        <f t="shared" si="81"/>
        <v/>
      </c>
      <c r="AJ38" s="294" t="str">
        <f t="shared" si="82"/>
        <v/>
      </c>
      <c r="AK38" s="299" t="str">
        <f t="shared" si="83"/>
        <v/>
      </c>
      <c r="AL38" s="338"/>
      <c r="AM38" s="339"/>
      <c r="AN38" s="339"/>
      <c r="AO38" s="339"/>
      <c r="AP38" s="339"/>
      <c r="AQ38" s="339"/>
      <c r="AR38" s="339"/>
      <c r="AS38" s="294"/>
      <c r="AT38" s="294"/>
      <c r="AU38" s="302" t="str">
        <f t="shared" si="71"/>
        <v/>
      </c>
      <c r="AV38" s="295" t="str">
        <f t="shared" si="84"/>
        <v/>
      </c>
      <c r="AW38" s="339"/>
      <c r="AX38" s="345"/>
      <c r="AY38" s="43"/>
      <c r="AZ38" s="302" t="str">
        <f t="shared" si="85"/>
        <v/>
      </c>
      <c r="BA38" s="294" t="str">
        <f t="shared" si="86"/>
        <v/>
      </c>
      <c r="BB38" s="299" t="str">
        <f t="shared" si="87"/>
        <v/>
      </c>
      <c r="BC38" s="338"/>
      <c r="BD38" s="339"/>
      <c r="BE38" s="339"/>
      <c r="BF38" s="339"/>
      <c r="BG38" s="339"/>
      <c r="BH38" s="339"/>
      <c r="BI38" s="339"/>
      <c r="BJ38" s="294"/>
      <c r="BK38" s="294"/>
      <c r="BL38" s="302" t="str">
        <f t="shared" si="72"/>
        <v/>
      </c>
      <c r="BM38" s="295" t="str">
        <f t="shared" si="88"/>
        <v/>
      </c>
      <c r="BN38" s="339"/>
      <c r="BO38" s="341"/>
      <c r="BP38" s="43"/>
      <c r="BQ38" s="302" t="str">
        <f t="shared" si="89"/>
        <v/>
      </c>
      <c r="BR38" s="294" t="str">
        <f t="shared" si="90"/>
        <v/>
      </c>
      <c r="BS38" s="299" t="str">
        <f t="shared" si="91"/>
        <v/>
      </c>
      <c r="BT38" s="338"/>
      <c r="BU38" s="339"/>
      <c r="BV38" s="339"/>
      <c r="BW38" s="339"/>
      <c r="BX38" s="339"/>
      <c r="BY38" s="339"/>
      <c r="BZ38" s="339"/>
      <c r="CA38" s="294"/>
      <c r="CB38" s="294"/>
      <c r="CC38" s="302" t="str">
        <f t="shared" si="73"/>
        <v/>
      </c>
      <c r="CD38" s="295" t="str">
        <f t="shared" si="92"/>
        <v/>
      </c>
      <c r="CE38" s="339"/>
      <c r="CF38" s="341"/>
      <c r="CG38" s="43"/>
      <c r="CH38" s="302" t="str">
        <f t="shared" si="93"/>
        <v/>
      </c>
      <c r="CI38" s="294" t="str">
        <f t="shared" si="94"/>
        <v/>
      </c>
      <c r="CJ38" s="299" t="str">
        <f t="shared" si="95"/>
        <v/>
      </c>
      <c r="CK38" s="350"/>
      <c r="CL38" s="351"/>
      <c r="CM38" s="351"/>
      <c r="CN38" s="356"/>
      <c r="CO38" s="356"/>
      <c r="CP38" s="356"/>
      <c r="CQ38" s="352"/>
      <c r="CR38" s="294"/>
      <c r="CS38" s="294"/>
      <c r="CT38" s="302" t="str">
        <f t="shared" si="74"/>
        <v/>
      </c>
      <c r="CU38" s="295" t="str">
        <f t="shared" si="96"/>
        <v/>
      </c>
      <c r="CV38" s="352"/>
      <c r="CW38" s="354"/>
      <c r="CX38" s="43"/>
      <c r="CY38" s="302" t="str">
        <f t="shared" si="107"/>
        <v/>
      </c>
      <c r="CZ38" s="294" t="str">
        <f t="shared" si="97"/>
        <v/>
      </c>
      <c r="DA38" s="299" t="str">
        <f t="shared" si="98"/>
        <v/>
      </c>
      <c r="DB38" s="300" t="str">
        <f t="shared" si="99"/>
        <v/>
      </c>
      <c r="DC38" s="301" t="str">
        <f t="shared" si="100"/>
        <v/>
      </c>
      <c r="DD38" s="338"/>
      <c r="DE38" s="339"/>
      <c r="DF38" s="339"/>
      <c r="DG38" s="339"/>
      <c r="DH38" s="339"/>
      <c r="DI38" s="339"/>
      <c r="DJ38" s="339"/>
      <c r="DK38" s="294"/>
      <c r="DL38" s="294"/>
      <c r="DM38" s="302" t="str">
        <f t="shared" si="75"/>
        <v/>
      </c>
      <c r="DN38" s="295" t="str">
        <f t="shared" si="101"/>
        <v/>
      </c>
      <c r="DO38" s="339"/>
      <c r="DP38" s="341"/>
      <c r="DQ38" s="43"/>
      <c r="DR38" s="302" t="str">
        <f t="shared" si="102"/>
        <v/>
      </c>
      <c r="DS38" s="294" t="str">
        <f t="shared" si="103"/>
        <v/>
      </c>
      <c r="DT38" s="299" t="str">
        <f t="shared" si="104"/>
        <v/>
      </c>
      <c r="DU38" s="300" t="str">
        <f t="shared" si="105"/>
        <v/>
      </c>
      <c r="DV38" s="298" t="str">
        <f t="shared" si="106"/>
        <v/>
      </c>
    </row>
    <row r="39" spans="1:126" x14ac:dyDescent="0.25">
      <c r="A39" s="293">
        <v>28</v>
      </c>
      <c r="B39" s="296">
        <f>'LISTA CAS'!B35</f>
        <v>0</v>
      </c>
      <c r="C39" s="296" t="str">
        <f>'LISTA CAS'!C35</f>
        <v>ORTIZ ZAMBRANO ANA DALILA</v>
      </c>
      <c r="D39" s="338"/>
      <c r="E39" s="339"/>
      <c r="F39" s="339"/>
      <c r="G39" s="339"/>
      <c r="H39" s="339"/>
      <c r="I39" s="339"/>
      <c r="J39" s="339"/>
      <c r="K39" s="294"/>
      <c r="L39" s="294"/>
      <c r="M39" s="302" t="str">
        <f t="shared" si="69"/>
        <v/>
      </c>
      <c r="N39" s="295" t="str">
        <f t="shared" si="76"/>
        <v/>
      </c>
      <c r="O39" s="339"/>
      <c r="P39" s="341"/>
      <c r="Q39" s="43"/>
      <c r="R39" s="302" t="str">
        <f t="shared" si="77"/>
        <v/>
      </c>
      <c r="S39" s="294" t="str">
        <f t="shared" si="78"/>
        <v/>
      </c>
      <c r="T39" s="299" t="str">
        <f t="shared" si="79"/>
        <v/>
      </c>
      <c r="U39" s="338"/>
      <c r="V39" s="339"/>
      <c r="W39" s="339"/>
      <c r="X39" s="339"/>
      <c r="Y39" s="339"/>
      <c r="Z39" s="339"/>
      <c r="AA39" s="339"/>
      <c r="AB39" s="294"/>
      <c r="AC39" s="294"/>
      <c r="AD39" s="302" t="str">
        <f t="shared" si="70"/>
        <v/>
      </c>
      <c r="AE39" s="295" t="str">
        <f t="shared" si="80"/>
        <v/>
      </c>
      <c r="AF39" s="339"/>
      <c r="AG39" s="341"/>
      <c r="AH39" s="43"/>
      <c r="AI39" s="302" t="str">
        <f t="shared" si="81"/>
        <v/>
      </c>
      <c r="AJ39" s="294" t="str">
        <f t="shared" si="82"/>
        <v/>
      </c>
      <c r="AK39" s="299" t="str">
        <f t="shared" si="83"/>
        <v/>
      </c>
      <c r="AL39" s="338"/>
      <c r="AM39" s="339"/>
      <c r="AN39" s="339"/>
      <c r="AO39" s="339"/>
      <c r="AP39" s="339"/>
      <c r="AQ39" s="339"/>
      <c r="AR39" s="339"/>
      <c r="AS39" s="294"/>
      <c r="AT39" s="294"/>
      <c r="AU39" s="302" t="str">
        <f t="shared" si="71"/>
        <v/>
      </c>
      <c r="AV39" s="295" t="str">
        <f t="shared" si="84"/>
        <v/>
      </c>
      <c r="AW39" s="339"/>
      <c r="AX39" s="345"/>
      <c r="AY39" s="43"/>
      <c r="AZ39" s="302" t="str">
        <f t="shared" si="85"/>
        <v/>
      </c>
      <c r="BA39" s="294" t="str">
        <f t="shared" si="86"/>
        <v/>
      </c>
      <c r="BB39" s="299" t="str">
        <f t="shared" si="87"/>
        <v/>
      </c>
      <c r="BC39" s="338"/>
      <c r="BD39" s="339"/>
      <c r="BE39" s="339"/>
      <c r="BF39" s="339"/>
      <c r="BG39" s="339"/>
      <c r="BH39" s="339"/>
      <c r="BI39" s="339"/>
      <c r="BJ39" s="294"/>
      <c r="BK39" s="294"/>
      <c r="BL39" s="302" t="str">
        <f t="shared" si="72"/>
        <v/>
      </c>
      <c r="BM39" s="295" t="str">
        <f t="shared" si="88"/>
        <v/>
      </c>
      <c r="BN39" s="339"/>
      <c r="BO39" s="341"/>
      <c r="BP39" s="43"/>
      <c r="BQ39" s="302" t="str">
        <f t="shared" si="89"/>
        <v/>
      </c>
      <c r="BR39" s="294" t="str">
        <f t="shared" si="90"/>
        <v/>
      </c>
      <c r="BS39" s="299" t="str">
        <f t="shared" si="91"/>
        <v/>
      </c>
      <c r="BT39" s="338"/>
      <c r="BU39" s="339"/>
      <c r="BV39" s="339"/>
      <c r="BW39" s="339"/>
      <c r="BX39" s="339"/>
      <c r="BY39" s="339"/>
      <c r="BZ39" s="339"/>
      <c r="CA39" s="294"/>
      <c r="CB39" s="294"/>
      <c r="CC39" s="302" t="str">
        <f t="shared" si="73"/>
        <v/>
      </c>
      <c r="CD39" s="295" t="str">
        <f t="shared" si="92"/>
        <v/>
      </c>
      <c r="CE39" s="339"/>
      <c r="CF39" s="341"/>
      <c r="CG39" s="43"/>
      <c r="CH39" s="302" t="str">
        <f t="shared" si="93"/>
        <v/>
      </c>
      <c r="CI39" s="294" t="str">
        <f t="shared" si="94"/>
        <v/>
      </c>
      <c r="CJ39" s="299" t="str">
        <f t="shared" si="95"/>
        <v/>
      </c>
      <c r="CK39" s="350"/>
      <c r="CL39" s="351"/>
      <c r="CM39" s="351"/>
      <c r="CN39" s="356"/>
      <c r="CO39" s="356"/>
      <c r="CP39" s="356"/>
      <c r="CQ39" s="352"/>
      <c r="CR39" s="294"/>
      <c r="CS39" s="294"/>
      <c r="CT39" s="302" t="str">
        <f t="shared" si="74"/>
        <v/>
      </c>
      <c r="CU39" s="295" t="str">
        <f t="shared" si="96"/>
        <v/>
      </c>
      <c r="CV39" s="352"/>
      <c r="CW39" s="354"/>
      <c r="CX39" s="43"/>
      <c r="CY39" s="302" t="str">
        <f t="shared" si="107"/>
        <v/>
      </c>
      <c r="CZ39" s="294" t="str">
        <f t="shared" si="97"/>
        <v/>
      </c>
      <c r="DA39" s="299" t="str">
        <f t="shared" si="98"/>
        <v/>
      </c>
      <c r="DB39" s="300" t="str">
        <f t="shared" si="99"/>
        <v/>
      </c>
      <c r="DC39" s="301" t="str">
        <f t="shared" si="100"/>
        <v/>
      </c>
      <c r="DD39" s="338"/>
      <c r="DE39" s="339"/>
      <c r="DF39" s="339"/>
      <c r="DG39" s="339"/>
      <c r="DH39" s="339"/>
      <c r="DI39" s="339"/>
      <c r="DJ39" s="339"/>
      <c r="DK39" s="294"/>
      <c r="DL39" s="294"/>
      <c r="DM39" s="302" t="str">
        <f t="shared" si="75"/>
        <v/>
      </c>
      <c r="DN39" s="295" t="str">
        <f t="shared" si="101"/>
        <v/>
      </c>
      <c r="DO39" s="339"/>
      <c r="DP39" s="341"/>
      <c r="DQ39" s="43"/>
      <c r="DR39" s="302" t="str">
        <f t="shared" si="102"/>
        <v/>
      </c>
      <c r="DS39" s="294" t="str">
        <f t="shared" si="103"/>
        <v/>
      </c>
      <c r="DT39" s="299" t="str">
        <f t="shared" si="104"/>
        <v/>
      </c>
      <c r="DU39" s="300" t="str">
        <f t="shared" si="105"/>
        <v/>
      </c>
      <c r="DV39" s="298" t="str">
        <f t="shared" si="106"/>
        <v/>
      </c>
    </row>
    <row r="40" spans="1:126" x14ac:dyDescent="0.25">
      <c r="A40" s="293">
        <v>29</v>
      </c>
      <c r="B40" s="296">
        <f>'LISTA CAS'!B36</f>
        <v>0</v>
      </c>
      <c r="C40" s="296" t="str">
        <f>'LISTA CAS'!C36</f>
        <v>QUIROZ ORTIZ ADRIANA LUCIA</v>
      </c>
      <c r="D40" s="338"/>
      <c r="E40" s="339"/>
      <c r="F40" s="339"/>
      <c r="G40" s="339"/>
      <c r="H40" s="339"/>
      <c r="I40" s="339"/>
      <c r="J40" s="339"/>
      <c r="K40" s="294"/>
      <c r="L40" s="294"/>
      <c r="M40" s="302" t="str">
        <f t="shared" si="69"/>
        <v/>
      </c>
      <c r="N40" s="295" t="str">
        <f t="shared" si="76"/>
        <v/>
      </c>
      <c r="O40" s="339"/>
      <c r="P40" s="341"/>
      <c r="Q40" s="43"/>
      <c r="R40" s="302" t="str">
        <f t="shared" si="77"/>
        <v/>
      </c>
      <c r="S40" s="294" t="str">
        <f t="shared" si="78"/>
        <v/>
      </c>
      <c r="T40" s="299" t="str">
        <f t="shared" si="79"/>
        <v/>
      </c>
      <c r="U40" s="338"/>
      <c r="V40" s="339"/>
      <c r="W40" s="339"/>
      <c r="X40" s="339"/>
      <c r="Y40" s="339"/>
      <c r="Z40" s="339"/>
      <c r="AA40" s="339"/>
      <c r="AB40" s="294"/>
      <c r="AC40" s="294"/>
      <c r="AD40" s="302" t="str">
        <f t="shared" si="70"/>
        <v/>
      </c>
      <c r="AE40" s="295" t="str">
        <f t="shared" si="80"/>
        <v/>
      </c>
      <c r="AF40" s="339"/>
      <c r="AG40" s="341"/>
      <c r="AH40" s="43"/>
      <c r="AI40" s="302" t="str">
        <f t="shared" si="81"/>
        <v/>
      </c>
      <c r="AJ40" s="294" t="str">
        <f t="shared" si="82"/>
        <v/>
      </c>
      <c r="AK40" s="299" t="str">
        <f t="shared" si="83"/>
        <v/>
      </c>
      <c r="AL40" s="338"/>
      <c r="AM40" s="339"/>
      <c r="AN40" s="339"/>
      <c r="AO40" s="339"/>
      <c r="AP40" s="339"/>
      <c r="AQ40" s="339"/>
      <c r="AR40" s="339"/>
      <c r="AS40" s="294"/>
      <c r="AT40" s="294"/>
      <c r="AU40" s="302" t="str">
        <f t="shared" si="71"/>
        <v/>
      </c>
      <c r="AV40" s="295" t="str">
        <f t="shared" si="84"/>
        <v/>
      </c>
      <c r="AW40" s="339"/>
      <c r="AX40" s="345"/>
      <c r="AY40" s="43"/>
      <c r="AZ40" s="302" t="str">
        <f t="shared" si="85"/>
        <v/>
      </c>
      <c r="BA40" s="294" t="str">
        <f t="shared" si="86"/>
        <v/>
      </c>
      <c r="BB40" s="299" t="str">
        <f t="shared" si="87"/>
        <v/>
      </c>
      <c r="BC40" s="338"/>
      <c r="BD40" s="339"/>
      <c r="BE40" s="339"/>
      <c r="BF40" s="339"/>
      <c r="BG40" s="339"/>
      <c r="BH40" s="339"/>
      <c r="BI40" s="339"/>
      <c r="BJ40" s="294"/>
      <c r="BK40" s="294"/>
      <c r="BL40" s="302" t="str">
        <f t="shared" si="72"/>
        <v/>
      </c>
      <c r="BM40" s="295" t="str">
        <f t="shared" si="88"/>
        <v/>
      </c>
      <c r="BN40" s="339"/>
      <c r="BO40" s="341"/>
      <c r="BP40" s="43"/>
      <c r="BQ40" s="302" t="str">
        <f t="shared" si="89"/>
        <v/>
      </c>
      <c r="BR40" s="294" t="str">
        <f t="shared" si="90"/>
        <v/>
      </c>
      <c r="BS40" s="299" t="str">
        <f t="shared" si="91"/>
        <v/>
      </c>
      <c r="BT40" s="338"/>
      <c r="BU40" s="339"/>
      <c r="BV40" s="339"/>
      <c r="BW40" s="339"/>
      <c r="BX40" s="339"/>
      <c r="BY40" s="339"/>
      <c r="BZ40" s="339"/>
      <c r="CA40" s="294"/>
      <c r="CB40" s="294"/>
      <c r="CC40" s="302" t="str">
        <f t="shared" si="73"/>
        <v/>
      </c>
      <c r="CD40" s="295" t="str">
        <f t="shared" si="92"/>
        <v/>
      </c>
      <c r="CE40" s="339"/>
      <c r="CF40" s="341"/>
      <c r="CG40" s="43"/>
      <c r="CH40" s="302" t="str">
        <f t="shared" si="93"/>
        <v/>
      </c>
      <c r="CI40" s="294" t="str">
        <f t="shared" si="94"/>
        <v/>
      </c>
      <c r="CJ40" s="299" t="str">
        <f t="shared" si="95"/>
        <v/>
      </c>
      <c r="CK40" s="350"/>
      <c r="CL40" s="351"/>
      <c r="CM40" s="351"/>
      <c r="CN40" s="356"/>
      <c r="CO40" s="356"/>
      <c r="CP40" s="356"/>
      <c r="CQ40" s="352"/>
      <c r="CR40" s="294"/>
      <c r="CS40" s="294"/>
      <c r="CT40" s="302" t="str">
        <f t="shared" si="74"/>
        <v/>
      </c>
      <c r="CU40" s="295" t="str">
        <f t="shared" si="96"/>
        <v/>
      </c>
      <c r="CV40" s="352"/>
      <c r="CW40" s="354"/>
      <c r="CX40" s="43"/>
      <c r="CY40" s="302" t="str">
        <f t="shared" si="107"/>
        <v/>
      </c>
      <c r="CZ40" s="294" t="str">
        <f t="shared" si="97"/>
        <v/>
      </c>
      <c r="DA40" s="299" t="str">
        <f t="shared" si="98"/>
        <v/>
      </c>
      <c r="DB40" s="300" t="str">
        <f t="shared" si="99"/>
        <v/>
      </c>
      <c r="DC40" s="301" t="str">
        <f t="shared" si="100"/>
        <v/>
      </c>
      <c r="DD40" s="338"/>
      <c r="DE40" s="339"/>
      <c r="DF40" s="339"/>
      <c r="DG40" s="339"/>
      <c r="DH40" s="339"/>
      <c r="DI40" s="339"/>
      <c r="DJ40" s="339"/>
      <c r="DK40" s="294"/>
      <c r="DL40" s="294"/>
      <c r="DM40" s="302" t="str">
        <f t="shared" si="75"/>
        <v/>
      </c>
      <c r="DN40" s="295" t="str">
        <f t="shared" si="101"/>
        <v/>
      </c>
      <c r="DO40" s="339"/>
      <c r="DP40" s="341"/>
      <c r="DQ40" s="43"/>
      <c r="DR40" s="302" t="str">
        <f t="shared" si="102"/>
        <v/>
      </c>
      <c r="DS40" s="294" t="str">
        <f t="shared" si="103"/>
        <v/>
      </c>
      <c r="DT40" s="299" t="str">
        <f t="shared" si="104"/>
        <v/>
      </c>
      <c r="DU40" s="300" t="str">
        <f t="shared" si="105"/>
        <v/>
      </c>
      <c r="DV40" s="298" t="str">
        <f t="shared" si="106"/>
        <v/>
      </c>
    </row>
    <row r="41" spans="1:126" x14ac:dyDescent="0.25">
      <c r="A41" s="293">
        <v>30</v>
      </c>
      <c r="B41" s="296">
        <f>'LISTA CAS'!B37</f>
        <v>0</v>
      </c>
      <c r="C41" s="296" t="str">
        <f>'LISTA CAS'!C37</f>
        <v>RODRIGUEZ ARRIAGA KEYLER JOSUE</v>
      </c>
      <c r="D41" s="338"/>
      <c r="E41" s="339"/>
      <c r="F41" s="339"/>
      <c r="G41" s="339"/>
      <c r="H41" s="339"/>
      <c r="I41" s="339"/>
      <c r="J41" s="339"/>
      <c r="K41" s="294"/>
      <c r="L41" s="294"/>
      <c r="M41" s="302" t="str">
        <f t="shared" si="69"/>
        <v/>
      </c>
      <c r="N41" s="295" t="str">
        <f t="shared" si="76"/>
        <v/>
      </c>
      <c r="O41" s="339"/>
      <c r="P41" s="341"/>
      <c r="Q41" s="43"/>
      <c r="R41" s="302" t="str">
        <f t="shared" si="77"/>
        <v/>
      </c>
      <c r="S41" s="294" t="str">
        <f t="shared" si="78"/>
        <v/>
      </c>
      <c r="T41" s="299" t="str">
        <f t="shared" si="79"/>
        <v/>
      </c>
      <c r="U41" s="338"/>
      <c r="V41" s="339"/>
      <c r="W41" s="339"/>
      <c r="X41" s="339"/>
      <c r="Y41" s="339"/>
      <c r="Z41" s="339"/>
      <c r="AA41" s="339"/>
      <c r="AB41" s="294"/>
      <c r="AC41" s="294"/>
      <c r="AD41" s="302" t="str">
        <f t="shared" si="70"/>
        <v/>
      </c>
      <c r="AE41" s="295" t="str">
        <f t="shared" si="80"/>
        <v/>
      </c>
      <c r="AF41" s="339"/>
      <c r="AG41" s="341"/>
      <c r="AH41" s="43"/>
      <c r="AI41" s="302" t="str">
        <f t="shared" si="81"/>
        <v/>
      </c>
      <c r="AJ41" s="294" t="str">
        <f t="shared" si="82"/>
        <v/>
      </c>
      <c r="AK41" s="299" t="str">
        <f t="shared" si="83"/>
        <v/>
      </c>
      <c r="AL41" s="338"/>
      <c r="AM41" s="339"/>
      <c r="AN41" s="339"/>
      <c r="AO41" s="339"/>
      <c r="AP41" s="339"/>
      <c r="AQ41" s="339"/>
      <c r="AR41" s="339"/>
      <c r="AS41" s="294"/>
      <c r="AT41" s="294"/>
      <c r="AU41" s="302" t="str">
        <f t="shared" si="71"/>
        <v/>
      </c>
      <c r="AV41" s="295" t="str">
        <f t="shared" si="84"/>
        <v/>
      </c>
      <c r="AW41" s="339"/>
      <c r="AX41" s="345"/>
      <c r="AY41" s="43"/>
      <c r="AZ41" s="302" t="str">
        <f t="shared" si="85"/>
        <v/>
      </c>
      <c r="BA41" s="294" t="str">
        <f t="shared" si="86"/>
        <v/>
      </c>
      <c r="BB41" s="299" t="str">
        <f t="shared" si="87"/>
        <v/>
      </c>
      <c r="BC41" s="338"/>
      <c r="BD41" s="339"/>
      <c r="BE41" s="339"/>
      <c r="BF41" s="339"/>
      <c r="BG41" s="339"/>
      <c r="BH41" s="339"/>
      <c r="BI41" s="339"/>
      <c r="BJ41" s="294"/>
      <c r="BK41" s="294"/>
      <c r="BL41" s="302" t="str">
        <f t="shared" si="72"/>
        <v/>
      </c>
      <c r="BM41" s="295" t="str">
        <f t="shared" si="88"/>
        <v/>
      </c>
      <c r="BN41" s="339"/>
      <c r="BO41" s="341"/>
      <c r="BP41" s="43"/>
      <c r="BQ41" s="302" t="str">
        <f t="shared" si="89"/>
        <v/>
      </c>
      <c r="BR41" s="294" t="str">
        <f t="shared" si="90"/>
        <v/>
      </c>
      <c r="BS41" s="299" t="str">
        <f t="shared" si="91"/>
        <v/>
      </c>
      <c r="BT41" s="338"/>
      <c r="BU41" s="339"/>
      <c r="BV41" s="339"/>
      <c r="BW41" s="339"/>
      <c r="BX41" s="339"/>
      <c r="BY41" s="339"/>
      <c r="BZ41" s="339"/>
      <c r="CA41" s="294"/>
      <c r="CB41" s="294"/>
      <c r="CC41" s="302" t="str">
        <f t="shared" si="73"/>
        <v/>
      </c>
      <c r="CD41" s="295" t="str">
        <f t="shared" si="92"/>
        <v/>
      </c>
      <c r="CE41" s="339"/>
      <c r="CF41" s="341"/>
      <c r="CG41" s="43"/>
      <c r="CH41" s="302" t="str">
        <f t="shared" si="93"/>
        <v/>
      </c>
      <c r="CI41" s="294" t="str">
        <f t="shared" si="94"/>
        <v/>
      </c>
      <c r="CJ41" s="299" t="str">
        <f t="shared" si="95"/>
        <v/>
      </c>
      <c r="CK41" s="350"/>
      <c r="CL41" s="351"/>
      <c r="CM41" s="351"/>
      <c r="CN41" s="356"/>
      <c r="CO41" s="356"/>
      <c r="CP41" s="356"/>
      <c r="CQ41" s="352"/>
      <c r="CR41" s="294"/>
      <c r="CS41" s="294"/>
      <c r="CT41" s="302" t="str">
        <f t="shared" si="74"/>
        <v/>
      </c>
      <c r="CU41" s="295" t="str">
        <f t="shared" si="96"/>
        <v/>
      </c>
      <c r="CV41" s="352"/>
      <c r="CW41" s="354"/>
      <c r="CX41" s="43"/>
      <c r="CY41" s="302" t="str">
        <f t="shared" si="107"/>
        <v/>
      </c>
      <c r="CZ41" s="294" t="str">
        <f t="shared" si="97"/>
        <v/>
      </c>
      <c r="DA41" s="299" t="str">
        <f t="shared" si="98"/>
        <v/>
      </c>
      <c r="DB41" s="300" t="str">
        <f t="shared" si="99"/>
        <v/>
      </c>
      <c r="DC41" s="301" t="str">
        <f t="shared" si="100"/>
        <v/>
      </c>
      <c r="DD41" s="338"/>
      <c r="DE41" s="339"/>
      <c r="DF41" s="339"/>
      <c r="DG41" s="339"/>
      <c r="DH41" s="339"/>
      <c r="DI41" s="339"/>
      <c r="DJ41" s="339"/>
      <c r="DK41" s="294"/>
      <c r="DL41" s="294"/>
      <c r="DM41" s="302" t="str">
        <f t="shared" si="75"/>
        <v/>
      </c>
      <c r="DN41" s="295" t="str">
        <f t="shared" si="101"/>
        <v/>
      </c>
      <c r="DO41" s="339"/>
      <c r="DP41" s="341"/>
      <c r="DQ41" s="43"/>
      <c r="DR41" s="302" t="str">
        <f t="shared" si="102"/>
        <v/>
      </c>
      <c r="DS41" s="294" t="str">
        <f t="shared" si="103"/>
        <v/>
      </c>
      <c r="DT41" s="299" t="str">
        <f t="shared" si="104"/>
        <v/>
      </c>
      <c r="DU41" s="300" t="str">
        <f t="shared" si="105"/>
        <v/>
      </c>
      <c r="DV41" s="298" t="str">
        <f t="shared" si="106"/>
        <v/>
      </c>
    </row>
    <row r="42" spans="1:126" x14ac:dyDescent="0.25">
      <c r="A42" s="293">
        <v>31</v>
      </c>
      <c r="B42" s="296">
        <f>'LISTA CAS'!B38</f>
        <v>0</v>
      </c>
      <c r="C42" s="296" t="str">
        <f>'LISTA CAS'!C38</f>
        <v>RODRIGUEZ GUILLEN CAMILA NOHELIA</v>
      </c>
      <c r="D42" s="338"/>
      <c r="E42" s="339"/>
      <c r="F42" s="339"/>
      <c r="G42" s="339"/>
      <c r="H42" s="339"/>
      <c r="I42" s="339"/>
      <c r="J42" s="339"/>
      <c r="K42" s="294"/>
      <c r="L42" s="294"/>
      <c r="M42" s="302" t="str">
        <f t="shared" si="69"/>
        <v/>
      </c>
      <c r="N42" s="295" t="str">
        <f t="shared" si="76"/>
        <v/>
      </c>
      <c r="O42" s="339"/>
      <c r="P42" s="341"/>
      <c r="Q42" s="43"/>
      <c r="R42" s="302" t="str">
        <f t="shared" si="77"/>
        <v/>
      </c>
      <c r="S42" s="294" t="str">
        <f t="shared" si="78"/>
        <v/>
      </c>
      <c r="T42" s="299" t="str">
        <f t="shared" si="79"/>
        <v/>
      </c>
      <c r="U42" s="338"/>
      <c r="V42" s="339"/>
      <c r="W42" s="339"/>
      <c r="X42" s="339"/>
      <c r="Y42" s="339"/>
      <c r="Z42" s="339"/>
      <c r="AA42" s="339"/>
      <c r="AB42" s="294"/>
      <c r="AC42" s="294"/>
      <c r="AD42" s="302" t="str">
        <f t="shared" si="70"/>
        <v/>
      </c>
      <c r="AE42" s="295" t="str">
        <f t="shared" si="80"/>
        <v/>
      </c>
      <c r="AF42" s="339"/>
      <c r="AG42" s="341"/>
      <c r="AH42" s="43"/>
      <c r="AI42" s="302" t="str">
        <f t="shared" si="81"/>
        <v/>
      </c>
      <c r="AJ42" s="294" t="str">
        <f t="shared" si="82"/>
        <v/>
      </c>
      <c r="AK42" s="299" t="str">
        <f t="shared" si="83"/>
        <v/>
      </c>
      <c r="AL42" s="338"/>
      <c r="AM42" s="339"/>
      <c r="AN42" s="339"/>
      <c r="AO42" s="339"/>
      <c r="AP42" s="339"/>
      <c r="AQ42" s="339"/>
      <c r="AR42" s="339"/>
      <c r="AS42" s="294"/>
      <c r="AT42" s="294"/>
      <c r="AU42" s="302" t="str">
        <f t="shared" si="71"/>
        <v/>
      </c>
      <c r="AV42" s="295" t="str">
        <f t="shared" si="84"/>
        <v/>
      </c>
      <c r="AW42" s="339"/>
      <c r="AX42" s="345"/>
      <c r="AY42" s="43"/>
      <c r="AZ42" s="302" t="str">
        <f t="shared" si="85"/>
        <v/>
      </c>
      <c r="BA42" s="294" t="str">
        <f t="shared" si="86"/>
        <v/>
      </c>
      <c r="BB42" s="299" t="str">
        <f t="shared" si="87"/>
        <v/>
      </c>
      <c r="BC42" s="338"/>
      <c r="BD42" s="339"/>
      <c r="BE42" s="339"/>
      <c r="BF42" s="339"/>
      <c r="BG42" s="339"/>
      <c r="BH42" s="339"/>
      <c r="BI42" s="339"/>
      <c r="BJ42" s="294"/>
      <c r="BK42" s="294"/>
      <c r="BL42" s="302" t="str">
        <f t="shared" si="72"/>
        <v/>
      </c>
      <c r="BM42" s="295" t="str">
        <f t="shared" si="88"/>
        <v/>
      </c>
      <c r="BN42" s="339"/>
      <c r="BO42" s="341"/>
      <c r="BP42" s="43"/>
      <c r="BQ42" s="302" t="str">
        <f t="shared" si="89"/>
        <v/>
      </c>
      <c r="BR42" s="294" t="str">
        <f t="shared" si="90"/>
        <v/>
      </c>
      <c r="BS42" s="299" t="str">
        <f t="shared" si="91"/>
        <v/>
      </c>
      <c r="BT42" s="338"/>
      <c r="BU42" s="339"/>
      <c r="BV42" s="339"/>
      <c r="BW42" s="339"/>
      <c r="BX42" s="339"/>
      <c r="BY42" s="339"/>
      <c r="BZ42" s="339"/>
      <c r="CA42" s="294"/>
      <c r="CB42" s="294"/>
      <c r="CC42" s="302" t="str">
        <f t="shared" si="73"/>
        <v/>
      </c>
      <c r="CD42" s="295" t="str">
        <f t="shared" si="92"/>
        <v/>
      </c>
      <c r="CE42" s="339"/>
      <c r="CF42" s="341"/>
      <c r="CG42" s="43"/>
      <c r="CH42" s="302" t="str">
        <f t="shared" si="93"/>
        <v/>
      </c>
      <c r="CI42" s="294" t="str">
        <f t="shared" si="94"/>
        <v/>
      </c>
      <c r="CJ42" s="299" t="str">
        <f t="shared" si="95"/>
        <v/>
      </c>
      <c r="CK42" s="350"/>
      <c r="CL42" s="351"/>
      <c r="CM42" s="351"/>
      <c r="CN42" s="356"/>
      <c r="CO42" s="356"/>
      <c r="CP42" s="356"/>
      <c r="CQ42" s="352"/>
      <c r="CR42" s="294"/>
      <c r="CS42" s="294"/>
      <c r="CT42" s="302" t="str">
        <f t="shared" si="74"/>
        <v/>
      </c>
      <c r="CU42" s="295" t="str">
        <f t="shared" si="96"/>
        <v/>
      </c>
      <c r="CV42" s="352"/>
      <c r="CW42" s="354"/>
      <c r="CX42" s="43"/>
      <c r="CY42" s="302" t="str">
        <f t="shared" si="107"/>
        <v/>
      </c>
      <c r="CZ42" s="294" t="str">
        <f t="shared" si="97"/>
        <v/>
      </c>
      <c r="DA42" s="299" t="str">
        <f t="shared" si="98"/>
        <v/>
      </c>
      <c r="DB42" s="300" t="str">
        <f t="shared" si="99"/>
        <v/>
      </c>
      <c r="DC42" s="301" t="str">
        <f t="shared" si="100"/>
        <v/>
      </c>
      <c r="DD42" s="338"/>
      <c r="DE42" s="339"/>
      <c r="DF42" s="339"/>
      <c r="DG42" s="339"/>
      <c r="DH42" s="339"/>
      <c r="DI42" s="339"/>
      <c r="DJ42" s="339"/>
      <c r="DK42" s="294"/>
      <c r="DL42" s="294"/>
      <c r="DM42" s="302" t="str">
        <f t="shared" si="75"/>
        <v/>
      </c>
      <c r="DN42" s="295" t="str">
        <f t="shared" si="101"/>
        <v/>
      </c>
      <c r="DO42" s="339"/>
      <c r="DP42" s="341"/>
      <c r="DQ42" s="43"/>
      <c r="DR42" s="302" t="str">
        <f t="shared" si="102"/>
        <v/>
      </c>
      <c r="DS42" s="294" t="str">
        <f t="shared" si="103"/>
        <v/>
      </c>
      <c r="DT42" s="299" t="str">
        <f t="shared" si="104"/>
        <v/>
      </c>
      <c r="DU42" s="300" t="str">
        <f t="shared" si="105"/>
        <v/>
      </c>
      <c r="DV42" s="298" t="str">
        <f t="shared" si="106"/>
        <v/>
      </c>
    </row>
    <row r="43" spans="1:126" x14ac:dyDescent="0.25">
      <c r="A43" s="293">
        <v>32</v>
      </c>
      <c r="B43" s="296">
        <f>'LISTA CAS'!B39</f>
        <v>0</v>
      </c>
      <c r="C43" s="296" t="str">
        <f>'LISTA CAS'!C39</f>
        <v>ROSADO DELGADO ASHLEY ANTONELLA</v>
      </c>
      <c r="D43" s="338"/>
      <c r="E43" s="339"/>
      <c r="F43" s="339"/>
      <c r="G43" s="339"/>
      <c r="H43" s="339"/>
      <c r="I43" s="339"/>
      <c r="J43" s="339"/>
      <c r="K43" s="294"/>
      <c r="L43" s="294"/>
      <c r="M43" s="302" t="str">
        <f t="shared" si="69"/>
        <v/>
      </c>
      <c r="N43" s="295" t="str">
        <f t="shared" si="76"/>
        <v/>
      </c>
      <c r="O43" s="339"/>
      <c r="P43" s="341"/>
      <c r="Q43" s="43"/>
      <c r="R43" s="302" t="str">
        <f t="shared" si="77"/>
        <v/>
      </c>
      <c r="S43" s="294" t="str">
        <f t="shared" si="78"/>
        <v/>
      </c>
      <c r="T43" s="299" t="str">
        <f t="shared" si="79"/>
        <v/>
      </c>
      <c r="U43" s="338"/>
      <c r="V43" s="339"/>
      <c r="W43" s="339"/>
      <c r="X43" s="339"/>
      <c r="Y43" s="339"/>
      <c r="Z43" s="339"/>
      <c r="AA43" s="339"/>
      <c r="AB43" s="294"/>
      <c r="AC43" s="294"/>
      <c r="AD43" s="302" t="str">
        <f t="shared" si="70"/>
        <v/>
      </c>
      <c r="AE43" s="295" t="str">
        <f t="shared" si="80"/>
        <v/>
      </c>
      <c r="AF43" s="339"/>
      <c r="AG43" s="341"/>
      <c r="AH43" s="43"/>
      <c r="AI43" s="302" t="str">
        <f t="shared" si="81"/>
        <v/>
      </c>
      <c r="AJ43" s="294" t="str">
        <f t="shared" si="82"/>
        <v/>
      </c>
      <c r="AK43" s="299" t="str">
        <f t="shared" si="83"/>
        <v/>
      </c>
      <c r="AL43" s="338"/>
      <c r="AM43" s="339"/>
      <c r="AN43" s="339"/>
      <c r="AO43" s="339"/>
      <c r="AP43" s="339"/>
      <c r="AQ43" s="339"/>
      <c r="AR43" s="339"/>
      <c r="AS43" s="294"/>
      <c r="AT43" s="294"/>
      <c r="AU43" s="302" t="str">
        <f t="shared" si="71"/>
        <v/>
      </c>
      <c r="AV43" s="295" t="str">
        <f t="shared" si="84"/>
        <v/>
      </c>
      <c r="AW43" s="339"/>
      <c r="AX43" s="345"/>
      <c r="AY43" s="43"/>
      <c r="AZ43" s="302" t="str">
        <f t="shared" si="85"/>
        <v/>
      </c>
      <c r="BA43" s="294" t="str">
        <f t="shared" si="86"/>
        <v/>
      </c>
      <c r="BB43" s="299" t="str">
        <f t="shared" si="87"/>
        <v/>
      </c>
      <c r="BC43" s="338"/>
      <c r="BD43" s="339"/>
      <c r="BE43" s="339"/>
      <c r="BF43" s="339"/>
      <c r="BG43" s="339"/>
      <c r="BH43" s="339"/>
      <c r="BI43" s="339"/>
      <c r="BJ43" s="294"/>
      <c r="BK43" s="294"/>
      <c r="BL43" s="302" t="str">
        <f t="shared" si="72"/>
        <v/>
      </c>
      <c r="BM43" s="295" t="str">
        <f t="shared" si="88"/>
        <v/>
      </c>
      <c r="BN43" s="339"/>
      <c r="BO43" s="341"/>
      <c r="BP43" s="43"/>
      <c r="BQ43" s="302" t="str">
        <f t="shared" si="89"/>
        <v/>
      </c>
      <c r="BR43" s="294" t="str">
        <f t="shared" si="90"/>
        <v/>
      </c>
      <c r="BS43" s="299" t="str">
        <f t="shared" si="91"/>
        <v/>
      </c>
      <c r="BT43" s="338"/>
      <c r="BU43" s="339"/>
      <c r="BV43" s="339"/>
      <c r="BW43" s="339"/>
      <c r="BX43" s="339"/>
      <c r="BY43" s="339"/>
      <c r="BZ43" s="339"/>
      <c r="CA43" s="294"/>
      <c r="CB43" s="294"/>
      <c r="CC43" s="302" t="str">
        <f t="shared" si="73"/>
        <v/>
      </c>
      <c r="CD43" s="295" t="str">
        <f t="shared" si="92"/>
        <v/>
      </c>
      <c r="CE43" s="339"/>
      <c r="CF43" s="341"/>
      <c r="CG43" s="43"/>
      <c r="CH43" s="302" t="str">
        <f t="shared" si="93"/>
        <v/>
      </c>
      <c r="CI43" s="294" t="str">
        <f t="shared" si="94"/>
        <v/>
      </c>
      <c r="CJ43" s="299" t="str">
        <f t="shared" si="95"/>
        <v/>
      </c>
      <c r="CK43" s="350"/>
      <c r="CL43" s="351"/>
      <c r="CM43" s="351"/>
      <c r="CN43" s="356"/>
      <c r="CO43" s="356"/>
      <c r="CP43" s="356"/>
      <c r="CQ43" s="352"/>
      <c r="CR43" s="294"/>
      <c r="CS43" s="294"/>
      <c r="CT43" s="302" t="str">
        <f t="shared" si="74"/>
        <v/>
      </c>
      <c r="CU43" s="295" t="str">
        <f t="shared" si="96"/>
        <v/>
      </c>
      <c r="CV43" s="352"/>
      <c r="CW43" s="354"/>
      <c r="CX43" s="43"/>
      <c r="CY43" s="302" t="str">
        <f t="shared" si="107"/>
        <v/>
      </c>
      <c r="CZ43" s="294" t="str">
        <f t="shared" si="97"/>
        <v/>
      </c>
      <c r="DA43" s="299" t="str">
        <f t="shared" si="98"/>
        <v/>
      </c>
      <c r="DB43" s="300" t="str">
        <f t="shared" si="99"/>
        <v/>
      </c>
      <c r="DC43" s="301" t="str">
        <f t="shared" si="100"/>
        <v/>
      </c>
      <c r="DD43" s="338"/>
      <c r="DE43" s="339"/>
      <c r="DF43" s="339"/>
      <c r="DG43" s="339"/>
      <c r="DH43" s="339"/>
      <c r="DI43" s="339"/>
      <c r="DJ43" s="339"/>
      <c r="DK43" s="294"/>
      <c r="DL43" s="294"/>
      <c r="DM43" s="302" t="str">
        <f t="shared" si="75"/>
        <v/>
      </c>
      <c r="DN43" s="295" t="str">
        <f t="shared" si="101"/>
        <v/>
      </c>
      <c r="DO43" s="339"/>
      <c r="DP43" s="341"/>
      <c r="DQ43" s="43"/>
      <c r="DR43" s="302" t="str">
        <f t="shared" si="102"/>
        <v/>
      </c>
      <c r="DS43" s="294" t="str">
        <f t="shared" si="103"/>
        <v/>
      </c>
      <c r="DT43" s="299" t="str">
        <f t="shared" si="104"/>
        <v/>
      </c>
      <c r="DU43" s="300" t="str">
        <f t="shared" si="105"/>
        <v/>
      </c>
      <c r="DV43" s="298" t="str">
        <f t="shared" si="106"/>
        <v/>
      </c>
    </row>
    <row r="44" spans="1:126" x14ac:dyDescent="0.25">
      <c r="A44" s="293">
        <v>33</v>
      </c>
      <c r="B44" s="296">
        <f>'LISTA CAS'!B40</f>
        <v>0</v>
      </c>
      <c r="C44" s="296" t="str">
        <f>'LISTA CAS'!C40</f>
        <v>SABANDO IBARRA JEREMIAS KALET</v>
      </c>
      <c r="D44" s="338"/>
      <c r="E44" s="339"/>
      <c r="F44" s="339"/>
      <c r="G44" s="339"/>
      <c r="H44" s="339"/>
      <c r="I44" s="339"/>
      <c r="J44" s="339"/>
      <c r="K44" s="294"/>
      <c r="L44" s="294"/>
      <c r="M44" s="302" t="str">
        <f t="shared" si="69"/>
        <v/>
      </c>
      <c r="N44" s="295" t="str">
        <f t="shared" si="76"/>
        <v/>
      </c>
      <c r="O44" s="339"/>
      <c r="P44" s="341"/>
      <c r="Q44" s="43"/>
      <c r="R44" s="302" t="str">
        <f t="shared" si="77"/>
        <v/>
      </c>
      <c r="S44" s="294" t="str">
        <f t="shared" si="78"/>
        <v/>
      </c>
      <c r="T44" s="299" t="str">
        <f t="shared" si="79"/>
        <v/>
      </c>
      <c r="U44" s="338"/>
      <c r="V44" s="339"/>
      <c r="W44" s="339"/>
      <c r="X44" s="339"/>
      <c r="Y44" s="339"/>
      <c r="Z44" s="339"/>
      <c r="AA44" s="339"/>
      <c r="AB44" s="294"/>
      <c r="AC44" s="294"/>
      <c r="AD44" s="302" t="str">
        <f t="shared" si="70"/>
        <v/>
      </c>
      <c r="AE44" s="295" t="str">
        <f t="shared" si="80"/>
        <v/>
      </c>
      <c r="AF44" s="339"/>
      <c r="AG44" s="341"/>
      <c r="AH44" s="43"/>
      <c r="AI44" s="302" t="str">
        <f t="shared" si="81"/>
        <v/>
      </c>
      <c r="AJ44" s="294" t="str">
        <f t="shared" si="82"/>
        <v/>
      </c>
      <c r="AK44" s="299" t="str">
        <f t="shared" si="83"/>
        <v/>
      </c>
      <c r="AL44" s="338"/>
      <c r="AM44" s="339"/>
      <c r="AN44" s="339"/>
      <c r="AO44" s="339"/>
      <c r="AP44" s="339"/>
      <c r="AQ44" s="339"/>
      <c r="AR44" s="339"/>
      <c r="AS44" s="294"/>
      <c r="AT44" s="294"/>
      <c r="AU44" s="302" t="str">
        <f t="shared" si="71"/>
        <v/>
      </c>
      <c r="AV44" s="295" t="str">
        <f t="shared" si="84"/>
        <v/>
      </c>
      <c r="AW44" s="339"/>
      <c r="AX44" s="345"/>
      <c r="AY44" s="43"/>
      <c r="AZ44" s="302" t="str">
        <f t="shared" si="85"/>
        <v/>
      </c>
      <c r="BA44" s="294" t="str">
        <f t="shared" si="86"/>
        <v/>
      </c>
      <c r="BB44" s="299" t="str">
        <f t="shared" si="87"/>
        <v/>
      </c>
      <c r="BC44" s="338"/>
      <c r="BD44" s="339"/>
      <c r="BE44" s="339"/>
      <c r="BF44" s="339"/>
      <c r="BG44" s="339"/>
      <c r="BH44" s="339"/>
      <c r="BI44" s="339"/>
      <c r="BJ44" s="294"/>
      <c r="BK44" s="294"/>
      <c r="BL44" s="302" t="str">
        <f t="shared" si="72"/>
        <v/>
      </c>
      <c r="BM44" s="295" t="str">
        <f t="shared" si="88"/>
        <v/>
      </c>
      <c r="BN44" s="339"/>
      <c r="BO44" s="341"/>
      <c r="BP44" s="43"/>
      <c r="BQ44" s="302" t="str">
        <f t="shared" si="89"/>
        <v/>
      </c>
      <c r="BR44" s="294" t="str">
        <f t="shared" si="90"/>
        <v/>
      </c>
      <c r="BS44" s="299" t="str">
        <f t="shared" si="91"/>
        <v/>
      </c>
      <c r="BT44" s="338"/>
      <c r="BU44" s="339"/>
      <c r="BV44" s="339"/>
      <c r="BW44" s="339"/>
      <c r="BX44" s="339"/>
      <c r="BY44" s="339"/>
      <c r="BZ44" s="339"/>
      <c r="CA44" s="294"/>
      <c r="CB44" s="294"/>
      <c r="CC44" s="302" t="str">
        <f t="shared" si="73"/>
        <v/>
      </c>
      <c r="CD44" s="295" t="str">
        <f t="shared" si="92"/>
        <v/>
      </c>
      <c r="CE44" s="339"/>
      <c r="CF44" s="341"/>
      <c r="CG44" s="43"/>
      <c r="CH44" s="302" t="str">
        <f t="shared" si="93"/>
        <v/>
      </c>
      <c r="CI44" s="294" t="str">
        <f t="shared" si="94"/>
        <v/>
      </c>
      <c r="CJ44" s="299" t="str">
        <f t="shared" si="95"/>
        <v/>
      </c>
      <c r="CK44" s="350"/>
      <c r="CL44" s="351"/>
      <c r="CM44" s="351"/>
      <c r="CN44" s="356"/>
      <c r="CO44" s="356"/>
      <c r="CP44" s="356"/>
      <c r="CQ44" s="352"/>
      <c r="CR44" s="294"/>
      <c r="CS44" s="294"/>
      <c r="CT44" s="302" t="str">
        <f t="shared" si="74"/>
        <v/>
      </c>
      <c r="CU44" s="295" t="str">
        <f t="shared" si="96"/>
        <v/>
      </c>
      <c r="CV44" s="352"/>
      <c r="CW44" s="354"/>
      <c r="CX44" s="43"/>
      <c r="CY44" s="302" t="str">
        <f t="shared" si="107"/>
        <v/>
      </c>
      <c r="CZ44" s="294" t="str">
        <f t="shared" si="97"/>
        <v/>
      </c>
      <c r="DA44" s="299" t="str">
        <f t="shared" si="98"/>
        <v/>
      </c>
      <c r="DB44" s="300" t="str">
        <f t="shared" si="99"/>
        <v/>
      </c>
      <c r="DC44" s="301" t="str">
        <f t="shared" si="100"/>
        <v/>
      </c>
      <c r="DD44" s="338"/>
      <c r="DE44" s="339"/>
      <c r="DF44" s="339"/>
      <c r="DG44" s="339"/>
      <c r="DH44" s="339"/>
      <c r="DI44" s="339"/>
      <c r="DJ44" s="339"/>
      <c r="DK44" s="294"/>
      <c r="DL44" s="294"/>
      <c r="DM44" s="302" t="str">
        <f t="shared" si="75"/>
        <v/>
      </c>
      <c r="DN44" s="295" t="str">
        <f t="shared" si="101"/>
        <v/>
      </c>
      <c r="DO44" s="339"/>
      <c r="DP44" s="341"/>
      <c r="DQ44" s="43"/>
      <c r="DR44" s="302" t="str">
        <f t="shared" si="102"/>
        <v/>
      </c>
      <c r="DS44" s="294" t="str">
        <f t="shared" si="103"/>
        <v/>
      </c>
      <c r="DT44" s="299" t="str">
        <f t="shared" si="104"/>
        <v/>
      </c>
      <c r="DU44" s="300" t="str">
        <f t="shared" si="105"/>
        <v/>
      </c>
      <c r="DV44" s="298" t="str">
        <f t="shared" si="106"/>
        <v/>
      </c>
    </row>
    <row r="45" spans="1:126" x14ac:dyDescent="0.25">
      <c r="A45" s="293">
        <v>34</v>
      </c>
      <c r="B45" s="296">
        <f>'LISTA CAS'!B41</f>
        <v>0</v>
      </c>
      <c r="C45" s="296" t="str">
        <f>'LISTA CAS'!C41</f>
        <v>SOLORZANO MELENDREZ JOSTIN RAFAEL</v>
      </c>
      <c r="D45" s="338"/>
      <c r="E45" s="339"/>
      <c r="F45" s="339"/>
      <c r="G45" s="339"/>
      <c r="H45" s="339"/>
      <c r="I45" s="339"/>
      <c r="J45" s="339"/>
      <c r="K45" s="294"/>
      <c r="L45" s="294"/>
      <c r="M45" s="302" t="str">
        <f t="shared" si="69"/>
        <v/>
      </c>
      <c r="N45" s="295" t="str">
        <f t="shared" si="76"/>
        <v/>
      </c>
      <c r="O45" s="339"/>
      <c r="P45" s="341"/>
      <c r="Q45" s="43"/>
      <c r="R45" s="302" t="str">
        <f t="shared" si="77"/>
        <v/>
      </c>
      <c r="S45" s="294" t="str">
        <f t="shared" si="78"/>
        <v/>
      </c>
      <c r="T45" s="299" t="str">
        <f t="shared" si="79"/>
        <v/>
      </c>
      <c r="U45" s="338"/>
      <c r="V45" s="339"/>
      <c r="W45" s="339"/>
      <c r="X45" s="339"/>
      <c r="Y45" s="339"/>
      <c r="Z45" s="339"/>
      <c r="AA45" s="339"/>
      <c r="AB45" s="294"/>
      <c r="AC45" s="294"/>
      <c r="AD45" s="302" t="str">
        <f t="shared" si="70"/>
        <v/>
      </c>
      <c r="AE45" s="295" t="str">
        <f t="shared" si="80"/>
        <v/>
      </c>
      <c r="AF45" s="339"/>
      <c r="AG45" s="341"/>
      <c r="AH45" s="43"/>
      <c r="AI45" s="302" t="str">
        <f t="shared" si="81"/>
        <v/>
      </c>
      <c r="AJ45" s="294" t="str">
        <f t="shared" si="82"/>
        <v/>
      </c>
      <c r="AK45" s="299" t="str">
        <f t="shared" si="83"/>
        <v/>
      </c>
      <c r="AL45" s="338"/>
      <c r="AM45" s="339"/>
      <c r="AN45" s="339"/>
      <c r="AO45" s="339"/>
      <c r="AP45" s="339"/>
      <c r="AQ45" s="339"/>
      <c r="AR45" s="339"/>
      <c r="AS45" s="294"/>
      <c r="AT45" s="294"/>
      <c r="AU45" s="302" t="str">
        <f t="shared" si="71"/>
        <v/>
      </c>
      <c r="AV45" s="295" t="str">
        <f t="shared" si="84"/>
        <v/>
      </c>
      <c r="AW45" s="339"/>
      <c r="AX45" s="345"/>
      <c r="AY45" s="43"/>
      <c r="AZ45" s="302" t="str">
        <f t="shared" si="85"/>
        <v/>
      </c>
      <c r="BA45" s="294" t="str">
        <f t="shared" si="86"/>
        <v/>
      </c>
      <c r="BB45" s="299" t="str">
        <f t="shared" si="87"/>
        <v/>
      </c>
      <c r="BC45" s="338"/>
      <c r="BD45" s="339"/>
      <c r="BE45" s="339"/>
      <c r="BF45" s="339"/>
      <c r="BG45" s="339"/>
      <c r="BH45" s="339"/>
      <c r="BI45" s="339"/>
      <c r="BJ45" s="294"/>
      <c r="BK45" s="294"/>
      <c r="BL45" s="302" t="str">
        <f t="shared" si="72"/>
        <v/>
      </c>
      <c r="BM45" s="295" t="str">
        <f t="shared" si="88"/>
        <v/>
      </c>
      <c r="BN45" s="339"/>
      <c r="BO45" s="341"/>
      <c r="BP45" s="43"/>
      <c r="BQ45" s="302" t="str">
        <f t="shared" si="89"/>
        <v/>
      </c>
      <c r="BR45" s="294" t="str">
        <f t="shared" si="90"/>
        <v/>
      </c>
      <c r="BS45" s="299" t="str">
        <f t="shared" si="91"/>
        <v/>
      </c>
      <c r="BT45" s="338"/>
      <c r="BU45" s="339"/>
      <c r="BV45" s="339"/>
      <c r="BW45" s="339"/>
      <c r="BX45" s="339"/>
      <c r="BY45" s="339"/>
      <c r="BZ45" s="339"/>
      <c r="CA45" s="294"/>
      <c r="CB45" s="294"/>
      <c r="CC45" s="302" t="str">
        <f t="shared" si="73"/>
        <v/>
      </c>
      <c r="CD45" s="295" t="str">
        <f t="shared" si="92"/>
        <v/>
      </c>
      <c r="CE45" s="339"/>
      <c r="CF45" s="341"/>
      <c r="CG45" s="43"/>
      <c r="CH45" s="302" t="str">
        <f t="shared" si="93"/>
        <v/>
      </c>
      <c r="CI45" s="294" t="str">
        <f t="shared" si="94"/>
        <v/>
      </c>
      <c r="CJ45" s="299" t="str">
        <f t="shared" si="95"/>
        <v/>
      </c>
      <c r="CK45" s="350"/>
      <c r="CL45" s="351"/>
      <c r="CM45" s="351"/>
      <c r="CN45" s="356"/>
      <c r="CO45" s="356"/>
      <c r="CP45" s="356"/>
      <c r="CQ45" s="352"/>
      <c r="CR45" s="294"/>
      <c r="CS45" s="294"/>
      <c r="CT45" s="302" t="str">
        <f t="shared" si="74"/>
        <v/>
      </c>
      <c r="CU45" s="295" t="str">
        <f t="shared" si="96"/>
        <v/>
      </c>
      <c r="CV45" s="352"/>
      <c r="CW45" s="354"/>
      <c r="CX45" s="43"/>
      <c r="CY45" s="302" t="str">
        <f t="shared" si="107"/>
        <v/>
      </c>
      <c r="CZ45" s="294" t="str">
        <f t="shared" si="97"/>
        <v/>
      </c>
      <c r="DA45" s="299" t="str">
        <f t="shared" si="98"/>
        <v/>
      </c>
      <c r="DB45" s="300" t="str">
        <f t="shared" si="99"/>
        <v/>
      </c>
      <c r="DC45" s="301" t="str">
        <f t="shared" si="100"/>
        <v/>
      </c>
      <c r="DD45" s="338"/>
      <c r="DE45" s="339"/>
      <c r="DF45" s="339"/>
      <c r="DG45" s="339"/>
      <c r="DH45" s="339"/>
      <c r="DI45" s="339"/>
      <c r="DJ45" s="339"/>
      <c r="DK45" s="294"/>
      <c r="DL45" s="294"/>
      <c r="DM45" s="302" t="str">
        <f t="shared" si="75"/>
        <v/>
      </c>
      <c r="DN45" s="295" t="str">
        <f t="shared" si="101"/>
        <v/>
      </c>
      <c r="DO45" s="339"/>
      <c r="DP45" s="341"/>
      <c r="DQ45" s="43"/>
      <c r="DR45" s="302" t="str">
        <f t="shared" si="102"/>
        <v/>
      </c>
      <c r="DS45" s="294" t="str">
        <f t="shared" si="103"/>
        <v/>
      </c>
      <c r="DT45" s="299" t="str">
        <f t="shared" si="104"/>
        <v/>
      </c>
      <c r="DU45" s="300" t="str">
        <f t="shared" si="105"/>
        <v/>
      </c>
      <c r="DV45" s="298" t="str">
        <f t="shared" si="106"/>
        <v/>
      </c>
    </row>
    <row r="46" spans="1:126" x14ac:dyDescent="0.25">
      <c r="A46" s="293">
        <v>35</v>
      </c>
      <c r="B46" s="296">
        <f>'LISTA CAS'!B42</f>
        <v>0</v>
      </c>
      <c r="C46" s="296" t="str">
        <f>'LISTA CAS'!C42</f>
        <v>SUAREZ REINA RAUL ALEJANDRO</v>
      </c>
      <c r="D46" s="338"/>
      <c r="E46" s="339"/>
      <c r="F46" s="339"/>
      <c r="G46" s="339"/>
      <c r="H46" s="339"/>
      <c r="I46" s="339"/>
      <c r="J46" s="339"/>
      <c r="K46" s="294"/>
      <c r="L46" s="294"/>
      <c r="M46" s="302" t="str">
        <f t="shared" si="69"/>
        <v/>
      </c>
      <c r="N46" s="295" t="str">
        <f t="shared" si="76"/>
        <v/>
      </c>
      <c r="O46" s="339"/>
      <c r="P46" s="341"/>
      <c r="Q46" s="43"/>
      <c r="R46" s="302" t="str">
        <f t="shared" si="77"/>
        <v/>
      </c>
      <c r="S46" s="294" t="str">
        <f t="shared" si="78"/>
        <v/>
      </c>
      <c r="T46" s="299" t="str">
        <f t="shared" si="79"/>
        <v/>
      </c>
      <c r="U46" s="338"/>
      <c r="V46" s="339"/>
      <c r="W46" s="339"/>
      <c r="X46" s="339"/>
      <c r="Y46" s="339"/>
      <c r="Z46" s="339"/>
      <c r="AA46" s="339"/>
      <c r="AB46" s="294"/>
      <c r="AC46" s="294"/>
      <c r="AD46" s="302" t="str">
        <f t="shared" si="70"/>
        <v/>
      </c>
      <c r="AE46" s="295" t="str">
        <f t="shared" si="80"/>
        <v/>
      </c>
      <c r="AF46" s="339"/>
      <c r="AG46" s="341"/>
      <c r="AH46" s="43"/>
      <c r="AI46" s="302" t="str">
        <f t="shared" si="81"/>
        <v/>
      </c>
      <c r="AJ46" s="294" t="str">
        <f t="shared" si="82"/>
        <v/>
      </c>
      <c r="AK46" s="299" t="str">
        <f t="shared" si="83"/>
        <v/>
      </c>
      <c r="AL46" s="338"/>
      <c r="AM46" s="339"/>
      <c r="AN46" s="339"/>
      <c r="AO46" s="339"/>
      <c r="AP46" s="339"/>
      <c r="AQ46" s="339"/>
      <c r="AR46" s="339"/>
      <c r="AS46" s="294"/>
      <c r="AT46" s="294"/>
      <c r="AU46" s="302" t="str">
        <f t="shared" si="71"/>
        <v/>
      </c>
      <c r="AV46" s="295" t="str">
        <f t="shared" si="84"/>
        <v/>
      </c>
      <c r="AW46" s="339"/>
      <c r="AX46" s="345"/>
      <c r="AY46" s="43"/>
      <c r="AZ46" s="302" t="str">
        <f t="shared" si="85"/>
        <v/>
      </c>
      <c r="BA46" s="294" t="str">
        <f t="shared" si="86"/>
        <v/>
      </c>
      <c r="BB46" s="299" t="str">
        <f t="shared" si="87"/>
        <v/>
      </c>
      <c r="BC46" s="338"/>
      <c r="BD46" s="339"/>
      <c r="BE46" s="339"/>
      <c r="BF46" s="339"/>
      <c r="BG46" s="339"/>
      <c r="BH46" s="339"/>
      <c r="BI46" s="339"/>
      <c r="BJ46" s="294"/>
      <c r="BK46" s="294"/>
      <c r="BL46" s="302" t="str">
        <f t="shared" si="72"/>
        <v/>
      </c>
      <c r="BM46" s="295" t="str">
        <f t="shared" si="88"/>
        <v/>
      </c>
      <c r="BN46" s="339"/>
      <c r="BO46" s="341"/>
      <c r="BP46" s="43"/>
      <c r="BQ46" s="302" t="str">
        <f t="shared" si="89"/>
        <v/>
      </c>
      <c r="BR46" s="294" t="str">
        <f t="shared" si="90"/>
        <v/>
      </c>
      <c r="BS46" s="299" t="str">
        <f t="shared" si="91"/>
        <v/>
      </c>
      <c r="BT46" s="338"/>
      <c r="BU46" s="339"/>
      <c r="BV46" s="339"/>
      <c r="BW46" s="339"/>
      <c r="BX46" s="339"/>
      <c r="BY46" s="339"/>
      <c r="BZ46" s="339"/>
      <c r="CA46" s="294"/>
      <c r="CB46" s="294"/>
      <c r="CC46" s="302" t="str">
        <f t="shared" si="73"/>
        <v/>
      </c>
      <c r="CD46" s="295" t="str">
        <f t="shared" si="92"/>
        <v/>
      </c>
      <c r="CE46" s="339"/>
      <c r="CF46" s="341"/>
      <c r="CG46" s="43"/>
      <c r="CH46" s="302" t="str">
        <f t="shared" si="93"/>
        <v/>
      </c>
      <c r="CI46" s="294" t="str">
        <f t="shared" si="94"/>
        <v/>
      </c>
      <c r="CJ46" s="299" t="str">
        <f t="shared" si="95"/>
        <v/>
      </c>
      <c r="CK46" s="350"/>
      <c r="CL46" s="351"/>
      <c r="CM46" s="351"/>
      <c r="CN46" s="356"/>
      <c r="CO46" s="356"/>
      <c r="CP46" s="356"/>
      <c r="CQ46" s="352"/>
      <c r="CR46" s="294"/>
      <c r="CS46" s="294"/>
      <c r="CT46" s="302" t="str">
        <f t="shared" si="74"/>
        <v/>
      </c>
      <c r="CU46" s="295" t="str">
        <f t="shared" si="96"/>
        <v/>
      </c>
      <c r="CV46" s="352"/>
      <c r="CW46" s="354"/>
      <c r="CX46" s="43"/>
      <c r="CY46" s="302" t="str">
        <f t="shared" si="107"/>
        <v/>
      </c>
      <c r="CZ46" s="294" t="str">
        <f t="shared" si="97"/>
        <v/>
      </c>
      <c r="DA46" s="299" t="str">
        <f t="shared" si="98"/>
        <v/>
      </c>
      <c r="DB46" s="300" t="str">
        <f t="shared" si="99"/>
        <v/>
      </c>
      <c r="DC46" s="301" t="str">
        <f t="shared" si="100"/>
        <v/>
      </c>
      <c r="DD46" s="338"/>
      <c r="DE46" s="339"/>
      <c r="DF46" s="339"/>
      <c r="DG46" s="339"/>
      <c r="DH46" s="339"/>
      <c r="DI46" s="339"/>
      <c r="DJ46" s="339"/>
      <c r="DK46" s="294"/>
      <c r="DL46" s="294"/>
      <c r="DM46" s="302" t="str">
        <f t="shared" si="75"/>
        <v/>
      </c>
      <c r="DN46" s="295" t="str">
        <f t="shared" si="101"/>
        <v/>
      </c>
      <c r="DO46" s="339"/>
      <c r="DP46" s="341"/>
      <c r="DQ46" s="43"/>
      <c r="DR46" s="302" t="str">
        <f t="shared" si="102"/>
        <v/>
      </c>
      <c r="DS46" s="294" t="str">
        <f t="shared" si="103"/>
        <v/>
      </c>
      <c r="DT46" s="299" t="str">
        <f t="shared" si="104"/>
        <v/>
      </c>
      <c r="DU46" s="300" t="str">
        <f t="shared" si="105"/>
        <v/>
      </c>
      <c r="DV46" s="298" t="str">
        <f t="shared" si="106"/>
        <v/>
      </c>
    </row>
    <row r="47" spans="1:126" x14ac:dyDescent="0.25">
      <c r="A47" s="293">
        <v>36</v>
      </c>
      <c r="B47" s="296">
        <f>'LISTA CAS'!B43</f>
        <v>0</v>
      </c>
      <c r="C47" s="296" t="str">
        <f>'LISTA CAS'!C43</f>
        <v>VERA FARIAS JACKSON ARIEL</v>
      </c>
      <c r="D47" s="338"/>
      <c r="E47" s="339"/>
      <c r="F47" s="339"/>
      <c r="G47" s="339"/>
      <c r="H47" s="339"/>
      <c r="I47" s="339"/>
      <c r="J47" s="339"/>
      <c r="K47" s="294"/>
      <c r="L47" s="294"/>
      <c r="M47" s="302" t="str">
        <f t="shared" si="69"/>
        <v/>
      </c>
      <c r="N47" s="295" t="str">
        <f t="shared" si="76"/>
        <v/>
      </c>
      <c r="O47" s="339"/>
      <c r="P47" s="341"/>
      <c r="Q47" s="43"/>
      <c r="R47" s="302" t="str">
        <f t="shared" si="77"/>
        <v/>
      </c>
      <c r="S47" s="294" t="str">
        <f t="shared" si="78"/>
        <v/>
      </c>
      <c r="T47" s="299" t="str">
        <f t="shared" si="79"/>
        <v/>
      </c>
      <c r="U47" s="338"/>
      <c r="V47" s="339"/>
      <c r="W47" s="339"/>
      <c r="X47" s="339"/>
      <c r="Y47" s="339"/>
      <c r="Z47" s="339"/>
      <c r="AA47" s="339"/>
      <c r="AB47" s="294"/>
      <c r="AC47" s="294"/>
      <c r="AD47" s="302" t="str">
        <f t="shared" si="70"/>
        <v/>
      </c>
      <c r="AE47" s="295" t="str">
        <f t="shared" si="80"/>
        <v/>
      </c>
      <c r="AF47" s="339"/>
      <c r="AG47" s="341"/>
      <c r="AH47" s="43"/>
      <c r="AI47" s="302" t="str">
        <f t="shared" si="81"/>
        <v/>
      </c>
      <c r="AJ47" s="294" t="str">
        <f t="shared" si="82"/>
        <v/>
      </c>
      <c r="AK47" s="299" t="str">
        <f t="shared" si="83"/>
        <v/>
      </c>
      <c r="AL47" s="338"/>
      <c r="AM47" s="339"/>
      <c r="AN47" s="339"/>
      <c r="AO47" s="339"/>
      <c r="AP47" s="339"/>
      <c r="AQ47" s="339"/>
      <c r="AR47" s="339"/>
      <c r="AS47" s="294"/>
      <c r="AT47" s="294"/>
      <c r="AU47" s="302" t="str">
        <f t="shared" si="71"/>
        <v/>
      </c>
      <c r="AV47" s="295" t="str">
        <f t="shared" si="84"/>
        <v/>
      </c>
      <c r="AW47" s="339"/>
      <c r="AX47" s="345"/>
      <c r="AY47" s="43"/>
      <c r="AZ47" s="302" t="str">
        <f t="shared" si="85"/>
        <v/>
      </c>
      <c r="BA47" s="294" t="str">
        <f t="shared" si="86"/>
        <v/>
      </c>
      <c r="BB47" s="299" t="str">
        <f t="shared" si="87"/>
        <v/>
      </c>
      <c r="BC47" s="338"/>
      <c r="BD47" s="339"/>
      <c r="BE47" s="339"/>
      <c r="BF47" s="339"/>
      <c r="BG47" s="339"/>
      <c r="BH47" s="339"/>
      <c r="BI47" s="339"/>
      <c r="BJ47" s="294"/>
      <c r="BK47" s="294"/>
      <c r="BL47" s="302" t="str">
        <f t="shared" si="72"/>
        <v/>
      </c>
      <c r="BM47" s="295" t="str">
        <f t="shared" si="88"/>
        <v/>
      </c>
      <c r="BN47" s="339"/>
      <c r="BO47" s="341"/>
      <c r="BP47" s="43"/>
      <c r="BQ47" s="302" t="str">
        <f t="shared" si="89"/>
        <v/>
      </c>
      <c r="BR47" s="294" t="str">
        <f t="shared" si="90"/>
        <v/>
      </c>
      <c r="BS47" s="299" t="str">
        <f t="shared" si="91"/>
        <v/>
      </c>
      <c r="BT47" s="338"/>
      <c r="BU47" s="339"/>
      <c r="BV47" s="339"/>
      <c r="BW47" s="339"/>
      <c r="BX47" s="339"/>
      <c r="BY47" s="339"/>
      <c r="BZ47" s="339"/>
      <c r="CA47" s="294"/>
      <c r="CB47" s="294"/>
      <c r="CC47" s="302" t="str">
        <f t="shared" si="73"/>
        <v/>
      </c>
      <c r="CD47" s="295" t="str">
        <f t="shared" si="92"/>
        <v/>
      </c>
      <c r="CE47" s="339"/>
      <c r="CF47" s="341"/>
      <c r="CG47" s="43"/>
      <c r="CH47" s="302" t="str">
        <f t="shared" si="93"/>
        <v/>
      </c>
      <c r="CI47" s="294" t="str">
        <f t="shared" si="94"/>
        <v/>
      </c>
      <c r="CJ47" s="299" t="str">
        <f t="shared" si="95"/>
        <v/>
      </c>
      <c r="CK47" s="350"/>
      <c r="CL47" s="351"/>
      <c r="CM47" s="351"/>
      <c r="CN47" s="356"/>
      <c r="CO47" s="356"/>
      <c r="CP47" s="356"/>
      <c r="CQ47" s="352"/>
      <c r="CR47" s="294"/>
      <c r="CS47" s="294"/>
      <c r="CT47" s="302" t="str">
        <f t="shared" si="74"/>
        <v/>
      </c>
      <c r="CU47" s="295" t="str">
        <f t="shared" si="96"/>
        <v/>
      </c>
      <c r="CV47" s="352"/>
      <c r="CW47" s="354"/>
      <c r="CX47" s="43"/>
      <c r="CY47" s="302" t="str">
        <f t="shared" si="107"/>
        <v/>
      </c>
      <c r="CZ47" s="294" t="str">
        <f t="shared" si="97"/>
        <v/>
      </c>
      <c r="DA47" s="299" t="str">
        <f t="shared" si="98"/>
        <v/>
      </c>
      <c r="DB47" s="300" t="str">
        <f t="shared" si="99"/>
        <v/>
      </c>
      <c r="DC47" s="301" t="str">
        <f t="shared" si="100"/>
        <v/>
      </c>
      <c r="DD47" s="338"/>
      <c r="DE47" s="339"/>
      <c r="DF47" s="339"/>
      <c r="DG47" s="339"/>
      <c r="DH47" s="339"/>
      <c r="DI47" s="339"/>
      <c r="DJ47" s="339"/>
      <c r="DK47" s="294"/>
      <c r="DL47" s="294"/>
      <c r="DM47" s="302" t="str">
        <f t="shared" si="75"/>
        <v/>
      </c>
      <c r="DN47" s="295" t="str">
        <f t="shared" si="101"/>
        <v/>
      </c>
      <c r="DO47" s="339"/>
      <c r="DP47" s="341"/>
      <c r="DQ47" s="43"/>
      <c r="DR47" s="302" t="str">
        <f t="shared" si="102"/>
        <v/>
      </c>
      <c r="DS47" s="294" t="str">
        <f t="shared" si="103"/>
        <v/>
      </c>
      <c r="DT47" s="299" t="str">
        <f t="shared" si="104"/>
        <v/>
      </c>
      <c r="DU47" s="300" t="str">
        <f t="shared" si="105"/>
        <v/>
      </c>
      <c r="DV47" s="298" t="str">
        <f t="shared" si="106"/>
        <v/>
      </c>
    </row>
    <row r="48" spans="1:126" x14ac:dyDescent="0.25">
      <c r="A48" s="293">
        <v>37</v>
      </c>
      <c r="B48" s="296">
        <f>'LISTA CAS'!B44</f>
        <v>0</v>
      </c>
      <c r="C48" s="296" t="str">
        <f>'LISTA CAS'!C44</f>
        <v>ZAMBRANO CAGUA EVAN NELSIÑO</v>
      </c>
      <c r="D48" s="338"/>
      <c r="E48" s="339"/>
      <c r="F48" s="339"/>
      <c r="G48" s="339"/>
      <c r="H48" s="339"/>
      <c r="I48" s="339"/>
      <c r="J48" s="339"/>
      <c r="K48" s="294"/>
      <c r="L48" s="294"/>
      <c r="M48" s="302" t="str">
        <f t="shared" si="69"/>
        <v/>
      </c>
      <c r="N48" s="295" t="str">
        <f t="shared" si="76"/>
        <v/>
      </c>
      <c r="O48" s="339"/>
      <c r="P48" s="341"/>
      <c r="Q48" s="43"/>
      <c r="R48" s="302" t="str">
        <f t="shared" si="77"/>
        <v/>
      </c>
      <c r="S48" s="294" t="str">
        <f t="shared" si="78"/>
        <v/>
      </c>
      <c r="T48" s="299" t="str">
        <f t="shared" si="79"/>
        <v/>
      </c>
      <c r="U48" s="338"/>
      <c r="V48" s="339"/>
      <c r="W48" s="339"/>
      <c r="X48" s="339"/>
      <c r="Y48" s="339"/>
      <c r="Z48" s="339"/>
      <c r="AA48" s="339"/>
      <c r="AB48" s="294"/>
      <c r="AC48" s="294"/>
      <c r="AD48" s="302" t="str">
        <f t="shared" si="70"/>
        <v/>
      </c>
      <c r="AE48" s="295" t="str">
        <f t="shared" si="80"/>
        <v/>
      </c>
      <c r="AF48" s="339"/>
      <c r="AG48" s="341"/>
      <c r="AH48" s="43"/>
      <c r="AI48" s="302" t="str">
        <f t="shared" si="81"/>
        <v/>
      </c>
      <c r="AJ48" s="294" t="str">
        <f t="shared" si="82"/>
        <v/>
      </c>
      <c r="AK48" s="299" t="str">
        <f t="shared" si="83"/>
        <v/>
      </c>
      <c r="AL48" s="338"/>
      <c r="AM48" s="339"/>
      <c r="AN48" s="339"/>
      <c r="AO48" s="339"/>
      <c r="AP48" s="339"/>
      <c r="AQ48" s="339"/>
      <c r="AR48" s="339"/>
      <c r="AS48" s="294"/>
      <c r="AT48" s="294"/>
      <c r="AU48" s="302" t="str">
        <f t="shared" si="71"/>
        <v/>
      </c>
      <c r="AV48" s="295" t="str">
        <f t="shared" si="84"/>
        <v/>
      </c>
      <c r="AW48" s="339"/>
      <c r="AX48" s="345"/>
      <c r="AY48" s="43"/>
      <c r="AZ48" s="302" t="str">
        <f t="shared" si="85"/>
        <v/>
      </c>
      <c r="BA48" s="294" t="str">
        <f t="shared" si="86"/>
        <v/>
      </c>
      <c r="BB48" s="299" t="str">
        <f t="shared" si="87"/>
        <v/>
      </c>
      <c r="BC48" s="338"/>
      <c r="BD48" s="339"/>
      <c r="BE48" s="339"/>
      <c r="BF48" s="339"/>
      <c r="BG48" s="339"/>
      <c r="BH48" s="339"/>
      <c r="BI48" s="339"/>
      <c r="BJ48" s="294"/>
      <c r="BK48" s="294"/>
      <c r="BL48" s="302" t="str">
        <f t="shared" si="72"/>
        <v/>
      </c>
      <c r="BM48" s="295" t="str">
        <f t="shared" si="88"/>
        <v/>
      </c>
      <c r="BN48" s="339"/>
      <c r="BO48" s="341"/>
      <c r="BP48" s="43"/>
      <c r="BQ48" s="302" t="str">
        <f t="shared" si="89"/>
        <v/>
      </c>
      <c r="BR48" s="294" t="str">
        <f t="shared" si="90"/>
        <v/>
      </c>
      <c r="BS48" s="299" t="str">
        <f t="shared" si="91"/>
        <v/>
      </c>
      <c r="BT48" s="338"/>
      <c r="BU48" s="339"/>
      <c r="BV48" s="339"/>
      <c r="BW48" s="339"/>
      <c r="BX48" s="339"/>
      <c r="BY48" s="339"/>
      <c r="BZ48" s="339"/>
      <c r="CA48" s="294"/>
      <c r="CB48" s="294"/>
      <c r="CC48" s="302" t="str">
        <f t="shared" si="73"/>
        <v/>
      </c>
      <c r="CD48" s="295" t="str">
        <f t="shared" si="92"/>
        <v/>
      </c>
      <c r="CE48" s="339"/>
      <c r="CF48" s="341"/>
      <c r="CG48" s="43"/>
      <c r="CH48" s="302" t="str">
        <f t="shared" si="93"/>
        <v/>
      </c>
      <c r="CI48" s="294" t="str">
        <f t="shared" si="94"/>
        <v/>
      </c>
      <c r="CJ48" s="299" t="str">
        <f t="shared" si="95"/>
        <v/>
      </c>
      <c r="CK48" s="350"/>
      <c r="CL48" s="351"/>
      <c r="CM48" s="351"/>
      <c r="CN48" s="356"/>
      <c r="CO48" s="356"/>
      <c r="CP48" s="356"/>
      <c r="CQ48" s="352"/>
      <c r="CR48" s="294"/>
      <c r="CS48" s="294"/>
      <c r="CT48" s="302" t="str">
        <f t="shared" si="74"/>
        <v/>
      </c>
      <c r="CU48" s="295" t="str">
        <f t="shared" si="96"/>
        <v/>
      </c>
      <c r="CV48" s="352"/>
      <c r="CW48" s="354"/>
      <c r="CX48" s="43"/>
      <c r="CY48" s="302" t="str">
        <f t="shared" si="107"/>
        <v/>
      </c>
      <c r="CZ48" s="294" t="str">
        <f t="shared" si="97"/>
        <v/>
      </c>
      <c r="DA48" s="299" t="str">
        <f t="shared" si="98"/>
        <v/>
      </c>
      <c r="DB48" s="300" t="str">
        <f t="shared" si="99"/>
        <v/>
      </c>
      <c r="DC48" s="301" t="str">
        <f t="shared" si="100"/>
        <v/>
      </c>
      <c r="DD48" s="338"/>
      <c r="DE48" s="339"/>
      <c r="DF48" s="339"/>
      <c r="DG48" s="339"/>
      <c r="DH48" s="339"/>
      <c r="DI48" s="339"/>
      <c r="DJ48" s="339"/>
      <c r="DK48" s="294"/>
      <c r="DL48" s="294"/>
      <c r="DM48" s="302" t="str">
        <f t="shared" si="75"/>
        <v/>
      </c>
      <c r="DN48" s="295" t="str">
        <f t="shared" si="101"/>
        <v/>
      </c>
      <c r="DO48" s="339"/>
      <c r="DP48" s="341"/>
      <c r="DQ48" s="43"/>
      <c r="DR48" s="302" t="str">
        <f t="shared" si="102"/>
        <v/>
      </c>
      <c r="DS48" s="294" t="str">
        <f t="shared" si="103"/>
        <v/>
      </c>
      <c r="DT48" s="299" t="str">
        <f t="shared" si="104"/>
        <v/>
      </c>
      <c r="DU48" s="300" t="str">
        <f t="shared" si="105"/>
        <v/>
      </c>
      <c r="DV48" s="298" t="str">
        <f t="shared" si="106"/>
        <v/>
      </c>
    </row>
    <row r="49" spans="1:126" x14ac:dyDescent="0.25">
      <c r="A49" s="293">
        <v>38</v>
      </c>
      <c r="B49" s="296">
        <f>'LISTA CAS'!B45</f>
        <v>0</v>
      </c>
      <c r="C49" s="296" t="str">
        <f>'LISTA CAS'!C45</f>
        <v>ZAMBRANO CHILA NATHALY VIVIANA</v>
      </c>
      <c r="D49" s="338"/>
      <c r="E49" s="339"/>
      <c r="F49" s="339"/>
      <c r="G49" s="339"/>
      <c r="H49" s="339"/>
      <c r="I49" s="339"/>
      <c r="J49" s="339"/>
      <c r="K49" s="294"/>
      <c r="L49" s="294"/>
      <c r="M49" s="302" t="str">
        <f t="shared" si="69"/>
        <v/>
      </c>
      <c r="N49" s="295" t="str">
        <f t="shared" si="76"/>
        <v/>
      </c>
      <c r="O49" s="339"/>
      <c r="P49" s="341"/>
      <c r="Q49" s="43"/>
      <c r="R49" s="302" t="str">
        <f t="shared" si="77"/>
        <v/>
      </c>
      <c r="S49" s="294" t="str">
        <f t="shared" si="78"/>
        <v/>
      </c>
      <c r="T49" s="299" t="str">
        <f t="shared" si="79"/>
        <v/>
      </c>
      <c r="U49" s="338"/>
      <c r="V49" s="339"/>
      <c r="W49" s="339"/>
      <c r="X49" s="339"/>
      <c r="Y49" s="339"/>
      <c r="Z49" s="339"/>
      <c r="AA49" s="339"/>
      <c r="AB49" s="294"/>
      <c r="AC49" s="294"/>
      <c r="AD49" s="302" t="str">
        <f t="shared" si="70"/>
        <v/>
      </c>
      <c r="AE49" s="295" t="str">
        <f t="shared" si="80"/>
        <v/>
      </c>
      <c r="AF49" s="339"/>
      <c r="AG49" s="341"/>
      <c r="AH49" s="43"/>
      <c r="AI49" s="302" t="str">
        <f t="shared" si="81"/>
        <v/>
      </c>
      <c r="AJ49" s="294" t="str">
        <f t="shared" si="82"/>
        <v/>
      </c>
      <c r="AK49" s="299" t="str">
        <f t="shared" si="83"/>
        <v/>
      </c>
      <c r="AL49" s="338"/>
      <c r="AM49" s="339"/>
      <c r="AN49" s="339"/>
      <c r="AO49" s="339"/>
      <c r="AP49" s="339"/>
      <c r="AQ49" s="339"/>
      <c r="AR49" s="339"/>
      <c r="AS49" s="294"/>
      <c r="AT49" s="294"/>
      <c r="AU49" s="302" t="str">
        <f t="shared" si="71"/>
        <v/>
      </c>
      <c r="AV49" s="295" t="str">
        <f t="shared" si="84"/>
        <v/>
      </c>
      <c r="AW49" s="339"/>
      <c r="AX49" s="345"/>
      <c r="AY49" s="43"/>
      <c r="AZ49" s="302" t="str">
        <f t="shared" si="85"/>
        <v/>
      </c>
      <c r="BA49" s="294" t="str">
        <f t="shared" si="86"/>
        <v/>
      </c>
      <c r="BB49" s="299" t="str">
        <f t="shared" si="87"/>
        <v/>
      </c>
      <c r="BC49" s="338"/>
      <c r="BD49" s="339"/>
      <c r="BE49" s="339"/>
      <c r="BF49" s="339"/>
      <c r="BG49" s="339"/>
      <c r="BH49" s="339"/>
      <c r="BI49" s="339"/>
      <c r="BJ49" s="294"/>
      <c r="BK49" s="294"/>
      <c r="BL49" s="302" t="str">
        <f t="shared" si="72"/>
        <v/>
      </c>
      <c r="BM49" s="295" t="str">
        <f t="shared" si="88"/>
        <v/>
      </c>
      <c r="BN49" s="339"/>
      <c r="BO49" s="341"/>
      <c r="BP49" s="43"/>
      <c r="BQ49" s="302" t="str">
        <f t="shared" si="89"/>
        <v/>
      </c>
      <c r="BR49" s="294" t="str">
        <f t="shared" si="90"/>
        <v/>
      </c>
      <c r="BS49" s="299" t="str">
        <f t="shared" si="91"/>
        <v/>
      </c>
      <c r="BT49" s="338"/>
      <c r="BU49" s="339"/>
      <c r="BV49" s="339"/>
      <c r="BW49" s="339"/>
      <c r="BX49" s="339"/>
      <c r="BY49" s="339"/>
      <c r="BZ49" s="339"/>
      <c r="CA49" s="294"/>
      <c r="CB49" s="294"/>
      <c r="CC49" s="302" t="str">
        <f t="shared" si="73"/>
        <v/>
      </c>
      <c r="CD49" s="295" t="str">
        <f t="shared" si="92"/>
        <v/>
      </c>
      <c r="CE49" s="339"/>
      <c r="CF49" s="341"/>
      <c r="CG49" s="43"/>
      <c r="CH49" s="302" t="str">
        <f t="shared" si="93"/>
        <v/>
      </c>
      <c r="CI49" s="294" t="str">
        <f t="shared" si="94"/>
        <v/>
      </c>
      <c r="CJ49" s="299" t="str">
        <f t="shared" si="95"/>
        <v/>
      </c>
      <c r="CK49" s="350"/>
      <c r="CL49" s="351"/>
      <c r="CM49" s="351"/>
      <c r="CN49" s="356"/>
      <c r="CO49" s="356"/>
      <c r="CP49" s="356"/>
      <c r="CQ49" s="352"/>
      <c r="CR49" s="294"/>
      <c r="CS49" s="294"/>
      <c r="CT49" s="302" t="str">
        <f t="shared" si="74"/>
        <v/>
      </c>
      <c r="CU49" s="295" t="str">
        <f t="shared" si="96"/>
        <v/>
      </c>
      <c r="CV49" s="352"/>
      <c r="CW49" s="354"/>
      <c r="CX49" s="43"/>
      <c r="CY49" s="302" t="str">
        <f t="shared" si="107"/>
        <v/>
      </c>
      <c r="CZ49" s="294" t="str">
        <f t="shared" si="97"/>
        <v/>
      </c>
      <c r="DA49" s="299" t="str">
        <f t="shared" si="98"/>
        <v/>
      </c>
      <c r="DB49" s="300" t="str">
        <f t="shared" si="99"/>
        <v/>
      </c>
      <c r="DC49" s="301" t="str">
        <f t="shared" si="100"/>
        <v/>
      </c>
      <c r="DD49" s="338"/>
      <c r="DE49" s="339"/>
      <c r="DF49" s="339"/>
      <c r="DG49" s="339"/>
      <c r="DH49" s="339"/>
      <c r="DI49" s="339"/>
      <c r="DJ49" s="339"/>
      <c r="DK49" s="294"/>
      <c r="DL49" s="294"/>
      <c r="DM49" s="302" t="str">
        <f t="shared" si="75"/>
        <v/>
      </c>
      <c r="DN49" s="295" t="str">
        <f t="shared" si="101"/>
        <v/>
      </c>
      <c r="DO49" s="339"/>
      <c r="DP49" s="341"/>
      <c r="DQ49" s="43"/>
      <c r="DR49" s="302" t="str">
        <f t="shared" si="102"/>
        <v/>
      </c>
      <c r="DS49" s="294" t="str">
        <f t="shared" si="103"/>
        <v/>
      </c>
      <c r="DT49" s="299" t="str">
        <f t="shared" si="104"/>
        <v/>
      </c>
      <c r="DU49" s="300" t="str">
        <f t="shared" si="105"/>
        <v/>
      </c>
      <c r="DV49" s="298" t="str">
        <f t="shared" si="106"/>
        <v/>
      </c>
    </row>
    <row r="50" spans="1:126" x14ac:dyDescent="0.25">
      <c r="A50" s="293">
        <v>39</v>
      </c>
      <c r="B50" s="296">
        <f>'LISTA CAS'!B46</f>
        <v>0</v>
      </c>
      <c r="C50" s="296" t="str">
        <f>'LISTA CAS'!C46</f>
        <v>ZAMBRANO ZAMBRANO ELIAM EZEQUIEL</v>
      </c>
      <c r="D50" s="338"/>
      <c r="E50" s="339"/>
      <c r="F50" s="339"/>
      <c r="G50" s="339"/>
      <c r="H50" s="339"/>
      <c r="I50" s="339"/>
      <c r="J50" s="339"/>
      <c r="K50" s="294"/>
      <c r="L50" s="294"/>
      <c r="M50" s="302" t="str">
        <f t="shared" si="69"/>
        <v/>
      </c>
      <c r="N50" s="295" t="str">
        <f t="shared" si="76"/>
        <v/>
      </c>
      <c r="O50" s="339"/>
      <c r="P50" s="341"/>
      <c r="Q50" s="43"/>
      <c r="R50" s="302" t="str">
        <f t="shared" si="77"/>
        <v/>
      </c>
      <c r="S50" s="294" t="str">
        <f t="shared" si="78"/>
        <v/>
      </c>
      <c r="T50" s="299" t="str">
        <f t="shared" si="79"/>
        <v/>
      </c>
      <c r="U50" s="338"/>
      <c r="V50" s="339"/>
      <c r="W50" s="339"/>
      <c r="X50" s="339"/>
      <c r="Y50" s="339"/>
      <c r="Z50" s="339"/>
      <c r="AA50" s="339"/>
      <c r="AB50" s="294"/>
      <c r="AC50" s="294"/>
      <c r="AD50" s="302" t="str">
        <f t="shared" si="70"/>
        <v/>
      </c>
      <c r="AE50" s="295" t="str">
        <f t="shared" si="80"/>
        <v/>
      </c>
      <c r="AF50" s="339"/>
      <c r="AG50" s="341"/>
      <c r="AH50" s="43"/>
      <c r="AI50" s="302" t="str">
        <f t="shared" si="81"/>
        <v/>
      </c>
      <c r="AJ50" s="294" t="str">
        <f t="shared" si="82"/>
        <v/>
      </c>
      <c r="AK50" s="299" t="str">
        <f t="shared" si="83"/>
        <v/>
      </c>
      <c r="AL50" s="338"/>
      <c r="AM50" s="339"/>
      <c r="AN50" s="339"/>
      <c r="AO50" s="339"/>
      <c r="AP50" s="339"/>
      <c r="AQ50" s="339"/>
      <c r="AR50" s="339"/>
      <c r="AS50" s="294"/>
      <c r="AT50" s="294"/>
      <c r="AU50" s="302" t="str">
        <f t="shared" si="71"/>
        <v/>
      </c>
      <c r="AV50" s="295" t="str">
        <f t="shared" si="84"/>
        <v/>
      </c>
      <c r="AW50" s="339"/>
      <c r="AX50" s="345"/>
      <c r="AY50" s="43"/>
      <c r="AZ50" s="302" t="str">
        <f t="shared" si="85"/>
        <v/>
      </c>
      <c r="BA50" s="294" t="str">
        <f t="shared" si="86"/>
        <v/>
      </c>
      <c r="BB50" s="299" t="str">
        <f t="shared" si="87"/>
        <v/>
      </c>
      <c r="BC50" s="338"/>
      <c r="BD50" s="339"/>
      <c r="BE50" s="339"/>
      <c r="BF50" s="339"/>
      <c r="BG50" s="339"/>
      <c r="BH50" s="339"/>
      <c r="BI50" s="339"/>
      <c r="BJ50" s="294"/>
      <c r="BK50" s="294"/>
      <c r="BL50" s="302" t="str">
        <f t="shared" si="72"/>
        <v/>
      </c>
      <c r="BM50" s="295" t="str">
        <f t="shared" si="88"/>
        <v/>
      </c>
      <c r="BN50" s="339"/>
      <c r="BO50" s="341"/>
      <c r="BP50" s="43"/>
      <c r="BQ50" s="302" t="str">
        <f t="shared" si="89"/>
        <v/>
      </c>
      <c r="BR50" s="294" t="str">
        <f t="shared" si="90"/>
        <v/>
      </c>
      <c r="BS50" s="299" t="str">
        <f t="shared" si="91"/>
        <v/>
      </c>
      <c r="BT50" s="338"/>
      <c r="BU50" s="339"/>
      <c r="BV50" s="339"/>
      <c r="BW50" s="339"/>
      <c r="BX50" s="339"/>
      <c r="BY50" s="339"/>
      <c r="BZ50" s="339"/>
      <c r="CA50" s="294"/>
      <c r="CB50" s="294"/>
      <c r="CC50" s="302" t="str">
        <f t="shared" si="73"/>
        <v/>
      </c>
      <c r="CD50" s="295" t="str">
        <f t="shared" si="92"/>
        <v/>
      </c>
      <c r="CE50" s="339"/>
      <c r="CF50" s="341"/>
      <c r="CG50" s="43"/>
      <c r="CH50" s="302" t="str">
        <f t="shared" si="93"/>
        <v/>
      </c>
      <c r="CI50" s="294" t="str">
        <f t="shared" si="94"/>
        <v/>
      </c>
      <c r="CJ50" s="299" t="str">
        <f t="shared" si="95"/>
        <v/>
      </c>
      <c r="CK50" s="350"/>
      <c r="CL50" s="351"/>
      <c r="CM50" s="351"/>
      <c r="CN50" s="356"/>
      <c r="CO50" s="356"/>
      <c r="CP50" s="356"/>
      <c r="CQ50" s="352"/>
      <c r="CR50" s="294"/>
      <c r="CS50" s="294"/>
      <c r="CT50" s="302" t="str">
        <f t="shared" si="74"/>
        <v/>
      </c>
      <c r="CU50" s="295" t="str">
        <f t="shared" si="96"/>
        <v/>
      </c>
      <c r="CV50" s="352"/>
      <c r="CW50" s="354"/>
      <c r="CX50" s="43"/>
      <c r="CY50" s="302" t="str">
        <f t="shared" si="107"/>
        <v/>
      </c>
      <c r="CZ50" s="294" t="str">
        <f t="shared" si="97"/>
        <v/>
      </c>
      <c r="DA50" s="299" t="str">
        <f t="shared" si="98"/>
        <v/>
      </c>
      <c r="DB50" s="300" t="str">
        <f t="shared" si="99"/>
        <v/>
      </c>
      <c r="DC50" s="301" t="str">
        <f t="shared" si="100"/>
        <v/>
      </c>
      <c r="DD50" s="338"/>
      <c r="DE50" s="339"/>
      <c r="DF50" s="339"/>
      <c r="DG50" s="339"/>
      <c r="DH50" s="339"/>
      <c r="DI50" s="339"/>
      <c r="DJ50" s="339"/>
      <c r="DK50" s="294"/>
      <c r="DL50" s="294"/>
      <c r="DM50" s="302" t="str">
        <f t="shared" si="75"/>
        <v/>
      </c>
      <c r="DN50" s="295" t="str">
        <f t="shared" si="101"/>
        <v/>
      </c>
      <c r="DO50" s="339"/>
      <c r="DP50" s="341"/>
      <c r="DQ50" s="43"/>
      <c r="DR50" s="302" t="str">
        <f t="shared" si="102"/>
        <v/>
      </c>
      <c r="DS50" s="294" t="str">
        <f t="shared" si="103"/>
        <v/>
      </c>
      <c r="DT50" s="299" t="str">
        <f t="shared" si="104"/>
        <v/>
      </c>
      <c r="DU50" s="300" t="str">
        <f t="shared" si="105"/>
        <v/>
      </c>
      <c r="DV50" s="298" t="str">
        <f t="shared" si="106"/>
        <v/>
      </c>
    </row>
    <row r="51" spans="1:126" x14ac:dyDescent="0.25">
      <c r="A51" s="293">
        <v>40</v>
      </c>
      <c r="B51" s="296">
        <f>'LISTA CAS'!B47</f>
        <v>0</v>
      </c>
      <c r="C51" s="296">
        <f>'LISTA CAS'!C47</f>
        <v>0</v>
      </c>
      <c r="D51" s="338"/>
      <c r="E51" s="339"/>
      <c r="F51" s="339"/>
      <c r="G51" s="339"/>
      <c r="H51" s="339"/>
      <c r="I51" s="339"/>
      <c r="J51" s="339"/>
      <c r="K51" s="294"/>
      <c r="L51" s="294"/>
      <c r="M51" s="302" t="str">
        <f t="shared" si="69"/>
        <v/>
      </c>
      <c r="N51" s="295" t="str">
        <f t="shared" si="76"/>
        <v/>
      </c>
      <c r="O51" s="339"/>
      <c r="P51" s="341"/>
      <c r="Q51" s="43"/>
      <c r="R51" s="302" t="str">
        <f t="shared" si="77"/>
        <v/>
      </c>
      <c r="S51" s="294" t="str">
        <f t="shared" si="78"/>
        <v/>
      </c>
      <c r="T51" s="299" t="str">
        <f t="shared" si="79"/>
        <v/>
      </c>
      <c r="U51" s="338"/>
      <c r="V51" s="339"/>
      <c r="W51" s="339"/>
      <c r="X51" s="339"/>
      <c r="Y51" s="339"/>
      <c r="Z51" s="339"/>
      <c r="AA51" s="339"/>
      <c r="AB51" s="294"/>
      <c r="AC51" s="294"/>
      <c r="AD51" s="302" t="str">
        <f t="shared" si="70"/>
        <v/>
      </c>
      <c r="AE51" s="295" t="str">
        <f t="shared" si="80"/>
        <v/>
      </c>
      <c r="AF51" s="339"/>
      <c r="AG51" s="341"/>
      <c r="AH51" s="43"/>
      <c r="AI51" s="302" t="str">
        <f t="shared" si="81"/>
        <v/>
      </c>
      <c r="AJ51" s="294" t="str">
        <f t="shared" si="82"/>
        <v/>
      </c>
      <c r="AK51" s="299" t="str">
        <f t="shared" si="83"/>
        <v/>
      </c>
      <c r="AL51" s="338"/>
      <c r="AM51" s="339"/>
      <c r="AN51" s="339"/>
      <c r="AO51" s="339"/>
      <c r="AP51" s="339"/>
      <c r="AQ51" s="339"/>
      <c r="AR51" s="339"/>
      <c r="AS51" s="294"/>
      <c r="AT51" s="294"/>
      <c r="AU51" s="302" t="str">
        <f t="shared" si="71"/>
        <v/>
      </c>
      <c r="AV51" s="295" t="str">
        <f t="shared" si="84"/>
        <v/>
      </c>
      <c r="AW51" s="339"/>
      <c r="AX51" s="345"/>
      <c r="AY51" s="43"/>
      <c r="AZ51" s="302" t="str">
        <f t="shared" si="85"/>
        <v/>
      </c>
      <c r="BA51" s="294" t="str">
        <f t="shared" si="86"/>
        <v/>
      </c>
      <c r="BB51" s="299" t="str">
        <f t="shared" si="87"/>
        <v/>
      </c>
      <c r="BC51" s="338"/>
      <c r="BD51" s="339"/>
      <c r="BE51" s="339"/>
      <c r="BF51" s="339"/>
      <c r="BG51" s="339"/>
      <c r="BH51" s="339"/>
      <c r="BI51" s="339"/>
      <c r="BJ51" s="294"/>
      <c r="BK51" s="294"/>
      <c r="BL51" s="302" t="str">
        <f t="shared" si="72"/>
        <v/>
      </c>
      <c r="BM51" s="295" t="str">
        <f t="shared" si="88"/>
        <v/>
      </c>
      <c r="BN51" s="339"/>
      <c r="BO51" s="341"/>
      <c r="BP51" s="43"/>
      <c r="BQ51" s="302" t="str">
        <f t="shared" si="89"/>
        <v/>
      </c>
      <c r="BR51" s="294" t="str">
        <f t="shared" si="90"/>
        <v/>
      </c>
      <c r="BS51" s="299" t="str">
        <f t="shared" si="91"/>
        <v/>
      </c>
      <c r="BT51" s="338"/>
      <c r="BU51" s="339"/>
      <c r="BV51" s="339"/>
      <c r="BW51" s="339"/>
      <c r="BX51" s="339"/>
      <c r="BY51" s="339"/>
      <c r="BZ51" s="339"/>
      <c r="CA51" s="294"/>
      <c r="CB51" s="294"/>
      <c r="CC51" s="302" t="str">
        <f t="shared" si="73"/>
        <v/>
      </c>
      <c r="CD51" s="295" t="str">
        <f t="shared" si="92"/>
        <v/>
      </c>
      <c r="CE51" s="339"/>
      <c r="CF51" s="341"/>
      <c r="CG51" s="43"/>
      <c r="CH51" s="302" t="str">
        <f t="shared" si="93"/>
        <v/>
      </c>
      <c r="CI51" s="294" t="str">
        <f t="shared" si="94"/>
        <v/>
      </c>
      <c r="CJ51" s="299" t="str">
        <f t="shared" si="95"/>
        <v/>
      </c>
      <c r="CK51" s="350"/>
      <c r="CL51" s="351"/>
      <c r="CM51" s="351"/>
      <c r="CN51" s="356"/>
      <c r="CO51" s="356"/>
      <c r="CP51" s="356"/>
      <c r="CQ51" s="352"/>
      <c r="CR51" s="294"/>
      <c r="CS51" s="294"/>
      <c r="CT51" s="302" t="str">
        <f t="shared" si="74"/>
        <v/>
      </c>
      <c r="CU51" s="295" t="str">
        <f t="shared" si="96"/>
        <v/>
      </c>
      <c r="CV51" s="352"/>
      <c r="CW51" s="354"/>
      <c r="CX51" s="43"/>
      <c r="CY51" s="302" t="str">
        <f t="shared" si="107"/>
        <v/>
      </c>
      <c r="CZ51" s="294" t="str">
        <f t="shared" si="97"/>
        <v/>
      </c>
      <c r="DA51" s="299" t="str">
        <f t="shared" si="98"/>
        <v/>
      </c>
      <c r="DB51" s="300" t="str">
        <f t="shared" si="99"/>
        <v/>
      </c>
      <c r="DC51" s="301" t="str">
        <f t="shared" si="100"/>
        <v/>
      </c>
      <c r="DD51" s="338"/>
      <c r="DE51" s="339"/>
      <c r="DF51" s="339"/>
      <c r="DG51" s="339"/>
      <c r="DH51" s="339"/>
      <c r="DI51" s="339"/>
      <c r="DJ51" s="339"/>
      <c r="DK51" s="294"/>
      <c r="DL51" s="294"/>
      <c r="DM51" s="302" t="str">
        <f t="shared" si="75"/>
        <v/>
      </c>
      <c r="DN51" s="295" t="str">
        <f t="shared" si="101"/>
        <v/>
      </c>
      <c r="DO51" s="339"/>
      <c r="DP51" s="341"/>
      <c r="DQ51" s="43"/>
      <c r="DR51" s="302" t="str">
        <f t="shared" si="102"/>
        <v/>
      </c>
      <c r="DS51" s="294" t="str">
        <f t="shared" si="103"/>
        <v/>
      </c>
      <c r="DT51" s="299" t="str">
        <f t="shared" si="104"/>
        <v/>
      </c>
      <c r="DU51" s="300" t="str">
        <f t="shared" si="105"/>
        <v/>
      </c>
      <c r="DV51" s="298" t="str">
        <f t="shared" si="106"/>
        <v/>
      </c>
    </row>
  </sheetData>
  <mergeCells count="110">
    <mergeCell ref="A2:B2"/>
    <mergeCell ref="C2:J2"/>
    <mergeCell ref="A3:B3"/>
    <mergeCell ref="C3:J3"/>
    <mergeCell ref="A4:B4"/>
    <mergeCell ref="D8:N8"/>
    <mergeCell ref="O8:T8"/>
    <mergeCell ref="U8:AE8"/>
    <mergeCell ref="H4:I4"/>
    <mergeCell ref="AF8:AK8"/>
    <mergeCell ref="AL8:AV8"/>
    <mergeCell ref="AW8:BB8"/>
    <mergeCell ref="A6:DV6"/>
    <mergeCell ref="D7:T7"/>
    <mergeCell ref="U7:AK7"/>
    <mergeCell ref="AL7:BB7"/>
    <mergeCell ref="BC7:BS7"/>
    <mergeCell ref="BT7:CJ7"/>
    <mergeCell ref="CK7:DC7"/>
    <mergeCell ref="DD7:DV7"/>
    <mergeCell ref="DU8:DU11"/>
    <mergeCell ref="DV8:DV11"/>
    <mergeCell ref="DT9:DT11"/>
    <mergeCell ref="BC8:BM8"/>
    <mergeCell ref="BN8:BS8"/>
    <mergeCell ref="BT8:CD8"/>
    <mergeCell ref="CE8:CJ8"/>
    <mergeCell ref="CK8:CU8"/>
    <mergeCell ref="CV8:DA8"/>
    <mergeCell ref="A9:C9"/>
    <mergeCell ref="D9:N9"/>
    <mergeCell ref="O9:O11"/>
    <mergeCell ref="P9:P11"/>
    <mergeCell ref="R9:R11"/>
    <mergeCell ref="S9:S11"/>
    <mergeCell ref="D10:J10"/>
    <mergeCell ref="K10:L10"/>
    <mergeCell ref="M10:M11"/>
    <mergeCell ref="N10:N11"/>
    <mergeCell ref="T9:T11"/>
    <mergeCell ref="U9:AE9"/>
    <mergeCell ref="Q9:Q11"/>
    <mergeCell ref="AF9:AF11"/>
    <mergeCell ref="AG9:AG11"/>
    <mergeCell ref="AI9:AI11"/>
    <mergeCell ref="AJ9:AJ11"/>
    <mergeCell ref="U10:AA10"/>
    <mergeCell ref="AB10:AC10"/>
    <mergeCell ref="AD10:AD11"/>
    <mergeCell ref="AE10:AE11"/>
    <mergeCell ref="AK9:AK11"/>
    <mergeCell ref="AH9:AH11"/>
    <mergeCell ref="AL9:AV9"/>
    <mergeCell ref="AW9:AW11"/>
    <mergeCell ref="AX9:AX11"/>
    <mergeCell ref="AZ9:AZ11"/>
    <mergeCell ref="BA9:BA11"/>
    <mergeCell ref="AL10:AR10"/>
    <mergeCell ref="AS10:AT10"/>
    <mergeCell ref="AU10:AU11"/>
    <mergeCell ref="AV10:AV11"/>
    <mergeCell ref="AY9:AY11"/>
    <mergeCell ref="BB9:BB11"/>
    <mergeCell ref="BC9:BM9"/>
    <mergeCell ref="BN9:BN11"/>
    <mergeCell ref="BO9:BO11"/>
    <mergeCell ref="BQ9:BQ11"/>
    <mergeCell ref="BR9:BR11"/>
    <mergeCell ref="BC10:BI10"/>
    <mergeCell ref="BJ10:BK10"/>
    <mergeCell ref="BL10:BL11"/>
    <mergeCell ref="BM10:BM11"/>
    <mergeCell ref="BP9:BP11"/>
    <mergeCell ref="BS9:BS11"/>
    <mergeCell ref="BT9:CD9"/>
    <mergeCell ref="CE9:CE11"/>
    <mergeCell ref="CF9:CF11"/>
    <mergeCell ref="CH9:CH11"/>
    <mergeCell ref="CI9:CI11"/>
    <mergeCell ref="BT10:BZ10"/>
    <mergeCell ref="CA10:CB10"/>
    <mergeCell ref="CC10:CC11"/>
    <mergeCell ref="CD10:CD11"/>
    <mergeCell ref="CG9:CG11"/>
    <mergeCell ref="CJ9:CJ11"/>
    <mergeCell ref="CK9:CU9"/>
    <mergeCell ref="CV9:CV11"/>
    <mergeCell ref="CW9:CW11"/>
    <mergeCell ref="CY9:CY11"/>
    <mergeCell ref="CZ9:CZ11"/>
    <mergeCell ref="CK10:CQ10"/>
    <mergeCell ref="CR10:CS10"/>
    <mergeCell ref="CT10:CT11"/>
    <mergeCell ref="CU10:CU11"/>
    <mergeCell ref="CX9:CX11"/>
    <mergeCell ref="DA9:DA11"/>
    <mergeCell ref="DD9:DN9"/>
    <mergeCell ref="DO9:DO11"/>
    <mergeCell ref="DP9:DP11"/>
    <mergeCell ref="DR9:DR11"/>
    <mergeCell ref="DS9:DS11"/>
    <mergeCell ref="DD10:DJ10"/>
    <mergeCell ref="DK10:DL10"/>
    <mergeCell ref="DM10:DM11"/>
    <mergeCell ref="DN10:DN11"/>
    <mergeCell ref="DB8:DB11"/>
    <mergeCell ref="DC8:DC11"/>
    <mergeCell ref="DD8:DN8"/>
    <mergeCell ref="DO8:DT8"/>
    <mergeCell ref="DQ9:DQ11"/>
  </mergeCells>
  <conditionalFormatting sqref="D12:J51 U12:AA51 AL12:AR51 BC12:BI51 BT12:BZ51 CK12:CQ51">
    <cfRule type="cellIs" dxfId="35" priority="20" operator="lessThan">
      <formula>7</formula>
    </cfRule>
  </conditionalFormatting>
  <conditionalFormatting sqref="O12:P51">
    <cfRule type="cellIs" dxfId="34" priority="7" operator="lessThan">
      <formula>7</formula>
    </cfRule>
  </conditionalFormatting>
  <conditionalFormatting sqref="Q12:Q51">
    <cfRule type="cellIs" dxfId="33" priority="14" operator="lessThan">
      <formula>7</formula>
    </cfRule>
  </conditionalFormatting>
  <conditionalFormatting sqref="AF12:AG51">
    <cfRule type="cellIs" dxfId="32" priority="6" operator="lessThan">
      <formula>7</formula>
    </cfRule>
  </conditionalFormatting>
  <conditionalFormatting sqref="AH12:AH51">
    <cfRule type="cellIs" dxfId="31" priority="13" operator="lessThan">
      <formula>7</formula>
    </cfRule>
  </conditionalFormatting>
  <conditionalFormatting sqref="AW12:AX51">
    <cfRule type="cellIs" dxfId="30" priority="5" operator="lessThan">
      <formula>7</formula>
    </cfRule>
  </conditionalFormatting>
  <conditionalFormatting sqref="AY12:AY51">
    <cfRule type="cellIs" dxfId="29" priority="12" operator="lessThan">
      <formula>7</formula>
    </cfRule>
  </conditionalFormatting>
  <conditionalFormatting sqref="BN12:BO51">
    <cfRule type="cellIs" dxfId="28" priority="4" operator="lessThan">
      <formula>7</formula>
    </cfRule>
  </conditionalFormatting>
  <conditionalFormatting sqref="BP12:BP51">
    <cfRule type="cellIs" dxfId="27" priority="11" operator="lessThan">
      <formula>7</formula>
    </cfRule>
  </conditionalFormatting>
  <conditionalFormatting sqref="CE12:CF51">
    <cfRule type="cellIs" dxfId="26" priority="3" operator="lessThan">
      <formula>7</formula>
    </cfRule>
  </conditionalFormatting>
  <conditionalFormatting sqref="CG12:CG51">
    <cfRule type="cellIs" dxfId="25" priority="10" operator="lessThan">
      <formula>7</formula>
    </cfRule>
  </conditionalFormatting>
  <conditionalFormatting sqref="CV12:CW51">
    <cfRule type="cellIs" dxfId="24" priority="2" operator="lessThan">
      <formula>7</formula>
    </cfRule>
  </conditionalFormatting>
  <conditionalFormatting sqref="CX12:CX51">
    <cfRule type="cellIs" dxfId="23" priority="9" operator="lessThan">
      <formula>7</formula>
    </cfRule>
  </conditionalFormatting>
  <conditionalFormatting sqref="DD12:DJ51">
    <cfRule type="cellIs" dxfId="22" priority="17" operator="lessThan">
      <formula>7</formula>
    </cfRule>
  </conditionalFormatting>
  <conditionalFormatting sqref="DO12:DP51">
    <cfRule type="cellIs" dxfId="21" priority="1" operator="lessThan">
      <formula>7</formula>
    </cfRule>
  </conditionalFormatting>
  <conditionalFormatting sqref="DQ12:DQ51">
    <cfRule type="cellIs" dxfId="20" priority="8" operator="lessThan">
      <formula>7</formula>
    </cfRule>
  </conditionalFormatting>
  <pageMargins left="0.19685039370078741" right="0" top="0" bottom="0" header="0" footer="0"/>
  <pageSetup paperSize="9" scale="75" orientation="landscape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132"/>
  </sheetPr>
  <dimension ref="A1:AH58"/>
  <sheetViews>
    <sheetView showGridLines="0" zoomScale="84" zoomScaleNormal="84" workbookViewId="0">
      <selection activeCell="L2" sqref="L2"/>
    </sheetView>
  </sheetViews>
  <sheetFormatPr baseColWidth="10" defaultRowHeight="15" x14ac:dyDescent="0.25"/>
  <cols>
    <col min="1" max="1" width="4.140625" customWidth="1"/>
    <col min="2" max="2" width="11.7109375" customWidth="1"/>
    <col min="3" max="3" width="40.7109375" customWidth="1"/>
    <col min="4" max="28" width="4.7109375" style="25" customWidth="1"/>
    <col min="29" max="34" width="8.5703125" customWidth="1"/>
  </cols>
  <sheetData>
    <row r="1" spans="1:34" ht="76.5" customHeight="1" x14ac:dyDescent="0.25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</row>
    <row r="2" spans="1:34" ht="21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  <c r="F2" s="382"/>
      <c r="G2" s="382"/>
      <c r="H2" s="382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</row>
    <row r="3" spans="1:34" ht="21" customHeight="1" x14ac:dyDescent="0.25">
      <c r="A3" s="381" t="s">
        <v>10</v>
      </c>
      <c r="B3" s="381"/>
      <c r="C3" s="518" t="str">
        <f>MENÚ!B7</f>
        <v>MGTR. YUGCHA BRAVO SHIRLEY</v>
      </c>
      <c r="D3" s="518"/>
      <c r="E3" s="518"/>
      <c r="F3" s="518"/>
      <c r="G3" s="145"/>
      <c r="H3" s="145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34" ht="21" customHeight="1" x14ac:dyDescent="0.25">
      <c r="A4" s="381" t="s">
        <v>80</v>
      </c>
      <c r="B4" s="381"/>
      <c r="C4" s="145" t="str">
        <f>MENÚ!G7</f>
        <v>2do</v>
      </c>
      <c r="D4" s="531" t="s">
        <v>12</v>
      </c>
      <c r="E4" s="531"/>
      <c r="F4" s="531"/>
      <c r="G4" s="519" t="str">
        <f>MENÚ!G8</f>
        <v>A</v>
      </c>
      <c r="H4" s="519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</row>
    <row r="5" spans="1:34" s="163" customFormat="1" ht="6" customHeight="1" x14ac:dyDescent="0.25">
      <c r="A5" s="162">
        <v>1</v>
      </c>
      <c r="B5" s="162">
        <v>2</v>
      </c>
      <c r="C5" s="162">
        <v>3</v>
      </c>
      <c r="D5" s="162">
        <v>4</v>
      </c>
      <c r="E5" s="162">
        <v>5</v>
      </c>
      <c r="F5" s="162">
        <v>6</v>
      </c>
      <c r="G5" s="162">
        <v>7</v>
      </c>
      <c r="H5" s="162">
        <v>8</v>
      </c>
      <c r="I5" s="162">
        <v>9</v>
      </c>
      <c r="J5" s="162">
        <v>10</v>
      </c>
      <c r="K5" s="162">
        <v>11</v>
      </c>
      <c r="L5" s="162">
        <v>12</v>
      </c>
      <c r="M5" s="162">
        <v>13</v>
      </c>
      <c r="N5" s="162">
        <v>14</v>
      </c>
      <c r="O5" s="162">
        <v>15</v>
      </c>
      <c r="P5" s="162">
        <v>16</v>
      </c>
      <c r="Q5" s="162">
        <v>17</v>
      </c>
      <c r="R5" s="162">
        <v>18</v>
      </c>
      <c r="S5" s="162">
        <v>19</v>
      </c>
      <c r="T5" s="162">
        <v>20</v>
      </c>
      <c r="U5" s="162">
        <v>21</v>
      </c>
      <c r="V5" s="162">
        <v>22</v>
      </c>
      <c r="W5" s="162">
        <v>23</v>
      </c>
      <c r="X5" s="162">
        <v>24</v>
      </c>
      <c r="Y5" s="162">
        <v>25</v>
      </c>
      <c r="Z5" s="162">
        <v>26</v>
      </c>
      <c r="AA5" s="162">
        <v>27</v>
      </c>
      <c r="AB5" s="162">
        <v>28</v>
      </c>
      <c r="AC5" s="162">
        <v>29</v>
      </c>
      <c r="AD5" s="162">
        <v>30</v>
      </c>
      <c r="AE5" s="162">
        <v>31</v>
      </c>
      <c r="AF5" s="162">
        <v>32</v>
      </c>
      <c r="AG5" s="162">
        <v>33</v>
      </c>
      <c r="AH5" s="162">
        <v>34</v>
      </c>
    </row>
    <row r="6" spans="1:34" ht="30" customHeight="1" thickBot="1" x14ac:dyDescent="0.3">
      <c r="A6" s="532" t="s">
        <v>92</v>
      </c>
      <c r="B6" s="532"/>
      <c r="C6" s="532"/>
      <c r="D6" s="532"/>
      <c r="E6" s="532"/>
      <c r="F6" s="532"/>
      <c r="G6" s="532"/>
      <c r="H6" s="532"/>
      <c r="I6" s="532"/>
      <c r="J6" s="532"/>
      <c r="K6" s="532"/>
      <c r="L6" s="532"/>
      <c r="M6" s="532"/>
      <c r="N6" s="532"/>
      <c r="O6" s="532"/>
      <c r="P6" s="532"/>
      <c r="Q6" s="532"/>
      <c r="R6" s="532"/>
      <c r="S6" s="532"/>
      <c r="T6" s="532"/>
      <c r="U6" s="532"/>
      <c r="V6" s="532"/>
      <c r="W6" s="532"/>
      <c r="X6" s="532"/>
      <c r="Y6" s="532"/>
      <c r="Z6" s="532"/>
      <c r="AA6" s="532"/>
      <c r="AB6" s="532"/>
      <c r="AC6" s="532"/>
      <c r="AD6" s="532"/>
      <c r="AE6" s="532"/>
      <c r="AF6" s="532"/>
      <c r="AG6" s="532"/>
      <c r="AH6" s="532"/>
    </row>
    <row r="7" spans="1:34" ht="39.75" customHeight="1" thickBot="1" x14ac:dyDescent="0.3">
      <c r="A7" s="520" t="s">
        <v>53</v>
      </c>
      <c r="B7" s="521"/>
      <c r="C7" s="522"/>
      <c r="D7" s="523" t="str">
        <f>'CALIF. 1ER TRIM.'!D7</f>
        <v>LENGUA Y LITERATURA</v>
      </c>
      <c r="E7" s="524"/>
      <c r="F7" s="524"/>
      <c r="G7" s="524"/>
      <c r="H7" s="525"/>
      <c r="I7" s="526" t="str">
        <f>'CALIF. 1ER TRIM.'!I7</f>
        <v>MATEMÁTICA</v>
      </c>
      <c r="J7" s="527"/>
      <c r="K7" s="527"/>
      <c r="L7" s="527"/>
      <c r="M7" s="527"/>
      <c r="N7" s="528" t="str">
        <f>'CALIF. 1ER TRIM.'!N7</f>
        <v>ESTUDIOS SOCIALES</v>
      </c>
      <c r="O7" s="529"/>
      <c r="P7" s="529"/>
      <c r="Q7" s="529"/>
      <c r="R7" s="530"/>
      <c r="S7" s="545" t="str">
        <f>'CALIF. 1ER TRIM.'!S7</f>
        <v>CIENCIAS NATURALES</v>
      </c>
      <c r="T7" s="546"/>
      <c r="U7" s="546"/>
      <c r="V7" s="546"/>
      <c r="W7" s="546"/>
      <c r="X7" s="542" t="str">
        <f>'CALIF. 1ER TRIM.'!X7</f>
        <v>INGLÉS</v>
      </c>
      <c r="Y7" s="542"/>
      <c r="Z7" s="542"/>
      <c r="AA7" s="542"/>
      <c r="AB7" s="543"/>
      <c r="AC7" s="533" t="str">
        <f>'CALIF. 1ER TRIM.'!AC7</f>
        <v>EDUCACIÓN FÍSICA</v>
      </c>
      <c r="AD7" s="534"/>
      <c r="AE7" s="535" t="str">
        <f>'CALIF. 1ER TRIM.'!AE7</f>
        <v>EDUCACIÓN CULTURAL Y ARÍSTICA</v>
      </c>
      <c r="AF7" s="536"/>
      <c r="AG7" s="537" t="s">
        <v>132</v>
      </c>
      <c r="AH7" s="539" t="s">
        <v>133</v>
      </c>
    </row>
    <row r="8" spans="1:34" ht="15" customHeight="1" thickTop="1" x14ac:dyDescent="0.25">
      <c r="A8" s="547" t="s">
        <v>1</v>
      </c>
      <c r="B8" s="547"/>
      <c r="C8" s="548"/>
      <c r="D8" s="551" t="s">
        <v>99</v>
      </c>
      <c r="E8" s="506">
        <v>0.7</v>
      </c>
      <c r="F8" s="551" t="s">
        <v>98</v>
      </c>
      <c r="G8" s="506">
        <v>0.3</v>
      </c>
      <c r="H8" s="553" t="s">
        <v>35</v>
      </c>
      <c r="I8" s="508" t="s">
        <v>99</v>
      </c>
      <c r="J8" s="506">
        <v>0.7</v>
      </c>
      <c r="K8" s="508" t="s">
        <v>98</v>
      </c>
      <c r="L8" s="506">
        <v>0.3</v>
      </c>
      <c r="M8" s="508" t="s">
        <v>35</v>
      </c>
      <c r="N8" s="512" t="s">
        <v>99</v>
      </c>
      <c r="O8" s="506">
        <v>0.7</v>
      </c>
      <c r="P8" s="512" t="s">
        <v>98</v>
      </c>
      <c r="Q8" s="506">
        <v>0.3</v>
      </c>
      <c r="R8" s="509" t="s">
        <v>35</v>
      </c>
      <c r="S8" s="510" t="s">
        <v>99</v>
      </c>
      <c r="T8" s="506">
        <v>0.7</v>
      </c>
      <c r="U8" s="510" t="s">
        <v>98</v>
      </c>
      <c r="V8" s="506">
        <v>0.3</v>
      </c>
      <c r="W8" s="510" t="s">
        <v>35</v>
      </c>
      <c r="X8" s="514" t="s">
        <v>99</v>
      </c>
      <c r="Y8" s="515">
        <v>0.7</v>
      </c>
      <c r="Z8" s="514" t="s">
        <v>98</v>
      </c>
      <c r="AA8" s="515">
        <v>0.3</v>
      </c>
      <c r="AB8" s="541" t="s">
        <v>35</v>
      </c>
      <c r="AC8" s="544" t="s">
        <v>125</v>
      </c>
      <c r="AD8" s="517" t="s">
        <v>117</v>
      </c>
      <c r="AE8" s="505" t="s">
        <v>125</v>
      </c>
      <c r="AF8" s="504" t="s">
        <v>117</v>
      </c>
      <c r="AG8" s="538"/>
      <c r="AH8" s="540"/>
    </row>
    <row r="9" spans="1:34" ht="45.75" customHeight="1" x14ac:dyDescent="0.25">
      <c r="A9" s="549"/>
      <c r="B9" s="549"/>
      <c r="C9" s="550"/>
      <c r="D9" s="551"/>
      <c r="E9" s="507"/>
      <c r="F9" s="551"/>
      <c r="G9" s="507"/>
      <c r="H9" s="553"/>
      <c r="I9" s="513"/>
      <c r="J9" s="507"/>
      <c r="K9" s="513"/>
      <c r="L9" s="507"/>
      <c r="M9" s="508"/>
      <c r="N9" s="512"/>
      <c r="O9" s="507"/>
      <c r="P9" s="512"/>
      <c r="Q9" s="507"/>
      <c r="R9" s="509"/>
      <c r="S9" s="511"/>
      <c r="T9" s="507"/>
      <c r="U9" s="511"/>
      <c r="V9" s="507"/>
      <c r="W9" s="510"/>
      <c r="X9" s="514"/>
      <c r="Y9" s="516"/>
      <c r="Z9" s="514"/>
      <c r="AA9" s="516"/>
      <c r="AB9" s="541"/>
      <c r="AC9" s="544"/>
      <c r="AD9" s="517"/>
      <c r="AE9" s="505"/>
      <c r="AF9" s="505"/>
      <c r="AG9" s="538"/>
      <c r="AH9" s="540"/>
    </row>
    <row r="10" spans="1:34" ht="16.5" customHeight="1" x14ac:dyDescent="0.25">
      <c r="A10" s="136" t="s">
        <v>3</v>
      </c>
      <c r="B10" s="136" t="s">
        <v>2</v>
      </c>
      <c r="C10" s="136" t="s">
        <v>0</v>
      </c>
      <c r="D10" s="552"/>
      <c r="E10" s="507"/>
      <c r="F10" s="551"/>
      <c r="G10" s="507"/>
      <c r="H10" s="553"/>
      <c r="I10" s="513"/>
      <c r="J10" s="507"/>
      <c r="K10" s="513"/>
      <c r="L10" s="507"/>
      <c r="M10" s="508"/>
      <c r="N10" s="512"/>
      <c r="O10" s="507"/>
      <c r="P10" s="512"/>
      <c r="Q10" s="507"/>
      <c r="R10" s="509"/>
      <c r="S10" s="511"/>
      <c r="T10" s="507"/>
      <c r="U10" s="511"/>
      <c r="V10" s="507"/>
      <c r="W10" s="510"/>
      <c r="X10" s="514"/>
      <c r="Y10" s="516"/>
      <c r="Z10" s="514"/>
      <c r="AA10" s="516"/>
      <c r="AB10" s="541"/>
      <c r="AC10" s="544"/>
      <c r="AD10" s="517"/>
      <c r="AE10" s="505"/>
      <c r="AF10" s="505"/>
      <c r="AG10" s="538"/>
      <c r="AH10" s="540"/>
    </row>
    <row r="11" spans="1:34" ht="15" customHeight="1" x14ac:dyDescent="0.25">
      <c r="A11" s="137">
        <v>1</v>
      </c>
      <c r="B11" s="138">
        <f>'LISTA CAS'!B8</f>
        <v>0</v>
      </c>
      <c r="C11" s="138" t="str">
        <f>'LISTA CAS'!C8</f>
        <v>ALAVA INTRIAGO MADELINE JULIETTE</v>
      </c>
      <c r="D11" s="135">
        <f>'3ER TRIM. '!M12</f>
        <v>8.57</v>
      </c>
      <c r="E11" s="139">
        <f>IFERROR(TRUNC(D11*70/100),"")</f>
        <v>5</v>
      </c>
      <c r="F11" s="135">
        <f>'3ER TRIM. '!R12</f>
        <v>9</v>
      </c>
      <c r="G11" s="139">
        <f>IFERROR(TRUNC(F11*30/100),"")</f>
        <v>2</v>
      </c>
      <c r="H11" s="140">
        <f>IFERROR(TRUNC(SUM(E11+G11),2),"")</f>
        <v>7</v>
      </c>
      <c r="I11" s="135">
        <f>'3ER TRIM. '!AD12</f>
        <v>8.57</v>
      </c>
      <c r="J11" s="139">
        <f t="shared" ref="J11" si="0">IFERROR(TRUNC(I11*70/100),"")</f>
        <v>5</v>
      </c>
      <c r="K11" s="135">
        <f>'3ER TRIM. '!AI12</f>
        <v>8.75</v>
      </c>
      <c r="L11" s="139">
        <f t="shared" ref="L11" si="1">IFERROR(TRUNC(K11*30/100),"")</f>
        <v>2</v>
      </c>
      <c r="M11" s="140">
        <f t="shared" ref="M11" si="2">IFERROR(TRUNC(SUM(J11+L11),2),"")</f>
        <v>7</v>
      </c>
      <c r="N11" s="135">
        <f>'3ER TRIM. '!AU12</f>
        <v>9.14</v>
      </c>
      <c r="O11" s="139">
        <f t="shared" ref="O11" si="3">IFERROR(TRUNC(N11*70/100),"")</f>
        <v>6</v>
      </c>
      <c r="P11" s="135">
        <f>'3ER TRIM. '!AZ12</f>
        <v>10</v>
      </c>
      <c r="Q11" s="139">
        <f t="shared" ref="Q11" si="4">IFERROR(TRUNC(P11*30/100),"")</f>
        <v>3</v>
      </c>
      <c r="R11" s="140">
        <f t="shared" ref="R11" si="5">IFERROR(TRUNC(SUM(O11+Q11),2),"")</f>
        <v>9</v>
      </c>
      <c r="S11" s="135">
        <f>'3ER TRIM. '!BL12</f>
        <v>8.14</v>
      </c>
      <c r="T11" s="139">
        <f t="shared" ref="T11" si="6">IFERROR(TRUNC(S11*70/100),"")</f>
        <v>5</v>
      </c>
      <c r="U11" s="135">
        <f>'3ER TRIM. '!BQ12</f>
        <v>8</v>
      </c>
      <c r="V11" s="139">
        <f t="shared" ref="V11" si="7">IFERROR(TRUNC(U11*30/100),"")</f>
        <v>2</v>
      </c>
      <c r="W11" s="140">
        <f t="shared" ref="W11" si="8">IFERROR(TRUNC(SUM(T11+V11),2),"")</f>
        <v>7</v>
      </c>
      <c r="X11" s="135">
        <f>'3ER TRIM. '!CC12</f>
        <v>8.57</v>
      </c>
      <c r="Y11" s="139">
        <f t="shared" ref="Y11" si="9">IFERROR(TRUNC(X11*70/100),"")</f>
        <v>5</v>
      </c>
      <c r="Z11" s="135">
        <f>'3ER TRIM. '!CH12</f>
        <v>8.5</v>
      </c>
      <c r="AA11" s="139">
        <f t="shared" ref="AA11" si="10">IFERROR(TRUNC(Z11*30/100),"")</f>
        <v>2</v>
      </c>
      <c r="AB11" s="140">
        <f t="shared" ref="AB11" si="11">IFERROR(TRUNC(SUM(Y11+AA11),2),"")</f>
        <v>7</v>
      </c>
      <c r="AC11" s="134">
        <f>'3ER TRIM. '!DB12</f>
        <v>9</v>
      </c>
      <c r="AD11" s="221" t="str">
        <f>IF(AC11="","",IF(AC11&gt;=9.51,"A+",IF(AC11&gt;=9,"A-",IF(AC11&gt;=8,"B+",IF(AC11&gt;=7,"B-",IF(AC11&gt;=6,"C+",IF(AC11&gt;=5,"C-",IF(AC11&gt;=4,"D+",IF(AC11&gt;=3,"D-",IF(AC11&gt;=2,"E+",IF(AC11&gt;=0,"E-")))))))))))</f>
        <v>A-</v>
      </c>
      <c r="AE11" s="134">
        <f>'3ER TRIM. '!DU12</f>
        <v>8</v>
      </c>
      <c r="AF11" s="221" t="str">
        <f t="shared" ref="AF11" si="12">IF(AE11="","",IF(AE11&gt;=9.51,"A+",IF(AE11&gt;=9,"A-",IF(AE11&gt;=8,"B+",IF(AE11&gt;=7,"B-",IF(AE11&gt;=6,"C+",IF(AE11&gt;=5,"C-",IF(AE11&gt;=4,"D+",IF(AE11&gt;=3,"D-",IF(AE11&gt;=2,"E+",IF(AE11&gt;=0,"E-")))))))))))</f>
        <v>B+</v>
      </c>
      <c r="AG11" s="264" t="s">
        <v>137</v>
      </c>
      <c r="AH11" s="265" t="s">
        <v>138</v>
      </c>
    </row>
    <row r="12" spans="1:34" x14ac:dyDescent="0.25">
      <c r="A12" s="137">
        <v>2</v>
      </c>
      <c r="B12" s="138">
        <f>'LISTA CAS'!B9</f>
        <v>0</v>
      </c>
      <c r="C12" s="138" t="str">
        <f>'LISTA CAS'!C9</f>
        <v>ALCIVAR MUÑOZ ORIANA VALESKA</v>
      </c>
      <c r="D12" s="135" t="str">
        <f>'3ER TRIM. '!M13</f>
        <v/>
      </c>
      <c r="E12" s="139" t="str">
        <f t="shared" ref="E12:E23" si="13">IFERROR(TRUNC(D12*70/100),"")</f>
        <v/>
      </c>
      <c r="F12" s="135" t="str">
        <f>'3ER TRIM. '!R13</f>
        <v/>
      </c>
      <c r="G12" s="139" t="str">
        <f t="shared" ref="G12:G23" si="14">IFERROR(TRUNC(F12*30/100),"")</f>
        <v/>
      </c>
      <c r="H12" s="140" t="str">
        <f t="shared" ref="H12:H23" si="15">IFERROR(TRUNC(SUM(E12+G12),2),"")</f>
        <v/>
      </c>
      <c r="I12" s="135" t="str">
        <f>'3ER TRIM. '!AD13</f>
        <v/>
      </c>
      <c r="J12" s="139" t="str">
        <f t="shared" ref="J12" si="16">IFERROR(TRUNC(I12*70/100),"")</f>
        <v/>
      </c>
      <c r="K12" s="135" t="str">
        <f>'3ER TRIM. '!AI13</f>
        <v/>
      </c>
      <c r="L12" s="139" t="str">
        <f t="shared" ref="L12" si="17">IFERROR(TRUNC(K12*30/100),"")</f>
        <v/>
      </c>
      <c r="M12" s="140" t="str">
        <f t="shared" ref="M12:M23" si="18">IFERROR(TRUNC(SUM(J12+L12),2),"")</f>
        <v/>
      </c>
      <c r="N12" s="135" t="str">
        <f>'3ER TRIM. '!AU13</f>
        <v/>
      </c>
      <c r="O12" s="139" t="str">
        <f t="shared" ref="O12" si="19">IFERROR(TRUNC(N12*70/100),"")</f>
        <v/>
      </c>
      <c r="P12" s="135" t="str">
        <f>'3ER TRIM. '!AZ13</f>
        <v/>
      </c>
      <c r="Q12" s="139" t="str">
        <f t="shared" ref="Q12" si="20">IFERROR(TRUNC(P12*30/100),"")</f>
        <v/>
      </c>
      <c r="R12" s="140" t="str">
        <f t="shared" ref="R12:R23" si="21">IFERROR(TRUNC(SUM(O12+Q12),2),"")</f>
        <v/>
      </c>
      <c r="S12" s="135" t="str">
        <f>'3ER TRIM. '!BL13</f>
        <v/>
      </c>
      <c r="T12" s="139" t="str">
        <f t="shared" ref="T12" si="22">IFERROR(TRUNC(S12*70/100),"")</f>
        <v/>
      </c>
      <c r="U12" s="135" t="str">
        <f>'3ER TRIM. '!BQ13</f>
        <v/>
      </c>
      <c r="V12" s="139" t="str">
        <f t="shared" ref="V12" si="23">IFERROR(TRUNC(U12*30/100),"")</f>
        <v/>
      </c>
      <c r="W12" s="140" t="str">
        <f t="shared" ref="W12:W23" si="24">IFERROR(TRUNC(SUM(T12+V12),2),"")</f>
        <v/>
      </c>
      <c r="X12" s="135" t="str">
        <f>'3ER TRIM. '!CC13</f>
        <v/>
      </c>
      <c r="Y12" s="139" t="str">
        <f t="shared" ref="Y12" si="25">IFERROR(TRUNC(X12*70/100),"")</f>
        <v/>
      </c>
      <c r="Z12" s="135" t="str">
        <f>'3ER TRIM. '!CH13</f>
        <v/>
      </c>
      <c r="AA12" s="139" t="str">
        <f t="shared" ref="AA12" si="26">IFERROR(TRUNC(Z12*30/100),"")</f>
        <v/>
      </c>
      <c r="AB12" s="140" t="str">
        <f t="shared" ref="AB12:AB23" si="27">IFERROR(TRUNC(SUM(Y12+AA12),2),"")</f>
        <v/>
      </c>
      <c r="AC12" s="134" t="str">
        <f>'3ER TRIM. '!DB13</f>
        <v/>
      </c>
      <c r="AD12" s="221" t="str">
        <f t="shared" ref="AD12:AD23" si="28">IF(AC12="","",IF(AC12&gt;=9.51,"A+",IF(AC12&gt;=9,"A-",IF(AC12&gt;=8,"B+",IF(AC12&gt;=7,"B-",IF(AC12&gt;=6,"C+",IF(AC12&gt;=5,"C-",IF(AC12&gt;=4,"D+",IF(AC12&gt;=3,"D-",IF(AC12&gt;=2,"E+",IF(AC12&gt;=0,"E-")))))))))))</f>
        <v/>
      </c>
      <c r="AE12" s="134" t="str">
        <f>'3ER TRIM. '!DU13</f>
        <v/>
      </c>
      <c r="AF12" s="221" t="str">
        <f t="shared" ref="AF12:AF23" si="29">IF(AE12="","",IF(AE12&gt;=9.51,"A+",IF(AE12&gt;=9,"A-",IF(AE12&gt;=8,"B+",IF(AE12&gt;=7,"B-",IF(AE12&gt;=6,"C+",IF(AE12&gt;=5,"C-",IF(AE12&gt;=4,"D+",IF(AE12&gt;=3,"D-",IF(AE12&gt;=2,"E+",IF(AE12&gt;=0,"E-")))))))))))</f>
        <v/>
      </c>
      <c r="AG12" s="264"/>
      <c r="AH12" s="265"/>
    </row>
    <row r="13" spans="1:34" x14ac:dyDescent="0.25">
      <c r="A13" s="137">
        <v>3</v>
      </c>
      <c r="B13" s="138">
        <f>'LISTA CAS'!B10</f>
        <v>0</v>
      </c>
      <c r="C13" s="138" t="str">
        <f>'LISTA CAS'!C10</f>
        <v>ARIAS MUÑOZ FERNANDO ELIAN</v>
      </c>
      <c r="D13" s="135" t="str">
        <f>'3ER TRIM. '!M14</f>
        <v/>
      </c>
      <c r="E13" s="139" t="str">
        <f t="shared" si="13"/>
        <v/>
      </c>
      <c r="F13" s="135" t="str">
        <f>'3ER TRIM. '!R14</f>
        <v/>
      </c>
      <c r="G13" s="139" t="str">
        <f t="shared" si="14"/>
        <v/>
      </c>
      <c r="H13" s="140" t="str">
        <f t="shared" si="15"/>
        <v/>
      </c>
      <c r="I13" s="135" t="str">
        <f>'3ER TRIM. '!AD14</f>
        <v/>
      </c>
      <c r="J13" s="139" t="str">
        <f t="shared" ref="J13" si="30">IFERROR(TRUNC(I13*70/100),"")</f>
        <v/>
      </c>
      <c r="K13" s="135" t="str">
        <f>'3ER TRIM. '!AI14</f>
        <v/>
      </c>
      <c r="L13" s="139" t="str">
        <f t="shared" ref="L13" si="31">IFERROR(TRUNC(K13*30/100),"")</f>
        <v/>
      </c>
      <c r="M13" s="140" t="str">
        <f t="shared" si="18"/>
        <v/>
      </c>
      <c r="N13" s="135" t="str">
        <f>'3ER TRIM. '!AU14</f>
        <v/>
      </c>
      <c r="O13" s="139" t="str">
        <f t="shared" ref="O13" si="32">IFERROR(TRUNC(N13*70/100),"")</f>
        <v/>
      </c>
      <c r="P13" s="135" t="str">
        <f>'3ER TRIM. '!AZ14</f>
        <v/>
      </c>
      <c r="Q13" s="139" t="str">
        <f t="shared" ref="Q13" si="33">IFERROR(TRUNC(P13*30/100),"")</f>
        <v/>
      </c>
      <c r="R13" s="140" t="str">
        <f t="shared" si="21"/>
        <v/>
      </c>
      <c r="S13" s="135" t="str">
        <f>'3ER TRIM. '!BL14</f>
        <v/>
      </c>
      <c r="T13" s="139" t="str">
        <f t="shared" ref="T13" si="34">IFERROR(TRUNC(S13*70/100),"")</f>
        <v/>
      </c>
      <c r="U13" s="135" t="str">
        <f>'3ER TRIM. '!BQ14</f>
        <v/>
      </c>
      <c r="V13" s="139" t="str">
        <f t="shared" ref="V13" si="35">IFERROR(TRUNC(U13*30/100),"")</f>
        <v/>
      </c>
      <c r="W13" s="140" t="str">
        <f t="shared" si="24"/>
        <v/>
      </c>
      <c r="X13" s="135" t="str">
        <f>'3ER TRIM. '!CC14</f>
        <v/>
      </c>
      <c r="Y13" s="139" t="str">
        <f t="shared" ref="Y13" si="36">IFERROR(TRUNC(X13*70/100),"")</f>
        <v/>
      </c>
      <c r="Z13" s="135" t="str">
        <f>'3ER TRIM. '!CH14</f>
        <v/>
      </c>
      <c r="AA13" s="139" t="str">
        <f t="shared" ref="AA13" si="37">IFERROR(TRUNC(Z13*30/100),"")</f>
        <v/>
      </c>
      <c r="AB13" s="140" t="str">
        <f t="shared" si="27"/>
        <v/>
      </c>
      <c r="AC13" s="134" t="str">
        <f>'3ER TRIM. '!DB14</f>
        <v/>
      </c>
      <c r="AD13" s="221" t="str">
        <f t="shared" si="28"/>
        <v/>
      </c>
      <c r="AE13" s="134" t="str">
        <f>'3ER TRIM. '!DU14</f>
        <v/>
      </c>
      <c r="AF13" s="221" t="str">
        <f t="shared" si="29"/>
        <v/>
      </c>
      <c r="AG13" s="264"/>
      <c r="AH13" s="265"/>
    </row>
    <row r="14" spans="1:34" x14ac:dyDescent="0.25">
      <c r="A14" s="137">
        <v>4</v>
      </c>
      <c r="B14" s="138">
        <f>'LISTA CAS'!B11</f>
        <v>0</v>
      </c>
      <c r="C14" s="138" t="str">
        <f>'LISTA CAS'!C11</f>
        <v>BARRE MAGALLAN BASTIAN OMAR</v>
      </c>
      <c r="D14" s="135" t="str">
        <f>'3ER TRIM. '!M15</f>
        <v/>
      </c>
      <c r="E14" s="139" t="str">
        <f t="shared" si="13"/>
        <v/>
      </c>
      <c r="F14" s="135" t="str">
        <f>'3ER TRIM. '!R15</f>
        <v/>
      </c>
      <c r="G14" s="139" t="str">
        <f t="shared" si="14"/>
        <v/>
      </c>
      <c r="H14" s="140" t="str">
        <f t="shared" si="15"/>
        <v/>
      </c>
      <c r="I14" s="135" t="str">
        <f>'3ER TRIM. '!AD15</f>
        <v/>
      </c>
      <c r="J14" s="139" t="str">
        <f t="shared" ref="J14" si="38">IFERROR(TRUNC(I14*70/100),"")</f>
        <v/>
      </c>
      <c r="K14" s="135" t="str">
        <f>'3ER TRIM. '!AI15</f>
        <v/>
      </c>
      <c r="L14" s="139" t="str">
        <f t="shared" ref="L14" si="39">IFERROR(TRUNC(K14*30/100),"")</f>
        <v/>
      </c>
      <c r="M14" s="140" t="str">
        <f t="shared" si="18"/>
        <v/>
      </c>
      <c r="N14" s="135" t="str">
        <f>'3ER TRIM. '!AU15</f>
        <v/>
      </c>
      <c r="O14" s="139" t="str">
        <f t="shared" ref="O14" si="40">IFERROR(TRUNC(N14*70/100),"")</f>
        <v/>
      </c>
      <c r="P14" s="135" t="str">
        <f>'3ER TRIM. '!AZ15</f>
        <v/>
      </c>
      <c r="Q14" s="139" t="str">
        <f t="shared" ref="Q14" si="41">IFERROR(TRUNC(P14*30/100),"")</f>
        <v/>
      </c>
      <c r="R14" s="140" t="str">
        <f t="shared" si="21"/>
        <v/>
      </c>
      <c r="S14" s="135" t="str">
        <f>'3ER TRIM. '!BL15</f>
        <v/>
      </c>
      <c r="T14" s="139" t="str">
        <f t="shared" ref="T14" si="42">IFERROR(TRUNC(S14*70/100),"")</f>
        <v/>
      </c>
      <c r="U14" s="135" t="str">
        <f>'3ER TRIM. '!BQ15</f>
        <v/>
      </c>
      <c r="V14" s="139" t="str">
        <f t="shared" ref="V14" si="43">IFERROR(TRUNC(U14*30/100),"")</f>
        <v/>
      </c>
      <c r="W14" s="140" t="str">
        <f t="shared" si="24"/>
        <v/>
      </c>
      <c r="X14" s="135" t="str">
        <f>'3ER TRIM. '!CC15</f>
        <v/>
      </c>
      <c r="Y14" s="139" t="str">
        <f t="shared" ref="Y14" si="44">IFERROR(TRUNC(X14*70/100),"")</f>
        <v/>
      </c>
      <c r="Z14" s="135" t="str">
        <f>'3ER TRIM. '!CH15</f>
        <v/>
      </c>
      <c r="AA14" s="139" t="str">
        <f t="shared" ref="AA14" si="45">IFERROR(TRUNC(Z14*30/100),"")</f>
        <v/>
      </c>
      <c r="AB14" s="140" t="str">
        <f t="shared" si="27"/>
        <v/>
      </c>
      <c r="AC14" s="134" t="str">
        <f>'3ER TRIM. '!DB15</f>
        <v/>
      </c>
      <c r="AD14" s="221" t="str">
        <f t="shared" si="28"/>
        <v/>
      </c>
      <c r="AE14" s="134" t="str">
        <f>'3ER TRIM. '!DU15</f>
        <v/>
      </c>
      <c r="AF14" s="221" t="str">
        <f t="shared" si="29"/>
        <v/>
      </c>
      <c r="AG14" s="264"/>
      <c r="AH14" s="265"/>
    </row>
    <row r="15" spans="1:34" x14ac:dyDescent="0.25">
      <c r="A15" s="137">
        <v>5</v>
      </c>
      <c r="B15" s="138">
        <f>'LISTA CAS'!B12</f>
        <v>0</v>
      </c>
      <c r="C15" s="138" t="str">
        <f>'LISTA CAS'!C12</f>
        <v>BASURTO MOREIRA VICTORIA CHARLOTTE</v>
      </c>
      <c r="D15" s="135" t="str">
        <f>'3ER TRIM. '!M16</f>
        <v/>
      </c>
      <c r="E15" s="139" t="str">
        <f t="shared" si="13"/>
        <v/>
      </c>
      <c r="F15" s="135" t="str">
        <f>'3ER TRIM. '!R16</f>
        <v/>
      </c>
      <c r="G15" s="139" t="str">
        <f t="shared" si="14"/>
        <v/>
      </c>
      <c r="H15" s="140" t="str">
        <f t="shared" si="15"/>
        <v/>
      </c>
      <c r="I15" s="135" t="str">
        <f>'3ER TRIM. '!AD16</f>
        <v/>
      </c>
      <c r="J15" s="139" t="str">
        <f t="shared" ref="J15" si="46">IFERROR(TRUNC(I15*70/100),"")</f>
        <v/>
      </c>
      <c r="K15" s="135" t="str">
        <f>'3ER TRIM. '!AI16</f>
        <v/>
      </c>
      <c r="L15" s="139" t="str">
        <f t="shared" ref="L15" si="47">IFERROR(TRUNC(K15*30/100),"")</f>
        <v/>
      </c>
      <c r="M15" s="140" t="str">
        <f t="shared" si="18"/>
        <v/>
      </c>
      <c r="N15" s="135" t="str">
        <f>'3ER TRIM. '!AU16</f>
        <v/>
      </c>
      <c r="O15" s="139" t="str">
        <f t="shared" ref="O15" si="48">IFERROR(TRUNC(N15*70/100),"")</f>
        <v/>
      </c>
      <c r="P15" s="135" t="str">
        <f>'3ER TRIM. '!AZ16</f>
        <v/>
      </c>
      <c r="Q15" s="139" t="str">
        <f t="shared" ref="Q15" si="49">IFERROR(TRUNC(P15*30/100),"")</f>
        <v/>
      </c>
      <c r="R15" s="140" t="str">
        <f t="shared" si="21"/>
        <v/>
      </c>
      <c r="S15" s="135" t="str">
        <f>'3ER TRIM. '!BL16</f>
        <v/>
      </c>
      <c r="T15" s="139" t="str">
        <f t="shared" ref="T15" si="50">IFERROR(TRUNC(S15*70/100),"")</f>
        <v/>
      </c>
      <c r="U15" s="135" t="str">
        <f>'3ER TRIM. '!BQ16</f>
        <v/>
      </c>
      <c r="V15" s="139" t="str">
        <f t="shared" ref="V15" si="51">IFERROR(TRUNC(U15*30/100),"")</f>
        <v/>
      </c>
      <c r="W15" s="140" t="str">
        <f t="shared" si="24"/>
        <v/>
      </c>
      <c r="X15" s="135" t="str">
        <f>'3ER TRIM. '!CC16</f>
        <v/>
      </c>
      <c r="Y15" s="139" t="str">
        <f t="shared" ref="Y15" si="52">IFERROR(TRUNC(X15*70/100),"")</f>
        <v/>
      </c>
      <c r="Z15" s="135" t="str">
        <f>'3ER TRIM. '!CH16</f>
        <v/>
      </c>
      <c r="AA15" s="139" t="str">
        <f t="shared" ref="AA15" si="53">IFERROR(TRUNC(Z15*30/100),"")</f>
        <v/>
      </c>
      <c r="AB15" s="140" t="str">
        <f t="shared" si="27"/>
        <v/>
      </c>
      <c r="AC15" s="134" t="str">
        <f>'3ER TRIM. '!DB16</f>
        <v/>
      </c>
      <c r="AD15" s="221" t="str">
        <f t="shared" si="28"/>
        <v/>
      </c>
      <c r="AE15" s="134" t="str">
        <f>'3ER TRIM. '!DU16</f>
        <v/>
      </c>
      <c r="AF15" s="221" t="str">
        <f t="shared" si="29"/>
        <v/>
      </c>
      <c r="AG15" s="264"/>
      <c r="AH15" s="265"/>
    </row>
    <row r="16" spans="1:34" x14ac:dyDescent="0.25">
      <c r="A16" s="137">
        <v>6</v>
      </c>
      <c r="B16" s="138">
        <f>'LISTA CAS'!B13</f>
        <v>0</v>
      </c>
      <c r="C16" s="138" t="str">
        <f>'LISTA CAS'!C13</f>
        <v>BONE CUERO JOSAFAT ISAAC</v>
      </c>
      <c r="D16" s="135" t="str">
        <f>'3ER TRIM. '!M17</f>
        <v/>
      </c>
      <c r="E16" s="139" t="str">
        <f t="shared" si="13"/>
        <v/>
      </c>
      <c r="F16" s="135" t="str">
        <f>'3ER TRIM. '!R17</f>
        <v/>
      </c>
      <c r="G16" s="139" t="str">
        <f t="shared" si="14"/>
        <v/>
      </c>
      <c r="H16" s="140" t="str">
        <f t="shared" si="15"/>
        <v/>
      </c>
      <c r="I16" s="135" t="str">
        <f>'3ER TRIM. '!AD17</f>
        <v/>
      </c>
      <c r="J16" s="139" t="str">
        <f t="shared" ref="J16" si="54">IFERROR(TRUNC(I16*70/100),"")</f>
        <v/>
      </c>
      <c r="K16" s="135" t="str">
        <f>'3ER TRIM. '!AI17</f>
        <v/>
      </c>
      <c r="L16" s="139" t="str">
        <f t="shared" ref="L16" si="55">IFERROR(TRUNC(K16*30/100),"")</f>
        <v/>
      </c>
      <c r="M16" s="140" t="str">
        <f t="shared" si="18"/>
        <v/>
      </c>
      <c r="N16" s="135" t="str">
        <f>'3ER TRIM. '!AU17</f>
        <v/>
      </c>
      <c r="O16" s="139" t="str">
        <f t="shared" ref="O16" si="56">IFERROR(TRUNC(N16*70/100),"")</f>
        <v/>
      </c>
      <c r="P16" s="135" t="str">
        <f>'3ER TRIM. '!AZ17</f>
        <v/>
      </c>
      <c r="Q16" s="139" t="str">
        <f t="shared" ref="Q16" si="57">IFERROR(TRUNC(P16*30/100),"")</f>
        <v/>
      </c>
      <c r="R16" s="140" t="str">
        <f t="shared" si="21"/>
        <v/>
      </c>
      <c r="S16" s="135" t="str">
        <f>'3ER TRIM. '!BL17</f>
        <v/>
      </c>
      <c r="T16" s="139" t="str">
        <f t="shared" ref="T16" si="58">IFERROR(TRUNC(S16*70/100),"")</f>
        <v/>
      </c>
      <c r="U16" s="135" t="str">
        <f>'3ER TRIM. '!BQ17</f>
        <v/>
      </c>
      <c r="V16" s="139" t="str">
        <f t="shared" ref="V16" si="59">IFERROR(TRUNC(U16*30/100),"")</f>
        <v/>
      </c>
      <c r="W16" s="140" t="str">
        <f t="shared" si="24"/>
        <v/>
      </c>
      <c r="X16" s="135" t="str">
        <f>'3ER TRIM. '!CC17</f>
        <v/>
      </c>
      <c r="Y16" s="139" t="str">
        <f t="shared" ref="Y16" si="60">IFERROR(TRUNC(X16*70/100),"")</f>
        <v/>
      </c>
      <c r="Z16" s="135" t="str">
        <f>'3ER TRIM. '!CH17</f>
        <v/>
      </c>
      <c r="AA16" s="139" t="str">
        <f t="shared" ref="AA16" si="61">IFERROR(TRUNC(Z16*30/100),"")</f>
        <v/>
      </c>
      <c r="AB16" s="140" t="str">
        <f t="shared" si="27"/>
        <v/>
      </c>
      <c r="AC16" s="134" t="str">
        <f>'3ER TRIM. '!DB17</f>
        <v/>
      </c>
      <c r="AD16" s="221" t="str">
        <f t="shared" si="28"/>
        <v/>
      </c>
      <c r="AE16" s="134" t="str">
        <f>'3ER TRIM. '!DU17</f>
        <v/>
      </c>
      <c r="AF16" s="221" t="str">
        <f t="shared" si="29"/>
        <v/>
      </c>
      <c r="AG16" s="264"/>
      <c r="AH16" s="265"/>
    </row>
    <row r="17" spans="1:34" x14ac:dyDescent="0.25">
      <c r="A17" s="137">
        <v>7</v>
      </c>
      <c r="B17" s="138">
        <f>'LISTA CAS'!B14</f>
        <v>0</v>
      </c>
      <c r="C17" s="138" t="str">
        <f>'LISTA CAS'!C14</f>
        <v>CAGUA ROMAN DARA ABIGAIL</v>
      </c>
      <c r="D17" s="135" t="str">
        <f>'3ER TRIM. '!M18</f>
        <v/>
      </c>
      <c r="E17" s="139" t="str">
        <f t="shared" si="13"/>
        <v/>
      </c>
      <c r="F17" s="135" t="str">
        <f>'3ER TRIM. '!R18</f>
        <v/>
      </c>
      <c r="G17" s="139" t="str">
        <f t="shared" si="14"/>
        <v/>
      </c>
      <c r="H17" s="140" t="str">
        <f t="shared" si="15"/>
        <v/>
      </c>
      <c r="I17" s="135" t="str">
        <f>'3ER TRIM. '!AD18</f>
        <v/>
      </c>
      <c r="J17" s="139" t="str">
        <f t="shared" ref="J17" si="62">IFERROR(TRUNC(I17*70/100),"")</f>
        <v/>
      </c>
      <c r="K17" s="135" t="str">
        <f>'3ER TRIM. '!AI18</f>
        <v/>
      </c>
      <c r="L17" s="139" t="str">
        <f t="shared" ref="L17" si="63">IFERROR(TRUNC(K17*30/100),"")</f>
        <v/>
      </c>
      <c r="M17" s="140" t="str">
        <f t="shared" si="18"/>
        <v/>
      </c>
      <c r="N17" s="135" t="str">
        <f>'3ER TRIM. '!AU18</f>
        <v/>
      </c>
      <c r="O17" s="139" t="str">
        <f t="shared" ref="O17" si="64">IFERROR(TRUNC(N17*70/100),"")</f>
        <v/>
      </c>
      <c r="P17" s="135" t="str">
        <f>'3ER TRIM. '!AZ18</f>
        <v/>
      </c>
      <c r="Q17" s="139" t="str">
        <f t="shared" ref="Q17" si="65">IFERROR(TRUNC(P17*30/100),"")</f>
        <v/>
      </c>
      <c r="R17" s="140" t="str">
        <f t="shared" si="21"/>
        <v/>
      </c>
      <c r="S17" s="135" t="str">
        <f>'3ER TRIM. '!BL18</f>
        <v/>
      </c>
      <c r="T17" s="139" t="str">
        <f t="shared" ref="T17" si="66">IFERROR(TRUNC(S17*70/100),"")</f>
        <v/>
      </c>
      <c r="U17" s="135" t="str">
        <f>'3ER TRIM. '!BQ18</f>
        <v/>
      </c>
      <c r="V17" s="139" t="str">
        <f t="shared" ref="V17" si="67">IFERROR(TRUNC(U17*30/100),"")</f>
        <v/>
      </c>
      <c r="W17" s="140" t="str">
        <f t="shared" si="24"/>
        <v/>
      </c>
      <c r="X17" s="135" t="str">
        <f>'3ER TRIM. '!CC18</f>
        <v/>
      </c>
      <c r="Y17" s="139" t="str">
        <f t="shared" ref="Y17" si="68">IFERROR(TRUNC(X17*70/100),"")</f>
        <v/>
      </c>
      <c r="Z17" s="135" t="str">
        <f>'3ER TRIM. '!CH18</f>
        <v/>
      </c>
      <c r="AA17" s="139" t="str">
        <f t="shared" ref="AA17" si="69">IFERROR(TRUNC(Z17*30/100),"")</f>
        <v/>
      </c>
      <c r="AB17" s="140" t="str">
        <f t="shared" si="27"/>
        <v/>
      </c>
      <c r="AC17" s="134" t="str">
        <f>'3ER TRIM. '!DB18</f>
        <v/>
      </c>
      <c r="AD17" s="221" t="str">
        <f t="shared" si="28"/>
        <v/>
      </c>
      <c r="AE17" s="134" t="str">
        <f>'3ER TRIM. '!DU18</f>
        <v/>
      </c>
      <c r="AF17" s="221" t="str">
        <f t="shared" si="29"/>
        <v/>
      </c>
      <c r="AG17" s="264"/>
      <c r="AH17" s="265"/>
    </row>
    <row r="18" spans="1:34" x14ac:dyDescent="0.25">
      <c r="A18" s="137">
        <v>8</v>
      </c>
      <c r="B18" s="138">
        <f>'LISTA CAS'!B15</f>
        <v>0</v>
      </c>
      <c r="C18" s="138" t="str">
        <f>'LISTA CAS'!C15</f>
        <v>CALDERON CAÑARTE KEVIN DANIEL</v>
      </c>
      <c r="D18" s="135" t="str">
        <f>'3ER TRIM. '!M19</f>
        <v/>
      </c>
      <c r="E18" s="139" t="str">
        <f t="shared" si="13"/>
        <v/>
      </c>
      <c r="F18" s="135" t="str">
        <f>'3ER TRIM. '!R19</f>
        <v/>
      </c>
      <c r="G18" s="139" t="str">
        <f t="shared" si="14"/>
        <v/>
      </c>
      <c r="H18" s="140" t="str">
        <f t="shared" si="15"/>
        <v/>
      </c>
      <c r="I18" s="135" t="str">
        <f>'3ER TRIM. '!AD19</f>
        <v/>
      </c>
      <c r="J18" s="139" t="str">
        <f t="shared" ref="J18" si="70">IFERROR(TRUNC(I18*70/100),"")</f>
        <v/>
      </c>
      <c r="K18" s="135" t="str">
        <f>'3ER TRIM. '!AI19</f>
        <v/>
      </c>
      <c r="L18" s="139" t="str">
        <f t="shared" ref="L18" si="71">IFERROR(TRUNC(K18*30/100),"")</f>
        <v/>
      </c>
      <c r="M18" s="140" t="str">
        <f t="shared" si="18"/>
        <v/>
      </c>
      <c r="N18" s="135" t="str">
        <f>'3ER TRIM. '!AU19</f>
        <v/>
      </c>
      <c r="O18" s="139" t="str">
        <f t="shared" ref="O18" si="72">IFERROR(TRUNC(N18*70/100),"")</f>
        <v/>
      </c>
      <c r="P18" s="135" t="str">
        <f>'3ER TRIM. '!AZ19</f>
        <v/>
      </c>
      <c r="Q18" s="139" t="str">
        <f t="shared" ref="Q18" si="73">IFERROR(TRUNC(P18*30/100),"")</f>
        <v/>
      </c>
      <c r="R18" s="140" t="str">
        <f t="shared" si="21"/>
        <v/>
      </c>
      <c r="S18" s="135" t="str">
        <f>'3ER TRIM. '!BL19</f>
        <v/>
      </c>
      <c r="T18" s="139" t="str">
        <f t="shared" ref="T18" si="74">IFERROR(TRUNC(S18*70/100),"")</f>
        <v/>
      </c>
      <c r="U18" s="135" t="str">
        <f>'3ER TRIM. '!BQ19</f>
        <v/>
      </c>
      <c r="V18" s="139" t="str">
        <f t="shared" ref="V18" si="75">IFERROR(TRUNC(U18*30/100),"")</f>
        <v/>
      </c>
      <c r="W18" s="140" t="str">
        <f t="shared" si="24"/>
        <v/>
      </c>
      <c r="X18" s="135" t="str">
        <f>'3ER TRIM. '!CC19</f>
        <v/>
      </c>
      <c r="Y18" s="139" t="str">
        <f t="shared" ref="Y18" si="76">IFERROR(TRUNC(X18*70/100),"")</f>
        <v/>
      </c>
      <c r="Z18" s="135" t="str">
        <f>'3ER TRIM. '!CH19</f>
        <v/>
      </c>
      <c r="AA18" s="139" t="str">
        <f t="shared" ref="AA18" si="77">IFERROR(TRUNC(Z18*30/100),"")</f>
        <v/>
      </c>
      <c r="AB18" s="140" t="str">
        <f t="shared" si="27"/>
        <v/>
      </c>
      <c r="AC18" s="134" t="str">
        <f>'3ER TRIM. '!DB19</f>
        <v/>
      </c>
      <c r="AD18" s="221" t="str">
        <f t="shared" si="28"/>
        <v/>
      </c>
      <c r="AE18" s="134" t="str">
        <f>'3ER TRIM. '!DU19</f>
        <v/>
      </c>
      <c r="AF18" s="221" t="str">
        <f t="shared" si="29"/>
        <v/>
      </c>
      <c r="AG18" s="264"/>
      <c r="AH18" s="265"/>
    </row>
    <row r="19" spans="1:34" x14ac:dyDescent="0.25">
      <c r="A19" s="137">
        <v>9</v>
      </c>
      <c r="B19" s="138">
        <f>'LISTA CAS'!B16</f>
        <v>0</v>
      </c>
      <c r="C19" s="138" t="str">
        <f>'LISTA CAS'!C16</f>
        <v>CALDERON VILELA BRITANNY AILIN</v>
      </c>
      <c r="D19" s="135" t="str">
        <f>'3ER TRIM. '!M20</f>
        <v/>
      </c>
      <c r="E19" s="139" t="str">
        <f t="shared" si="13"/>
        <v/>
      </c>
      <c r="F19" s="135" t="str">
        <f>'3ER TRIM. '!R20</f>
        <v/>
      </c>
      <c r="G19" s="139" t="str">
        <f t="shared" si="14"/>
        <v/>
      </c>
      <c r="H19" s="140" t="str">
        <f t="shared" si="15"/>
        <v/>
      </c>
      <c r="I19" s="135" t="str">
        <f>'3ER TRIM. '!AD20</f>
        <v/>
      </c>
      <c r="J19" s="139" t="str">
        <f t="shared" ref="J19" si="78">IFERROR(TRUNC(I19*70/100),"")</f>
        <v/>
      </c>
      <c r="K19" s="135" t="str">
        <f>'3ER TRIM. '!AI20</f>
        <v/>
      </c>
      <c r="L19" s="139" t="str">
        <f t="shared" ref="L19" si="79">IFERROR(TRUNC(K19*30/100),"")</f>
        <v/>
      </c>
      <c r="M19" s="140" t="str">
        <f t="shared" si="18"/>
        <v/>
      </c>
      <c r="N19" s="135" t="str">
        <f>'3ER TRIM. '!AU20</f>
        <v/>
      </c>
      <c r="O19" s="139" t="str">
        <f t="shared" ref="O19" si="80">IFERROR(TRUNC(N19*70/100),"")</f>
        <v/>
      </c>
      <c r="P19" s="135" t="str">
        <f>'3ER TRIM. '!AZ20</f>
        <v/>
      </c>
      <c r="Q19" s="139" t="str">
        <f t="shared" ref="Q19" si="81">IFERROR(TRUNC(P19*30/100),"")</f>
        <v/>
      </c>
      <c r="R19" s="140" t="str">
        <f t="shared" si="21"/>
        <v/>
      </c>
      <c r="S19" s="135" t="str">
        <f>'3ER TRIM. '!BL20</f>
        <v/>
      </c>
      <c r="T19" s="139" t="str">
        <f t="shared" ref="T19" si="82">IFERROR(TRUNC(S19*70/100),"")</f>
        <v/>
      </c>
      <c r="U19" s="135" t="str">
        <f>'3ER TRIM. '!BQ20</f>
        <v/>
      </c>
      <c r="V19" s="139" t="str">
        <f t="shared" ref="V19" si="83">IFERROR(TRUNC(U19*30/100),"")</f>
        <v/>
      </c>
      <c r="W19" s="140" t="str">
        <f t="shared" si="24"/>
        <v/>
      </c>
      <c r="X19" s="135" t="str">
        <f>'3ER TRIM. '!CC20</f>
        <v/>
      </c>
      <c r="Y19" s="139" t="str">
        <f t="shared" ref="Y19" si="84">IFERROR(TRUNC(X19*70/100),"")</f>
        <v/>
      </c>
      <c r="Z19" s="135" t="str">
        <f>'3ER TRIM. '!CH20</f>
        <v/>
      </c>
      <c r="AA19" s="139" t="str">
        <f t="shared" ref="AA19" si="85">IFERROR(TRUNC(Z19*30/100),"")</f>
        <v/>
      </c>
      <c r="AB19" s="140" t="str">
        <f t="shared" si="27"/>
        <v/>
      </c>
      <c r="AC19" s="134" t="str">
        <f>'3ER TRIM. '!DB20</f>
        <v/>
      </c>
      <c r="AD19" s="221" t="str">
        <f t="shared" si="28"/>
        <v/>
      </c>
      <c r="AE19" s="134" t="str">
        <f>'3ER TRIM. '!DU20</f>
        <v/>
      </c>
      <c r="AF19" s="221" t="str">
        <f t="shared" si="29"/>
        <v/>
      </c>
      <c r="AG19" s="264"/>
      <c r="AH19" s="265"/>
    </row>
    <row r="20" spans="1:34" x14ac:dyDescent="0.25">
      <c r="A20" s="137">
        <v>10</v>
      </c>
      <c r="B20" s="138">
        <f>'LISTA CAS'!B17</f>
        <v>0</v>
      </c>
      <c r="C20" s="138" t="str">
        <f>'LISTA CAS'!C17</f>
        <v>CAÑOLA CHILA MARIA FERNANDA</v>
      </c>
      <c r="D20" s="135" t="str">
        <f>'3ER TRIM. '!M21</f>
        <v/>
      </c>
      <c r="E20" s="139" t="str">
        <f t="shared" si="13"/>
        <v/>
      </c>
      <c r="F20" s="135" t="str">
        <f>'3ER TRIM. '!R21</f>
        <v/>
      </c>
      <c r="G20" s="139" t="str">
        <f t="shared" si="14"/>
        <v/>
      </c>
      <c r="H20" s="140" t="str">
        <f t="shared" si="15"/>
        <v/>
      </c>
      <c r="I20" s="135" t="str">
        <f>'3ER TRIM. '!AD21</f>
        <v/>
      </c>
      <c r="J20" s="139" t="str">
        <f t="shared" ref="J20" si="86">IFERROR(TRUNC(I20*70/100),"")</f>
        <v/>
      </c>
      <c r="K20" s="135" t="str">
        <f>'3ER TRIM. '!AI21</f>
        <v/>
      </c>
      <c r="L20" s="139" t="str">
        <f t="shared" ref="L20" si="87">IFERROR(TRUNC(K20*30/100),"")</f>
        <v/>
      </c>
      <c r="M20" s="140" t="str">
        <f t="shared" si="18"/>
        <v/>
      </c>
      <c r="N20" s="135" t="str">
        <f>'3ER TRIM. '!AU21</f>
        <v/>
      </c>
      <c r="O20" s="139" t="str">
        <f t="shared" ref="O20" si="88">IFERROR(TRUNC(N20*70/100),"")</f>
        <v/>
      </c>
      <c r="P20" s="135" t="str">
        <f>'3ER TRIM. '!AZ21</f>
        <v/>
      </c>
      <c r="Q20" s="139" t="str">
        <f t="shared" ref="Q20" si="89">IFERROR(TRUNC(P20*30/100),"")</f>
        <v/>
      </c>
      <c r="R20" s="140" t="str">
        <f t="shared" si="21"/>
        <v/>
      </c>
      <c r="S20" s="135" t="str">
        <f>'3ER TRIM. '!BL21</f>
        <v/>
      </c>
      <c r="T20" s="139" t="str">
        <f t="shared" ref="T20" si="90">IFERROR(TRUNC(S20*70/100),"")</f>
        <v/>
      </c>
      <c r="U20" s="135" t="str">
        <f>'3ER TRIM. '!BQ21</f>
        <v/>
      </c>
      <c r="V20" s="139" t="str">
        <f t="shared" ref="V20" si="91">IFERROR(TRUNC(U20*30/100),"")</f>
        <v/>
      </c>
      <c r="W20" s="140" t="str">
        <f t="shared" si="24"/>
        <v/>
      </c>
      <c r="X20" s="135" t="str">
        <f>'3ER TRIM. '!CC21</f>
        <v/>
      </c>
      <c r="Y20" s="139" t="str">
        <f t="shared" ref="Y20" si="92">IFERROR(TRUNC(X20*70/100),"")</f>
        <v/>
      </c>
      <c r="Z20" s="135" t="str">
        <f>'3ER TRIM. '!CH21</f>
        <v/>
      </c>
      <c r="AA20" s="139" t="str">
        <f t="shared" ref="AA20" si="93">IFERROR(TRUNC(Z20*30/100),"")</f>
        <v/>
      </c>
      <c r="AB20" s="140" t="str">
        <f t="shared" si="27"/>
        <v/>
      </c>
      <c r="AC20" s="134" t="str">
        <f>'3ER TRIM. '!DB21</f>
        <v/>
      </c>
      <c r="AD20" s="221" t="str">
        <f t="shared" si="28"/>
        <v/>
      </c>
      <c r="AE20" s="134" t="str">
        <f>'3ER TRIM. '!DU21</f>
        <v/>
      </c>
      <c r="AF20" s="221" t="str">
        <f t="shared" si="29"/>
        <v/>
      </c>
      <c r="AG20" s="264"/>
      <c r="AH20" s="265"/>
    </row>
    <row r="21" spans="1:34" x14ac:dyDescent="0.25">
      <c r="A21" s="137">
        <v>11</v>
      </c>
      <c r="B21" s="138">
        <f>'LISTA CAS'!B18</f>
        <v>0</v>
      </c>
      <c r="C21" s="138" t="str">
        <f>'LISTA CAS'!C18</f>
        <v>CRIOLLO JAMA HEYTHAN KEANU</v>
      </c>
      <c r="D21" s="135" t="str">
        <f>'3ER TRIM. '!M22</f>
        <v/>
      </c>
      <c r="E21" s="139" t="str">
        <f t="shared" si="13"/>
        <v/>
      </c>
      <c r="F21" s="135" t="str">
        <f>'3ER TRIM. '!R22</f>
        <v/>
      </c>
      <c r="G21" s="139" t="str">
        <f t="shared" si="14"/>
        <v/>
      </c>
      <c r="H21" s="140" t="str">
        <f t="shared" si="15"/>
        <v/>
      </c>
      <c r="I21" s="135" t="str">
        <f>'3ER TRIM. '!AD22</f>
        <v/>
      </c>
      <c r="J21" s="139" t="str">
        <f t="shared" ref="J21" si="94">IFERROR(TRUNC(I21*70/100),"")</f>
        <v/>
      </c>
      <c r="K21" s="135" t="str">
        <f>'3ER TRIM. '!AI22</f>
        <v/>
      </c>
      <c r="L21" s="139" t="str">
        <f t="shared" ref="L21" si="95">IFERROR(TRUNC(K21*30/100),"")</f>
        <v/>
      </c>
      <c r="M21" s="140" t="str">
        <f t="shared" si="18"/>
        <v/>
      </c>
      <c r="N21" s="135" t="str">
        <f>'3ER TRIM. '!AU22</f>
        <v/>
      </c>
      <c r="O21" s="139" t="str">
        <f t="shared" ref="O21" si="96">IFERROR(TRUNC(N21*70/100),"")</f>
        <v/>
      </c>
      <c r="P21" s="135" t="str">
        <f>'3ER TRIM. '!AZ22</f>
        <v/>
      </c>
      <c r="Q21" s="139" t="str">
        <f t="shared" ref="Q21" si="97">IFERROR(TRUNC(P21*30/100),"")</f>
        <v/>
      </c>
      <c r="R21" s="140" t="str">
        <f t="shared" si="21"/>
        <v/>
      </c>
      <c r="S21" s="135" t="str">
        <f>'3ER TRIM. '!BL22</f>
        <v/>
      </c>
      <c r="T21" s="139" t="str">
        <f t="shared" ref="T21" si="98">IFERROR(TRUNC(S21*70/100),"")</f>
        <v/>
      </c>
      <c r="U21" s="135" t="str">
        <f>'3ER TRIM. '!BQ22</f>
        <v/>
      </c>
      <c r="V21" s="139" t="str">
        <f t="shared" ref="V21" si="99">IFERROR(TRUNC(U21*30/100),"")</f>
        <v/>
      </c>
      <c r="W21" s="140" t="str">
        <f t="shared" si="24"/>
        <v/>
      </c>
      <c r="X21" s="135" t="str">
        <f>'3ER TRIM. '!CC22</f>
        <v/>
      </c>
      <c r="Y21" s="139" t="str">
        <f t="shared" ref="Y21" si="100">IFERROR(TRUNC(X21*70/100),"")</f>
        <v/>
      </c>
      <c r="Z21" s="135" t="str">
        <f>'3ER TRIM. '!CH22</f>
        <v/>
      </c>
      <c r="AA21" s="139" t="str">
        <f t="shared" ref="AA21" si="101">IFERROR(TRUNC(Z21*30/100),"")</f>
        <v/>
      </c>
      <c r="AB21" s="140" t="str">
        <f t="shared" si="27"/>
        <v/>
      </c>
      <c r="AC21" s="134" t="str">
        <f>'3ER TRIM. '!DB22</f>
        <v/>
      </c>
      <c r="AD21" s="221" t="str">
        <f t="shared" si="28"/>
        <v/>
      </c>
      <c r="AE21" s="134" t="str">
        <f>'3ER TRIM. '!DU22</f>
        <v/>
      </c>
      <c r="AF21" s="221" t="str">
        <f t="shared" si="29"/>
        <v/>
      </c>
      <c r="AG21" s="264"/>
      <c r="AH21" s="265"/>
    </row>
    <row r="22" spans="1:34" x14ac:dyDescent="0.25">
      <c r="A22" s="137">
        <v>12</v>
      </c>
      <c r="B22" s="138">
        <f>'LISTA CAS'!B19</f>
        <v>0</v>
      </c>
      <c r="C22" s="138" t="str">
        <f>'LISTA CAS'!C19</f>
        <v>FARIAS QUIÑONEZ SCARLETH JULIETH</v>
      </c>
      <c r="D22" s="135" t="str">
        <f>'3ER TRIM. '!M23</f>
        <v/>
      </c>
      <c r="E22" s="139" t="str">
        <f t="shared" si="13"/>
        <v/>
      </c>
      <c r="F22" s="135" t="str">
        <f>'3ER TRIM. '!R23</f>
        <v/>
      </c>
      <c r="G22" s="139" t="str">
        <f t="shared" si="14"/>
        <v/>
      </c>
      <c r="H22" s="140" t="str">
        <f t="shared" si="15"/>
        <v/>
      </c>
      <c r="I22" s="135" t="str">
        <f>'3ER TRIM. '!AD23</f>
        <v/>
      </c>
      <c r="J22" s="139" t="str">
        <f t="shared" ref="J22" si="102">IFERROR(TRUNC(I22*70/100),"")</f>
        <v/>
      </c>
      <c r="K22" s="135" t="str">
        <f>'3ER TRIM. '!AI23</f>
        <v/>
      </c>
      <c r="L22" s="139" t="str">
        <f t="shared" ref="L22" si="103">IFERROR(TRUNC(K22*30/100),"")</f>
        <v/>
      </c>
      <c r="M22" s="140" t="str">
        <f t="shared" si="18"/>
        <v/>
      </c>
      <c r="N22" s="135" t="str">
        <f>'3ER TRIM. '!AU23</f>
        <v/>
      </c>
      <c r="O22" s="139" t="str">
        <f t="shared" ref="O22" si="104">IFERROR(TRUNC(N22*70/100),"")</f>
        <v/>
      </c>
      <c r="P22" s="135" t="str">
        <f>'3ER TRIM. '!AZ23</f>
        <v/>
      </c>
      <c r="Q22" s="139" t="str">
        <f t="shared" ref="Q22" si="105">IFERROR(TRUNC(P22*30/100),"")</f>
        <v/>
      </c>
      <c r="R22" s="140" t="str">
        <f t="shared" si="21"/>
        <v/>
      </c>
      <c r="S22" s="135" t="str">
        <f>'3ER TRIM. '!BL23</f>
        <v/>
      </c>
      <c r="T22" s="139" t="str">
        <f t="shared" ref="T22" si="106">IFERROR(TRUNC(S22*70/100),"")</f>
        <v/>
      </c>
      <c r="U22" s="135" t="str">
        <f>'3ER TRIM. '!BQ23</f>
        <v/>
      </c>
      <c r="V22" s="139" t="str">
        <f t="shared" ref="V22" si="107">IFERROR(TRUNC(U22*30/100),"")</f>
        <v/>
      </c>
      <c r="W22" s="140" t="str">
        <f t="shared" si="24"/>
        <v/>
      </c>
      <c r="X22" s="135" t="str">
        <f>'3ER TRIM. '!CC23</f>
        <v/>
      </c>
      <c r="Y22" s="139" t="str">
        <f t="shared" ref="Y22" si="108">IFERROR(TRUNC(X22*70/100),"")</f>
        <v/>
      </c>
      <c r="Z22" s="135" t="str">
        <f>'3ER TRIM. '!CH23</f>
        <v/>
      </c>
      <c r="AA22" s="139" t="str">
        <f t="shared" ref="AA22" si="109">IFERROR(TRUNC(Z22*30/100),"")</f>
        <v/>
      </c>
      <c r="AB22" s="140" t="str">
        <f t="shared" si="27"/>
        <v/>
      </c>
      <c r="AC22" s="134" t="str">
        <f>'3ER TRIM. '!DB23</f>
        <v/>
      </c>
      <c r="AD22" s="221" t="str">
        <f t="shared" si="28"/>
        <v/>
      </c>
      <c r="AE22" s="134" t="str">
        <f>'3ER TRIM. '!DU23</f>
        <v/>
      </c>
      <c r="AF22" s="221" t="str">
        <f t="shared" si="29"/>
        <v/>
      </c>
      <c r="AG22" s="264"/>
      <c r="AH22" s="265"/>
    </row>
    <row r="23" spans="1:34" x14ac:dyDescent="0.25">
      <c r="A23" s="137">
        <v>13</v>
      </c>
      <c r="B23" s="138">
        <f>'LISTA CAS'!B20</f>
        <v>0</v>
      </c>
      <c r="C23" s="138" t="str">
        <f>'LISTA CAS'!C20</f>
        <v>GARCIA JIMENEZ DIEGO NICOLAS</v>
      </c>
      <c r="D23" s="135" t="str">
        <f>'3ER TRIM. '!M24</f>
        <v/>
      </c>
      <c r="E23" s="139" t="str">
        <f t="shared" si="13"/>
        <v/>
      </c>
      <c r="F23" s="135" t="str">
        <f>'3ER TRIM. '!R24</f>
        <v/>
      </c>
      <c r="G23" s="139" t="str">
        <f t="shared" si="14"/>
        <v/>
      </c>
      <c r="H23" s="140" t="str">
        <f t="shared" si="15"/>
        <v/>
      </c>
      <c r="I23" s="135" t="str">
        <f>'3ER TRIM. '!AD24</f>
        <v/>
      </c>
      <c r="J23" s="139" t="str">
        <f t="shared" ref="J23:J34" si="110">IFERROR(TRUNC(I23*70/100),"")</f>
        <v/>
      </c>
      <c r="K23" s="135" t="str">
        <f>'3ER TRIM. '!AI24</f>
        <v/>
      </c>
      <c r="L23" s="139" t="str">
        <f t="shared" ref="L23:L34" si="111">IFERROR(TRUNC(K23*30/100),"")</f>
        <v/>
      </c>
      <c r="M23" s="140" t="str">
        <f t="shared" si="18"/>
        <v/>
      </c>
      <c r="N23" s="135" t="str">
        <f>'3ER TRIM. '!AU24</f>
        <v/>
      </c>
      <c r="O23" s="139" t="str">
        <f t="shared" ref="O23:O34" si="112">IFERROR(TRUNC(N23*70/100),"")</f>
        <v/>
      </c>
      <c r="P23" s="135" t="str">
        <f>'3ER TRIM. '!AZ24</f>
        <v/>
      </c>
      <c r="Q23" s="139" t="str">
        <f t="shared" ref="Q23:Q34" si="113">IFERROR(TRUNC(P23*30/100),"")</f>
        <v/>
      </c>
      <c r="R23" s="140" t="str">
        <f t="shared" si="21"/>
        <v/>
      </c>
      <c r="S23" s="135" t="str">
        <f>'3ER TRIM. '!BL24</f>
        <v/>
      </c>
      <c r="T23" s="139" t="str">
        <f t="shared" ref="T23:T34" si="114">IFERROR(TRUNC(S23*70/100),"")</f>
        <v/>
      </c>
      <c r="U23" s="135" t="str">
        <f>'3ER TRIM. '!BQ24</f>
        <v/>
      </c>
      <c r="V23" s="139" t="str">
        <f t="shared" ref="V23:V34" si="115">IFERROR(TRUNC(U23*30/100),"")</f>
        <v/>
      </c>
      <c r="W23" s="140" t="str">
        <f t="shared" si="24"/>
        <v/>
      </c>
      <c r="X23" s="135" t="str">
        <f>'3ER TRIM. '!CC24</f>
        <v/>
      </c>
      <c r="Y23" s="139" t="str">
        <f t="shared" ref="Y23:Y34" si="116">IFERROR(TRUNC(X23*70/100),"")</f>
        <v/>
      </c>
      <c r="Z23" s="135" t="str">
        <f>'3ER TRIM. '!CH24</f>
        <v/>
      </c>
      <c r="AA23" s="139" t="str">
        <f t="shared" ref="AA23:AA34" si="117">IFERROR(TRUNC(Z23*30/100),"")</f>
        <v/>
      </c>
      <c r="AB23" s="140" t="str">
        <f t="shared" si="27"/>
        <v/>
      </c>
      <c r="AC23" s="134" t="str">
        <f>'3ER TRIM. '!DB24</f>
        <v/>
      </c>
      <c r="AD23" s="221" t="str">
        <f t="shared" si="28"/>
        <v/>
      </c>
      <c r="AE23" s="134" t="str">
        <f>'3ER TRIM. '!DU24</f>
        <v/>
      </c>
      <c r="AF23" s="221" t="str">
        <f t="shared" si="29"/>
        <v/>
      </c>
      <c r="AG23" s="264"/>
      <c r="AH23" s="265"/>
    </row>
    <row r="24" spans="1:34" x14ac:dyDescent="0.25">
      <c r="A24" s="137">
        <v>14</v>
      </c>
      <c r="B24" s="138">
        <f>'LISTA CAS'!B21</f>
        <v>0</v>
      </c>
      <c r="C24" s="138" t="str">
        <f>'LISTA CAS'!C21</f>
        <v>GUERRERO NAPA ACENE SAMANTA</v>
      </c>
      <c r="D24" s="135" t="str">
        <f>'3ER TRIM. '!M25</f>
        <v/>
      </c>
      <c r="E24" s="139" t="str">
        <f t="shared" ref="E24:E50" si="118">IFERROR(TRUNC(D24*70/100),"")</f>
        <v/>
      </c>
      <c r="F24" s="135" t="str">
        <f>'3ER TRIM. '!R25</f>
        <v/>
      </c>
      <c r="G24" s="139" t="str">
        <f t="shared" ref="G24:G50" si="119">IFERROR(TRUNC(F24*30/100),"")</f>
        <v/>
      </c>
      <c r="H24" s="140" t="str">
        <f t="shared" ref="H24:H50" si="120">IFERROR(TRUNC(SUM(E24+G24),2),"")</f>
        <v/>
      </c>
      <c r="I24" s="135" t="str">
        <f>'3ER TRIM. '!AD25</f>
        <v/>
      </c>
      <c r="J24" s="139" t="str">
        <f t="shared" si="110"/>
        <v/>
      </c>
      <c r="K24" s="135" t="str">
        <f>'3ER TRIM. '!AI25</f>
        <v/>
      </c>
      <c r="L24" s="139" t="str">
        <f t="shared" si="111"/>
        <v/>
      </c>
      <c r="M24" s="140" t="str">
        <f t="shared" ref="M24:M50" si="121">IFERROR(TRUNC(SUM(J24+L24),2),"")</f>
        <v/>
      </c>
      <c r="N24" s="135" t="str">
        <f>'3ER TRIM. '!AU25</f>
        <v/>
      </c>
      <c r="O24" s="139" t="str">
        <f t="shared" si="112"/>
        <v/>
      </c>
      <c r="P24" s="135" t="str">
        <f>'3ER TRIM. '!AZ25</f>
        <v/>
      </c>
      <c r="Q24" s="139" t="str">
        <f t="shared" si="113"/>
        <v/>
      </c>
      <c r="R24" s="140" t="str">
        <f t="shared" ref="R24:R50" si="122">IFERROR(TRUNC(SUM(O24+Q24),2),"")</f>
        <v/>
      </c>
      <c r="S24" s="135" t="str">
        <f>'3ER TRIM. '!BL25</f>
        <v/>
      </c>
      <c r="T24" s="139" t="str">
        <f t="shared" si="114"/>
        <v/>
      </c>
      <c r="U24" s="135" t="str">
        <f>'3ER TRIM. '!BQ25</f>
        <v/>
      </c>
      <c r="V24" s="139" t="str">
        <f t="shared" si="115"/>
        <v/>
      </c>
      <c r="W24" s="140" t="str">
        <f t="shared" ref="W24:W50" si="123">IFERROR(TRUNC(SUM(T24+V24),2),"")</f>
        <v/>
      </c>
      <c r="X24" s="135" t="str">
        <f>'3ER TRIM. '!CC25</f>
        <v/>
      </c>
      <c r="Y24" s="139" t="str">
        <f t="shared" si="116"/>
        <v/>
      </c>
      <c r="Z24" s="135" t="str">
        <f>'3ER TRIM. '!CH25</f>
        <v/>
      </c>
      <c r="AA24" s="139" t="str">
        <f t="shared" si="117"/>
        <v/>
      </c>
      <c r="AB24" s="140" t="str">
        <f t="shared" ref="AB24:AB50" si="124">IFERROR(TRUNC(SUM(Y24+AA24),2),"")</f>
        <v/>
      </c>
      <c r="AC24" s="134" t="str">
        <f>'3ER TRIM. '!DB25</f>
        <v/>
      </c>
      <c r="AD24" s="221" t="str">
        <f t="shared" ref="AD24:AD50" si="125">IF(AC24="","",IF(AC24&gt;=9.51,"A+",IF(AC24&gt;=9,"A-",IF(AC24&gt;=8,"B+",IF(AC24&gt;=7,"B-",IF(AC24&gt;=6,"C+",IF(AC24&gt;=5,"C-",IF(AC24&gt;=4,"D+",IF(AC24&gt;=3,"D-",IF(AC24&gt;=2,"E+",IF(AC24&gt;=0,"E-")))))))))))</f>
        <v/>
      </c>
      <c r="AE24" s="134" t="str">
        <f>'3ER TRIM. '!DU25</f>
        <v/>
      </c>
      <c r="AF24" s="221" t="str">
        <f t="shared" ref="AF24:AF50" si="126">IF(AE24="","",IF(AE24&gt;=9.51,"A+",IF(AE24&gt;=9,"A-",IF(AE24&gt;=8,"B+",IF(AE24&gt;=7,"B-",IF(AE24&gt;=6,"C+",IF(AE24&gt;=5,"C-",IF(AE24&gt;=4,"D+",IF(AE24&gt;=3,"D-",IF(AE24&gt;=2,"E+",IF(AE24&gt;=0,"E-")))))))))))</f>
        <v/>
      </c>
      <c r="AG24" s="264"/>
      <c r="AH24" s="265"/>
    </row>
    <row r="25" spans="1:34" x14ac:dyDescent="0.25">
      <c r="A25" s="137">
        <v>15</v>
      </c>
      <c r="B25" s="138">
        <f>'LISTA CAS'!B22</f>
        <v>0</v>
      </c>
      <c r="C25" s="138" t="str">
        <f>'LISTA CAS'!C22</f>
        <v>GUILLEN RODRIGUEZ KIMBERLY DOMENICA</v>
      </c>
      <c r="D25" s="135" t="str">
        <f>'3ER TRIM. '!M26</f>
        <v/>
      </c>
      <c r="E25" s="139" t="str">
        <f t="shared" si="118"/>
        <v/>
      </c>
      <c r="F25" s="135" t="str">
        <f>'3ER TRIM. '!R26</f>
        <v/>
      </c>
      <c r="G25" s="139" t="str">
        <f t="shared" si="119"/>
        <v/>
      </c>
      <c r="H25" s="140" t="str">
        <f t="shared" si="120"/>
        <v/>
      </c>
      <c r="I25" s="135" t="str">
        <f>'3ER TRIM. '!AD26</f>
        <v/>
      </c>
      <c r="J25" s="139" t="str">
        <f t="shared" si="110"/>
        <v/>
      </c>
      <c r="K25" s="135" t="str">
        <f>'3ER TRIM. '!AI26</f>
        <v/>
      </c>
      <c r="L25" s="139" t="str">
        <f t="shared" si="111"/>
        <v/>
      </c>
      <c r="M25" s="140" t="str">
        <f t="shared" si="121"/>
        <v/>
      </c>
      <c r="N25" s="135" t="str">
        <f>'3ER TRIM. '!AU26</f>
        <v/>
      </c>
      <c r="O25" s="139" t="str">
        <f t="shared" si="112"/>
        <v/>
      </c>
      <c r="P25" s="135" t="str">
        <f>'3ER TRIM. '!AZ26</f>
        <v/>
      </c>
      <c r="Q25" s="139" t="str">
        <f t="shared" si="113"/>
        <v/>
      </c>
      <c r="R25" s="140" t="str">
        <f t="shared" si="122"/>
        <v/>
      </c>
      <c r="S25" s="135" t="str">
        <f>'3ER TRIM. '!BL26</f>
        <v/>
      </c>
      <c r="T25" s="139" t="str">
        <f t="shared" si="114"/>
        <v/>
      </c>
      <c r="U25" s="135" t="str">
        <f>'3ER TRIM. '!BQ26</f>
        <v/>
      </c>
      <c r="V25" s="139" t="str">
        <f t="shared" si="115"/>
        <v/>
      </c>
      <c r="W25" s="140" t="str">
        <f t="shared" si="123"/>
        <v/>
      </c>
      <c r="X25" s="135" t="str">
        <f>'3ER TRIM. '!CC26</f>
        <v/>
      </c>
      <c r="Y25" s="139" t="str">
        <f t="shared" si="116"/>
        <v/>
      </c>
      <c r="Z25" s="135" t="str">
        <f>'3ER TRIM. '!CH26</f>
        <v/>
      </c>
      <c r="AA25" s="139" t="str">
        <f t="shared" si="117"/>
        <v/>
      </c>
      <c r="AB25" s="140" t="str">
        <f t="shared" si="124"/>
        <v/>
      </c>
      <c r="AC25" s="134" t="str">
        <f>'3ER TRIM. '!DB26</f>
        <v/>
      </c>
      <c r="AD25" s="221" t="str">
        <f t="shared" si="125"/>
        <v/>
      </c>
      <c r="AE25" s="134" t="str">
        <f>'3ER TRIM. '!DU26</f>
        <v/>
      </c>
      <c r="AF25" s="221" t="str">
        <f t="shared" si="126"/>
        <v/>
      </c>
      <c r="AG25" s="264"/>
      <c r="AH25" s="265"/>
    </row>
    <row r="26" spans="1:34" x14ac:dyDescent="0.25">
      <c r="A26" s="137">
        <v>16</v>
      </c>
      <c r="B26" s="138">
        <f>'LISTA CAS'!B23</f>
        <v>0</v>
      </c>
      <c r="C26" s="138" t="str">
        <f>'LISTA CAS'!C23</f>
        <v>IBARRA PICO JEAN CARLOS</v>
      </c>
      <c r="D26" s="135" t="str">
        <f>'3ER TRIM. '!M27</f>
        <v/>
      </c>
      <c r="E26" s="139" t="str">
        <f t="shared" si="118"/>
        <v/>
      </c>
      <c r="F26" s="135" t="str">
        <f>'3ER TRIM. '!R27</f>
        <v/>
      </c>
      <c r="G26" s="139" t="str">
        <f t="shared" si="119"/>
        <v/>
      </c>
      <c r="H26" s="140" t="str">
        <f t="shared" si="120"/>
        <v/>
      </c>
      <c r="I26" s="135" t="str">
        <f>'3ER TRIM. '!AD27</f>
        <v/>
      </c>
      <c r="J26" s="139" t="str">
        <f t="shared" si="110"/>
        <v/>
      </c>
      <c r="K26" s="135" t="str">
        <f>'3ER TRIM. '!AI27</f>
        <v/>
      </c>
      <c r="L26" s="139" t="str">
        <f t="shared" si="111"/>
        <v/>
      </c>
      <c r="M26" s="140" t="str">
        <f t="shared" si="121"/>
        <v/>
      </c>
      <c r="N26" s="135" t="str">
        <f>'3ER TRIM. '!AU27</f>
        <v/>
      </c>
      <c r="O26" s="139" t="str">
        <f t="shared" si="112"/>
        <v/>
      </c>
      <c r="P26" s="135" t="str">
        <f>'3ER TRIM. '!AZ27</f>
        <v/>
      </c>
      <c r="Q26" s="139" t="str">
        <f t="shared" si="113"/>
        <v/>
      </c>
      <c r="R26" s="140" t="str">
        <f t="shared" si="122"/>
        <v/>
      </c>
      <c r="S26" s="135" t="str">
        <f>'3ER TRIM. '!BL27</f>
        <v/>
      </c>
      <c r="T26" s="139" t="str">
        <f t="shared" si="114"/>
        <v/>
      </c>
      <c r="U26" s="135" t="str">
        <f>'3ER TRIM. '!BQ27</f>
        <v/>
      </c>
      <c r="V26" s="139" t="str">
        <f t="shared" si="115"/>
        <v/>
      </c>
      <c r="W26" s="140" t="str">
        <f t="shared" si="123"/>
        <v/>
      </c>
      <c r="X26" s="135" t="str">
        <f>'3ER TRIM. '!CC27</f>
        <v/>
      </c>
      <c r="Y26" s="139" t="str">
        <f t="shared" si="116"/>
        <v/>
      </c>
      <c r="Z26" s="135" t="str">
        <f>'3ER TRIM. '!CH27</f>
        <v/>
      </c>
      <c r="AA26" s="139" t="str">
        <f t="shared" si="117"/>
        <v/>
      </c>
      <c r="AB26" s="140" t="str">
        <f t="shared" si="124"/>
        <v/>
      </c>
      <c r="AC26" s="134" t="str">
        <f>'3ER TRIM. '!DB27</f>
        <v/>
      </c>
      <c r="AD26" s="221" t="str">
        <f t="shared" si="125"/>
        <v/>
      </c>
      <c r="AE26" s="134" t="str">
        <f>'3ER TRIM. '!DU27</f>
        <v/>
      </c>
      <c r="AF26" s="221" t="str">
        <f t="shared" si="126"/>
        <v/>
      </c>
      <c r="AG26" s="264"/>
      <c r="AH26" s="265"/>
    </row>
    <row r="27" spans="1:34" x14ac:dyDescent="0.25">
      <c r="A27" s="137">
        <v>17</v>
      </c>
      <c r="B27" s="138">
        <f>'LISTA CAS'!B24</f>
        <v>0</v>
      </c>
      <c r="C27" s="138" t="str">
        <f>'LISTA CAS'!C24</f>
        <v>JAMA IVARRA GIANNA LIDICETH</v>
      </c>
      <c r="D27" s="135" t="str">
        <f>'3ER TRIM. '!M28</f>
        <v/>
      </c>
      <c r="E27" s="139" t="str">
        <f t="shared" si="118"/>
        <v/>
      </c>
      <c r="F27" s="135" t="str">
        <f>'3ER TRIM. '!R28</f>
        <v/>
      </c>
      <c r="G27" s="139" t="str">
        <f t="shared" si="119"/>
        <v/>
      </c>
      <c r="H27" s="140" t="str">
        <f t="shared" si="120"/>
        <v/>
      </c>
      <c r="I27" s="135" t="str">
        <f>'3ER TRIM. '!AD28</f>
        <v/>
      </c>
      <c r="J27" s="139" t="str">
        <f t="shared" si="110"/>
        <v/>
      </c>
      <c r="K27" s="135" t="str">
        <f>'3ER TRIM. '!AI28</f>
        <v/>
      </c>
      <c r="L27" s="139" t="str">
        <f t="shared" si="111"/>
        <v/>
      </c>
      <c r="M27" s="140" t="str">
        <f t="shared" si="121"/>
        <v/>
      </c>
      <c r="N27" s="135" t="str">
        <f>'3ER TRIM. '!AU28</f>
        <v/>
      </c>
      <c r="O27" s="139" t="str">
        <f t="shared" si="112"/>
        <v/>
      </c>
      <c r="P27" s="135" t="str">
        <f>'3ER TRIM. '!AZ28</f>
        <v/>
      </c>
      <c r="Q27" s="139" t="str">
        <f t="shared" si="113"/>
        <v/>
      </c>
      <c r="R27" s="140" t="str">
        <f t="shared" si="122"/>
        <v/>
      </c>
      <c r="S27" s="135" t="str">
        <f>'3ER TRIM. '!BL28</f>
        <v/>
      </c>
      <c r="T27" s="139" t="str">
        <f t="shared" si="114"/>
        <v/>
      </c>
      <c r="U27" s="135" t="str">
        <f>'3ER TRIM. '!BQ28</f>
        <v/>
      </c>
      <c r="V27" s="139" t="str">
        <f t="shared" si="115"/>
        <v/>
      </c>
      <c r="W27" s="140" t="str">
        <f t="shared" si="123"/>
        <v/>
      </c>
      <c r="X27" s="135" t="str">
        <f>'3ER TRIM. '!CC28</f>
        <v/>
      </c>
      <c r="Y27" s="139" t="str">
        <f t="shared" si="116"/>
        <v/>
      </c>
      <c r="Z27" s="135" t="str">
        <f>'3ER TRIM. '!CH28</f>
        <v/>
      </c>
      <c r="AA27" s="139" t="str">
        <f t="shared" si="117"/>
        <v/>
      </c>
      <c r="AB27" s="140" t="str">
        <f t="shared" si="124"/>
        <v/>
      </c>
      <c r="AC27" s="134" t="str">
        <f>'3ER TRIM. '!DB28</f>
        <v/>
      </c>
      <c r="AD27" s="221" t="str">
        <f t="shared" si="125"/>
        <v/>
      </c>
      <c r="AE27" s="134" t="str">
        <f>'3ER TRIM. '!DU28</f>
        <v/>
      </c>
      <c r="AF27" s="221" t="str">
        <f t="shared" si="126"/>
        <v/>
      </c>
      <c r="AG27" s="264"/>
      <c r="AH27" s="265"/>
    </row>
    <row r="28" spans="1:34" x14ac:dyDescent="0.25">
      <c r="A28" s="137">
        <v>18</v>
      </c>
      <c r="B28" s="138">
        <f>'LISTA CAS'!B25</f>
        <v>0</v>
      </c>
      <c r="C28" s="138" t="str">
        <f>'LISTA CAS'!C25</f>
        <v>JAMA MOREIRA ASHLY DANIELA</v>
      </c>
      <c r="D28" s="135" t="str">
        <f>'3ER TRIM. '!M29</f>
        <v/>
      </c>
      <c r="E28" s="139" t="str">
        <f t="shared" si="118"/>
        <v/>
      </c>
      <c r="F28" s="135" t="str">
        <f>'3ER TRIM. '!R29</f>
        <v/>
      </c>
      <c r="G28" s="139" t="str">
        <f t="shared" si="119"/>
        <v/>
      </c>
      <c r="H28" s="140" t="str">
        <f t="shared" si="120"/>
        <v/>
      </c>
      <c r="I28" s="135" t="str">
        <f>'3ER TRIM. '!AD29</f>
        <v/>
      </c>
      <c r="J28" s="139" t="str">
        <f t="shared" si="110"/>
        <v/>
      </c>
      <c r="K28" s="135" t="str">
        <f>'3ER TRIM. '!AI29</f>
        <v/>
      </c>
      <c r="L28" s="139" t="str">
        <f t="shared" si="111"/>
        <v/>
      </c>
      <c r="M28" s="140" t="str">
        <f t="shared" si="121"/>
        <v/>
      </c>
      <c r="N28" s="135" t="str">
        <f>'3ER TRIM. '!AU29</f>
        <v/>
      </c>
      <c r="O28" s="139" t="str">
        <f t="shared" si="112"/>
        <v/>
      </c>
      <c r="P28" s="135" t="str">
        <f>'3ER TRIM. '!AZ29</f>
        <v/>
      </c>
      <c r="Q28" s="139" t="str">
        <f t="shared" si="113"/>
        <v/>
      </c>
      <c r="R28" s="140" t="str">
        <f t="shared" si="122"/>
        <v/>
      </c>
      <c r="S28" s="135" t="str">
        <f>'3ER TRIM. '!BL29</f>
        <v/>
      </c>
      <c r="T28" s="139" t="str">
        <f t="shared" si="114"/>
        <v/>
      </c>
      <c r="U28" s="135" t="str">
        <f>'3ER TRIM. '!BQ29</f>
        <v/>
      </c>
      <c r="V28" s="139" t="str">
        <f t="shared" si="115"/>
        <v/>
      </c>
      <c r="W28" s="140" t="str">
        <f t="shared" si="123"/>
        <v/>
      </c>
      <c r="X28" s="135" t="str">
        <f>'3ER TRIM. '!CC29</f>
        <v/>
      </c>
      <c r="Y28" s="139" t="str">
        <f t="shared" si="116"/>
        <v/>
      </c>
      <c r="Z28" s="135" t="str">
        <f>'3ER TRIM. '!CH29</f>
        <v/>
      </c>
      <c r="AA28" s="139" t="str">
        <f t="shared" si="117"/>
        <v/>
      </c>
      <c r="AB28" s="140" t="str">
        <f t="shared" si="124"/>
        <v/>
      </c>
      <c r="AC28" s="134" t="str">
        <f>'3ER TRIM. '!DB29</f>
        <v/>
      </c>
      <c r="AD28" s="221" t="str">
        <f t="shared" si="125"/>
        <v/>
      </c>
      <c r="AE28" s="134" t="str">
        <f>'3ER TRIM. '!DU29</f>
        <v/>
      </c>
      <c r="AF28" s="221" t="str">
        <f t="shared" si="126"/>
        <v/>
      </c>
      <c r="AG28" s="264"/>
      <c r="AH28" s="265"/>
    </row>
    <row r="29" spans="1:34" x14ac:dyDescent="0.25">
      <c r="A29" s="137">
        <v>19</v>
      </c>
      <c r="B29" s="138">
        <f>'LISTA CAS'!B26</f>
        <v>0</v>
      </c>
      <c r="C29" s="138" t="str">
        <f>'LISTA CAS'!C26</f>
        <v>LOOR MOREIRA ISAIAS EZEQUIEL</v>
      </c>
      <c r="D29" s="135" t="str">
        <f>'3ER TRIM. '!M30</f>
        <v/>
      </c>
      <c r="E29" s="139" t="str">
        <f t="shared" si="118"/>
        <v/>
      </c>
      <c r="F29" s="135" t="str">
        <f>'3ER TRIM. '!R30</f>
        <v/>
      </c>
      <c r="G29" s="139" t="str">
        <f t="shared" si="119"/>
        <v/>
      </c>
      <c r="H29" s="140" t="str">
        <f t="shared" si="120"/>
        <v/>
      </c>
      <c r="I29" s="135" t="str">
        <f>'3ER TRIM. '!AD30</f>
        <v/>
      </c>
      <c r="J29" s="139" t="str">
        <f t="shared" si="110"/>
        <v/>
      </c>
      <c r="K29" s="135" t="str">
        <f>'3ER TRIM. '!AI30</f>
        <v/>
      </c>
      <c r="L29" s="139" t="str">
        <f t="shared" si="111"/>
        <v/>
      </c>
      <c r="M29" s="140" t="str">
        <f t="shared" si="121"/>
        <v/>
      </c>
      <c r="N29" s="135" t="str">
        <f>'3ER TRIM. '!AU30</f>
        <v/>
      </c>
      <c r="O29" s="139" t="str">
        <f t="shared" si="112"/>
        <v/>
      </c>
      <c r="P29" s="135" t="str">
        <f>'3ER TRIM. '!AZ30</f>
        <v/>
      </c>
      <c r="Q29" s="139" t="str">
        <f t="shared" si="113"/>
        <v/>
      </c>
      <c r="R29" s="140" t="str">
        <f t="shared" si="122"/>
        <v/>
      </c>
      <c r="S29" s="135" t="str">
        <f>'3ER TRIM. '!BL30</f>
        <v/>
      </c>
      <c r="T29" s="139" t="str">
        <f t="shared" si="114"/>
        <v/>
      </c>
      <c r="U29" s="135" t="str">
        <f>'3ER TRIM. '!BQ30</f>
        <v/>
      </c>
      <c r="V29" s="139" t="str">
        <f t="shared" si="115"/>
        <v/>
      </c>
      <c r="W29" s="140" t="str">
        <f t="shared" si="123"/>
        <v/>
      </c>
      <c r="X29" s="135" t="str">
        <f>'3ER TRIM. '!CC30</f>
        <v/>
      </c>
      <c r="Y29" s="139" t="str">
        <f t="shared" si="116"/>
        <v/>
      </c>
      <c r="Z29" s="135" t="str">
        <f>'3ER TRIM. '!CH30</f>
        <v/>
      </c>
      <c r="AA29" s="139" t="str">
        <f t="shared" si="117"/>
        <v/>
      </c>
      <c r="AB29" s="140" t="str">
        <f t="shared" si="124"/>
        <v/>
      </c>
      <c r="AC29" s="134" t="str">
        <f>'3ER TRIM. '!DB30</f>
        <v/>
      </c>
      <c r="AD29" s="221" t="str">
        <f t="shared" si="125"/>
        <v/>
      </c>
      <c r="AE29" s="134" t="str">
        <f>'3ER TRIM. '!DU30</f>
        <v/>
      </c>
      <c r="AF29" s="221" t="str">
        <f t="shared" si="126"/>
        <v/>
      </c>
      <c r="AG29" s="264"/>
      <c r="AH29" s="265"/>
    </row>
    <row r="30" spans="1:34" x14ac:dyDescent="0.25">
      <c r="A30" s="137">
        <v>20</v>
      </c>
      <c r="B30" s="138">
        <f>'LISTA CAS'!B27</f>
        <v>0</v>
      </c>
      <c r="C30" s="138" t="str">
        <f>'LISTA CAS'!C27</f>
        <v>LOPEZ MARCILLO GLADYS VALENTINA</v>
      </c>
      <c r="D30" s="135" t="str">
        <f>'3ER TRIM. '!M31</f>
        <v/>
      </c>
      <c r="E30" s="139" t="str">
        <f t="shared" si="118"/>
        <v/>
      </c>
      <c r="F30" s="135" t="str">
        <f>'3ER TRIM. '!R31</f>
        <v/>
      </c>
      <c r="G30" s="139" t="str">
        <f t="shared" si="119"/>
        <v/>
      </c>
      <c r="H30" s="140" t="str">
        <f t="shared" si="120"/>
        <v/>
      </c>
      <c r="I30" s="135" t="str">
        <f>'3ER TRIM. '!AD31</f>
        <v/>
      </c>
      <c r="J30" s="139" t="str">
        <f t="shared" si="110"/>
        <v/>
      </c>
      <c r="K30" s="135" t="str">
        <f>'3ER TRIM. '!AI31</f>
        <v/>
      </c>
      <c r="L30" s="139" t="str">
        <f t="shared" si="111"/>
        <v/>
      </c>
      <c r="M30" s="140" t="str">
        <f t="shared" si="121"/>
        <v/>
      </c>
      <c r="N30" s="135" t="str">
        <f>'3ER TRIM. '!AU31</f>
        <v/>
      </c>
      <c r="O30" s="139" t="str">
        <f t="shared" si="112"/>
        <v/>
      </c>
      <c r="P30" s="135" t="str">
        <f>'3ER TRIM. '!AZ31</f>
        <v/>
      </c>
      <c r="Q30" s="139" t="str">
        <f t="shared" si="113"/>
        <v/>
      </c>
      <c r="R30" s="140" t="str">
        <f t="shared" si="122"/>
        <v/>
      </c>
      <c r="S30" s="135" t="str">
        <f>'3ER TRIM. '!BL31</f>
        <v/>
      </c>
      <c r="T30" s="139" t="str">
        <f t="shared" si="114"/>
        <v/>
      </c>
      <c r="U30" s="135" t="str">
        <f>'3ER TRIM. '!BQ31</f>
        <v/>
      </c>
      <c r="V30" s="139" t="str">
        <f t="shared" si="115"/>
        <v/>
      </c>
      <c r="W30" s="140" t="str">
        <f t="shared" si="123"/>
        <v/>
      </c>
      <c r="X30" s="135" t="str">
        <f>'3ER TRIM. '!CC31</f>
        <v/>
      </c>
      <c r="Y30" s="139" t="str">
        <f t="shared" si="116"/>
        <v/>
      </c>
      <c r="Z30" s="135" t="str">
        <f>'3ER TRIM. '!CH31</f>
        <v/>
      </c>
      <c r="AA30" s="139" t="str">
        <f t="shared" si="117"/>
        <v/>
      </c>
      <c r="AB30" s="140" t="str">
        <f t="shared" si="124"/>
        <v/>
      </c>
      <c r="AC30" s="134" t="str">
        <f>'3ER TRIM. '!DB31</f>
        <v/>
      </c>
      <c r="AD30" s="221" t="str">
        <f t="shared" si="125"/>
        <v/>
      </c>
      <c r="AE30" s="134" t="str">
        <f>'3ER TRIM. '!DU31</f>
        <v/>
      </c>
      <c r="AF30" s="221" t="str">
        <f t="shared" si="126"/>
        <v/>
      </c>
      <c r="AG30" s="264"/>
      <c r="AH30" s="265"/>
    </row>
    <row r="31" spans="1:34" x14ac:dyDescent="0.25">
      <c r="A31" s="137">
        <v>21</v>
      </c>
      <c r="B31" s="138">
        <f>'LISTA CAS'!B28</f>
        <v>0</v>
      </c>
      <c r="C31" s="138" t="str">
        <f>'LISTA CAS'!C28</f>
        <v>LUCAS FARIAS MADELIN ELIZABETH</v>
      </c>
      <c r="D31" s="135" t="str">
        <f>'3ER TRIM. '!M32</f>
        <v/>
      </c>
      <c r="E31" s="139" t="str">
        <f t="shared" si="118"/>
        <v/>
      </c>
      <c r="F31" s="135" t="str">
        <f>'3ER TRIM. '!R32</f>
        <v/>
      </c>
      <c r="G31" s="139" t="str">
        <f t="shared" si="119"/>
        <v/>
      </c>
      <c r="H31" s="140" t="str">
        <f t="shared" si="120"/>
        <v/>
      </c>
      <c r="I31" s="135" t="str">
        <f>'3ER TRIM. '!AD32</f>
        <v/>
      </c>
      <c r="J31" s="139" t="str">
        <f t="shared" si="110"/>
        <v/>
      </c>
      <c r="K31" s="135" t="str">
        <f>'3ER TRIM. '!AI32</f>
        <v/>
      </c>
      <c r="L31" s="139" t="str">
        <f t="shared" si="111"/>
        <v/>
      </c>
      <c r="M31" s="140" t="str">
        <f t="shared" si="121"/>
        <v/>
      </c>
      <c r="N31" s="135" t="str">
        <f>'3ER TRIM. '!AU32</f>
        <v/>
      </c>
      <c r="O31" s="139" t="str">
        <f t="shared" si="112"/>
        <v/>
      </c>
      <c r="P31" s="135" t="str">
        <f>'3ER TRIM. '!AZ32</f>
        <v/>
      </c>
      <c r="Q31" s="139" t="str">
        <f t="shared" si="113"/>
        <v/>
      </c>
      <c r="R31" s="140" t="str">
        <f t="shared" si="122"/>
        <v/>
      </c>
      <c r="S31" s="135" t="str">
        <f>'3ER TRIM. '!BL32</f>
        <v/>
      </c>
      <c r="T31" s="139" t="str">
        <f t="shared" si="114"/>
        <v/>
      </c>
      <c r="U31" s="135" t="str">
        <f>'3ER TRIM. '!BQ32</f>
        <v/>
      </c>
      <c r="V31" s="139" t="str">
        <f t="shared" si="115"/>
        <v/>
      </c>
      <c r="W31" s="140" t="str">
        <f t="shared" si="123"/>
        <v/>
      </c>
      <c r="X31" s="135" t="str">
        <f>'3ER TRIM. '!CC32</f>
        <v/>
      </c>
      <c r="Y31" s="139" t="str">
        <f t="shared" si="116"/>
        <v/>
      </c>
      <c r="Z31" s="135" t="str">
        <f>'3ER TRIM. '!CH32</f>
        <v/>
      </c>
      <c r="AA31" s="139" t="str">
        <f t="shared" si="117"/>
        <v/>
      </c>
      <c r="AB31" s="140" t="str">
        <f t="shared" si="124"/>
        <v/>
      </c>
      <c r="AC31" s="134" t="str">
        <f>'3ER TRIM. '!DB32</f>
        <v/>
      </c>
      <c r="AD31" s="221" t="str">
        <f t="shared" si="125"/>
        <v/>
      </c>
      <c r="AE31" s="134" t="str">
        <f>'3ER TRIM. '!DU32</f>
        <v/>
      </c>
      <c r="AF31" s="221" t="str">
        <f t="shared" si="126"/>
        <v/>
      </c>
      <c r="AG31" s="264"/>
      <c r="AH31" s="265"/>
    </row>
    <row r="32" spans="1:34" x14ac:dyDescent="0.25">
      <c r="A32" s="137">
        <v>22</v>
      </c>
      <c r="B32" s="138">
        <f>'LISTA CAS'!B29</f>
        <v>0</v>
      </c>
      <c r="C32" s="138" t="str">
        <f>'LISTA CAS'!C29</f>
        <v>MACIAS MERO FERNANDO EMANUEL</v>
      </c>
      <c r="D32" s="135" t="str">
        <f>'3ER TRIM. '!M33</f>
        <v/>
      </c>
      <c r="E32" s="139" t="str">
        <f t="shared" si="118"/>
        <v/>
      </c>
      <c r="F32" s="135" t="str">
        <f>'3ER TRIM. '!R33</f>
        <v/>
      </c>
      <c r="G32" s="139" t="str">
        <f t="shared" si="119"/>
        <v/>
      </c>
      <c r="H32" s="140" t="str">
        <f t="shared" si="120"/>
        <v/>
      </c>
      <c r="I32" s="135" t="str">
        <f>'3ER TRIM. '!AD33</f>
        <v/>
      </c>
      <c r="J32" s="139" t="str">
        <f t="shared" si="110"/>
        <v/>
      </c>
      <c r="K32" s="135" t="str">
        <f>'3ER TRIM. '!AI33</f>
        <v/>
      </c>
      <c r="L32" s="139" t="str">
        <f t="shared" si="111"/>
        <v/>
      </c>
      <c r="M32" s="140" t="str">
        <f t="shared" si="121"/>
        <v/>
      </c>
      <c r="N32" s="135" t="str">
        <f>'3ER TRIM. '!AU33</f>
        <v/>
      </c>
      <c r="O32" s="139" t="str">
        <f t="shared" si="112"/>
        <v/>
      </c>
      <c r="P32" s="135" t="str">
        <f>'3ER TRIM. '!AZ33</f>
        <v/>
      </c>
      <c r="Q32" s="139" t="str">
        <f t="shared" si="113"/>
        <v/>
      </c>
      <c r="R32" s="140" t="str">
        <f t="shared" si="122"/>
        <v/>
      </c>
      <c r="S32" s="135" t="str">
        <f>'3ER TRIM. '!BL33</f>
        <v/>
      </c>
      <c r="T32" s="139" t="str">
        <f t="shared" si="114"/>
        <v/>
      </c>
      <c r="U32" s="135" t="str">
        <f>'3ER TRIM. '!BQ33</f>
        <v/>
      </c>
      <c r="V32" s="139" t="str">
        <f t="shared" si="115"/>
        <v/>
      </c>
      <c r="W32" s="140" t="str">
        <f t="shared" si="123"/>
        <v/>
      </c>
      <c r="X32" s="135" t="str">
        <f>'3ER TRIM. '!CC33</f>
        <v/>
      </c>
      <c r="Y32" s="139" t="str">
        <f t="shared" si="116"/>
        <v/>
      </c>
      <c r="Z32" s="135" t="str">
        <f>'3ER TRIM. '!CH33</f>
        <v/>
      </c>
      <c r="AA32" s="139" t="str">
        <f t="shared" si="117"/>
        <v/>
      </c>
      <c r="AB32" s="140" t="str">
        <f t="shared" si="124"/>
        <v/>
      </c>
      <c r="AC32" s="134" t="str">
        <f>'3ER TRIM. '!DB33</f>
        <v/>
      </c>
      <c r="AD32" s="221" t="str">
        <f t="shared" si="125"/>
        <v/>
      </c>
      <c r="AE32" s="134" t="str">
        <f>'3ER TRIM. '!DU33</f>
        <v/>
      </c>
      <c r="AF32" s="221" t="str">
        <f t="shared" si="126"/>
        <v/>
      </c>
      <c r="AG32" s="264"/>
      <c r="AH32" s="265"/>
    </row>
    <row r="33" spans="1:34" x14ac:dyDescent="0.25">
      <c r="A33" s="137">
        <v>23</v>
      </c>
      <c r="B33" s="138">
        <f>'LISTA CAS'!B30</f>
        <v>0</v>
      </c>
      <c r="C33" s="138" t="str">
        <f>'LISTA CAS'!C30</f>
        <v>MENDOZA BRAVO ALISSE VALENTINA</v>
      </c>
      <c r="D33" s="135" t="str">
        <f>'3ER TRIM. '!M34</f>
        <v/>
      </c>
      <c r="E33" s="139" t="str">
        <f t="shared" si="118"/>
        <v/>
      </c>
      <c r="F33" s="135" t="str">
        <f>'3ER TRIM. '!R34</f>
        <v/>
      </c>
      <c r="G33" s="139" t="str">
        <f t="shared" si="119"/>
        <v/>
      </c>
      <c r="H33" s="140" t="str">
        <f t="shared" si="120"/>
        <v/>
      </c>
      <c r="I33" s="135" t="str">
        <f>'3ER TRIM. '!AD34</f>
        <v/>
      </c>
      <c r="J33" s="139" t="str">
        <f t="shared" si="110"/>
        <v/>
      </c>
      <c r="K33" s="135" t="str">
        <f>'3ER TRIM. '!AI34</f>
        <v/>
      </c>
      <c r="L33" s="139" t="str">
        <f t="shared" si="111"/>
        <v/>
      </c>
      <c r="M33" s="140" t="str">
        <f t="shared" si="121"/>
        <v/>
      </c>
      <c r="N33" s="135" t="str">
        <f>'3ER TRIM. '!AU34</f>
        <v/>
      </c>
      <c r="O33" s="139" t="str">
        <f t="shared" si="112"/>
        <v/>
      </c>
      <c r="P33" s="135" t="str">
        <f>'3ER TRIM. '!AZ34</f>
        <v/>
      </c>
      <c r="Q33" s="139" t="str">
        <f t="shared" si="113"/>
        <v/>
      </c>
      <c r="R33" s="140" t="str">
        <f t="shared" si="122"/>
        <v/>
      </c>
      <c r="S33" s="135" t="str">
        <f>'3ER TRIM. '!BL34</f>
        <v/>
      </c>
      <c r="T33" s="139" t="str">
        <f t="shared" si="114"/>
        <v/>
      </c>
      <c r="U33" s="135" t="str">
        <f>'3ER TRIM. '!BQ34</f>
        <v/>
      </c>
      <c r="V33" s="139" t="str">
        <f t="shared" si="115"/>
        <v/>
      </c>
      <c r="W33" s="140" t="str">
        <f t="shared" si="123"/>
        <v/>
      </c>
      <c r="X33" s="135" t="str">
        <f>'3ER TRIM. '!CC34</f>
        <v/>
      </c>
      <c r="Y33" s="139" t="str">
        <f t="shared" si="116"/>
        <v/>
      </c>
      <c r="Z33" s="135" t="str">
        <f>'3ER TRIM. '!CH34</f>
        <v/>
      </c>
      <c r="AA33" s="139" t="str">
        <f t="shared" si="117"/>
        <v/>
      </c>
      <c r="AB33" s="140" t="str">
        <f t="shared" si="124"/>
        <v/>
      </c>
      <c r="AC33" s="134" t="str">
        <f>'3ER TRIM. '!DB34</f>
        <v/>
      </c>
      <c r="AD33" s="221" t="str">
        <f t="shared" si="125"/>
        <v/>
      </c>
      <c r="AE33" s="134" t="str">
        <f>'3ER TRIM. '!DU34</f>
        <v/>
      </c>
      <c r="AF33" s="221" t="str">
        <f t="shared" si="126"/>
        <v/>
      </c>
      <c r="AG33" s="264"/>
      <c r="AH33" s="265"/>
    </row>
    <row r="34" spans="1:34" x14ac:dyDescent="0.25">
      <c r="A34" s="137">
        <v>24</v>
      </c>
      <c r="B34" s="138">
        <f>'LISTA CAS'!B31</f>
        <v>0</v>
      </c>
      <c r="C34" s="138" t="str">
        <f>'LISTA CAS'!C31</f>
        <v>MORALES CAICEDO ANGIE LISSETH</v>
      </c>
      <c r="D34" s="135" t="str">
        <f>'3ER TRIM. '!M35</f>
        <v/>
      </c>
      <c r="E34" s="139" t="str">
        <f t="shared" si="118"/>
        <v/>
      </c>
      <c r="F34" s="135" t="str">
        <f>'3ER TRIM. '!R35</f>
        <v/>
      </c>
      <c r="G34" s="139" t="str">
        <f t="shared" si="119"/>
        <v/>
      </c>
      <c r="H34" s="140" t="str">
        <f t="shared" si="120"/>
        <v/>
      </c>
      <c r="I34" s="135" t="str">
        <f>'3ER TRIM. '!AD35</f>
        <v/>
      </c>
      <c r="J34" s="139" t="str">
        <f t="shared" si="110"/>
        <v/>
      </c>
      <c r="K34" s="135" t="str">
        <f>'3ER TRIM. '!AI35</f>
        <v/>
      </c>
      <c r="L34" s="139" t="str">
        <f t="shared" si="111"/>
        <v/>
      </c>
      <c r="M34" s="140" t="str">
        <f t="shared" si="121"/>
        <v/>
      </c>
      <c r="N34" s="135" t="str">
        <f>'3ER TRIM. '!AU35</f>
        <v/>
      </c>
      <c r="O34" s="139" t="str">
        <f t="shared" si="112"/>
        <v/>
      </c>
      <c r="P34" s="135" t="str">
        <f>'3ER TRIM. '!AZ35</f>
        <v/>
      </c>
      <c r="Q34" s="139" t="str">
        <f t="shared" si="113"/>
        <v/>
      </c>
      <c r="R34" s="140" t="str">
        <f t="shared" si="122"/>
        <v/>
      </c>
      <c r="S34" s="135" t="str">
        <f>'3ER TRIM. '!BL35</f>
        <v/>
      </c>
      <c r="T34" s="139" t="str">
        <f t="shared" si="114"/>
        <v/>
      </c>
      <c r="U34" s="135" t="str">
        <f>'3ER TRIM. '!BQ35</f>
        <v/>
      </c>
      <c r="V34" s="139" t="str">
        <f t="shared" si="115"/>
        <v/>
      </c>
      <c r="W34" s="140" t="str">
        <f t="shared" si="123"/>
        <v/>
      </c>
      <c r="X34" s="135" t="str">
        <f>'3ER TRIM. '!CC35</f>
        <v/>
      </c>
      <c r="Y34" s="139" t="str">
        <f t="shared" si="116"/>
        <v/>
      </c>
      <c r="Z34" s="135" t="str">
        <f>'3ER TRIM. '!CH35</f>
        <v/>
      </c>
      <c r="AA34" s="139" t="str">
        <f t="shared" si="117"/>
        <v/>
      </c>
      <c r="AB34" s="140" t="str">
        <f t="shared" si="124"/>
        <v/>
      </c>
      <c r="AC34" s="134" t="str">
        <f>'3ER TRIM. '!DB35</f>
        <v/>
      </c>
      <c r="AD34" s="221" t="str">
        <f t="shared" si="125"/>
        <v/>
      </c>
      <c r="AE34" s="134" t="str">
        <f>'3ER TRIM. '!DU35</f>
        <v/>
      </c>
      <c r="AF34" s="221" t="str">
        <f t="shared" si="126"/>
        <v/>
      </c>
      <c r="AG34" s="264"/>
      <c r="AH34" s="265"/>
    </row>
    <row r="35" spans="1:34" x14ac:dyDescent="0.25">
      <c r="A35" s="137">
        <v>25</v>
      </c>
      <c r="B35" s="138">
        <f>'LISTA CAS'!B32</f>
        <v>0</v>
      </c>
      <c r="C35" s="138" t="str">
        <f>'LISTA CAS'!C32</f>
        <v>MORENO MOREIRA JOSE JAHER</v>
      </c>
      <c r="D35" s="135" t="str">
        <f>'3ER TRIM. '!M36</f>
        <v/>
      </c>
      <c r="E35" s="139" t="str">
        <f t="shared" si="118"/>
        <v/>
      </c>
      <c r="F35" s="135" t="str">
        <f>'3ER TRIM. '!R36</f>
        <v/>
      </c>
      <c r="G35" s="139" t="str">
        <f t="shared" si="119"/>
        <v/>
      </c>
      <c r="H35" s="140" t="str">
        <f t="shared" si="120"/>
        <v/>
      </c>
      <c r="I35" s="135" t="str">
        <f>'3ER TRIM. '!AD36</f>
        <v/>
      </c>
      <c r="J35" s="139" t="str">
        <f t="shared" ref="J35:J50" si="127">IFERROR(TRUNC(I35*70/100),"")</f>
        <v/>
      </c>
      <c r="K35" s="135" t="str">
        <f>'3ER TRIM. '!AI36</f>
        <v/>
      </c>
      <c r="L35" s="139" t="str">
        <f t="shared" ref="L35:L50" si="128">IFERROR(TRUNC(K35*30/100),"")</f>
        <v/>
      </c>
      <c r="M35" s="140" t="str">
        <f t="shared" si="121"/>
        <v/>
      </c>
      <c r="N35" s="135" t="str">
        <f>'3ER TRIM. '!AU36</f>
        <v/>
      </c>
      <c r="O35" s="139" t="str">
        <f t="shared" ref="O35:O50" si="129">IFERROR(TRUNC(N35*70/100),"")</f>
        <v/>
      </c>
      <c r="P35" s="135" t="str">
        <f>'3ER TRIM. '!AZ36</f>
        <v/>
      </c>
      <c r="Q35" s="139" t="str">
        <f t="shared" ref="Q35:Q50" si="130">IFERROR(TRUNC(P35*30/100),"")</f>
        <v/>
      </c>
      <c r="R35" s="140" t="str">
        <f t="shared" si="122"/>
        <v/>
      </c>
      <c r="S35" s="135" t="str">
        <f>'3ER TRIM. '!BL36</f>
        <v/>
      </c>
      <c r="T35" s="139" t="str">
        <f t="shared" ref="T35:T50" si="131">IFERROR(TRUNC(S35*70/100),"")</f>
        <v/>
      </c>
      <c r="U35" s="135" t="str">
        <f>'3ER TRIM. '!BQ36</f>
        <v/>
      </c>
      <c r="V35" s="139" t="str">
        <f t="shared" ref="V35:V50" si="132">IFERROR(TRUNC(U35*30/100),"")</f>
        <v/>
      </c>
      <c r="W35" s="140" t="str">
        <f t="shared" si="123"/>
        <v/>
      </c>
      <c r="X35" s="135" t="str">
        <f>'3ER TRIM. '!CC36</f>
        <v/>
      </c>
      <c r="Y35" s="139" t="str">
        <f t="shared" ref="Y35:Y50" si="133">IFERROR(TRUNC(X35*70/100),"")</f>
        <v/>
      </c>
      <c r="Z35" s="135" t="str">
        <f>'3ER TRIM. '!CH36</f>
        <v/>
      </c>
      <c r="AA35" s="139" t="str">
        <f t="shared" ref="AA35:AA50" si="134">IFERROR(TRUNC(Z35*30/100),"")</f>
        <v/>
      </c>
      <c r="AB35" s="140" t="str">
        <f t="shared" si="124"/>
        <v/>
      </c>
      <c r="AC35" s="134" t="str">
        <f>'3ER TRIM. '!DB36</f>
        <v/>
      </c>
      <c r="AD35" s="221" t="str">
        <f t="shared" si="125"/>
        <v/>
      </c>
      <c r="AE35" s="134" t="str">
        <f>'3ER TRIM. '!DU36</f>
        <v/>
      </c>
      <c r="AF35" s="221" t="str">
        <f t="shared" si="126"/>
        <v/>
      </c>
      <c r="AG35" s="264"/>
      <c r="AH35" s="265"/>
    </row>
    <row r="36" spans="1:34" x14ac:dyDescent="0.25">
      <c r="A36" s="137">
        <v>26</v>
      </c>
      <c r="B36" s="138">
        <f>'LISTA CAS'!B33</f>
        <v>0</v>
      </c>
      <c r="C36" s="138" t="str">
        <f>'LISTA CAS'!C33</f>
        <v>MURILLO CHILA ZAIDA CHARLOTTE</v>
      </c>
      <c r="D36" s="135" t="str">
        <f>'3ER TRIM. '!M37</f>
        <v/>
      </c>
      <c r="E36" s="139" t="str">
        <f t="shared" si="118"/>
        <v/>
      </c>
      <c r="F36" s="135" t="str">
        <f>'3ER TRIM. '!R37</f>
        <v/>
      </c>
      <c r="G36" s="139" t="str">
        <f t="shared" si="119"/>
        <v/>
      </c>
      <c r="H36" s="140" t="str">
        <f t="shared" si="120"/>
        <v/>
      </c>
      <c r="I36" s="135" t="str">
        <f>'3ER TRIM. '!AD37</f>
        <v/>
      </c>
      <c r="J36" s="139" t="str">
        <f t="shared" si="127"/>
        <v/>
      </c>
      <c r="K36" s="135" t="str">
        <f>'3ER TRIM. '!AI37</f>
        <v/>
      </c>
      <c r="L36" s="139" t="str">
        <f t="shared" si="128"/>
        <v/>
      </c>
      <c r="M36" s="140" t="str">
        <f t="shared" si="121"/>
        <v/>
      </c>
      <c r="N36" s="135" t="str">
        <f>'3ER TRIM. '!AU37</f>
        <v/>
      </c>
      <c r="O36" s="139" t="str">
        <f t="shared" si="129"/>
        <v/>
      </c>
      <c r="P36" s="135" t="str">
        <f>'3ER TRIM. '!AZ37</f>
        <v/>
      </c>
      <c r="Q36" s="139" t="str">
        <f t="shared" si="130"/>
        <v/>
      </c>
      <c r="R36" s="140" t="str">
        <f t="shared" si="122"/>
        <v/>
      </c>
      <c r="S36" s="135" t="str">
        <f>'3ER TRIM. '!BL37</f>
        <v/>
      </c>
      <c r="T36" s="139" t="str">
        <f t="shared" si="131"/>
        <v/>
      </c>
      <c r="U36" s="135" t="str">
        <f>'3ER TRIM. '!BQ37</f>
        <v/>
      </c>
      <c r="V36" s="139" t="str">
        <f t="shared" si="132"/>
        <v/>
      </c>
      <c r="W36" s="140" t="str">
        <f t="shared" si="123"/>
        <v/>
      </c>
      <c r="X36" s="135" t="str">
        <f>'3ER TRIM. '!CC37</f>
        <v/>
      </c>
      <c r="Y36" s="139" t="str">
        <f t="shared" si="133"/>
        <v/>
      </c>
      <c r="Z36" s="135" t="str">
        <f>'3ER TRIM. '!CH37</f>
        <v/>
      </c>
      <c r="AA36" s="139" t="str">
        <f t="shared" si="134"/>
        <v/>
      </c>
      <c r="AB36" s="140" t="str">
        <f t="shared" si="124"/>
        <v/>
      </c>
      <c r="AC36" s="134" t="str">
        <f>'3ER TRIM. '!DB37</f>
        <v/>
      </c>
      <c r="AD36" s="221" t="str">
        <f t="shared" si="125"/>
        <v/>
      </c>
      <c r="AE36" s="134" t="str">
        <f>'3ER TRIM. '!DU37</f>
        <v/>
      </c>
      <c r="AF36" s="221" t="str">
        <f t="shared" si="126"/>
        <v/>
      </c>
      <c r="AG36" s="264"/>
      <c r="AH36" s="265"/>
    </row>
    <row r="37" spans="1:34" x14ac:dyDescent="0.25">
      <c r="A37" s="137">
        <v>27</v>
      </c>
      <c r="B37" s="138">
        <f>'LISTA CAS'!B34</f>
        <v>0</v>
      </c>
      <c r="C37" s="138" t="str">
        <f>'LISTA CAS'!C34</f>
        <v>ORTIZ CAGUA DANNY DAMIAN</v>
      </c>
      <c r="D37" s="135" t="str">
        <f>'3ER TRIM. '!M38</f>
        <v/>
      </c>
      <c r="E37" s="139" t="str">
        <f t="shared" si="118"/>
        <v/>
      </c>
      <c r="F37" s="135" t="str">
        <f>'3ER TRIM. '!R38</f>
        <v/>
      </c>
      <c r="G37" s="139" t="str">
        <f t="shared" si="119"/>
        <v/>
      </c>
      <c r="H37" s="140" t="str">
        <f t="shared" si="120"/>
        <v/>
      </c>
      <c r="I37" s="135" t="str">
        <f>'3ER TRIM. '!AD38</f>
        <v/>
      </c>
      <c r="J37" s="139" t="str">
        <f t="shared" si="127"/>
        <v/>
      </c>
      <c r="K37" s="135" t="str">
        <f>'3ER TRIM. '!AI38</f>
        <v/>
      </c>
      <c r="L37" s="139" t="str">
        <f t="shared" si="128"/>
        <v/>
      </c>
      <c r="M37" s="140" t="str">
        <f t="shared" si="121"/>
        <v/>
      </c>
      <c r="N37" s="135" t="str">
        <f>'3ER TRIM. '!AU38</f>
        <v/>
      </c>
      <c r="O37" s="139" t="str">
        <f t="shared" si="129"/>
        <v/>
      </c>
      <c r="P37" s="135" t="str">
        <f>'3ER TRIM. '!AZ38</f>
        <v/>
      </c>
      <c r="Q37" s="139" t="str">
        <f t="shared" si="130"/>
        <v/>
      </c>
      <c r="R37" s="140" t="str">
        <f t="shared" si="122"/>
        <v/>
      </c>
      <c r="S37" s="135" t="str">
        <f>'3ER TRIM. '!BL38</f>
        <v/>
      </c>
      <c r="T37" s="139" t="str">
        <f t="shared" si="131"/>
        <v/>
      </c>
      <c r="U37" s="135" t="str">
        <f>'3ER TRIM. '!BQ38</f>
        <v/>
      </c>
      <c r="V37" s="139" t="str">
        <f t="shared" si="132"/>
        <v/>
      </c>
      <c r="W37" s="140" t="str">
        <f t="shared" si="123"/>
        <v/>
      </c>
      <c r="X37" s="135" t="str">
        <f>'3ER TRIM. '!CC38</f>
        <v/>
      </c>
      <c r="Y37" s="139" t="str">
        <f t="shared" si="133"/>
        <v/>
      </c>
      <c r="Z37" s="135" t="str">
        <f>'3ER TRIM. '!CH38</f>
        <v/>
      </c>
      <c r="AA37" s="139" t="str">
        <f t="shared" si="134"/>
        <v/>
      </c>
      <c r="AB37" s="140" t="str">
        <f t="shared" si="124"/>
        <v/>
      </c>
      <c r="AC37" s="134" t="str">
        <f>'3ER TRIM. '!DB38</f>
        <v/>
      </c>
      <c r="AD37" s="221" t="str">
        <f t="shared" si="125"/>
        <v/>
      </c>
      <c r="AE37" s="134" t="str">
        <f>'3ER TRIM. '!DU38</f>
        <v/>
      </c>
      <c r="AF37" s="221" t="str">
        <f t="shared" si="126"/>
        <v/>
      </c>
      <c r="AG37" s="264"/>
      <c r="AH37" s="265"/>
    </row>
    <row r="38" spans="1:34" x14ac:dyDescent="0.25">
      <c r="A38" s="137">
        <v>28</v>
      </c>
      <c r="B38" s="138">
        <f>'LISTA CAS'!B35</f>
        <v>0</v>
      </c>
      <c r="C38" s="138" t="str">
        <f>'LISTA CAS'!C35</f>
        <v>ORTIZ ZAMBRANO ANA DALILA</v>
      </c>
      <c r="D38" s="135" t="str">
        <f>'3ER TRIM. '!M39</f>
        <v/>
      </c>
      <c r="E38" s="139" t="str">
        <f t="shared" si="118"/>
        <v/>
      </c>
      <c r="F38" s="135" t="str">
        <f>'3ER TRIM. '!R39</f>
        <v/>
      </c>
      <c r="G38" s="139" t="str">
        <f t="shared" si="119"/>
        <v/>
      </c>
      <c r="H38" s="140" t="str">
        <f t="shared" si="120"/>
        <v/>
      </c>
      <c r="I38" s="135" t="str">
        <f>'3ER TRIM. '!AD39</f>
        <v/>
      </c>
      <c r="J38" s="139" t="str">
        <f t="shared" si="127"/>
        <v/>
      </c>
      <c r="K38" s="135" t="str">
        <f>'3ER TRIM. '!AI39</f>
        <v/>
      </c>
      <c r="L38" s="139" t="str">
        <f t="shared" si="128"/>
        <v/>
      </c>
      <c r="M38" s="140" t="str">
        <f t="shared" si="121"/>
        <v/>
      </c>
      <c r="N38" s="135" t="str">
        <f>'3ER TRIM. '!AU39</f>
        <v/>
      </c>
      <c r="O38" s="139" t="str">
        <f t="shared" si="129"/>
        <v/>
      </c>
      <c r="P38" s="135" t="str">
        <f>'3ER TRIM. '!AZ39</f>
        <v/>
      </c>
      <c r="Q38" s="139" t="str">
        <f t="shared" si="130"/>
        <v/>
      </c>
      <c r="R38" s="140" t="str">
        <f t="shared" si="122"/>
        <v/>
      </c>
      <c r="S38" s="135" t="str">
        <f>'3ER TRIM. '!BL39</f>
        <v/>
      </c>
      <c r="T38" s="139" t="str">
        <f t="shared" si="131"/>
        <v/>
      </c>
      <c r="U38" s="135" t="str">
        <f>'3ER TRIM. '!BQ39</f>
        <v/>
      </c>
      <c r="V38" s="139" t="str">
        <f t="shared" si="132"/>
        <v/>
      </c>
      <c r="W38" s="140" t="str">
        <f t="shared" si="123"/>
        <v/>
      </c>
      <c r="X38" s="135" t="str">
        <f>'3ER TRIM. '!CC39</f>
        <v/>
      </c>
      <c r="Y38" s="139" t="str">
        <f t="shared" si="133"/>
        <v/>
      </c>
      <c r="Z38" s="135" t="str">
        <f>'3ER TRIM. '!CH39</f>
        <v/>
      </c>
      <c r="AA38" s="139" t="str">
        <f t="shared" si="134"/>
        <v/>
      </c>
      <c r="AB38" s="140" t="str">
        <f t="shared" si="124"/>
        <v/>
      </c>
      <c r="AC38" s="134" t="str">
        <f>'3ER TRIM. '!DB39</f>
        <v/>
      </c>
      <c r="AD38" s="221" t="str">
        <f t="shared" si="125"/>
        <v/>
      </c>
      <c r="AE38" s="134" t="str">
        <f>'3ER TRIM. '!DU39</f>
        <v/>
      </c>
      <c r="AF38" s="221" t="str">
        <f t="shared" si="126"/>
        <v/>
      </c>
      <c r="AG38" s="264"/>
      <c r="AH38" s="265"/>
    </row>
    <row r="39" spans="1:34" x14ac:dyDescent="0.25">
      <c r="A39" s="137">
        <v>29</v>
      </c>
      <c r="B39" s="138">
        <f>'LISTA CAS'!B36</f>
        <v>0</v>
      </c>
      <c r="C39" s="138" t="str">
        <f>'LISTA CAS'!C36</f>
        <v>QUIROZ ORTIZ ADRIANA LUCIA</v>
      </c>
      <c r="D39" s="135" t="str">
        <f>'3ER TRIM. '!M40</f>
        <v/>
      </c>
      <c r="E39" s="139" t="str">
        <f t="shared" si="118"/>
        <v/>
      </c>
      <c r="F39" s="135" t="str">
        <f>'3ER TRIM. '!R40</f>
        <v/>
      </c>
      <c r="G39" s="139" t="str">
        <f t="shared" si="119"/>
        <v/>
      </c>
      <c r="H39" s="140" t="str">
        <f t="shared" si="120"/>
        <v/>
      </c>
      <c r="I39" s="135" t="str">
        <f>'3ER TRIM. '!AD40</f>
        <v/>
      </c>
      <c r="J39" s="139" t="str">
        <f t="shared" si="127"/>
        <v/>
      </c>
      <c r="K39" s="135" t="str">
        <f>'3ER TRIM. '!AI40</f>
        <v/>
      </c>
      <c r="L39" s="139" t="str">
        <f t="shared" si="128"/>
        <v/>
      </c>
      <c r="M39" s="140" t="str">
        <f t="shared" si="121"/>
        <v/>
      </c>
      <c r="N39" s="135" t="str">
        <f>'3ER TRIM. '!AU40</f>
        <v/>
      </c>
      <c r="O39" s="139" t="str">
        <f t="shared" si="129"/>
        <v/>
      </c>
      <c r="P39" s="135" t="str">
        <f>'3ER TRIM. '!AZ40</f>
        <v/>
      </c>
      <c r="Q39" s="139" t="str">
        <f t="shared" si="130"/>
        <v/>
      </c>
      <c r="R39" s="140" t="str">
        <f t="shared" si="122"/>
        <v/>
      </c>
      <c r="S39" s="135" t="str">
        <f>'3ER TRIM. '!BL40</f>
        <v/>
      </c>
      <c r="T39" s="139" t="str">
        <f t="shared" si="131"/>
        <v/>
      </c>
      <c r="U39" s="135" t="str">
        <f>'3ER TRIM. '!BQ40</f>
        <v/>
      </c>
      <c r="V39" s="139" t="str">
        <f t="shared" si="132"/>
        <v/>
      </c>
      <c r="W39" s="140" t="str">
        <f t="shared" si="123"/>
        <v/>
      </c>
      <c r="X39" s="135" t="str">
        <f>'3ER TRIM. '!CC40</f>
        <v/>
      </c>
      <c r="Y39" s="139" t="str">
        <f t="shared" si="133"/>
        <v/>
      </c>
      <c r="Z39" s="135" t="str">
        <f>'3ER TRIM. '!CH40</f>
        <v/>
      </c>
      <c r="AA39" s="139" t="str">
        <f t="shared" si="134"/>
        <v/>
      </c>
      <c r="AB39" s="140" t="str">
        <f t="shared" si="124"/>
        <v/>
      </c>
      <c r="AC39" s="134" t="str">
        <f>'3ER TRIM. '!DB40</f>
        <v/>
      </c>
      <c r="AD39" s="221" t="str">
        <f t="shared" si="125"/>
        <v/>
      </c>
      <c r="AE39" s="134" t="str">
        <f>'3ER TRIM. '!DU40</f>
        <v/>
      </c>
      <c r="AF39" s="221" t="str">
        <f t="shared" si="126"/>
        <v/>
      </c>
      <c r="AG39" s="264"/>
      <c r="AH39" s="265"/>
    </row>
    <row r="40" spans="1:34" x14ac:dyDescent="0.25">
      <c r="A40" s="137">
        <v>30</v>
      </c>
      <c r="B40" s="138">
        <f>'LISTA CAS'!B37</f>
        <v>0</v>
      </c>
      <c r="C40" s="138" t="str">
        <f>'LISTA CAS'!C37</f>
        <v>RODRIGUEZ ARRIAGA KEYLER JOSUE</v>
      </c>
      <c r="D40" s="135" t="str">
        <f>'3ER TRIM. '!M41</f>
        <v/>
      </c>
      <c r="E40" s="139" t="str">
        <f t="shared" si="118"/>
        <v/>
      </c>
      <c r="F40" s="135" t="str">
        <f>'3ER TRIM. '!R41</f>
        <v/>
      </c>
      <c r="G40" s="139" t="str">
        <f t="shared" si="119"/>
        <v/>
      </c>
      <c r="H40" s="140" t="str">
        <f t="shared" si="120"/>
        <v/>
      </c>
      <c r="I40" s="135" t="str">
        <f>'3ER TRIM. '!AD41</f>
        <v/>
      </c>
      <c r="J40" s="139" t="str">
        <f t="shared" si="127"/>
        <v/>
      </c>
      <c r="K40" s="135" t="str">
        <f>'3ER TRIM. '!AI41</f>
        <v/>
      </c>
      <c r="L40" s="139" t="str">
        <f t="shared" si="128"/>
        <v/>
      </c>
      <c r="M40" s="140" t="str">
        <f t="shared" si="121"/>
        <v/>
      </c>
      <c r="N40" s="135" t="str">
        <f>'3ER TRIM. '!AU41</f>
        <v/>
      </c>
      <c r="O40" s="139" t="str">
        <f t="shared" si="129"/>
        <v/>
      </c>
      <c r="P40" s="135" t="str">
        <f>'3ER TRIM. '!AZ41</f>
        <v/>
      </c>
      <c r="Q40" s="139" t="str">
        <f t="shared" si="130"/>
        <v/>
      </c>
      <c r="R40" s="140" t="str">
        <f t="shared" si="122"/>
        <v/>
      </c>
      <c r="S40" s="135" t="str">
        <f>'3ER TRIM. '!BL41</f>
        <v/>
      </c>
      <c r="T40" s="139" t="str">
        <f t="shared" si="131"/>
        <v/>
      </c>
      <c r="U40" s="135" t="str">
        <f>'3ER TRIM. '!BQ41</f>
        <v/>
      </c>
      <c r="V40" s="139" t="str">
        <f t="shared" si="132"/>
        <v/>
      </c>
      <c r="W40" s="140" t="str">
        <f t="shared" si="123"/>
        <v/>
      </c>
      <c r="X40" s="135" t="str">
        <f>'3ER TRIM. '!CC41</f>
        <v/>
      </c>
      <c r="Y40" s="139" t="str">
        <f t="shared" si="133"/>
        <v/>
      </c>
      <c r="Z40" s="135" t="str">
        <f>'3ER TRIM. '!CH41</f>
        <v/>
      </c>
      <c r="AA40" s="139" t="str">
        <f t="shared" si="134"/>
        <v/>
      </c>
      <c r="AB40" s="140" t="str">
        <f t="shared" si="124"/>
        <v/>
      </c>
      <c r="AC40" s="134" t="str">
        <f>'3ER TRIM. '!DB41</f>
        <v/>
      </c>
      <c r="AD40" s="221" t="str">
        <f t="shared" si="125"/>
        <v/>
      </c>
      <c r="AE40" s="134" t="str">
        <f>'3ER TRIM. '!DU41</f>
        <v/>
      </c>
      <c r="AF40" s="221" t="str">
        <f t="shared" si="126"/>
        <v/>
      </c>
      <c r="AG40" s="264"/>
      <c r="AH40" s="265"/>
    </row>
    <row r="41" spans="1:34" x14ac:dyDescent="0.25">
      <c r="A41" s="137">
        <v>31</v>
      </c>
      <c r="B41" s="138">
        <f>'LISTA CAS'!B38</f>
        <v>0</v>
      </c>
      <c r="C41" s="138" t="str">
        <f>'LISTA CAS'!C38</f>
        <v>RODRIGUEZ GUILLEN CAMILA NOHELIA</v>
      </c>
      <c r="D41" s="135" t="str">
        <f>'3ER TRIM. '!M42</f>
        <v/>
      </c>
      <c r="E41" s="139" t="str">
        <f t="shared" si="118"/>
        <v/>
      </c>
      <c r="F41" s="135" t="str">
        <f>'3ER TRIM. '!R42</f>
        <v/>
      </c>
      <c r="G41" s="139" t="str">
        <f t="shared" si="119"/>
        <v/>
      </c>
      <c r="H41" s="140" t="str">
        <f t="shared" si="120"/>
        <v/>
      </c>
      <c r="I41" s="135" t="str">
        <f>'3ER TRIM. '!AD42</f>
        <v/>
      </c>
      <c r="J41" s="139" t="str">
        <f t="shared" si="127"/>
        <v/>
      </c>
      <c r="K41" s="135" t="str">
        <f>'3ER TRIM. '!AI42</f>
        <v/>
      </c>
      <c r="L41" s="139" t="str">
        <f t="shared" si="128"/>
        <v/>
      </c>
      <c r="M41" s="140" t="str">
        <f t="shared" si="121"/>
        <v/>
      </c>
      <c r="N41" s="135" t="str">
        <f>'3ER TRIM. '!AU42</f>
        <v/>
      </c>
      <c r="O41" s="139" t="str">
        <f t="shared" si="129"/>
        <v/>
      </c>
      <c r="P41" s="135" t="str">
        <f>'3ER TRIM. '!AZ42</f>
        <v/>
      </c>
      <c r="Q41" s="139" t="str">
        <f t="shared" si="130"/>
        <v/>
      </c>
      <c r="R41" s="140" t="str">
        <f t="shared" si="122"/>
        <v/>
      </c>
      <c r="S41" s="135" t="str">
        <f>'3ER TRIM. '!BL42</f>
        <v/>
      </c>
      <c r="T41" s="139" t="str">
        <f t="shared" si="131"/>
        <v/>
      </c>
      <c r="U41" s="135" t="str">
        <f>'3ER TRIM. '!BQ42</f>
        <v/>
      </c>
      <c r="V41" s="139" t="str">
        <f t="shared" si="132"/>
        <v/>
      </c>
      <c r="W41" s="140" t="str">
        <f t="shared" si="123"/>
        <v/>
      </c>
      <c r="X41" s="135" t="str">
        <f>'3ER TRIM. '!CC42</f>
        <v/>
      </c>
      <c r="Y41" s="139" t="str">
        <f t="shared" si="133"/>
        <v/>
      </c>
      <c r="Z41" s="135" t="str">
        <f>'3ER TRIM. '!CH42</f>
        <v/>
      </c>
      <c r="AA41" s="139" t="str">
        <f t="shared" si="134"/>
        <v/>
      </c>
      <c r="AB41" s="140" t="str">
        <f t="shared" si="124"/>
        <v/>
      </c>
      <c r="AC41" s="134" t="str">
        <f>'3ER TRIM. '!DB42</f>
        <v/>
      </c>
      <c r="AD41" s="221" t="str">
        <f t="shared" si="125"/>
        <v/>
      </c>
      <c r="AE41" s="134" t="str">
        <f>'3ER TRIM. '!DU42</f>
        <v/>
      </c>
      <c r="AF41" s="221" t="str">
        <f t="shared" si="126"/>
        <v/>
      </c>
      <c r="AG41" s="264"/>
      <c r="AH41" s="265"/>
    </row>
    <row r="42" spans="1:34" x14ac:dyDescent="0.25">
      <c r="A42" s="137">
        <v>32</v>
      </c>
      <c r="B42" s="138">
        <f>'LISTA CAS'!B39</f>
        <v>0</v>
      </c>
      <c r="C42" s="138" t="str">
        <f>'LISTA CAS'!C39</f>
        <v>ROSADO DELGADO ASHLEY ANTONELLA</v>
      </c>
      <c r="D42" s="135" t="str">
        <f>'3ER TRIM. '!M43</f>
        <v/>
      </c>
      <c r="E42" s="139" t="str">
        <f t="shared" si="118"/>
        <v/>
      </c>
      <c r="F42" s="135" t="str">
        <f>'3ER TRIM. '!R43</f>
        <v/>
      </c>
      <c r="G42" s="139" t="str">
        <f t="shared" si="119"/>
        <v/>
      </c>
      <c r="H42" s="140" t="str">
        <f t="shared" si="120"/>
        <v/>
      </c>
      <c r="I42" s="135" t="str">
        <f>'3ER TRIM. '!AD43</f>
        <v/>
      </c>
      <c r="J42" s="139" t="str">
        <f t="shared" si="127"/>
        <v/>
      </c>
      <c r="K42" s="135" t="str">
        <f>'3ER TRIM. '!AI43</f>
        <v/>
      </c>
      <c r="L42" s="139" t="str">
        <f t="shared" si="128"/>
        <v/>
      </c>
      <c r="M42" s="140" t="str">
        <f t="shared" si="121"/>
        <v/>
      </c>
      <c r="N42" s="135" t="str">
        <f>'3ER TRIM. '!AU43</f>
        <v/>
      </c>
      <c r="O42" s="139" t="str">
        <f t="shared" si="129"/>
        <v/>
      </c>
      <c r="P42" s="135" t="str">
        <f>'3ER TRIM. '!AZ43</f>
        <v/>
      </c>
      <c r="Q42" s="139" t="str">
        <f t="shared" si="130"/>
        <v/>
      </c>
      <c r="R42" s="140" t="str">
        <f t="shared" si="122"/>
        <v/>
      </c>
      <c r="S42" s="135" t="str">
        <f>'3ER TRIM. '!BL43</f>
        <v/>
      </c>
      <c r="T42" s="139" t="str">
        <f t="shared" si="131"/>
        <v/>
      </c>
      <c r="U42" s="135" t="str">
        <f>'3ER TRIM. '!BQ43</f>
        <v/>
      </c>
      <c r="V42" s="139" t="str">
        <f t="shared" si="132"/>
        <v/>
      </c>
      <c r="W42" s="140" t="str">
        <f t="shared" si="123"/>
        <v/>
      </c>
      <c r="X42" s="135" t="str">
        <f>'3ER TRIM. '!CC43</f>
        <v/>
      </c>
      <c r="Y42" s="139" t="str">
        <f t="shared" si="133"/>
        <v/>
      </c>
      <c r="Z42" s="135" t="str">
        <f>'3ER TRIM. '!CH43</f>
        <v/>
      </c>
      <c r="AA42" s="139" t="str">
        <f t="shared" si="134"/>
        <v/>
      </c>
      <c r="AB42" s="140" t="str">
        <f t="shared" si="124"/>
        <v/>
      </c>
      <c r="AC42" s="134" t="str">
        <f>'3ER TRIM. '!DB43</f>
        <v/>
      </c>
      <c r="AD42" s="221" t="str">
        <f t="shared" si="125"/>
        <v/>
      </c>
      <c r="AE42" s="134" t="str">
        <f>'3ER TRIM. '!DU43</f>
        <v/>
      </c>
      <c r="AF42" s="221" t="str">
        <f t="shared" si="126"/>
        <v/>
      </c>
      <c r="AG42" s="264"/>
      <c r="AH42" s="265"/>
    </row>
    <row r="43" spans="1:34" x14ac:dyDescent="0.25">
      <c r="A43" s="137">
        <v>33</v>
      </c>
      <c r="B43" s="138">
        <f>'LISTA CAS'!B40</f>
        <v>0</v>
      </c>
      <c r="C43" s="138" t="str">
        <f>'LISTA CAS'!C40</f>
        <v>SABANDO IBARRA JEREMIAS KALET</v>
      </c>
      <c r="D43" s="135" t="str">
        <f>'3ER TRIM. '!M44</f>
        <v/>
      </c>
      <c r="E43" s="139" t="str">
        <f t="shared" si="118"/>
        <v/>
      </c>
      <c r="F43" s="135" t="str">
        <f>'3ER TRIM. '!R44</f>
        <v/>
      </c>
      <c r="G43" s="139" t="str">
        <f t="shared" si="119"/>
        <v/>
      </c>
      <c r="H43" s="140" t="str">
        <f t="shared" si="120"/>
        <v/>
      </c>
      <c r="I43" s="135" t="str">
        <f>'3ER TRIM. '!AD44</f>
        <v/>
      </c>
      <c r="J43" s="139" t="str">
        <f t="shared" si="127"/>
        <v/>
      </c>
      <c r="K43" s="135" t="str">
        <f>'3ER TRIM. '!AI44</f>
        <v/>
      </c>
      <c r="L43" s="139" t="str">
        <f t="shared" si="128"/>
        <v/>
      </c>
      <c r="M43" s="140" t="str">
        <f t="shared" si="121"/>
        <v/>
      </c>
      <c r="N43" s="135" t="str">
        <f>'3ER TRIM. '!AU44</f>
        <v/>
      </c>
      <c r="O43" s="139" t="str">
        <f t="shared" si="129"/>
        <v/>
      </c>
      <c r="P43" s="135" t="str">
        <f>'3ER TRIM. '!AZ44</f>
        <v/>
      </c>
      <c r="Q43" s="139" t="str">
        <f t="shared" si="130"/>
        <v/>
      </c>
      <c r="R43" s="140" t="str">
        <f t="shared" si="122"/>
        <v/>
      </c>
      <c r="S43" s="135" t="str">
        <f>'3ER TRIM. '!BL44</f>
        <v/>
      </c>
      <c r="T43" s="139" t="str">
        <f t="shared" si="131"/>
        <v/>
      </c>
      <c r="U43" s="135" t="str">
        <f>'3ER TRIM. '!BQ44</f>
        <v/>
      </c>
      <c r="V43" s="139" t="str">
        <f t="shared" si="132"/>
        <v/>
      </c>
      <c r="W43" s="140" t="str">
        <f t="shared" si="123"/>
        <v/>
      </c>
      <c r="X43" s="135" t="str">
        <f>'3ER TRIM. '!CC44</f>
        <v/>
      </c>
      <c r="Y43" s="139" t="str">
        <f t="shared" si="133"/>
        <v/>
      </c>
      <c r="Z43" s="135" t="str">
        <f>'3ER TRIM. '!CH44</f>
        <v/>
      </c>
      <c r="AA43" s="139" t="str">
        <f t="shared" si="134"/>
        <v/>
      </c>
      <c r="AB43" s="140" t="str">
        <f t="shared" si="124"/>
        <v/>
      </c>
      <c r="AC43" s="134" t="str">
        <f>'3ER TRIM. '!DB44</f>
        <v/>
      </c>
      <c r="AD43" s="221" t="str">
        <f t="shared" si="125"/>
        <v/>
      </c>
      <c r="AE43" s="134" t="str">
        <f>'3ER TRIM. '!DU44</f>
        <v/>
      </c>
      <c r="AF43" s="221" t="str">
        <f t="shared" si="126"/>
        <v/>
      </c>
      <c r="AG43" s="264"/>
      <c r="AH43" s="265"/>
    </row>
    <row r="44" spans="1:34" x14ac:dyDescent="0.25">
      <c r="A44" s="137">
        <v>34</v>
      </c>
      <c r="B44" s="138">
        <f>'LISTA CAS'!B41</f>
        <v>0</v>
      </c>
      <c r="C44" s="138" t="str">
        <f>'LISTA CAS'!C41</f>
        <v>SOLORZANO MELENDREZ JOSTIN RAFAEL</v>
      </c>
      <c r="D44" s="135" t="str">
        <f>'3ER TRIM. '!M45</f>
        <v/>
      </c>
      <c r="E44" s="139" t="str">
        <f t="shared" si="118"/>
        <v/>
      </c>
      <c r="F44" s="135" t="str">
        <f>'3ER TRIM. '!R45</f>
        <v/>
      </c>
      <c r="G44" s="139" t="str">
        <f t="shared" si="119"/>
        <v/>
      </c>
      <c r="H44" s="140" t="str">
        <f t="shared" si="120"/>
        <v/>
      </c>
      <c r="I44" s="135" t="str">
        <f>'3ER TRIM. '!AD45</f>
        <v/>
      </c>
      <c r="J44" s="139" t="str">
        <f t="shared" si="127"/>
        <v/>
      </c>
      <c r="K44" s="135" t="str">
        <f>'3ER TRIM. '!AI45</f>
        <v/>
      </c>
      <c r="L44" s="139" t="str">
        <f t="shared" si="128"/>
        <v/>
      </c>
      <c r="M44" s="140" t="str">
        <f t="shared" si="121"/>
        <v/>
      </c>
      <c r="N44" s="135" t="str">
        <f>'3ER TRIM. '!AU45</f>
        <v/>
      </c>
      <c r="O44" s="139" t="str">
        <f t="shared" si="129"/>
        <v/>
      </c>
      <c r="P44" s="135" t="str">
        <f>'3ER TRIM. '!AZ45</f>
        <v/>
      </c>
      <c r="Q44" s="139" t="str">
        <f t="shared" si="130"/>
        <v/>
      </c>
      <c r="R44" s="140" t="str">
        <f t="shared" si="122"/>
        <v/>
      </c>
      <c r="S44" s="135" t="str">
        <f>'3ER TRIM. '!BL45</f>
        <v/>
      </c>
      <c r="T44" s="139" t="str">
        <f t="shared" si="131"/>
        <v/>
      </c>
      <c r="U44" s="135" t="str">
        <f>'3ER TRIM. '!BQ45</f>
        <v/>
      </c>
      <c r="V44" s="139" t="str">
        <f t="shared" si="132"/>
        <v/>
      </c>
      <c r="W44" s="140" t="str">
        <f t="shared" si="123"/>
        <v/>
      </c>
      <c r="X44" s="135" t="str">
        <f>'3ER TRIM. '!CC45</f>
        <v/>
      </c>
      <c r="Y44" s="139" t="str">
        <f t="shared" si="133"/>
        <v/>
      </c>
      <c r="Z44" s="135" t="str">
        <f>'3ER TRIM. '!CH45</f>
        <v/>
      </c>
      <c r="AA44" s="139" t="str">
        <f t="shared" si="134"/>
        <v/>
      </c>
      <c r="AB44" s="140" t="str">
        <f t="shared" si="124"/>
        <v/>
      </c>
      <c r="AC44" s="134" t="str">
        <f>'3ER TRIM. '!DB45</f>
        <v/>
      </c>
      <c r="AD44" s="221" t="str">
        <f t="shared" si="125"/>
        <v/>
      </c>
      <c r="AE44" s="134" t="str">
        <f>'3ER TRIM. '!DU45</f>
        <v/>
      </c>
      <c r="AF44" s="221" t="str">
        <f t="shared" si="126"/>
        <v/>
      </c>
      <c r="AG44" s="264"/>
      <c r="AH44" s="265"/>
    </row>
    <row r="45" spans="1:34" x14ac:dyDescent="0.25">
      <c r="A45" s="137">
        <v>35</v>
      </c>
      <c r="B45" s="138">
        <f>'LISTA CAS'!B42</f>
        <v>0</v>
      </c>
      <c r="C45" s="138" t="str">
        <f>'LISTA CAS'!C42</f>
        <v>SUAREZ REINA RAUL ALEJANDRO</v>
      </c>
      <c r="D45" s="135" t="str">
        <f>'3ER TRIM. '!M46</f>
        <v/>
      </c>
      <c r="E45" s="139" t="str">
        <f t="shared" si="118"/>
        <v/>
      </c>
      <c r="F45" s="135" t="str">
        <f>'3ER TRIM. '!R46</f>
        <v/>
      </c>
      <c r="G45" s="139" t="str">
        <f t="shared" si="119"/>
        <v/>
      </c>
      <c r="H45" s="140" t="str">
        <f t="shared" si="120"/>
        <v/>
      </c>
      <c r="I45" s="135" t="str">
        <f>'3ER TRIM. '!AD46</f>
        <v/>
      </c>
      <c r="J45" s="139" t="str">
        <f t="shared" si="127"/>
        <v/>
      </c>
      <c r="K45" s="135" t="str">
        <f>'3ER TRIM. '!AI46</f>
        <v/>
      </c>
      <c r="L45" s="139" t="str">
        <f t="shared" si="128"/>
        <v/>
      </c>
      <c r="M45" s="140" t="str">
        <f t="shared" si="121"/>
        <v/>
      </c>
      <c r="N45" s="135" t="str">
        <f>'3ER TRIM. '!AU46</f>
        <v/>
      </c>
      <c r="O45" s="139" t="str">
        <f t="shared" si="129"/>
        <v/>
      </c>
      <c r="P45" s="135" t="str">
        <f>'3ER TRIM. '!AZ46</f>
        <v/>
      </c>
      <c r="Q45" s="139" t="str">
        <f t="shared" si="130"/>
        <v/>
      </c>
      <c r="R45" s="140" t="str">
        <f t="shared" si="122"/>
        <v/>
      </c>
      <c r="S45" s="135" t="str">
        <f>'3ER TRIM. '!BL46</f>
        <v/>
      </c>
      <c r="T45" s="139" t="str">
        <f t="shared" si="131"/>
        <v/>
      </c>
      <c r="U45" s="135" t="str">
        <f>'3ER TRIM. '!BQ46</f>
        <v/>
      </c>
      <c r="V45" s="139" t="str">
        <f t="shared" si="132"/>
        <v/>
      </c>
      <c r="W45" s="140" t="str">
        <f t="shared" si="123"/>
        <v/>
      </c>
      <c r="X45" s="135" t="str">
        <f>'3ER TRIM. '!CC46</f>
        <v/>
      </c>
      <c r="Y45" s="139" t="str">
        <f t="shared" si="133"/>
        <v/>
      </c>
      <c r="Z45" s="135" t="str">
        <f>'3ER TRIM. '!CH46</f>
        <v/>
      </c>
      <c r="AA45" s="139" t="str">
        <f t="shared" si="134"/>
        <v/>
      </c>
      <c r="AB45" s="140" t="str">
        <f t="shared" si="124"/>
        <v/>
      </c>
      <c r="AC45" s="134" t="str">
        <f>'3ER TRIM. '!DB46</f>
        <v/>
      </c>
      <c r="AD45" s="221" t="str">
        <f t="shared" si="125"/>
        <v/>
      </c>
      <c r="AE45" s="134" t="str">
        <f>'3ER TRIM. '!DU46</f>
        <v/>
      </c>
      <c r="AF45" s="221" t="str">
        <f t="shared" si="126"/>
        <v/>
      </c>
      <c r="AG45" s="264"/>
      <c r="AH45" s="265"/>
    </row>
    <row r="46" spans="1:34" x14ac:dyDescent="0.25">
      <c r="A46" s="137">
        <v>36</v>
      </c>
      <c r="B46" s="138">
        <f>'LISTA CAS'!B43</f>
        <v>0</v>
      </c>
      <c r="C46" s="138" t="str">
        <f>'LISTA CAS'!C43</f>
        <v>VERA FARIAS JACKSON ARIEL</v>
      </c>
      <c r="D46" s="135" t="str">
        <f>'3ER TRIM. '!M47</f>
        <v/>
      </c>
      <c r="E46" s="139" t="str">
        <f t="shared" si="118"/>
        <v/>
      </c>
      <c r="F46" s="135" t="str">
        <f>'3ER TRIM. '!R47</f>
        <v/>
      </c>
      <c r="G46" s="139" t="str">
        <f t="shared" si="119"/>
        <v/>
      </c>
      <c r="H46" s="140" t="str">
        <f t="shared" si="120"/>
        <v/>
      </c>
      <c r="I46" s="135" t="str">
        <f>'3ER TRIM. '!AD47</f>
        <v/>
      </c>
      <c r="J46" s="139" t="str">
        <f t="shared" si="127"/>
        <v/>
      </c>
      <c r="K46" s="135" t="str">
        <f>'3ER TRIM. '!AI47</f>
        <v/>
      </c>
      <c r="L46" s="139" t="str">
        <f t="shared" si="128"/>
        <v/>
      </c>
      <c r="M46" s="140" t="str">
        <f t="shared" si="121"/>
        <v/>
      </c>
      <c r="N46" s="135" t="str">
        <f>'3ER TRIM. '!AU47</f>
        <v/>
      </c>
      <c r="O46" s="139" t="str">
        <f t="shared" si="129"/>
        <v/>
      </c>
      <c r="P46" s="135" t="str">
        <f>'3ER TRIM. '!AZ47</f>
        <v/>
      </c>
      <c r="Q46" s="139" t="str">
        <f t="shared" si="130"/>
        <v/>
      </c>
      <c r="R46" s="140" t="str">
        <f t="shared" si="122"/>
        <v/>
      </c>
      <c r="S46" s="135" t="str">
        <f>'3ER TRIM. '!BL47</f>
        <v/>
      </c>
      <c r="T46" s="139" t="str">
        <f t="shared" si="131"/>
        <v/>
      </c>
      <c r="U46" s="135" t="str">
        <f>'3ER TRIM. '!BQ47</f>
        <v/>
      </c>
      <c r="V46" s="139" t="str">
        <f t="shared" si="132"/>
        <v/>
      </c>
      <c r="W46" s="140" t="str">
        <f t="shared" si="123"/>
        <v/>
      </c>
      <c r="X46" s="135" t="str">
        <f>'3ER TRIM. '!CC47</f>
        <v/>
      </c>
      <c r="Y46" s="139" t="str">
        <f t="shared" si="133"/>
        <v/>
      </c>
      <c r="Z46" s="135" t="str">
        <f>'3ER TRIM. '!CH47</f>
        <v/>
      </c>
      <c r="AA46" s="139" t="str">
        <f t="shared" si="134"/>
        <v/>
      </c>
      <c r="AB46" s="140" t="str">
        <f t="shared" si="124"/>
        <v/>
      </c>
      <c r="AC46" s="134" t="str">
        <f>'3ER TRIM. '!DB47</f>
        <v/>
      </c>
      <c r="AD46" s="221" t="str">
        <f t="shared" si="125"/>
        <v/>
      </c>
      <c r="AE46" s="134" t="str">
        <f>'3ER TRIM. '!DU47</f>
        <v/>
      </c>
      <c r="AF46" s="221" t="str">
        <f t="shared" si="126"/>
        <v/>
      </c>
      <c r="AG46" s="264"/>
      <c r="AH46" s="265"/>
    </row>
    <row r="47" spans="1:34" x14ac:dyDescent="0.25">
      <c r="A47" s="137">
        <v>37</v>
      </c>
      <c r="B47" s="138">
        <f>'LISTA CAS'!B44</f>
        <v>0</v>
      </c>
      <c r="C47" s="138" t="str">
        <f>'LISTA CAS'!C44</f>
        <v>ZAMBRANO CAGUA EVAN NELSIÑO</v>
      </c>
      <c r="D47" s="135" t="str">
        <f>'3ER TRIM. '!M48</f>
        <v/>
      </c>
      <c r="E47" s="139" t="str">
        <f t="shared" si="118"/>
        <v/>
      </c>
      <c r="F47" s="135" t="str">
        <f>'3ER TRIM. '!R48</f>
        <v/>
      </c>
      <c r="G47" s="139" t="str">
        <f t="shared" si="119"/>
        <v/>
      </c>
      <c r="H47" s="140" t="str">
        <f t="shared" si="120"/>
        <v/>
      </c>
      <c r="I47" s="135" t="str">
        <f>'3ER TRIM. '!AD48</f>
        <v/>
      </c>
      <c r="J47" s="139" t="str">
        <f t="shared" si="127"/>
        <v/>
      </c>
      <c r="K47" s="135" t="str">
        <f>'3ER TRIM. '!AI48</f>
        <v/>
      </c>
      <c r="L47" s="139" t="str">
        <f t="shared" si="128"/>
        <v/>
      </c>
      <c r="M47" s="140" t="str">
        <f t="shared" si="121"/>
        <v/>
      </c>
      <c r="N47" s="135" t="str">
        <f>'3ER TRIM. '!AU48</f>
        <v/>
      </c>
      <c r="O47" s="139" t="str">
        <f t="shared" si="129"/>
        <v/>
      </c>
      <c r="P47" s="135" t="str">
        <f>'3ER TRIM. '!AZ48</f>
        <v/>
      </c>
      <c r="Q47" s="139" t="str">
        <f t="shared" si="130"/>
        <v/>
      </c>
      <c r="R47" s="140" t="str">
        <f t="shared" si="122"/>
        <v/>
      </c>
      <c r="S47" s="135" t="str">
        <f>'3ER TRIM. '!BL48</f>
        <v/>
      </c>
      <c r="T47" s="139" t="str">
        <f t="shared" si="131"/>
        <v/>
      </c>
      <c r="U47" s="135" t="str">
        <f>'3ER TRIM. '!BQ48</f>
        <v/>
      </c>
      <c r="V47" s="139" t="str">
        <f t="shared" si="132"/>
        <v/>
      </c>
      <c r="W47" s="140" t="str">
        <f t="shared" si="123"/>
        <v/>
      </c>
      <c r="X47" s="135" t="str">
        <f>'3ER TRIM. '!CC48</f>
        <v/>
      </c>
      <c r="Y47" s="139" t="str">
        <f t="shared" si="133"/>
        <v/>
      </c>
      <c r="Z47" s="135" t="str">
        <f>'3ER TRIM. '!CH48</f>
        <v/>
      </c>
      <c r="AA47" s="139" t="str">
        <f t="shared" si="134"/>
        <v/>
      </c>
      <c r="AB47" s="140" t="str">
        <f t="shared" si="124"/>
        <v/>
      </c>
      <c r="AC47" s="134" t="str">
        <f>'3ER TRIM. '!DB48</f>
        <v/>
      </c>
      <c r="AD47" s="221" t="str">
        <f t="shared" si="125"/>
        <v/>
      </c>
      <c r="AE47" s="134" t="str">
        <f>'3ER TRIM. '!DU48</f>
        <v/>
      </c>
      <c r="AF47" s="221" t="str">
        <f t="shared" si="126"/>
        <v/>
      </c>
      <c r="AG47" s="264"/>
      <c r="AH47" s="265"/>
    </row>
    <row r="48" spans="1:34" x14ac:dyDescent="0.25">
      <c r="A48" s="137">
        <v>38</v>
      </c>
      <c r="B48" s="138">
        <f>'LISTA CAS'!B45</f>
        <v>0</v>
      </c>
      <c r="C48" s="138" t="str">
        <f>'LISTA CAS'!C45</f>
        <v>ZAMBRANO CHILA NATHALY VIVIANA</v>
      </c>
      <c r="D48" s="135" t="str">
        <f>'3ER TRIM. '!M49</f>
        <v/>
      </c>
      <c r="E48" s="139" t="str">
        <f t="shared" si="118"/>
        <v/>
      </c>
      <c r="F48" s="135" t="str">
        <f>'3ER TRIM. '!R49</f>
        <v/>
      </c>
      <c r="G48" s="139" t="str">
        <f t="shared" si="119"/>
        <v/>
      </c>
      <c r="H48" s="140" t="str">
        <f t="shared" si="120"/>
        <v/>
      </c>
      <c r="I48" s="135" t="str">
        <f>'3ER TRIM. '!AD49</f>
        <v/>
      </c>
      <c r="J48" s="139" t="str">
        <f t="shared" si="127"/>
        <v/>
      </c>
      <c r="K48" s="135" t="str">
        <f>'3ER TRIM. '!AI49</f>
        <v/>
      </c>
      <c r="L48" s="139" t="str">
        <f t="shared" si="128"/>
        <v/>
      </c>
      <c r="M48" s="140" t="str">
        <f t="shared" si="121"/>
        <v/>
      </c>
      <c r="N48" s="135" t="str">
        <f>'3ER TRIM. '!AU49</f>
        <v/>
      </c>
      <c r="O48" s="139" t="str">
        <f t="shared" si="129"/>
        <v/>
      </c>
      <c r="P48" s="135" t="str">
        <f>'3ER TRIM. '!AZ49</f>
        <v/>
      </c>
      <c r="Q48" s="139" t="str">
        <f t="shared" si="130"/>
        <v/>
      </c>
      <c r="R48" s="140" t="str">
        <f t="shared" si="122"/>
        <v/>
      </c>
      <c r="S48" s="135" t="str">
        <f>'3ER TRIM. '!BL49</f>
        <v/>
      </c>
      <c r="T48" s="139" t="str">
        <f t="shared" si="131"/>
        <v/>
      </c>
      <c r="U48" s="135" t="str">
        <f>'3ER TRIM. '!BQ49</f>
        <v/>
      </c>
      <c r="V48" s="139" t="str">
        <f t="shared" si="132"/>
        <v/>
      </c>
      <c r="W48" s="140" t="str">
        <f t="shared" si="123"/>
        <v/>
      </c>
      <c r="X48" s="135" t="str">
        <f>'3ER TRIM. '!CC49</f>
        <v/>
      </c>
      <c r="Y48" s="139" t="str">
        <f t="shared" si="133"/>
        <v/>
      </c>
      <c r="Z48" s="135" t="str">
        <f>'3ER TRIM. '!CH49</f>
        <v/>
      </c>
      <c r="AA48" s="139" t="str">
        <f t="shared" si="134"/>
        <v/>
      </c>
      <c r="AB48" s="140" t="str">
        <f t="shared" si="124"/>
        <v/>
      </c>
      <c r="AC48" s="134" t="str">
        <f>'3ER TRIM. '!DB49</f>
        <v/>
      </c>
      <c r="AD48" s="221" t="str">
        <f t="shared" si="125"/>
        <v/>
      </c>
      <c r="AE48" s="134" t="str">
        <f>'3ER TRIM. '!DU49</f>
        <v/>
      </c>
      <c r="AF48" s="221" t="str">
        <f t="shared" si="126"/>
        <v/>
      </c>
      <c r="AG48" s="264"/>
      <c r="AH48" s="265"/>
    </row>
    <row r="49" spans="1:34" x14ac:dyDescent="0.25">
      <c r="A49" s="137">
        <v>39</v>
      </c>
      <c r="B49" s="138">
        <f>'LISTA CAS'!B46</f>
        <v>0</v>
      </c>
      <c r="C49" s="138" t="str">
        <f>'LISTA CAS'!C46</f>
        <v>ZAMBRANO ZAMBRANO ELIAM EZEQUIEL</v>
      </c>
      <c r="D49" s="135" t="str">
        <f>'3ER TRIM. '!M50</f>
        <v/>
      </c>
      <c r="E49" s="139" t="str">
        <f t="shared" si="118"/>
        <v/>
      </c>
      <c r="F49" s="135" t="str">
        <f>'3ER TRIM. '!R50</f>
        <v/>
      </c>
      <c r="G49" s="139" t="str">
        <f t="shared" si="119"/>
        <v/>
      </c>
      <c r="H49" s="140" t="str">
        <f t="shared" si="120"/>
        <v/>
      </c>
      <c r="I49" s="135" t="str">
        <f>'3ER TRIM. '!AD50</f>
        <v/>
      </c>
      <c r="J49" s="139" t="str">
        <f t="shared" si="127"/>
        <v/>
      </c>
      <c r="K49" s="135" t="str">
        <f>'3ER TRIM. '!AI50</f>
        <v/>
      </c>
      <c r="L49" s="139" t="str">
        <f t="shared" si="128"/>
        <v/>
      </c>
      <c r="M49" s="140" t="str">
        <f t="shared" si="121"/>
        <v/>
      </c>
      <c r="N49" s="135" t="str">
        <f>'3ER TRIM. '!AU50</f>
        <v/>
      </c>
      <c r="O49" s="139" t="str">
        <f t="shared" si="129"/>
        <v/>
      </c>
      <c r="P49" s="135" t="str">
        <f>'3ER TRIM. '!AZ50</f>
        <v/>
      </c>
      <c r="Q49" s="139" t="str">
        <f t="shared" si="130"/>
        <v/>
      </c>
      <c r="R49" s="140" t="str">
        <f t="shared" si="122"/>
        <v/>
      </c>
      <c r="S49" s="135" t="str">
        <f>'3ER TRIM. '!BL50</f>
        <v/>
      </c>
      <c r="T49" s="139" t="str">
        <f t="shared" si="131"/>
        <v/>
      </c>
      <c r="U49" s="135" t="str">
        <f>'3ER TRIM. '!BQ50</f>
        <v/>
      </c>
      <c r="V49" s="139" t="str">
        <f t="shared" si="132"/>
        <v/>
      </c>
      <c r="W49" s="140" t="str">
        <f t="shared" si="123"/>
        <v/>
      </c>
      <c r="X49" s="135" t="str">
        <f>'3ER TRIM. '!CC50</f>
        <v/>
      </c>
      <c r="Y49" s="139" t="str">
        <f t="shared" si="133"/>
        <v/>
      </c>
      <c r="Z49" s="135" t="str">
        <f>'3ER TRIM. '!CH50</f>
        <v/>
      </c>
      <c r="AA49" s="139" t="str">
        <f t="shared" si="134"/>
        <v/>
      </c>
      <c r="AB49" s="140" t="str">
        <f t="shared" si="124"/>
        <v/>
      </c>
      <c r="AC49" s="134" t="str">
        <f>'3ER TRIM. '!DB50</f>
        <v/>
      </c>
      <c r="AD49" s="221" t="str">
        <f t="shared" si="125"/>
        <v/>
      </c>
      <c r="AE49" s="134" t="str">
        <f>'3ER TRIM. '!DU50</f>
        <v/>
      </c>
      <c r="AF49" s="221" t="str">
        <f t="shared" si="126"/>
        <v/>
      </c>
      <c r="AG49" s="264"/>
      <c r="AH49" s="265"/>
    </row>
    <row r="50" spans="1:34" x14ac:dyDescent="0.25">
      <c r="A50" s="137">
        <v>40</v>
      </c>
      <c r="B50" s="138">
        <f>'LISTA CAS'!B47</f>
        <v>0</v>
      </c>
      <c r="C50" s="138">
        <f>'LISTA CAS'!C47</f>
        <v>0</v>
      </c>
      <c r="D50" s="135" t="str">
        <f>'3ER TRIM. '!M51</f>
        <v/>
      </c>
      <c r="E50" s="139" t="str">
        <f t="shared" si="118"/>
        <v/>
      </c>
      <c r="F50" s="135" t="str">
        <f>'3ER TRIM. '!R51</f>
        <v/>
      </c>
      <c r="G50" s="139" t="str">
        <f t="shared" si="119"/>
        <v/>
      </c>
      <c r="H50" s="140" t="str">
        <f t="shared" si="120"/>
        <v/>
      </c>
      <c r="I50" s="135" t="str">
        <f>'3ER TRIM. '!AD51</f>
        <v/>
      </c>
      <c r="J50" s="139" t="str">
        <f t="shared" si="127"/>
        <v/>
      </c>
      <c r="K50" s="135" t="str">
        <f>'3ER TRIM. '!AI51</f>
        <v/>
      </c>
      <c r="L50" s="139" t="str">
        <f t="shared" si="128"/>
        <v/>
      </c>
      <c r="M50" s="140" t="str">
        <f t="shared" si="121"/>
        <v/>
      </c>
      <c r="N50" s="135" t="str">
        <f>'3ER TRIM. '!AU51</f>
        <v/>
      </c>
      <c r="O50" s="139" t="str">
        <f t="shared" si="129"/>
        <v/>
      </c>
      <c r="P50" s="135" t="str">
        <f>'3ER TRIM. '!AZ51</f>
        <v/>
      </c>
      <c r="Q50" s="139" t="str">
        <f t="shared" si="130"/>
        <v/>
      </c>
      <c r="R50" s="140" t="str">
        <f t="shared" si="122"/>
        <v/>
      </c>
      <c r="S50" s="135" t="str">
        <f>'3ER TRIM. '!BL51</f>
        <v/>
      </c>
      <c r="T50" s="139" t="str">
        <f t="shared" si="131"/>
        <v/>
      </c>
      <c r="U50" s="135" t="str">
        <f>'3ER TRIM. '!BQ51</f>
        <v/>
      </c>
      <c r="V50" s="139" t="str">
        <f t="shared" si="132"/>
        <v/>
      </c>
      <c r="W50" s="140" t="str">
        <f t="shared" si="123"/>
        <v/>
      </c>
      <c r="X50" s="135" t="str">
        <f>'3ER TRIM. '!CC51</f>
        <v/>
      </c>
      <c r="Y50" s="139" t="str">
        <f t="shared" si="133"/>
        <v/>
      </c>
      <c r="Z50" s="135" t="str">
        <f>'3ER TRIM. '!CH51</f>
        <v/>
      </c>
      <c r="AA50" s="139" t="str">
        <f t="shared" si="134"/>
        <v/>
      </c>
      <c r="AB50" s="140" t="str">
        <f t="shared" si="124"/>
        <v/>
      </c>
      <c r="AC50" s="134" t="str">
        <f>'3ER TRIM. '!DB51</f>
        <v/>
      </c>
      <c r="AD50" s="221" t="str">
        <f t="shared" si="125"/>
        <v/>
      </c>
      <c r="AE50" s="134" t="str">
        <f>'3ER TRIM. '!DU51</f>
        <v/>
      </c>
      <c r="AF50" s="221" t="str">
        <f t="shared" si="126"/>
        <v/>
      </c>
      <c r="AG50" s="264"/>
      <c r="AH50" s="265"/>
    </row>
    <row r="51" spans="1:34" x14ac:dyDescent="0.25">
      <c r="A51" s="25"/>
      <c r="B51" s="25"/>
      <c r="C51" s="25"/>
    </row>
    <row r="57" spans="1:34" x14ac:dyDescent="0.25">
      <c r="C57" s="39"/>
    </row>
    <row r="58" spans="1:34" x14ac:dyDescent="0.25">
      <c r="C58" s="101"/>
    </row>
  </sheetData>
  <mergeCells count="48">
    <mergeCell ref="A2:B2"/>
    <mergeCell ref="C2:H2"/>
    <mergeCell ref="A3:B3"/>
    <mergeCell ref="C3:F3"/>
    <mergeCell ref="A4:B4"/>
    <mergeCell ref="D4:F4"/>
    <mergeCell ref="G4:H4"/>
    <mergeCell ref="A6:AH6"/>
    <mergeCell ref="A7:C7"/>
    <mergeCell ref="D7:H7"/>
    <mergeCell ref="I7:M7"/>
    <mergeCell ref="N7:R7"/>
    <mergeCell ref="S7:W7"/>
    <mergeCell ref="X7:AB7"/>
    <mergeCell ref="AE7:AF7"/>
    <mergeCell ref="AG7:AG10"/>
    <mergeCell ref="AH7:AH10"/>
    <mergeCell ref="V8:V10"/>
    <mergeCell ref="X8:X10"/>
    <mergeCell ref="Y8:Y10"/>
    <mergeCell ref="Z8:Z10"/>
    <mergeCell ref="AA8:AA10"/>
    <mergeCell ref="A8:C9"/>
    <mergeCell ref="D8:D10"/>
    <mergeCell ref="E8:E10"/>
    <mergeCell ref="F8:F10"/>
    <mergeCell ref="G8:G10"/>
    <mergeCell ref="H8:H10"/>
    <mergeCell ref="AC7:AD7"/>
    <mergeCell ref="W8:W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U8:U10"/>
    <mergeCell ref="AB8:AB10"/>
    <mergeCell ref="AF8:AF10"/>
    <mergeCell ref="AC8:AC10"/>
    <mergeCell ref="AD8:AD10"/>
    <mergeCell ref="AE8:AE10"/>
    <mergeCell ref="I8:I10"/>
    <mergeCell ref="J8:J10"/>
    <mergeCell ref="K8:K10"/>
  </mergeCells>
  <pageMargins left="0" right="0" top="0" bottom="0" header="0" footer="0"/>
  <pageSetup paperSize="9" scale="70" orientation="portrait" horizontalDpi="0" verticalDpi="0" r:id="rId1"/>
  <ignoredErrors>
    <ignoredError sqref="AE11:AE23" 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K64"/>
  <sheetViews>
    <sheetView showGridLines="0" zoomScaleNormal="100" workbookViewId="0">
      <selection activeCell="O49" sqref="O49"/>
    </sheetView>
  </sheetViews>
  <sheetFormatPr baseColWidth="10" defaultRowHeight="15" x14ac:dyDescent="0.25"/>
  <cols>
    <col min="1" max="1" width="3.140625" customWidth="1"/>
    <col min="2" max="2" width="10.7109375" customWidth="1"/>
    <col min="3" max="3" width="45.7109375" customWidth="1"/>
    <col min="4" max="10" width="8.140625" customWidth="1"/>
    <col min="11" max="11" width="10.7109375" customWidth="1"/>
    <col min="12" max="12" width="4" customWidth="1"/>
  </cols>
  <sheetData>
    <row r="1" spans="1:11" ht="76.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6" hidden="1" customHeight="1" x14ac:dyDescent="0.25">
      <c r="A2" s="554" t="s">
        <v>9</v>
      </c>
      <c r="B2" s="554"/>
      <c r="C2" s="96"/>
      <c r="D2" s="96"/>
      <c r="E2" s="96"/>
      <c r="F2" s="96"/>
      <c r="G2" s="68"/>
      <c r="H2" s="69"/>
      <c r="I2" s="69"/>
      <c r="J2" s="69"/>
      <c r="K2" s="69"/>
    </row>
    <row r="3" spans="1:11" ht="15.75" customHeight="1" x14ac:dyDescent="0.25">
      <c r="A3" s="555" t="s">
        <v>9</v>
      </c>
      <c r="B3" s="555"/>
      <c r="C3" s="556" t="str">
        <f>MENÚ!A2</f>
        <v>UNIDAD EDUCATIVA DEL MILENIO 
CIUDAD DE PEDERNALES</v>
      </c>
      <c r="D3" s="556"/>
      <c r="E3" s="556"/>
      <c r="F3" s="556"/>
      <c r="G3" s="68"/>
      <c r="H3" s="69"/>
      <c r="I3" s="69"/>
      <c r="J3" s="69"/>
      <c r="K3" s="69"/>
    </row>
    <row r="4" spans="1:11" ht="15.75" customHeight="1" x14ac:dyDescent="0.25">
      <c r="A4" s="555" t="s">
        <v>10</v>
      </c>
      <c r="B4" s="555"/>
      <c r="C4" s="187" t="str">
        <f>MENÚ!B7</f>
        <v>MGTR. YUGCHA BRAVO SHIRLEY</v>
      </c>
      <c r="D4" s="187"/>
      <c r="E4" s="187"/>
      <c r="F4" s="187"/>
      <c r="G4" s="68"/>
      <c r="H4" s="69"/>
      <c r="I4" s="69"/>
      <c r="J4" s="69"/>
      <c r="K4" s="69"/>
    </row>
    <row r="5" spans="1:11" ht="15.75" customHeight="1" x14ac:dyDescent="0.25">
      <c r="A5" s="555" t="s">
        <v>51</v>
      </c>
      <c r="B5" s="555"/>
      <c r="C5" s="145" t="str">
        <f>MENÚ!G7</f>
        <v>2do</v>
      </c>
      <c r="D5" s="557" t="s">
        <v>40</v>
      </c>
      <c r="E5" s="557"/>
      <c r="F5" s="161" t="str">
        <f>MENÚ!G8</f>
        <v>A</v>
      </c>
      <c r="G5" s="68"/>
      <c r="H5" s="69"/>
      <c r="I5" s="69"/>
      <c r="J5" s="69"/>
      <c r="K5" s="69"/>
    </row>
    <row r="6" spans="1:11" s="219" customFormat="1" ht="6" customHeight="1" x14ac:dyDescent="0.25">
      <c r="A6" s="218">
        <v>1</v>
      </c>
      <c r="B6" s="218">
        <v>2</v>
      </c>
      <c r="C6" s="218">
        <v>3</v>
      </c>
      <c r="D6" s="218">
        <v>4</v>
      </c>
      <c r="E6" s="218">
        <v>5</v>
      </c>
      <c r="F6" s="218">
        <v>6</v>
      </c>
      <c r="G6" s="218">
        <v>7</v>
      </c>
      <c r="H6" s="218">
        <v>8</v>
      </c>
      <c r="I6" s="218">
        <v>9</v>
      </c>
      <c r="J6" s="218">
        <v>10</v>
      </c>
      <c r="K6" s="218">
        <v>11</v>
      </c>
    </row>
    <row r="7" spans="1:11" ht="21" customHeight="1" thickBot="1" x14ac:dyDescent="0.3">
      <c r="A7" s="558" t="s">
        <v>48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</row>
    <row r="8" spans="1:11" ht="60" customHeight="1" thickTop="1" thickBot="1" x14ac:dyDescent="0.3">
      <c r="A8" s="124" t="s">
        <v>3</v>
      </c>
      <c r="B8" s="125" t="s">
        <v>2</v>
      </c>
      <c r="C8" s="126" t="s">
        <v>0</v>
      </c>
      <c r="D8" s="253" t="str">
        <f>'CALIF. 1ER TRIM.'!D7</f>
        <v>LENGUA Y LITERATURA</v>
      </c>
      <c r="E8" s="254" t="str">
        <f>'CALIF. 1ER TRIM.'!I7</f>
        <v>MATEMÁTICA</v>
      </c>
      <c r="F8" s="255" t="str">
        <f>'CALIF. 1ER TRIM.'!N7</f>
        <v>ESTUDIOS SOCIALES</v>
      </c>
      <c r="G8" s="256" t="str">
        <f>'CALIF. 1ER TRIM.'!S7</f>
        <v>CIENCIAS NATURALES</v>
      </c>
      <c r="H8" s="257" t="str">
        <f>'CALIF. 1ER TRIM.'!X7</f>
        <v>INGLÉS</v>
      </c>
      <c r="I8" s="258" t="str">
        <f>'CALIF. 1ER TRIM.'!AC7</f>
        <v>EDUCACIÓN FÍSICA</v>
      </c>
      <c r="J8" s="259" t="str">
        <f>'CALIF. 1ER TRIM.'!AE7</f>
        <v>EDUCACIÓN CULTURAL Y ARÍSTICA</v>
      </c>
      <c r="K8" s="260" t="s">
        <v>55</v>
      </c>
    </row>
    <row r="9" spans="1:11" s="25" customFormat="1" ht="14.25" customHeight="1" thickTop="1" thickBot="1" x14ac:dyDescent="0.25">
      <c r="A9" s="141">
        <v>1</v>
      </c>
      <c r="B9" s="156">
        <f>'LISTA CAS'!B8</f>
        <v>0</v>
      </c>
      <c r="C9" s="157" t="str">
        <f>'LISTA CAS'!C8</f>
        <v>ALAVA INTRIAGO MADELINE JULIETTE</v>
      </c>
      <c r="D9" s="142">
        <f>'CALIF. 3ER TRIM.'!H11</f>
        <v>7</v>
      </c>
      <c r="E9" s="142">
        <f>'CALIF. 3ER TRIM.'!M11</f>
        <v>7</v>
      </c>
      <c r="F9" s="142">
        <f>'CALIF. 3ER TRIM.'!R11</f>
        <v>9</v>
      </c>
      <c r="G9" s="142">
        <f>'CALIF. 3ER TRIM.'!W11</f>
        <v>7</v>
      </c>
      <c r="H9" s="142">
        <f>'CALIF. 3ER TRIM.'!AB11</f>
        <v>7</v>
      </c>
      <c r="I9" s="142">
        <f>'CALIF. 3ER TRIM.'!AC11</f>
        <v>9</v>
      </c>
      <c r="J9" s="143">
        <f>'CALIF. 3ER TRIM.'!AE11</f>
        <v>8</v>
      </c>
      <c r="K9" s="144">
        <f t="shared" ref="K9:K23" si="0">IFERROR(TRUNC(AVERAGE(D9:J9),2),"")</f>
        <v>7.71</v>
      </c>
    </row>
    <row r="10" spans="1:11" s="25" customFormat="1" ht="14.25" customHeight="1" thickTop="1" thickBot="1" x14ac:dyDescent="0.25">
      <c r="A10" s="141">
        <v>2</v>
      </c>
      <c r="B10" s="156">
        <f>'LISTA CAS'!B9</f>
        <v>0</v>
      </c>
      <c r="C10" s="157" t="str">
        <f>'LISTA CAS'!C9</f>
        <v>ALCIVAR MUÑOZ ORIANA VALESKA</v>
      </c>
      <c r="D10" s="142" t="str">
        <f>'CALIF. 3ER TRIM.'!H12</f>
        <v/>
      </c>
      <c r="E10" s="142" t="str">
        <f>'CALIF. 3ER TRIM.'!M12</f>
        <v/>
      </c>
      <c r="F10" s="142" t="str">
        <f>'CALIF. 3ER TRIM.'!R12</f>
        <v/>
      </c>
      <c r="G10" s="142" t="str">
        <f>'CALIF. 3ER TRIM.'!W12</f>
        <v/>
      </c>
      <c r="H10" s="142" t="str">
        <f>'CALIF. 3ER TRIM.'!AB12</f>
        <v/>
      </c>
      <c r="I10" s="142" t="str">
        <f>'CALIF. 3ER TRIM.'!AC12</f>
        <v/>
      </c>
      <c r="J10" s="143" t="str">
        <f>'CALIF. 3ER TRIM.'!AE12</f>
        <v/>
      </c>
      <c r="K10" s="144" t="str">
        <f t="shared" si="0"/>
        <v/>
      </c>
    </row>
    <row r="11" spans="1:11" s="25" customFormat="1" ht="14.25" customHeight="1" thickTop="1" thickBot="1" x14ac:dyDescent="0.25">
      <c r="A11" s="141">
        <v>3</v>
      </c>
      <c r="B11" s="156">
        <f>'LISTA CAS'!B10</f>
        <v>0</v>
      </c>
      <c r="C11" s="157" t="str">
        <f>'LISTA CAS'!C10</f>
        <v>ARIAS MUÑOZ FERNANDO ELIAN</v>
      </c>
      <c r="D11" s="142" t="str">
        <f>'CALIF. 3ER TRIM.'!H13</f>
        <v/>
      </c>
      <c r="E11" s="142" t="str">
        <f>'CALIF. 3ER TRIM.'!M13</f>
        <v/>
      </c>
      <c r="F11" s="142" t="str">
        <f>'CALIF. 3ER TRIM.'!R13</f>
        <v/>
      </c>
      <c r="G11" s="142" t="str">
        <f>'CALIF. 3ER TRIM.'!W13</f>
        <v/>
      </c>
      <c r="H11" s="142" t="str">
        <f>'CALIF. 3ER TRIM.'!AB13</f>
        <v/>
      </c>
      <c r="I11" s="142" t="str">
        <f>'CALIF. 3ER TRIM.'!AC13</f>
        <v/>
      </c>
      <c r="J11" s="143" t="str">
        <f>'CALIF. 3ER TRIM.'!AE13</f>
        <v/>
      </c>
      <c r="K11" s="144" t="str">
        <f t="shared" si="0"/>
        <v/>
      </c>
    </row>
    <row r="12" spans="1:11" s="25" customFormat="1" ht="14.25" customHeight="1" thickTop="1" thickBot="1" x14ac:dyDescent="0.25">
      <c r="A12" s="141">
        <v>4</v>
      </c>
      <c r="B12" s="156">
        <f>'LISTA CAS'!B11</f>
        <v>0</v>
      </c>
      <c r="C12" s="157" t="str">
        <f>'LISTA CAS'!C11</f>
        <v>BARRE MAGALLAN BASTIAN OMAR</v>
      </c>
      <c r="D12" s="142" t="str">
        <f>'CALIF. 3ER TRIM.'!H14</f>
        <v/>
      </c>
      <c r="E12" s="142" t="str">
        <f>'CALIF. 3ER TRIM.'!M14</f>
        <v/>
      </c>
      <c r="F12" s="142" t="str">
        <f>'CALIF. 3ER TRIM.'!R14</f>
        <v/>
      </c>
      <c r="G12" s="142" t="str">
        <f>'CALIF. 3ER TRIM.'!W14</f>
        <v/>
      </c>
      <c r="H12" s="142" t="str">
        <f>'CALIF. 3ER TRIM.'!AB14</f>
        <v/>
      </c>
      <c r="I12" s="142" t="str">
        <f>'CALIF. 3ER TRIM.'!AC14</f>
        <v/>
      </c>
      <c r="J12" s="143" t="str">
        <f>'CALIF. 3ER TRIM.'!AE14</f>
        <v/>
      </c>
      <c r="K12" s="144" t="str">
        <f t="shared" si="0"/>
        <v/>
      </c>
    </row>
    <row r="13" spans="1:11" s="25" customFormat="1" ht="14.25" customHeight="1" thickTop="1" thickBot="1" x14ac:dyDescent="0.25">
      <c r="A13" s="141">
        <v>5</v>
      </c>
      <c r="B13" s="156">
        <f>'LISTA CAS'!B12</f>
        <v>0</v>
      </c>
      <c r="C13" s="157" t="str">
        <f>'LISTA CAS'!C12</f>
        <v>BASURTO MOREIRA VICTORIA CHARLOTTE</v>
      </c>
      <c r="D13" s="142" t="str">
        <f>'CALIF. 3ER TRIM.'!H15</f>
        <v/>
      </c>
      <c r="E13" s="142" t="str">
        <f>'CALIF. 3ER TRIM.'!M15</f>
        <v/>
      </c>
      <c r="F13" s="142" t="str">
        <f>'CALIF. 3ER TRIM.'!R15</f>
        <v/>
      </c>
      <c r="G13" s="142" t="str">
        <f>'CALIF. 3ER TRIM.'!W15</f>
        <v/>
      </c>
      <c r="H13" s="142" t="str">
        <f>'CALIF. 3ER TRIM.'!AB15</f>
        <v/>
      </c>
      <c r="I13" s="142" t="str">
        <f>'CALIF. 3ER TRIM.'!AC15</f>
        <v/>
      </c>
      <c r="J13" s="143" t="str">
        <f>'CALIF. 3ER TRIM.'!AE15</f>
        <v/>
      </c>
      <c r="K13" s="144" t="str">
        <f t="shared" si="0"/>
        <v/>
      </c>
    </row>
    <row r="14" spans="1:11" s="25" customFormat="1" ht="14.25" customHeight="1" thickTop="1" thickBot="1" x14ac:dyDescent="0.25">
      <c r="A14" s="141">
        <v>6</v>
      </c>
      <c r="B14" s="156">
        <f>'LISTA CAS'!B13</f>
        <v>0</v>
      </c>
      <c r="C14" s="157" t="str">
        <f>'LISTA CAS'!C13</f>
        <v>BONE CUERO JOSAFAT ISAAC</v>
      </c>
      <c r="D14" s="142" t="str">
        <f>'CALIF. 3ER TRIM.'!H16</f>
        <v/>
      </c>
      <c r="E14" s="142" t="str">
        <f>'CALIF. 3ER TRIM.'!M16</f>
        <v/>
      </c>
      <c r="F14" s="142" t="str">
        <f>'CALIF. 3ER TRIM.'!R16</f>
        <v/>
      </c>
      <c r="G14" s="142" t="str">
        <f>'CALIF. 3ER TRIM.'!W16</f>
        <v/>
      </c>
      <c r="H14" s="142" t="str">
        <f>'CALIF. 3ER TRIM.'!AB16</f>
        <v/>
      </c>
      <c r="I14" s="142" t="str">
        <f>'CALIF. 3ER TRIM.'!AC16</f>
        <v/>
      </c>
      <c r="J14" s="143" t="str">
        <f>'CALIF. 3ER TRIM.'!AE16</f>
        <v/>
      </c>
      <c r="K14" s="144" t="str">
        <f t="shared" si="0"/>
        <v/>
      </c>
    </row>
    <row r="15" spans="1:11" s="25" customFormat="1" ht="14.25" customHeight="1" thickTop="1" thickBot="1" x14ac:dyDescent="0.25">
      <c r="A15" s="141">
        <v>7</v>
      </c>
      <c r="B15" s="156">
        <f>'LISTA CAS'!B14</f>
        <v>0</v>
      </c>
      <c r="C15" s="157" t="str">
        <f>'LISTA CAS'!C14</f>
        <v>CAGUA ROMAN DARA ABIGAIL</v>
      </c>
      <c r="D15" s="142" t="str">
        <f>'CALIF. 3ER TRIM.'!H17</f>
        <v/>
      </c>
      <c r="E15" s="142" t="str">
        <f>'CALIF. 3ER TRIM.'!M17</f>
        <v/>
      </c>
      <c r="F15" s="142" t="str">
        <f>'CALIF. 3ER TRIM.'!R17</f>
        <v/>
      </c>
      <c r="G15" s="142" t="str">
        <f>'CALIF. 3ER TRIM.'!W17</f>
        <v/>
      </c>
      <c r="H15" s="142" t="str">
        <f>'CALIF. 3ER TRIM.'!AB17</f>
        <v/>
      </c>
      <c r="I15" s="142" t="str">
        <f>'CALIF. 3ER TRIM.'!AC17</f>
        <v/>
      </c>
      <c r="J15" s="143" t="str">
        <f>'CALIF. 3ER TRIM.'!AE17</f>
        <v/>
      </c>
      <c r="K15" s="144" t="str">
        <f t="shared" si="0"/>
        <v/>
      </c>
    </row>
    <row r="16" spans="1:11" s="25" customFormat="1" ht="14.25" customHeight="1" thickTop="1" thickBot="1" x14ac:dyDescent="0.25">
      <c r="A16" s="141">
        <v>8</v>
      </c>
      <c r="B16" s="156">
        <f>'LISTA CAS'!B15</f>
        <v>0</v>
      </c>
      <c r="C16" s="157" t="str">
        <f>'LISTA CAS'!C15</f>
        <v>CALDERON CAÑARTE KEVIN DANIEL</v>
      </c>
      <c r="D16" s="142" t="str">
        <f>'CALIF. 3ER TRIM.'!H18</f>
        <v/>
      </c>
      <c r="E16" s="142" t="str">
        <f>'CALIF. 3ER TRIM.'!M18</f>
        <v/>
      </c>
      <c r="F16" s="142" t="str">
        <f>'CALIF. 3ER TRIM.'!R18</f>
        <v/>
      </c>
      <c r="G16" s="142" t="str">
        <f>'CALIF. 3ER TRIM.'!W18</f>
        <v/>
      </c>
      <c r="H16" s="142" t="str">
        <f>'CALIF. 3ER TRIM.'!AB18</f>
        <v/>
      </c>
      <c r="I16" s="142" t="str">
        <f>'CALIF. 3ER TRIM.'!AC18</f>
        <v/>
      </c>
      <c r="J16" s="143" t="str">
        <f>'CALIF. 3ER TRIM.'!AE18</f>
        <v/>
      </c>
      <c r="K16" s="144" t="str">
        <f t="shared" si="0"/>
        <v/>
      </c>
    </row>
    <row r="17" spans="1:11" s="25" customFormat="1" ht="14.25" customHeight="1" thickTop="1" thickBot="1" x14ac:dyDescent="0.25">
      <c r="A17" s="141">
        <v>9</v>
      </c>
      <c r="B17" s="156">
        <f>'LISTA CAS'!B16</f>
        <v>0</v>
      </c>
      <c r="C17" s="157" t="str">
        <f>'LISTA CAS'!C16</f>
        <v>CALDERON VILELA BRITANNY AILIN</v>
      </c>
      <c r="D17" s="142" t="str">
        <f>'CALIF. 3ER TRIM.'!H19</f>
        <v/>
      </c>
      <c r="E17" s="142" t="str">
        <f>'CALIF. 3ER TRIM.'!M19</f>
        <v/>
      </c>
      <c r="F17" s="142" t="str">
        <f>'CALIF. 3ER TRIM.'!R19</f>
        <v/>
      </c>
      <c r="G17" s="142" t="str">
        <f>'CALIF. 3ER TRIM.'!W19</f>
        <v/>
      </c>
      <c r="H17" s="142" t="str">
        <f>'CALIF. 3ER TRIM.'!AB19</f>
        <v/>
      </c>
      <c r="I17" s="142" t="str">
        <f>'CALIF. 3ER TRIM.'!AC19</f>
        <v/>
      </c>
      <c r="J17" s="143" t="str">
        <f>'CALIF. 3ER TRIM.'!AE19</f>
        <v/>
      </c>
      <c r="K17" s="144" t="str">
        <f t="shared" si="0"/>
        <v/>
      </c>
    </row>
    <row r="18" spans="1:11" s="25" customFormat="1" ht="14.25" customHeight="1" thickTop="1" thickBot="1" x14ac:dyDescent="0.25">
      <c r="A18" s="141">
        <v>10</v>
      </c>
      <c r="B18" s="156">
        <f>'LISTA CAS'!B17</f>
        <v>0</v>
      </c>
      <c r="C18" s="157" t="str">
        <f>'LISTA CAS'!C17</f>
        <v>CAÑOLA CHILA MARIA FERNANDA</v>
      </c>
      <c r="D18" s="142" t="str">
        <f>'CALIF. 3ER TRIM.'!H20</f>
        <v/>
      </c>
      <c r="E18" s="142" t="str">
        <f>'CALIF. 3ER TRIM.'!M20</f>
        <v/>
      </c>
      <c r="F18" s="142" t="str">
        <f>'CALIF. 3ER TRIM.'!R20</f>
        <v/>
      </c>
      <c r="G18" s="142" t="str">
        <f>'CALIF. 3ER TRIM.'!W20</f>
        <v/>
      </c>
      <c r="H18" s="142" t="str">
        <f>'CALIF. 3ER TRIM.'!AB20</f>
        <v/>
      </c>
      <c r="I18" s="142" t="str">
        <f>'CALIF. 3ER TRIM.'!AC20</f>
        <v/>
      </c>
      <c r="J18" s="143" t="str">
        <f>'CALIF. 3ER TRIM.'!AE20</f>
        <v/>
      </c>
      <c r="K18" s="144" t="str">
        <f t="shared" si="0"/>
        <v/>
      </c>
    </row>
    <row r="19" spans="1:11" s="25" customFormat="1" ht="14.25" customHeight="1" thickTop="1" thickBot="1" x14ac:dyDescent="0.25">
      <c r="A19" s="141">
        <v>11</v>
      </c>
      <c r="B19" s="156">
        <f>'LISTA CAS'!B18</f>
        <v>0</v>
      </c>
      <c r="C19" s="157" t="str">
        <f>'LISTA CAS'!C18</f>
        <v>CRIOLLO JAMA HEYTHAN KEANU</v>
      </c>
      <c r="D19" s="142" t="str">
        <f>'CALIF. 3ER TRIM.'!H21</f>
        <v/>
      </c>
      <c r="E19" s="142" t="str">
        <f>'CALIF. 3ER TRIM.'!M21</f>
        <v/>
      </c>
      <c r="F19" s="142" t="str">
        <f>'CALIF. 3ER TRIM.'!R21</f>
        <v/>
      </c>
      <c r="G19" s="142" t="str">
        <f>'CALIF. 3ER TRIM.'!W21</f>
        <v/>
      </c>
      <c r="H19" s="142" t="str">
        <f>'CALIF. 3ER TRIM.'!AB21</f>
        <v/>
      </c>
      <c r="I19" s="142" t="str">
        <f>'CALIF. 3ER TRIM.'!AC21</f>
        <v/>
      </c>
      <c r="J19" s="143" t="str">
        <f>'CALIF. 3ER TRIM.'!AE21</f>
        <v/>
      </c>
      <c r="K19" s="144" t="str">
        <f t="shared" si="0"/>
        <v/>
      </c>
    </row>
    <row r="20" spans="1:11" s="25" customFormat="1" ht="14.25" customHeight="1" thickTop="1" thickBot="1" x14ac:dyDescent="0.25">
      <c r="A20" s="141">
        <v>12</v>
      </c>
      <c r="B20" s="156">
        <f>'LISTA CAS'!B19</f>
        <v>0</v>
      </c>
      <c r="C20" s="157" t="str">
        <f>'LISTA CAS'!C19</f>
        <v>FARIAS QUIÑONEZ SCARLETH JULIETH</v>
      </c>
      <c r="D20" s="142" t="str">
        <f>'CALIF. 3ER TRIM.'!H22</f>
        <v/>
      </c>
      <c r="E20" s="142" t="str">
        <f>'CALIF. 3ER TRIM.'!M22</f>
        <v/>
      </c>
      <c r="F20" s="142" t="str">
        <f>'CALIF. 3ER TRIM.'!R22</f>
        <v/>
      </c>
      <c r="G20" s="142" t="str">
        <f>'CALIF. 3ER TRIM.'!W22</f>
        <v/>
      </c>
      <c r="H20" s="142" t="str">
        <f>'CALIF. 3ER TRIM.'!AB22</f>
        <v/>
      </c>
      <c r="I20" s="142" t="str">
        <f>'CALIF. 3ER TRIM.'!AC22</f>
        <v/>
      </c>
      <c r="J20" s="143" t="str">
        <f>'CALIF. 3ER TRIM.'!AE22</f>
        <v/>
      </c>
      <c r="K20" s="144" t="str">
        <f t="shared" si="0"/>
        <v/>
      </c>
    </row>
    <row r="21" spans="1:11" s="25" customFormat="1" ht="14.25" customHeight="1" thickTop="1" thickBot="1" x14ac:dyDescent="0.25">
      <c r="A21" s="141">
        <v>13</v>
      </c>
      <c r="B21" s="156">
        <f>'LISTA CAS'!B20</f>
        <v>0</v>
      </c>
      <c r="C21" s="157" t="str">
        <f>'LISTA CAS'!C20</f>
        <v>GARCIA JIMENEZ DIEGO NICOLAS</v>
      </c>
      <c r="D21" s="142" t="str">
        <f>'CALIF. 3ER TRIM.'!H23</f>
        <v/>
      </c>
      <c r="E21" s="142" t="str">
        <f>'CALIF. 3ER TRIM.'!M23</f>
        <v/>
      </c>
      <c r="F21" s="142" t="str">
        <f>'CALIF. 3ER TRIM.'!R23</f>
        <v/>
      </c>
      <c r="G21" s="142" t="str">
        <f>'CALIF. 3ER TRIM.'!W23</f>
        <v/>
      </c>
      <c r="H21" s="142" t="str">
        <f>'CALIF. 3ER TRIM.'!AB23</f>
        <v/>
      </c>
      <c r="I21" s="142" t="str">
        <f>'CALIF. 3ER TRIM.'!AC23</f>
        <v/>
      </c>
      <c r="J21" s="143" t="str">
        <f>'CALIF. 3ER TRIM.'!AE23</f>
        <v/>
      </c>
      <c r="K21" s="144" t="str">
        <f t="shared" si="0"/>
        <v/>
      </c>
    </row>
    <row r="22" spans="1:11" s="25" customFormat="1" ht="14.25" customHeight="1" thickTop="1" thickBot="1" x14ac:dyDescent="0.25">
      <c r="A22" s="141">
        <v>14</v>
      </c>
      <c r="B22" s="156">
        <f>'LISTA CAS'!B21</f>
        <v>0</v>
      </c>
      <c r="C22" s="157" t="str">
        <f>'LISTA CAS'!C21</f>
        <v>GUERRERO NAPA ACENE SAMANTA</v>
      </c>
      <c r="D22" s="142" t="str">
        <f>'CALIF. 3ER TRIM.'!H24</f>
        <v/>
      </c>
      <c r="E22" s="142" t="str">
        <f>'CALIF. 3ER TRIM.'!M24</f>
        <v/>
      </c>
      <c r="F22" s="142" t="str">
        <f>'CALIF. 3ER TRIM.'!R24</f>
        <v/>
      </c>
      <c r="G22" s="142" t="str">
        <f>'CALIF. 3ER TRIM.'!W24</f>
        <v/>
      </c>
      <c r="H22" s="142" t="str">
        <f>'CALIF. 3ER TRIM.'!AB24</f>
        <v/>
      </c>
      <c r="I22" s="142" t="str">
        <f>'CALIF. 3ER TRIM.'!AC24</f>
        <v/>
      </c>
      <c r="J22" s="143" t="str">
        <f>'CALIF. 3ER TRIM.'!AE24</f>
        <v/>
      </c>
      <c r="K22" s="144" t="str">
        <f t="shared" si="0"/>
        <v/>
      </c>
    </row>
    <row r="23" spans="1:11" s="25" customFormat="1" ht="14.25" customHeight="1" thickTop="1" thickBot="1" x14ac:dyDescent="0.25">
      <c r="A23" s="141">
        <v>15</v>
      </c>
      <c r="B23" s="156">
        <f>'LISTA CAS'!B22</f>
        <v>0</v>
      </c>
      <c r="C23" s="157" t="str">
        <f>'LISTA CAS'!C22</f>
        <v>GUILLEN RODRIGUEZ KIMBERLY DOMENICA</v>
      </c>
      <c r="D23" s="142" t="str">
        <f>'CALIF. 3ER TRIM.'!H25</f>
        <v/>
      </c>
      <c r="E23" s="142" t="str">
        <f>'CALIF. 3ER TRIM.'!M25</f>
        <v/>
      </c>
      <c r="F23" s="142" t="str">
        <f>'CALIF. 3ER TRIM.'!R25</f>
        <v/>
      </c>
      <c r="G23" s="142" t="str">
        <f>'CALIF. 3ER TRIM.'!W25</f>
        <v/>
      </c>
      <c r="H23" s="142" t="str">
        <f>'CALIF. 3ER TRIM.'!AB25</f>
        <v/>
      </c>
      <c r="I23" s="142" t="str">
        <f>'CALIF. 3ER TRIM.'!AC25</f>
        <v/>
      </c>
      <c r="J23" s="143" t="str">
        <f>'CALIF. 3ER TRIM.'!AE25</f>
        <v/>
      </c>
      <c r="K23" s="144" t="str">
        <f t="shared" si="0"/>
        <v/>
      </c>
    </row>
    <row r="24" spans="1:11" s="25" customFormat="1" ht="14.25" customHeight="1" thickTop="1" thickBot="1" x14ac:dyDescent="0.25">
      <c r="A24" s="141">
        <v>16</v>
      </c>
      <c r="B24" s="156">
        <f>'LISTA CAS'!B23</f>
        <v>0</v>
      </c>
      <c r="C24" s="157" t="str">
        <f>'LISTA CAS'!C23</f>
        <v>IBARRA PICO JEAN CARLOS</v>
      </c>
      <c r="D24" s="142" t="str">
        <f>'CALIF. 3ER TRIM.'!H26</f>
        <v/>
      </c>
      <c r="E24" s="142" t="str">
        <f>'CALIF. 3ER TRIM.'!M26</f>
        <v/>
      </c>
      <c r="F24" s="142" t="str">
        <f>'CALIF. 3ER TRIM.'!R26</f>
        <v/>
      </c>
      <c r="G24" s="142" t="str">
        <f>'CALIF. 3ER TRIM.'!W26</f>
        <v/>
      </c>
      <c r="H24" s="142" t="str">
        <f>'CALIF. 3ER TRIM.'!AB26</f>
        <v/>
      </c>
      <c r="I24" s="142" t="str">
        <f>'CALIF. 3ER TRIM.'!AC26</f>
        <v/>
      </c>
      <c r="J24" s="143" t="str">
        <f>'CALIF. 3ER TRIM.'!AE26</f>
        <v/>
      </c>
      <c r="K24" s="144" t="str">
        <f t="shared" ref="K24:K48" si="1">IFERROR(TRUNC(AVERAGE(D24:J24),2),"")</f>
        <v/>
      </c>
    </row>
    <row r="25" spans="1:11" s="25" customFormat="1" ht="14.25" customHeight="1" thickTop="1" thickBot="1" x14ac:dyDescent="0.25">
      <c r="A25" s="141">
        <v>17</v>
      </c>
      <c r="B25" s="156">
        <f>'LISTA CAS'!B24</f>
        <v>0</v>
      </c>
      <c r="C25" s="157" t="str">
        <f>'LISTA CAS'!C24</f>
        <v>JAMA IVARRA GIANNA LIDICETH</v>
      </c>
      <c r="D25" s="142" t="str">
        <f>'CALIF. 3ER TRIM.'!H27</f>
        <v/>
      </c>
      <c r="E25" s="142" t="str">
        <f>'CALIF. 3ER TRIM.'!M27</f>
        <v/>
      </c>
      <c r="F25" s="142" t="str">
        <f>'CALIF. 3ER TRIM.'!R27</f>
        <v/>
      </c>
      <c r="G25" s="142" t="str">
        <f>'CALIF. 3ER TRIM.'!W27</f>
        <v/>
      </c>
      <c r="H25" s="142" t="str">
        <f>'CALIF. 3ER TRIM.'!AB27</f>
        <v/>
      </c>
      <c r="I25" s="142" t="str">
        <f>'CALIF. 3ER TRIM.'!AC27</f>
        <v/>
      </c>
      <c r="J25" s="143" t="str">
        <f>'CALIF. 3ER TRIM.'!AE27</f>
        <v/>
      </c>
      <c r="K25" s="144" t="str">
        <f t="shared" si="1"/>
        <v/>
      </c>
    </row>
    <row r="26" spans="1:11" s="25" customFormat="1" ht="14.25" customHeight="1" thickTop="1" thickBot="1" x14ac:dyDescent="0.25">
      <c r="A26" s="141">
        <v>18</v>
      </c>
      <c r="B26" s="156">
        <f>'LISTA CAS'!B25</f>
        <v>0</v>
      </c>
      <c r="C26" s="157" t="str">
        <f>'LISTA CAS'!C25</f>
        <v>JAMA MOREIRA ASHLY DANIELA</v>
      </c>
      <c r="D26" s="142" t="str">
        <f>'CALIF. 3ER TRIM.'!H28</f>
        <v/>
      </c>
      <c r="E26" s="142" t="str">
        <f>'CALIF. 3ER TRIM.'!M28</f>
        <v/>
      </c>
      <c r="F26" s="142" t="str">
        <f>'CALIF. 3ER TRIM.'!R28</f>
        <v/>
      </c>
      <c r="G26" s="142" t="str">
        <f>'CALIF. 3ER TRIM.'!W28</f>
        <v/>
      </c>
      <c r="H26" s="142" t="str">
        <f>'CALIF. 3ER TRIM.'!AB28</f>
        <v/>
      </c>
      <c r="I26" s="142" t="str">
        <f>'CALIF. 3ER TRIM.'!AC28</f>
        <v/>
      </c>
      <c r="J26" s="143" t="str">
        <f>'CALIF. 3ER TRIM.'!AE28</f>
        <v/>
      </c>
      <c r="K26" s="144" t="str">
        <f t="shared" si="1"/>
        <v/>
      </c>
    </row>
    <row r="27" spans="1:11" s="25" customFormat="1" ht="14.25" customHeight="1" thickTop="1" thickBot="1" x14ac:dyDescent="0.25">
      <c r="A27" s="141">
        <v>19</v>
      </c>
      <c r="B27" s="156">
        <f>'LISTA CAS'!B26</f>
        <v>0</v>
      </c>
      <c r="C27" s="157" t="str">
        <f>'LISTA CAS'!C26</f>
        <v>LOOR MOREIRA ISAIAS EZEQUIEL</v>
      </c>
      <c r="D27" s="142" t="str">
        <f>'CALIF. 3ER TRIM.'!H29</f>
        <v/>
      </c>
      <c r="E27" s="142" t="str">
        <f>'CALIF. 3ER TRIM.'!M29</f>
        <v/>
      </c>
      <c r="F27" s="142" t="str">
        <f>'CALIF. 3ER TRIM.'!R29</f>
        <v/>
      </c>
      <c r="G27" s="142" t="str">
        <f>'CALIF. 3ER TRIM.'!W29</f>
        <v/>
      </c>
      <c r="H27" s="142" t="str">
        <f>'CALIF. 3ER TRIM.'!AB29</f>
        <v/>
      </c>
      <c r="I27" s="142" t="str">
        <f>'CALIF. 3ER TRIM.'!AC29</f>
        <v/>
      </c>
      <c r="J27" s="143" t="str">
        <f>'CALIF. 3ER TRIM.'!AE29</f>
        <v/>
      </c>
      <c r="K27" s="144" t="str">
        <f t="shared" si="1"/>
        <v/>
      </c>
    </row>
    <row r="28" spans="1:11" s="25" customFormat="1" ht="14.25" customHeight="1" thickTop="1" thickBot="1" x14ac:dyDescent="0.25">
      <c r="A28" s="141">
        <v>20</v>
      </c>
      <c r="B28" s="156">
        <f>'LISTA CAS'!B27</f>
        <v>0</v>
      </c>
      <c r="C28" s="157" t="str">
        <f>'LISTA CAS'!C27</f>
        <v>LOPEZ MARCILLO GLADYS VALENTINA</v>
      </c>
      <c r="D28" s="142" t="str">
        <f>'CALIF. 3ER TRIM.'!H30</f>
        <v/>
      </c>
      <c r="E28" s="142" t="str">
        <f>'CALIF. 3ER TRIM.'!M30</f>
        <v/>
      </c>
      <c r="F28" s="142" t="str">
        <f>'CALIF. 3ER TRIM.'!R30</f>
        <v/>
      </c>
      <c r="G28" s="142" t="str">
        <f>'CALIF. 3ER TRIM.'!W30</f>
        <v/>
      </c>
      <c r="H28" s="142" t="str">
        <f>'CALIF. 3ER TRIM.'!AB30</f>
        <v/>
      </c>
      <c r="I28" s="142" t="str">
        <f>'CALIF. 3ER TRIM.'!AC30</f>
        <v/>
      </c>
      <c r="J28" s="143" t="str">
        <f>'CALIF. 3ER TRIM.'!AE30</f>
        <v/>
      </c>
      <c r="K28" s="144" t="str">
        <f t="shared" si="1"/>
        <v/>
      </c>
    </row>
    <row r="29" spans="1:11" s="25" customFormat="1" ht="14.25" customHeight="1" thickTop="1" thickBot="1" x14ac:dyDescent="0.25">
      <c r="A29" s="141">
        <v>21</v>
      </c>
      <c r="B29" s="156">
        <f>'LISTA CAS'!B28</f>
        <v>0</v>
      </c>
      <c r="C29" s="157" t="str">
        <f>'LISTA CAS'!C28</f>
        <v>LUCAS FARIAS MADELIN ELIZABETH</v>
      </c>
      <c r="D29" s="142" t="str">
        <f>'CALIF. 3ER TRIM.'!H31</f>
        <v/>
      </c>
      <c r="E29" s="142" t="str">
        <f>'CALIF. 3ER TRIM.'!M31</f>
        <v/>
      </c>
      <c r="F29" s="142" t="str">
        <f>'CALIF. 3ER TRIM.'!R31</f>
        <v/>
      </c>
      <c r="G29" s="142" t="str">
        <f>'CALIF. 3ER TRIM.'!W31</f>
        <v/>
      </c>
      <c r="H29" s="142" t="str">
        <f>'CALIF. 3ER TRIM.'!AB31</f>
        <v/>
      </c>
      <c r="I29" s="142" t="str">
        <f>'CALIF. 3ER TRIM.'!AC31</f>
        <v/>
      </c>
      <c r="J29" s="143" t="str">
        <f>'CALIF. 3ER TRIM.'!AE31</f>
        <v/>
      </c>
      <c r="K29" s="144" t="str">
        <f t="shared" si="1"/>
        <v/>
      </c>
    </row>
    <row r="30" spans="1:11" s="25" customFormat="1" ht="14.25" customHeight="1" thickTop="1" thickBot="1" x14ac:dyDescent="0.25">
      <c r="A30" s="141">
        <v>22</v>
      </c>
      <c r="B30" s="156">
        <f>'LISTA CAS'!B29</f>
        <v>0</v>
      </c>
      <c r="C30" s="157" t="str">
        <f>'LISTA CAS'!C29</f>
        <v>MACIAS MERO FERNANDO EMANUEL</v>
      </c>
      <c r="D30" s="142" t="str">
        <f>'CALIF. 3ER TRIM.'!H32</f>
        <v/>
      </c>
      <c r="E30" s="142" t="str">
        <f>'CALIF. 3ER TRIM.'!M32</f>
        <v/>
      </c>
      <c r="F30" s="142" t="str">
        <f>'CALIF. 3ER TRIM.'!R32</f>
        <v/>
      </c>
      <c r="G30" s="142" t="str">
        <f>'CALIF. 3ER TRIM.'!W32</f>
        <v/>
      </c>
      <c r="H30" s="142" t="str">
        <f>'CALIF. 3ER TRIM.'!AB32</f>
        <v/>
      </c>
      <c r="I30" s="142" t="str">
        <f>'CALIF. 3ER TRIM.'!AC32</f>
        <v/>
      </c>
      <c r="J30" s="143" t="str">
        <f>'CALIF. 3ER TRIM.'!AE32</f>
        <v/>
      </c>
      <c r="K30" s="144" t="str">
        <f t="shared" si="1"/>
        <v/>
      </c>
    </row>
    <row r="31" spans="1:11" s="25" customFormat="1" ht="14.25" customHeight="1" thickTop="1" thickBot="1" x14ac:dyDescent="0.25">
      <c r="A31" s="141">
        <v>23</v>
      </c>
      <c r="B31" s="156">
        <f>'LISTA CAS'!B30</f>
        <v>0</v>
      </c>
      <c r="C31" s="157" t="str">
        <f>'LISTA CAS'!C30</f>
        <v>MENDOZA BRAVO ALISSE VALENTINA</v>
      </c>
      <c r="D31" s="142" t="str">
        <f>'CALIF. 3ER TRIM.'!H33</f>
        <v/>
      </c>
      <c r="E31" s="142" t="str">
        <f>'CALIF. 3ER TRIM.'!M33</f>
        <v/>
      </c>
      <c r="F31" s="142" t="str">
        <f>'CALIF. 3ER TRIM.'!R33</f>
        <v/>
      </c>
      <c r="G31" s="142" t="str">
        <f>'CALIF. 3ER TRIM.'!W33</f>
        <v/>
      </c>
      <c r="H31" s="142" t="str">
        <f>'CALIF. 3ER TRIM.'!AB33</f>
        <v/>
      </c>
      <c r="I31" s="142" t="str">
        <f>'CALIF. 3ER TRIM.'!AC33</f>
        <v/>
      </c>
      <c r="J31" s="143" t="str">
        <f>'CALIF. 3ER TRIM.'!AE33</f>
        <v/>
      </c>
      <c r="K31" s="144" t="str">
        <f t="shared" si="1"/>
        <v/>
      </c>
    </row>
    <row r="32" spans="1:11" s="25" customFormat="1" ht="14.25" customHeight="1" thickTop="1" thickBot="1" x14ac:dyDescent="0.25">
      <c r="A32" s="141">
        <v>24</v>
      </c>
      <c r="B32" s="156">
        <f>'LISTA CAS'!B31</f>
        <v>0</v>
      </c>
      <c r="C32" s="157" t="str">
        <f>'LISTA CAS'!C31</f>
        <v>MORALES CAICEDO ANGIE LISSETH</v>
      </c>
      <c r="D32" s="142" t="str">
        <f>'CALIF. 3ER TRIM.'!H34</f>
        <v/>
      </c>
      <c r="E32" s="142" t="str">
        <f>'CALIF. 3ER TRIM.'!M34</f>
        <v/>
      </c>
      <c r="F32" s="142" t="str">
        <f>'CALIF. 3ER TRIM.'!R34</f>
        <v/>
      </c>
      <c r="G32" s="142" t="str">
        <f>'CALIF. 3ER TRIM.'!W34</f>
        <v/>
      </c>
      <c r="H32" s="142" t="str">
        <f>'CALIF. 3ER TRIM.'!AB34</f>
        <v/>
      </c>
      <c r="I32" s="142" t="str">
        <f>'CALIF. 3ER TRIM.'!AC34</f>
        <v/>
      </c>
      <c r="J32" s="143" t="str">
        <f>'CALIF. 3ER TRIM.'!AE34</f>
        <v/>
      </c>
      <c r="K32" s="144" t="str">
        <f t="shared" si="1"/>
        <v/>
      </c>
    </row>
    <row r="33" spans="1:11" s="25" customFormat="1" ht="14.25" customHeight="1" thickTop="1" thickBot="1" x14ac:dyDescent="0.25">
      <c r="A33" s="141">
        <v>25</v>
      </c>
      <c r="B33" s="156">
        <f>'LISTA CAS'!B32</f>
        <v>0</v>
      </c>
      <c r="C33" s="157" t="str">
        <f>'LISTA CAS'!C32</f>
        <v>MORENO MOREIRA JOSE JAHER</v>
      </c>
      <c r="D33" s="142" t="str">
        <f>'CALIF. 3ER TRIM.'!H35</f>
        <v/>
      </c>
      <c r="E33" s="142" t="str">
        <f>'CALIF. 3ER TRIM.'!M35</f>
        <v/>
      </c>
      <c r="F33" s="142" t="str">
        <f>'CALIF. 3ER TRIM.'!R35</f>
        <v/>
      </c>
      <c r="G33" s="142" t="str">
        <f>'CALIF. 3ER TRIM.'!W35</f>
        <v/>
      </c>
      <c r="H33" s="142" t="str">
        <f>'CALIF. 3ER TRIM.'!AB35</f>
        <v/>
      </c>
      <c r="I33" s="142" t="str">
        <f>'CALIF. 3ER TRIM.'!AC35</f>
        <v/>
      </c>
      <c r="J33" s="143" t="str">
        <f>'CALIF. 3ER TRIM.'!AE35</f>
        <v/>
      </c>
      <c r="K33" s="144" t="str">
        <f t="shared" si="1"/>
        <v/>
      </c>
    </row>
    <row r="34" spans="1:11" s="25" customFormat="1" ht="14.25" customHeight="1" thickTop="1" thickBot="1" x14ac:dyDescent="0.25">
      <c r="A34" s="141">
        <v>26</v>
      </c>
      <c r="B34" s="156">
        <f>'LISTA CAS'!B33</f>
        <v>0</v>
      </c>
      <c r="C34" s="157" t="str">
        <f>'LISTA CAS'!C33</f>
        <v>MURILLO CHILA ZAIDA CHARLOTTE</v>
      </c>
      <c r="D34" s="142" t="str">
        <f>'CALIF. 3ER TRIM.'!H36</f>
        <v/>
      </c>
      <c r="E34" s="142" t="str">
        <f>'CALIF. 3ER TRIM.'!M36</f>
        <v/>
      </c>
      <c r="F34" s="142" t="str">
        <f>'CALIF. 3ER TRIM.'!R36</f>
        <v/>
      </c>
      <c r="G34" s="142" t="str">
        <f>'CALIF. 3ER TRIM.'!W36</f>
        <v/>
      </c>
      <c r="H34" s="142" t="str">
        <f>'CALIF. 3ER TRIM.'!AB36</f>
        <v/>
      </c>
      <c r="I34" s="142" t="str">
        <f>'CALIF. 3ER TRIM.'!AC36</f>
        <v/>
      </c>
      <c r="J34" s="143" t="str">
        <f>'CALIF. 3ER TRIM.'!AE36</f>
        <v/>
      </c>
      <c r="K34" s="144" t="str">
        <f t="shared" si="1"/>
        <v/>
      </c>
    </row>
    <row r="35" spans="1:11" s="25" customFormat="1" ht="14.25" customHeight="1" thickTop="1" thickBot="1" x14ac:dyDescent="0.25">
      <c r="A35" s="141">
        <v>27</v>
      </c>
      <c r="B35" s="156">
        <f>'LISTA CAS'!B34</f>
        <v>0</v>
      </c>
      <c r="C35" s="157" t="str">
        <f>'LISTA CAS'!C34</f>
        <v>ORTIZ CAGUA DANNY DAMIAN</v>
      </c>
      <c r="D35" s="142" t="str">
        <f>'CALIF. 3ER TRIM.'!H37</f>
        <v/>
      </c>
      <c r="E35" s="142" t="str">
        <f>'CALIF. 3ER TRIM.'!M37</f>
        <v/>
      </c>
      <c r="F35" s="142" t="str">
        <f>'CALIF. 3ER TRIM.'!R37</f>
        <v/>
      </c>
      <c r="G35" s="142" t="str">
        <f>'CALIF. 3ER TRIM.'!W37</f>
        <v/>
      </c>
      <c r="H35" s="142" t="str">
        <f>'CALIF. 3ER TRIM.'!AB37</f>
        <v/>
      </c>
      <c r="I35" s="142" t="str">
        <f>'CALIF. 3ER TRIM.'!AC37</f>
        <v/>
      </c>
      <c r="J35" s="143" t="str">
        <f>'CALIF. 3ER TRIM.'!AE37</f>
        <v/>
      </c>
      <c r="K35" s="144" t="str">
        <f t="shared" si="1"/>
        <v/>
      </c>
    </row>
    <row r="36" spans="1:11" s="25" customFormat="1" ht="14.25" customHeight="1" thickTop="1" thickBot="1" x14ac:dyDescent="0.25">
      <c r="A36" s="141">
        <v>28</v>
      </c>
      <c r="B36" s="156">
        <f>'LISTA CAS'!B35</f>
        <v>0</v>
      </c>
      <c r="C36" s="157" t="str">
        <f>'LISTA CAS'!C35</f>
        <v>ORTIZ ZAMBRANO ANA DALILA</v>
      </c>
      <c r="D36" s="142" t="str">
        <f>'CALIF. 3ER TRIM.'!H38</f>
        <v/>
      </c>
      <c r="E36" s="142" t="str">
        <f>'CALIF. 3ER TRIM.'!M38</f>
        <v/>
      </c>
      <c r="F36" s="142" t="str">
        <f>'CALIF. 3ER TRIM.'!R38</f>
        <v/>
      </c>
      <c r="G36" s="142" t="str">
        <f>'CALIF. 3ER TRIM.'!W38</f>
        <v/>
      </c>
      <c r="H36" s="142" t="str">
        <f>'CALIF. 3ER TRIM.'!AB38</f>
        <v/>
      </c>
      <c r="I36" s="142" t="str">
        <f>'CALIF. 3ER TRIM.'!AC38</f>
        <v/>
      </c>
      <c r="J36" s="143" t="str">
        <f>'CALIF. 3ER TRIM.'!AE38</f>
        <v/>
      </c>
      <c r="K36" s="144" t="str">
        <f t="shared" si="1"/>
        <v/>
      </c>
    </row>
    <row r="37" spans="1:11" s="25" customFormat="1" ht="14.25" customHeight="1" thickTop="1" thickBot="1" x14ac:dyDescent="0.25">
      <c r="A37" s="141">
        <v>29</v>
      </c>
      <c r="B37" s="156">
        <f>'LISTA CAS'!B36</f>
        <v>0</v>
      </c>
      <c r="C37" s="157" t="str">
        <f>'LISTA CAS'!C36</f>
        <v>QUIROZ ORTIZ ADRIANA LUCIA</v>
      </c>
      <c r="D37" s="142" t="str">
        <f>'CALIF. 3ER TRIM.'!H39</f>
        <v/>
      </c>
      <c r="E37" s="142" t="str">
        <f>'CALIF. 3ER TRIM.'!M39</f>
        <v/>
      </c>
      <c r="F37" s="142" t="str">
        <f>'CALIF. 3ER TRIM.'!R39</f>
        <v/>
      </c>
      <c r="G37" s="142" t="str">
        <f>'CALIF. 3ER TRIM.'!W39</f>
        <v/>
      </c>
      <c r="H37" s="142" t="str">
        <f>'CALIF. 3ER TRIM.'!AB39</f>
        <v/>
      </c>
      <c r="I37" s="142" t="str">
        <f>'CALIF. 3ER TRIM.'!AC39</f>
        <v/>
      </c>
      <c r="J37" s="143" t="str">
        <f>'CALIF. 3ER TRIM.'!AE39</f>
        <v/>
      </c>
      <c r="K37" s="144" t="str">
        <f t="shared" si="1"/>
        <v/>
      </c>
    </row>
    <row r="38" spans="1:11" s="25" customFormat="1" ht="14.25" customHeight="1" thickTop="1" thickBot="1" x14ac:dyDescent="0.25">
      <c r="A38" s="141">
        <v>30</v>
      </c>
      <c r="B38" s="156">
        <f>'LISTA CAS'!B37</f>
        <v>0</v>
      </c>
      <c r="C38" s="157" t="str">
        <f>'LISTA CAS'!C37</f>
        <v>RODRIGUEZ ARRIAGA KEYLER JOSUE</v>
      </c>
      <c r="D38" s="142" t="str">
        <f>'CALIF. 3ER TRIM.'!H40</f>
        <v/>
      </c>
      <c r="E38" s="142" t="str">
        <f>'CALIF. 3ER TRIM.'!M40</f>
        <v/>
      </c>
      <c r="F38" s="142" t="str">
        <f>'CALIF. 3ER TRIM.'!R40</f>
        <v/>
      </c>
      <c r="G38" s="142" t="str">
        <f>'CALIF. 3ER TRIM.'!W40</f>
        <v/>
      </c>
      <c r="H38" s="142" t="str">
        <f>'CALIF. 3ER TRIM.'!AB40</f>
        <v/>
      </c>
      <c r="I38" s="142" t="str">
        <f>'CALIF. 3ER TRIM.'!AC40</f>
        <v/>
      </c>
      <c r="J38" s="143" t="str">
        <f>'CALIF. 3ER TRIM.'!AE40</f>
        <v/>
      </c>
      <c r="K38" s="144" t="str">
        <f t="shared" si="1"/>
        <v/>
      </c>
    </row>
    <row r="39" spans="1:11" s="25" customFormat="1" ht="14.25" customHeight="1" thickTop="1" thickBot="1" x14ac:dyDescent="0.25">
      <c r="A39" s="141">
        <v>31</v>
      </c>
      <c r="B39" s="156">
        <f>'LISTA CAS'!B38</f>
        <v>0</v>
      </c>
      <c r="C39" s="157" t="str">
        <f>'LISTA CAS'!C38</f>
        <v>RODRIGUEZ GUILLEN CAMILA NOHELIA</v>
      </c>
      <c r="D39" s="142" t="str">
        <f>'CALIF. 3ER TRIM.'!H41</f>
        <v/>
      </c>
      <c r="E39" s="142" t="str">
        <f>'CALIF. 3ER TRIM.'!M41</f>
        <v/>
      </c>
      <c r="F39" s="142" t="str">
        <f>'CALIF. 3ER TRIM.'!R41</f>
        <v/>
      </c>
      <c r="G39" s="142" t="str">
        <f>'CALIF. 3ER TRIM.'!W41</f>
        <v/>
      </c>
      <c r="H39" s="142" t="str">
        <f>'CALIF. 3ER TRIM.'!AB41</f>
        <v/>
      </c>
      <c r="I39" s="142" t="str">
        <f>'CALIF. 3ER TRIM.'!AC41</f>
        <v/>
      </c>
      <c r="J39" s="143" t="str">
        <f>'CALIF. 3ER TRIM.'!AE41</f>
        <v/>
      </c>
      <c r="K39" s="144" t="str">
        <f t="shared" si="1"/>
        <v/>
      </c>
    </row>
    <row r="40" spans="1:11" s="25" customFormat="1" ht="14.25" customHeight="1" thickTop="1" thickBot="1" x14ac:dyDescent="0.25">
      <c r="A40" s="141">
        <v>32</v>
      </c>
      <c r="B40" s="156">
        <f>'LISTA CAS'!B39</f>
        <v>0</v>
      </c>
      <c r="C40" s="157" t="str">
        <f>'LISTA CAS'!C39</f>
        <v>ROSADO DELGADO ASHLEY ANTONELLA</v>
      </c>
      <c r="D40" s="142" t="str">
        <f>'CALIF. 3ER TRIM.'!H42</f>
        <v/>
      </c>
      <c r="E40" s="142" t="str">
        <f>'CALIF. 3ER TRIM.'!M42</f>
        <v/>
      </c>
      <c r="F40" s="142" t="str">
        <f>'CALIF. 3ER TRIM.'!R42</f>
        <v/>
      </c>
      <c r="G40" s="142" t="str">
        <f>'CALIF. 3ER TRIM.'!W42</f>
        <v/>
      </c>
      <c r="H40" s="142" t="str">
        <f>'CALIF. 3ER TRIM.'!AB42</f>
        <v/>
      </c>
      <c r="I40" s="142" t="str">
        <f>'CALIF. 3ER TRIM.'!AC42</f>
        <v/>
      </c>
      <c r="J40" s="143" t="str">
        <f>'CALIF. 3ER TRIM.'!AE42</f>
        <v/>
      </c>
      <c r="K40" s="144" t="str">
        <f t="shared" si="1"/>
        <v/>
      </c>
    </row>
    <row r="41" spans="1:11" s="25" customFormat="1" ht="14.25" customHeight="1" thickTop="1" thickBot="1" x14ac:dyDescent="0.25">
      <c r="A41" s="141">
        <v>33</v>
      </c>
      <c r="B41" s="156">
        <f>'LISTA CAS'!B40</f>
        <v>0</v>
      </c>
      <c r="C41" s="157" t="str">
        <f>'LISTA CAS'!C40</f>
        <v>SABANDO IBARRA JEREMIAS KALET</v>
      </c>
      <c r="D41" s="142" t="str">
        <f>'CALIF. 3ER TRIM.'!H43</f>
        <v/>
      </c>
      <c r="E41" s="142" t="str">
        <f>'CALIF. 3ER TRIM.'!M43</f>
        <v/>
      </c>
      <c r="F41" s="142" t="str">
        <f>'CALIF. 3ER TRIM.'!R43</f>
        <v/>
      </c>
      <c r="G41" s="142" t="str">
        <f>'CALIF. 3ER TRIM.'!W43</f>
        <v/>
      </c>
      <c r="H41" s="142" t="str">
        <f>'CALIF. 3ER TRIM.'!AB43</f>
        <v/>
      </c>
      <c r="I41" s="142" t="str">
        <f>'CALIF. 3ER TRIM.'!AC43</f>
        <v/>
      </c>
      <c r="J41" s="143" t="str">
        <f>'CALIF. 3ER TRIM.'!AE43</f>
        <v/>
      </c>
      <c r="K41" s="144" t="str">
        <f t="shared" si="1"/>
        <v/>
      </c>
    </row>
    <row r="42" spans="1:11" s="25" customFormat="1" ht="14.25" customHeight="1" thickTop="1" thickBot="1" x14ac:dyDescent="0.25">
      <c r="A42" s="141">
        <v>34</v>
      </c>
      <c r="B42" s="156">
        <f>'LISTA CAS'!B41</f>
        <v>0</v>
      </c>
      <c r="C42" s="157" t="str">
        <f>'LISTA CAS'!C41</f>
        <v>SOLORZANO MELENDREZ JOSTIN RAFAEL</v>
      </c>
      <c r="D42" s="142" t="str">
        <f>'CALIF. 3ER TRIM.'!H44</f>
        <v/>
      </c>
      <c r="E42" s="142" t="str">
        <f>'CALIF. 3ER TRIM.'!M44</f>
        <v/>
      </c>
      <c r="F42" s="142" t="str">
        <f>'CALIF. 3ER TRIM.'!R44</f>
        <v/>
      </c>
      <c r="G42" s="142" t="str">
        <f>'CALIF. 3ER TRIM.'!W44</f>
        <v/>
      </c>
      <c r="H42" s="142" t="str">
        <f>'CALIF. 3ER TRIM.'!AB44</f>
        <v/>
      </c>
      <c r="I42" s="142" t="str">
        <f>'CALIF. 3ER TRIM.'!AC44</f>
        <v/>
      </c>
      <c r="J42" s="143" t="str">
        <f>'CALIF. 3ER TRIM.'!AE44</f>
        <v/>
      </c>
      <c r="K42" s="144" t="str">
        <f t="shared" si="1"/>
        <v/>
      </c>
    </row>
    <row r="43" spans="1:11" s="25" customFormat="1" ht="14.25" customHeight="1" thickTop="1" thickBot="1" x14ac:dyDescent="0.25">
      <c r="A43" s="141">
        <v>35</v>
      </c>
      <c r="B43" s="156">
        <f>'LISTA CAS'!B42</f>
        <v>0</v>
      </c>
      <c r="C43" s="157" t="str">
        <f>'LISTA CAS'!C42</f>
        <v>SUAREZ REINA RAUL ALEJANDRO</v>
      </c>
      <c r="D43" s="142" t="str">
        <f>'CALIF. 3ER TRIM.'!H45</f>
        <v/>
      </c>
      <c r="E43" s="142" t="str">
        <f>'CALIF. 3ER TRIM.'!M45</f>
        <v/>
      </c>
      <c r="F43" s="142" t="str">
        <f>'CALIF. 3ER TRIM.'!R45</f>
        <v/>
      </c>
      <c r="G43" s="142" t="str">
        <f>'CALIF. 3ER TRIM.'!W45</f>
        <v/>
      </c>
      <c r="H43" s="142" t="str">
        <f>'CALIF. 3ER TRIM.'!AB45</f>
        <v/>
      </c>
      <c r="I43" s="142" t="str">
        <f>'CALIF. 3ER TRIM.'!AC45</f>
        <v/>
      </c>
      <c r="J43" s="143" t="str">
        <f>'CALIF. 3ER TRIM.'!AE45</f>
        <v/>
      </c>
      <c r="K43" s="144" t="str">
        <f t="shared" si="1"/>
        <v/>
      </c>
    </row>
    <row r="44" spans="1:11" s="25" customFormat="1" ht="14.25" customHeight="1" thickTop="1" thickBot="1" x14ac:dyDescent="0.25">
      <c r="A44" s="141">
        <v>36</v>
      </c>
      <c r="B44" s="156">
        <f>'LISTA CAS'!B43</f>
        <v>0</v>
      </c>
      <c r="C44" s="157" t="str">
        <f>'LISTA CAS'!C43</f>
        <v>VERA FARIAS JACKSON ARIEL</v>
      </c>
      <c r="D44" s="142" t="str">
        <f>'CALIF. 3ER TRIM.'!H46</f>
        <v/>
      </c>
      <c r="E44" s="142" t="str">
        <f>'CALIF. 3ER TRIM.'!M46</f>
        <v/>
      </c>
      <c r="F44" s="142" t="str">
        <f>'CALIF. 3ER TRIM.'!R46</f>
        <v/>
      </c>
      <c r="G44" s="142" t="str">
        <f>'CALIF. 3ER TRIM.'!W46</f>
        <v/>
      </c>
      <c r="H44" s="142" t="str">
        <f>'CALIF. 3ER TRIM.'!AB46</f>
        <v/>
      </c>
      <c r="I44" s="142" t="str">
        <f>'CALIF. 3ER TRIM.'!AC46</f>
        <v/>
      </c>
      <c r="J44" s="143" t="str">
        <f>'CALIF. 3ER TRIM.'!AE46</f>
        <v/>
      </c>
      <c r="K44" s="144" t="str">
        <f t="shared" si="1"/>
        <v/>
      </c>
    </row>
    <row r="45" spans="1:11" s="25" customFormat="1" ht="14.25" customHeight="1" thickTop="1" thickBot="1" x14ac:dyDescent="0.25">
      <c r="A45" s="141">
        <v>37</v>
      </c>
      <c r="B45" s="156">
        <f>'LISTA CAS'!B44</f>
        <v>0</v>
      </c>
      <c r="C45" s="157" t="str">
        <f>'LISTA CAS'!C44</f>
        <v>ZAMBRANO CAGUA EVAN NELSIÑO</v>
      </c>
      <c r="D45" s="142" t="str">
        <f>'CALIF. 3ER TRIM.'!H47</f>
        <v/>
      </c>
      <c r="E45" s="142" t="str">
        <f>'CALIF. 3ER TRIM.'!M47</f>
        <v/>
      </c>
      <c r="F45" s="142" t="str">
        <f>'CALIF. 3ER TRIM.'!R47</f>
        <v/>
      </c>
      <c r="G45" s="142" t="str">
        <f>'CALIF. 3ER TRIM.'!W47</f>
        <v/>
      </c>
      <c r="H45" s="142" t="str">
        <f>'CALIF. 3ER TRIM.'!AB47</f>
        <v/>
      </c>
      <c r="I45" s="142" t="str">
        <f>'CALIF. 3ER TRIM.'!AC47</f>
        <v/>
      </c>
      <c r="J45" s="143" t="str">
        <f>'CALIF. 3ER TRIM.'!AE47</f>
        <v/>
      </c>
      <c r="K45" s="144" t="str">
        <f t="shared" si="1"/>
        <v/>
      </c>
    </row>
    <row r="46" spans="1:11" s="25" customFormat="1" ht="14.25" customHeight="1" thickTop="1" thickBot="1" x14ac:dyDescent="0.25">
      <c r="A46" s="141">
        <v>38</v>
      </c>
      <c r="B46" s="156">
        <f>'LISTA CAS'!B45</f>
        <v>0</v>
      </c>
      <c r="C46" s="157" t="str">
        <f>'LISTA CAS'!C45</f>
        <v>ZAMBRANO CHILA NATHALY VIVIANA</v>
      </c>
      <c r="D46" s="142" t="str">
        <f>'CALIF. 3ER TRIM.'!H48</f>
        <v/>
      </c>
      <c r="E46" s="142" t="str">
        <f>'CALIF. 3ER TRIM.'!M48</f>
        <v/>
      </c>
      <c r="F46" s="142" t="str">
        <f>'CALIF. 3ER TRIM.'!R48</f>
        <v/>
      </c>
      <c r="G46" s="142" t="str">
        <f>'CALIF. 3ER TRIM.'!W48</f>
        <v/>
      </c>
      <c r="H46" s="142" t="str">
        <f>'CALIF. 3ER TRIM.'!AB48</f>
        <v/>
      </c>
      <c r="I46" s="142" t="str">
        <f>'CALIF. 3ER TRIM.'!AC48</f>
        <v/>
      </c>
      <c r="J46" s="143" t="str">
        <f>'CALIF. 3ER TRIM.'!AE48</f>
        <v/>
      </c>
      <c r="K46" s="144" t="str">
        <f t="shared" si="1"/>
        <v/>
      </c>
    </row>
    <row r="47" spans="1:11" s="25" customFormat="1" ht="14.25" customHeight="1" thickTop="1" thickBot="1" x14ac:dyDescent="0.25">
      <c r="A47" s="141">
        <v>39</v>
      </c>
      <c r="B47" s="156">
        <f>'LISTA CAS'!B46</f>
        <v>0</v>
      </c>
      <c r="C47" s="157" t="str">
        <f>'LISTA CAS'!C46</f>
        <v>ZAMBRANO ZAMBRANO ELIAM EZEQUIEL</v>
      </c>
      <c r="D47" s="142" t="str">
        <f>'CALIF. 3ER TRIM.'!H49</f>
        <v/>
      </c>
      <c r="E47" s="142" t="str">
        <f>'CALIF. 3ER TRIM.'!M49</f>
        <v/>
      </c>
      <c r="F47" s="142" t="str">
        <f>'CALIF. 3ER TRIM.'!R49</f>
        <v/>
      </c>
      <c r="G47" s="142" t="str">
        <f>'CALIF. 3ER TRIM.'!W49</f>
        <v/>
      </c>
      <c r="H47" s="142" t="str">
        <f>'CALIF. 3ER TRIM.'!AB49</f>
        <v/>
      </c>
      <c r="I47" s="142" t="str">
        <f>'CALIF. 3ER TRIM.'!AC49</f>
        <v/>
      </c>
      <c r="J47" s="143" t="str">
        <f>'CALIF. 3ER TRIM.'!AE49</f>
        <v/>
      </c>
      <c r="K47" s="144" t="str">
        <f t="shared" si="1"/>
        <v/>
      </c>
    </row>
    <row r="48" spans="1:11" s="25" customFormat="1" ht="14.25" customHeight="1" thickTop="1" thickBot="1" x14ac:dyDescent="0.25">
      <c r="A48" s="141">
        <v>40</v>
      </c>
      <c r="B48" s="156">
        <f>'LISTA CAS'!B47</f>
        <v>0</v>
      </c>
      <c r="C48" s="157">
        <f>'LISTA CAS'!C47</f>
        <v>0</v>
      </c>
      <c r="D48" s="142" t="str">
        <f>'CALIF. 3ER TRIM.'!H50</f>
        <v/>
      </c>
      <c r="E48" s="142" t="str">
        <f>'CALIF. 3ER TRIM.'!M50</f>
        <v/>
      </c>
      <c r="F48" s="142" t="str">
        <f>'CALIF. 3ER TRIM.'!R50</f>
        <v/>
      </c>
      <c r="G48" s="142" t="str">
        <f>'CALIF. 3ER TRIM.'!W50</f>
        <v/>
      </c>
      <c r="H48" s="142" t="str">
        <f>'CALIF. 3ER TRIM.'!AB50</f>
        <v/>
      </c>
      <c r="I48" s="142" t="str">
        <f>'CALIF. 3ER TRIM.'!AC50</f>
        <v/>
      </c>
      <c r="J48" s="143" t="str">
        <f>'CALIF. 3ER TRIM.'!AE50</f>
        <v/>
      </c>
      <c r="K48" s="144" t="str">
        <f t="shared" si="1"/>
        <v/>
      </c>
    </row>
    <row r="49" spans="2:11" ht="15.75" thickTop="1" x14ac:dyDescent="0.25">
      <c r="B49" s="25"/>
      <c r="C49" s="25"/>
      <c r="D49" s="158">
        <f t="shared" ref="D49:K49" si="2">IFERROR(TRUNC(AVERAGE(D9:D48),2),"")</f>
        <v>7</v>
      </c>
      <c r="E49" s="158">
        <f t="shared" si="2"/>
        <v>7</v>
      </c>
      <c r="F49" s="158">
        <f t="shared" si="2"/>
        <v>9</v>
      </c>
      <c r="G49" s="158">
        <f t="shared" si="2"/>
        <v>7</v>
      </c>
      <c r="H49" s="158">
        <f t="shared" si="2"/>
        <v>7</v>
      </c>
      <c r="I49" s="158">
        <f t="shared" si="2"/>
        <v>9</v>
      </c>
      <c r="J49" s="158">
        <f t="shared" si="2"/>
        <v>8</v>
      </c>
      <c r="K49" s="158">
        <f t="shared" si="2"/>
        <v>7.71</v>
      </c>
    </row>
    <row r="50" spans="2:11" ht="15.75" thickBot="1" x14ac:dyDescent="0.3"/>
    <row r="51" spans="2:11" ht="16.5" thickTop="1" thickBot="1" x14ac:dyDescent="0.3">
      <c r="C51" s="160" t="s">
        <v>92</v>
      </c>
      <c r="D51" s="159" t="s">
        <v>34</v>
      </c>
    </row>
    <row r="52" spans="2:11" ht="13.5" customHeight="1" thickTop="1" thickBot="1" x14ac:dyDescent="0.3">
      <c r="C52" s="279" t="str">
        <f>'CALIF. 1ER TRIM.'!D7</f>
        <v>LENGUA Y LITERATURA</v>
      </c>
      <c r="D52" s="281">
        <f>D49</f>
        <v>7</v>
      </c>
    </row>
    <row r="53" spans="2:11" ht="13.5" customHeight="1" thickTop="1" thickBot="1" x14ac:dyDescent="0.3">
      <c r="C53" s="279" t="str">
        <f>'CALIF. 1ER TRIM.'!I7</f>
        <v>MATEMÁTICA</v>
      </c>
      <c r="D53" s="281">
        <f>E49</f>
        <v>7</v>
      </c>
    </row>
    <row r="54" spans="2:11" ht="13.5" customHeight="1" thickTop="1" thickBot="1" x14ac:dyDescent="0.3">
      <c r="C54" s="280" t="str">
        <f>'CALIF. 1ER TRIM.'!N7</f>
        <v>ESTUDIOS SOCIALES</v>
      </c>
      <c r="D54" s="281">
        <f>F49</f>
        <v>9</v>
      </c>
    </row>
    <row r="55" spans="2:11" ht="13.5" customHeight="1" thickTop="1" thickBot="1" x14ac:dyDescent="0.3">
      <c r="C55" s="279" t="str">
        <f>'CALIF. 1ER TRIM.'!S7</f>
        <v>CIENCIAS NATURALES</v>
      </c>
      <c r="D55" s="281">
        <f>G49</f>
        <v>7</v>
      </c>
    </row>
    <row r="56" spans="2:11" ht="13.5" customHeight="1" thickTop="1" thickBot="1" x14ac:dyDescent="0.3">
      <c r="C56" s="279" t="str">
        <f>'CALIF. 1ER TRIM.'!X7</f>
        <v>INGLÉS</v>
      </c>
      <c r="D56" s="281">
        <f>H49</f>
        <v>7</v>
      </c>
    </row>
    <row r="57" spans="2:11" ht="13.5" customHeight="1" thickTop="1" thickBot="1" x14ac:dyDescent="0.3">
      <c r="C57" s="279" t="str">
        <f>'CALIF. 1ER TRIM.'!AC7</f>
        <v>EDUCACIÓN FÍSICA</v>
      </c>
      <c r="D57" s="281">
        <f>I49</f>
        <v>9</v>
      </c>
    </row>
    <row r="58" spans="2:11" ht="13.5" customHeight="1" thickTop="1" thickBot="1" x14ac:dyDescent="0.3">
      <c r="C58" s="280" t="str">
        <f>'CALIF. 1ER TRIM.'!AE7</f>
        <v>EDUCACIÓN CULTURAL Y ARÍSTICA</v>
      </c>
      <c r="D58" s="281">
        <f>J49</f>
        <v>8</v>
      </c>
    </row>
    <row r="59" spans="2:11" ht="15.75" thickTop="1" x14ac:dyDescent="0.25"/>
    <row r="61" spans="2:11" x14ac:dyDescent="0.25">
      <c r="K61" s="11"/>
    </row>
    <row r="62" spans="2:11" x14ac:dyDescent="0.25">
      <c r="C62" s="104" t="str">
        <f>MENÚ!B7</f>
        <v>MGTR. YUGCHA BRAVO SHIRLEY</v>
      </c>
      <c r="D62" s="105"/>
      <c r="E62" s="105"/>
      <c r="F62" s="662" t="str">
        <f>MENÚ!F23</f>
        <v>MGTR. EDUARDO ZAMBRANO ESMERALDAS</v>
      </c>
      <c r="G62" s="662"/>
      <c r="H62" s="662"/>
      <c r="I62" s="662"/>
      <c r="J62" s="662"/>
    </row>
    <row r="63" spans="2:11" x14ac:dyDescent="0.25">
      <c r="C63" s="106" t="str">
        <f>MENÚ!A7</f>
        <v>DOCENTE TUTORA</v>
      </c>
      <c r="D63" s="105"/>
      <c r="E63" s="105"/>
      <c r="F63" s="561" t="str">
        <f>MENÚ!C23</f>
        <v>RECTOR</v>
      </c>
      <c r="G63" s="561"/>
      <c r="H63" s="561"/>
      <c r="I63" s="561"/>
      <c r="J63" s="561"/>
    </row>
    <row r="64" spans="2:11" ht="7.5" customHeight="1" x14ac:dyDescent="0.25">
      <c r="C64" s="105"/>
      <c r="D64" s="105"/>
      <c r="E64" s="105"/>
      <c r="F64" s="105"/>
      <c r="G64" s="105"/>
      <c r="H64" s="105"/>
      <c r="I64" s="105"/>
      <c r="J64" s="105"/>
    </row>
  </sheetData>
  <mergeCells count="9">
    <mergeCell ref="F63:J63"/>
    <mergeCell ref="A7:K7"/>
    <mergeCell ref="A2:B2"/>
    <mergeCell ref="A3:B3"/>
    <mergeCell ref="A4:B4"/>
    <mergeCell ref="A5:B5"/>
    <mergeCell ref="C3:F3"/>
    <mergeCell ref="F62:J62"/>
    <mergeCell ref="D5:E5"/>
  </mergeCells>
  <pageMargins left="0.39370078740157483" right="0" top="0" bottom="0" header="0" footer="0"/>
  <pageSetup paperSize="9" scale="75" orientation="portrait" horizontalDpi="4294967292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499984740745262"/>
  </sheetPr>
  <dimension ref="A1:R66"/>
  <sheetViews>
    <sheetView showGridLines="0" zoomScaleNormal="100" workbookViewId="0">
      <selection activeCell="A9" sqref="A9:D47"/>
    </sheetView>
  </sheetViews>
  <sheetFormatPr baseColWidth="10" defaultRowHeight="15" x14ac:dyDescent="0.25"/>
  <cols>
    <col min="1" max="1" width="4.140625" customWidth="1"/>
    <col min="2" max="2" width="10.85546875" customWidth="1"/>
    <col min="3" max="3" width="40.7109375" customWidth="1"/>
    <col min="4" max="4" width="10.85546875" customWidth="1"/>
    <col min="5" max="5" width="3.5703125" customWidth="1"/>
    <col min="6" max="6" width="2.7109375" customWidth="1"/>
    <col min="7" max="7" width="4.28515625" customWidth="1"/>
    <col min="8" max="8" width="1.140625" customWidth="1"/>
    <col min="9" max="9" width="40.5703125" customWidth="1"/>
    <col min="10" max="10" width="10.85546875" customWidth="1"/>
    <col min="11" max="11" width="1.42578125" customWidth="1"/>
  </cols>
  <sheetData>
    <row r="1" spans="1:18" ht="76.5" customHeight="1" x14ac:dyDescent="0.25">
      <c r="K1" s="28"/>
      <c r="L1" s="28"/>
      <c r="M1" s="28"/>
      <c r="N1" s="28"/>
      <c r="O1" s="28"/>
      <c r="P1" s="28"/>
      <c r="Q1" s="28"/>
      <c r="R1" s="28"/>
    </row>
    <row r="2" spans="1:18" ht="16.5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  <c r="F2" s="382"/>
      <c r="G2" s="382"/>
      <c r="H2" s="131"/>
      <c r="K2" s="28"/>
      <c r="L2" s="28"/>
      <c r="M2" s="28"/>
      <c r="N2" s="28"/>
      <c r="O2" s="28"/>
      <c r="P2" s="28"/>
      <c r="Q2" s="28"/>
      <c r="R2" s="28"/>
    </row>
    <row r="3" spans="1:18" ht="16.5" customHeight="1" x14ac:dyDescent="0.25">
      <c r="A3" s="381" t="s">
        <v>10</v>
      </c>
      <c r="B3" s="381"/>
      <c r="C3" s="518" t="str">
        <f>MENÚ!B7</f>
        <v>MGTR. YUGCHA BRAVO SHIRLEY</v>
      </c>
      <c r="D3" s="518"/>
      <c r="E3" s="518"/>
      <c r="F3" s="518"/>
      <c r="G3" s="518"/>
      <c r="H3" s="518"/>
      <c r="K3" s="28"/>
      <c r="L3" s="28"/>
      <c r="M3" s="28"/>
      <c r="N3" s="28"/>
      <c r="O3" s="28"/>
      <c r="P3" s="28"/>
      <c r="Q3" s="28"/>
      <c r="R3" s="28"/>
    </row>
    <row r="4" spans="1:18" ht="16.5" customHeight="1" x14ac:dyDescent="0.25">
      <c r="A4" s="381" t="s">
        <v>51</v>
      </c>
      <c r="B4" s="381"/>
      <c r="C4" s="145" t="str">
        <f>MENÚ!G7</f>
        <v>2do</v>
      </c>
      <c r="D4" s="663" t="s">
        <v>12</v>
      </c>
      <c r="E4" s="663"/>
      <c r="F4" s="564" t="str">
        <f>'CONSOLIDADO 1ER TRIM.'!F5</f>
        <v>A</v>
      </c>
      <c r="G4" s="564"/>
      <c r="H4" s="564"/>
      <c r="K4" s="28"/>
      <c r="L4" s="28"/>
      <c r="M4" s="28"/>
      <c r="N4" s="28"/>
      <c r="O4" s="28"/>
      <c r="P4" s="28"/>
      <c r="Q4" s="28"/>
      <c r="R4" s="28"/>
    </row>
    <row r="5" spans="1:18" ht="8.25" customHeight="1" x14ac:dyDescent="0.25">
      <c r="K5" s="28"/>
      <c r="L5" s="28"/>
      <c r="M5" s="28"/>
      <c r="N5" s="28"/>
      <c r="O5" s="28"/>
      <c r="P5" s="28"/>
      <c r="Q5" s="28"/>
      <c r="R5" s="28"/>
    </row>
    <row r="6" spans="1:18" ht="25.5" customHeight="1" x14ac:dyDescent="0.25">
      <c r="A6" s="570" t="s">
        <v>1</v>
      </c>
      <c r="B6" s="570"/>
      <c r="C6" s="570"/>
      <c r="D6" s="189" t="s">
        <v>91</v>
      </c>
      <c r="E6" s="19"/>
      <c r="F6" s="571"/>
      <c r="G6" s="571"/>
      <c r="H6" s="571"/>
      <c r="I6" s="571"/>
      <c r="J6" s="571"/>
      <c r="K6" s="29"/>
      <c r="L6" s="28"/>
      <c r="M6" s="28"/>
      <c r="N6" s="28"/>
      <c r="O6" s="28"/>
      <c r="P6" s="28"/>
      <c r="Q6" s="28"/>
      <c r="R6" s="28"/>
    </row>
    <row r="7" spans="1:18" ht="27.75" customHeight="1" x14ac:dyDescent="0.25">
      <c r="A7" s="26" t="s">
        <v>3</v>
      </c>
      <c r="B7" s="26" t="s">
        <v>2</v>
      </c>
      <c r="C7" s="26" t="s">
        <v>0</v>
      </c>
      <c r="D7" s="130" t="s">
        <v>34</v>
      </c>
      <c r="E7" s="20"/>
      <c r="F7" s="572" t="s">
        <v>36</v>
      </c>
      <c r="G7" s="573"/>
      <c r="H7" s="20" t="s">
        <v>37</v>
      </c>
      <c r="I7" s="189" t="s">
        <v>38</v>
      </c>
      <c r="J7" s="129" t="s">
        <v>35</v>
      </c>
      <c r="K7" s="29"/>
      <c r="L7" s="28"/>
      <c r="M7" s="28"/>
      <c r="N7" s="28"/>
      <c r="O7" s="28"/>
      <c r="P7" s="28"/>
      <c r="Q7" s="28"/>
      <c r="R7" s="28"/>
    </row>
    <row r="8" spans="1:18" ht="13.5" customHeight="1" x14ac:dyDescent="0.25">
      <c r="A8" s="2">
        <v>1</v>
      </c>
      <c r="B8" s="155">
        <f>'CONSOLIDADO 1ER TRIM.'!B9</f>
        <v>0</v>
      </c>
      <c r="C8" s="100" t="str">
        <f>'CONSOLIDADO 1ER TRIM.'!C9</f>
        <v>ALAVA INTRIAGO MADELINE JULIETTE</v>
      </c>
      <c r="D8" s="4">
        <f>'CONSOLIDADO 3ER TRIM. '!K9</f>
        <v>7.71</v>
      </c>
      <c r="E8" s="21"/>
      <c r="F8" s="574" t="s">
        <v>44</v>
      </c>
      <c r="G8" s="574"/>
      <c r="H8" s="27">
        <f>MATCH(J8,$D$8:$D$47,0)</f>
        <v>1</v>
      </c>
      <c r="I8" s="48" t="str">
        <f ca="1">OFFSET($D$7,H8,-1)</f>
        <v>ALAVA INTRIAGO MADELINE JULIETTE</v>
      </c>
      <c r="J8" s="128">
        <f>LARGE($D$8:$D$47,1)</f>
        <v>7.71</v>
      </c>
      <c r="K8" s="21"/>
      <c r="L8" s="28"/>
      <c r="M8" s="28"/>
      <c r="N8" s="28"/>
      <c r="O8" s="28"/>
      <c r="P8" s="28"/>
      <c r="Q8" s="28"/>
      <c r="R8" s="28"/>
    </row>
    <row r="9" spans="1:18" ht="13.5" customHeight="1" x14ac:dyDescent="0.25">
      <c r="A9" s="2">
        <v>2</v>
      </c>
      <c r="B9" s="155">
        <f>'CONSOLIDADO 1ER TRIM.'!B10</f>
        <v>0</v>
      </c>
      <c r="C9" s="100" t="str">
        <f>'CONSOLIDADO 1ER TRIM.'!C10</f>
        <v>ALCIVAR MUÑOZ ORIANA VALESKA</v>
      </c>
      <c r="D9" s="4" t="str">
        <f>'CONSOLIDADO 3ER TRIM. '!K10</f>
        <v/>
      </c>
      <c r="E9" s="21"/>
      <c r="F9" s="574" t="s">
        <v>45</v>
      </c>
      <c r="G9" s="574"/>
      <c r="H9" s="27" t="e">
        <f>MATCH(J9,$D$8:$D$47,0)</f>
        <v>#NUM!</v>
      </c>
      <c r="I9" s="48" t="e">
        <f ca="1">OFFSET($D$7,H9,-1)</f>
        <v>#NUM!</v>
      </c>
      <c r="J9" s="128" t="e">
        <f>LARGE($D$8:$D$47,2)</f>
        <v>#NUM!</v>
      </c>
      <c r="K9" s="21"/>
      <c r="L9" s="28"/>
      <c r="M9" s="28"/>
      <c r="N9" s="28"/>
      <c r="O9" s="28"/>
      <c r="P9" s="28"/>
      <c r="Q9" s="28"/>
      <c r="R9" s="28"/>
    </row>
    <row r="10" spans="1:18" ht="13.5" customHeight="1" x14ac:dyDescent="0.25">
      <c r="A10" s="2">
        <v>3</v>
      </c>
      <c r="B10" s="155">
        <f>'CONSOLIDADO 1ER TRIM.'!B11</f>
        <v>0</v>
      </c>
      <c r="C10" s="100" t="str">
        <f>'CONSOLIDADO 1ER TRIM.'!C11</f>
        <v>ARIAS MUÑOZ FERNANDO ELIAN</v>
      </c>
      <c r="D10" s="4" t="str">
        <f>'CONSOLIDADO 3ER TRIM. '!K11</f>
        <v/>
      </c>
      <c r="E10" s="21"/>
      <c r="F10" s="574" t="s">
        <v>46</v>
      </c>
      <c r="G10" s="574"/>
      <c r="H10" s="27" t="e">
        <f>MATCH(J10,$D$8:$D$47,0)</f>
        <v>#NUM!</v>
      </c>
      <c r="I10" s="48" t="e">
        <f ca="1">OFFSET($D$7,H10,-1)</f>
        <v>#NUM!</v>
      </c>
      <c r="J10" s="128" t="e">
        <f>LARGE($D$8:$D$47,3)</f>
        <v>#NUM!</v>
      </c>
      <c r="K10" s="21"/>
      <c r="L10" s="28"/>
      <c r="M10" s="28"/>
      <c r="N10" s="28"/>
      <c r="O10" s="28"/>
      <c r="P10" s="28"/>
      <c r="Q10" s="28"/>
      <c r="R10" s="28"/>
    </row>
    <row r="11" spans="1:18" ht="13.5" customHeight="1" x14ac:dyDescent="0.25">
      <c r="A11" s="2">
        <v>4</v>
      </c>
      <c r="B11" s="155">
        <f>'CONSOLIDADO 1ER TRIM.'!B12</f>
        <v>0</v>
      </c>
      <c r="C11" s="100" t="str">
        <f>'CONSOLIDADO 1ER TRIM.'!C12</f>
        <v>BARRE MAGALLAN BASTIAN OMAR</v>
      </c>
      <c r="D11" s="4" t="str">
        <f>'CONSOLIDADO 3ER TRIM. '!K12</f>
        <v/>
      </c>
      <c r="E11" s="21"/>
      <c r="F11" s="566"/>
      <c r="G11" s="566"/>
      <c r="H11" s="27"/>
      <c r="I11" s="119"/>
      <c r="J11" s="18"/>
      <c r="K11" s="21"/>
      <c r="L11" s="28"/>
      <c r="M11" s="28"/>
      <c r="N11" s="28"/>
      <c r="O11" s="28"/>
      <c r="P11" s="28"/>
      <c r="Q11" s="28"/>
      <c r="R11" s="28"/>
    </row>
    <row r="12" spans="1:18" ht="13.5" customHeight="1" x14ac:dyDescent="0.25">
      <c r="A12" s="2">
        <v>5</v>
      </c>
      <c r="B12" s="155">
        <f>'CONSOLIDADO 1ER TRIM.'!B13</f>
        <v>0</v>
      </c>
      <c r="C12" s="100" t="str">
        <f>'CONSOLIDADO 1ER TRIM.'!C13</f>
        <v>BASURTO MOREIRA VICTORIA CHARLOTTE</v>
      </c>
      <c r="D12" s="4" t="str">
        <f>'CONSOLIDADO 3ER TRIM. '!K13</f>
        <v/>
      </c>
      <c r="E12" s="21"/>
      <c r="F12" s="566"/>
      <c r="G12" s="566"/>
      <c r="H12" s="27"/>
      <c r="I12" s="119"/>
      <c r="J12" s="18"/>
      <c r="K12" s="21"/>
      <c r="L12" s="28"/>
      <c r="M12" s="28"/>
      <c r="N12" s="28"/>
      <c r="O12" s="28"/>
      <c r="P12" s="28"/>
      <c r="Q12" s="28"/>
      <c r="R12" s="28"/>
    </row>
    <row r="13" spans="1:18" ht="13.5" customHeight="1" x14ac:dyDescent="0.25">
      <c r="A13" s="2">
        <v>6</v>
      </c>
      <c r="B13" s="155">
        <f>'CONSOLIDADO 1ER TRIM.'!B14</f>
        <v>0</v>
      </c>
      <c r="C13" s="100" t="str">
        <f>'CONSOLIDADO 1ER TRIM.'!C14</f>
        <v>BONE CUERO JOSAFAT ISAAC</v>
      </c>
      <c r="D13" s="4" t="str">
        <f>'CONSOLIDADO 3ER TRIM. '!K14</f>
        <v/>
      </c>
      <c r="E13" s="21"/>
      <c r="K13" s="21"/>
      <c r="L13" s="28"/>
      <c r="M13" s="28"/>
      <c r="N13" s="28"/>
      <c r="O13" s="28"/>
      <c r="P13" s="28"/>
      <c r="Q13" s="28"/>
      <c r="R13" s="28"/>
    </row>
    <row r="14" spans="1:18" ht="13.5" customHeight="1" x14ac:dyDescent="0.25">
      <c r="A14" s="2">
        <v>7</v>
      </c>
      <c r="B14" s="155">
        <f>'CONSOLIDADO 1ER TRIM.'!B15</f>
        <v>0</v>
      </c>
      <c r="C14" s="100" t="str">
        <f>'CONSOLIDADO 1ER TRIM.'!C15</f>
        <v>CAGUA ROMAN DARA ABIGAIL</v>
      </c>
      <c r="D14" s="4" t="str">
        <f>'CONSOLIDADO 3ER TRIM. '!K15</f>
        <v/>
      </c>
      <c r="E14" s="21"/>
      <c r="F14" s="18"/>
      <c r="G14" s="18"/>
      <c r="H14" s="18"/>
      <c r="I14" s="18"/>
      <c r="J14" s="18"/>
      <c r="K14" s="18"/>
      <c r="L14" s="28"/>
      <c r="M14" s="28"/>
      <c r="N14" s="28"/>
      <c r="O14" s="28"/>
      <c r="P14" s="28"/>
      <c r="Q14" s="28"/>
      <c r="R14" s="28"/>
    </row>
    <row r="15" spans="1:18" ht="13.5" customHeight="1" x14ac:dyDescent="0.25">
      <c r="A15" s="2">
        <v>8</v>
      </c>
      <c r="B15" s="155">
        <f>'CONSOLIDADO 1ER TRIM.'!B16</f>
        <v>0</v>
      </c>
      <c r="C15" s="100" t="str">
        <f>'CONSOLIDADO 1ER TRIM.'!C16</f>
        <v>CALDERON CAÑARTE KEVIN DANIEL</v>
      </c>
      <c r="D15" s="4" t="str">
        <f>'CONSOLIDADO 3ER TRIM. '!K16</f>
        <v/>
      </c>
      <c r="E15" s="21"/>
      <c r="F15" s="18"/>
      <c r="G15" s="18"/>
      <c r="H15" s="18"/>
      <c r="I15" s="18"/>
      <c r="J15" s="18"/>
      <c r="K15" s="18"/>
      <c r="L15" s="28"/>
      <c r="M15" s="28"/>
      <c r="N15" s="28"/>
      <c r="O15" s="28"/>
      <c r="P15" s="28"/>
      <c r="Q15" s="28"/>
      <c r="R15" s="28"/>
    </row>
    <row r="16" spans="1:18" ht="13.5" customHeight="1" x14ac:dyDescent="0.25">
      <c r="A16" s="2">
        <v>9</v>
      </c>
      <c r="B16" s="155">
        <f>'CONSOLIDADO 1ER TRIM.'!B17</f>
        <v>0</v>
      </c>
      <c r="C16" s="100" t="str">
        <f>'CONSOLIDADO 1ER TRIM.'!C17</f>
        <v>CALDERON VILELA BRITANNY AILIN</v>
      </c>
      <c r="D16" s="4" t="str">
        <f>'CONSOLIDADO 3ER TRIM. '!K17</f>
        <v/>
      </c>
      <c r="E16" s="21"/>
      <c r="F16" s="18"/>
      <c r="G16" s="18"/>
      <c r="H16" s="18"/>
      <c r="I16" s="18"/>
      <c r="J16" s="18"/>
      <c r="K16" s="18"/>
      <c r="L16" s="28"/>
      <c r="M16" s="28"/>
      <c r="N16" s="28"/>
      <c r="O16" s="28"/>
      <c r="P16" s="28"/>
      <c r="Q16" s="28"/>
      <c r="R16" s="28"/>
    </row>
    <row r="17" spans="1:18" ht="13.5" customHeight="1" x14ac:dyDescent="0.25">
      <c r="A17" s="2">
        <v>10</v>
      </c>
      <c r="B17" s="155">
        <f>'CONSOLIDADO 1ER TRIM.'!B18</f>
        <v>0</v>
      </c>
      <c r="C17" s="100" t="str">
        <f>'CONSOLIDADO 1ER TRIM.'!C18</f>
        <v>CAÑOLA CHILA MARIA FERNANDA</v>
      </c>
      <c r="D17" s="4" t="str">
        <f>'CONSOLIDADO 3ER TRIM. '!K18</f>
        <v/>
      </c>
      <c r="E17" s="21"/>
      <c r="F17" s="18"/>
      <c r="G17" s="18"/>
      <c r="H17" s="18"/>
      <c r="I17" s="18"/>
      <c r="J17" s="18"/>
      <c r="K17" s="18"/>
      <c r="L17" s="28"/>
      <c r="M17" s="28"/>
      <c r="N17" s="28"/>
      <c r="O17" s="28"/>
      <c r="P17" s="28"/>
      <c r="Q17" s="28"/>
      <c r="R17" s="28"/>
    </row>
    <row r="18" spans="1:18" ht="13.5" customHeight="1" x14ac:dyDescent="0.25">
      <c r="A18" s="2">
        <v>11</v>
      </c>
      <c r="B18" s="155">
        <f>'CONSOLIDADO 1ER TRIM.'!B19</f>
        <v>0</v>
      </c>
      <c r="C18" s="100" t="str">
        <f>'CONSOLIDADO 1ER TRIM.'!C19</f>
        <v>CRIOLLO JAMA HEYTHAN KEANU</v>
      </c>
      <c r="D18" s="4" t="str">
        <f>'CONSOLIDADO 3ER TRIM. '!K19</f>
        <v/>
      </c>
      <c r="E18" s="21"/>
      <c r="F18" s="18"/>
      <c r="G18" s="18"/>
      <c r="H18" s="18"/>
      <c r="I18" s="18"/>
      <c r="J18" s="18"/>
      <c r="K18" s="18"/>
      <c r="L18" s="28"/>
      <c r="M18" s="28"/>
      <c r="N18" s="28"/>
      <c r="O18" s="28"/>
      <c r="P18" s="28"/>
      <c r="Q18" s="28"/>
      <c r="R18" s="28"/>
    </row>
    <row r="19" spans="1:18" ht="13.5" customHeight="1" x14ac:dyDescent="0.25">
      <c r="A19" s="2">
        <v>12</v>
      </c>
      <c r="B19" s="155">
        <f>'CONSOLIDADO 1ER TRIM.'!B20</f>
        <v>0</v>
      </c>
      <c r="C19" s="100" t="str">
        <f>'CONSOLIDADO 1ER TRIM.'!C20</f>
        <v>FARIAS QUIÑONEZ SCARLETH JULIETH</v>
      </c>
      <c r="D19" s="4" t="str">
        <f>'CONSOLIDADO 3ER TRIM. '!K20</f>
        <v/>
      </c>
      <c r="E19" s="21"/>
      <c r="F19" s="18"/>
      <c r="G19" s="18"/>
      <c r="H19" s="18"/>
      <c r="I19" s="18"/>
      <c r="J19" s="18"/>
      <c r="K19" s="18"/>
      <c r="L19" s="28"/>
      <c r="M19" s="28"/>
      <c r="N19" s="28"/>
      <c r="O19" s="28"/>
      <c r="P19" s="28"/>
      <c r="Q19" s="28"/>
      <c r="R19" s="28"/>
    </row>
    <row r="20" spans="1:18" ht="13.5" customHeight="1" x14ac:dyDescent="0.25">
      <c r="A20" s="2">
        <v>13</v>
      </c>
      <c r="B20" s="155">
        <f>'CONSOLIDADO 1ER TRIM.'!B21</f>
        <v>0</v>
      </c>
      <c r="C20" s="100" t="str">
        <f>'CONSOLIDADO 1ER TRIM.'!C21</f>
        <v>GARCIA JIMENEZ DIEGO NICOLAS</v>
      </c>
      <c r="D20" s="4" t="str">
        <f>'CONSOLIDADO 3ER TRIM. '!K21</f>
        <v/>
      </c>
      <c r="E20" s="21"/>
      <c r="F20" s="18"/>
      <c r="G20" s="18"/>
      <c r="H20" s="18"/>
      <c r="I20" s="18"/>
      <c r="J20" s="18"/>
      <c r="K20" s="18"/>
      <c r="L20" s="28"/>
      <c r="M20" s="28"/>
      <c r="N20" s="28"/>
      <c r="O20" s="28"/>
      <c r="P20" s="28"/>
      <c r="Q20" s="28"/>
      <c r="R20" s="28"/>
    </row>
    <row r="21" spans="1:18" ht="13.5" customHeight="1" x14ac:dyDescent="0.25">
      <c r="A21" s="2">
        <v>14</v>
      </c>
      <c r="B21" s="155">
        <f>'CONSOLIDADO 1ER TRIM.'!B22</f>
        <v>0</v>
      </c>
      <c r="C21" s="100" t="str">
        <f>'CONSOLIDADO 1ER TRIM.'!C22</f>
        <v>GUERRERO NAPA ACENE SAMANTA</v>
      </c>
      <c r="D21" s="4" t="str">
        <f>'CONSOLIDADO 3ER TRIM. '!K22</f>
        <v/>
      </c>
      <c r="E21" s="21"/>
      <c r="F21" s="18"/>
      <c r="G21" s="18"/>
      <c r="H21" s="18"/>
      <c r="I21" s="18"/>
      <c r="J21" s="18"/>
      <c r="K21" s="18"/>
      <c r="L21" s="28"/>
      <c r="M21" s="28"/>
      <c r="N21" s="28"/>
      <c r="O21" s="28"/>
      <c r="P21" s="28"/>
      <c r="Q21" s="28"/>
      <c r="R21" s="28"/>
    </row>
    <row r="22" spans="1:18" ht="13.5" customHeight="1" x14ac:dyDescent="0.25">
      <c r="A22" s="2">
        <v>15</v>
      </c>
      <c r="B22" s="155">
        <f>'CONSOLIDADO 1ER TRIM.'!B23</f>
        <v>0</v>
      </c>
      <c r="C22" s="100" t="str">
        <f>'CONSOLIDADO 1ER TRIM.'!C23</f>
        <v>GUILLEN RODRIGUEZ KIMBERLY DOMENICA</v>
      </c>
      <c r="D22" s="4" t="str">
        <f>'CONSOLIDADO 3ER TRIM. '!K23</f>
        <v/>
      </c>
      <c r="E22" s="21"/>
      <c r="F22" s="18"/>
      <c r="G22" s="18"/>
      <c r="H22" s="18"/>
      <c r="I22" s="18"/>
      <c r="J22" s="18"/>
      <c r="K22" s="18"/>
      <c r="L22" s="28"/>
      <c r="M22" s="28"/>
      <c r="N22" s="28"/>
      <c r="O22" s="28"/>
      <c r="P22" s="28"/>
      <c r="Q22" s="28"/>
      <c r="R22" s="28"/>
    </row>
    <row r="23" spans="1:18" ht="13.5" customHeight="1" x14ac:dyDescent="0.25">
      <c r="A23" s="2">
        <v>16</v>
      </c>
      <c r="B23" s="155">
        <f>'CONSOLIDADO 1ER TRIM.'!B24</f>
        <v>0</v>
      </c>
      <c r="C23" s="100" t="str">
        <f>'CONSOLIDADO 1ER TRIM.'!C24</f>
        <v>IBARRA PICO JEAN CARLOS</v>
      </c>
      <c r="D23" s="4" t="str">
        <f>'CONSOLIDADO 3ER TRIM. '!K24</f>
        <v/>
      </c>
      <c r="E23" s="21"/>
      <c r="F23" s="18"/>
      <c r="G23" s="18"/>
      <c r="H23" s="18"/>
      <c r="I23" s="18"/>
      <c r="J23" s="18"/>
      <c r="K23" s="18"/>
      <c r="L23" s="28"/>
      <c r="M23" s="28"/>
      <c r="N23" s="28"/>
      <c r="O23" s="28"/>
      <c r="P23" s="28"/>
      <c r="Q23" s="28"/>
      <c r="R23" s="28"/>
    </row>
    <row r="24" spans="1:18" ht="13.5" customHeight="1" x14ac:dyDescent="0.25">
      <c r="A24" s="2">
        <v>17</v>
      </c>
      <c r="B24" s="155">
        <f>'CONSOLIDADO 1ER TRIM.'!B25</f>
        <v>0</v>
      </c>
      <c r="C24" s="100" t="str">
        <f>'CONSOLIDADO 1ER TRIM.'!C25</f>
        <v>JAMA IVARRA GIANNA LIDICETH</v>
      </c>
      <c r="D24" s="4" t="str">
        <f>'CONSOLIDADO 3ER TRIM. '!K25</f>
        <v/>
      </c>
      <c r="E24" s="21"/>
      <c r="F24" s="18"/>
      <c r="G24" s="18"/>
      <c r="H24" s="18"/>
      <c r="I24" s="18"/>
      <c r="J24" s="18"/>
      <c r="K24" s="18"/>
      <c r="L24" s="28"/>
      <c r="M24" s="28"/>
      <c r="N24" s="28"/>
      <c r="O24" s="28"/>
      <c r="P24" s="28"/>
      <c r="Q24" s="28"/>
      <c r="R24" s="28"/>
    </row>
    <row r="25" spans="1:18" ht="13.5" customHeight="1" x14ac:dyDescent="0.25">
      <c r="A25" s="2">
        <v>18</v>
      </c>
      <c r="B25" s="155">
        <f>'CONSOLIDADO 1ER TRIM.'!B26</f>
        <v>0</v>
      </c>
      <c r="C25" s="100" t="str">
        <f>'CONSOLIDADO 1ER TRIM.'!C26</f>
        <v>JAMA MOREIRA ASHLY DANIELA</v>
      </c>
      <c r="D25" s="4" t="str">
        <f>'CONSOLIDADO 3ER TRIM. '!K26</f>
        <v/>
      </c>
      <c r="E25" s="21"/>
      <c r="F25" s="18"/>
      <c r="G25" s="18"/>
      <c r="H25" s="18"/>
      <c r="I25" s="18"/>
      <c r="J25" s="18"/>
      <c r="K25" s="18"/>
      <c r="L25" s="28"/>
      <c r="M25" s="28"/>
      <c r="N25" s="28"/>
      <c r="O25" s="28"/>
      <c r="P25" s="28"/>
      <c r="Q25" s="28"/>
      <c r="R25" s="28"/>
    </row>
    <row r="26" spans="1:18" ht="13.5" customHeight="1" x14ac:dyDescent="0.25">
      <c r="A26" s="2">
        <v>19</v>
      </c>
      <c r="B26" s="155">
        <f>'CONSOLIDADO 1ER TRIM.'!B27</f>
        <v>0</v>
      </c>
      <c r="C26" s="100" t="str">
        <f>'CONSOLIDADO 1ER TRIM.'!C27</f>
        <v>LOOR MOREIRA ISAIAS EZEQUIEL</v>
      </c>
      <c r="D26" s="4" t="str">
        <f>'CONSOLIDADO 3ER TRIM. '!K27</f>
        <v/>
      </c>
      <c r="E26" s="21"/>
      <c r="F26" s="18"/>
      <c r="G26" s="18"/>
      <c r="H26" s="18"/>
      <c r="I26" s="18"/>
      <c r="J26" s="18"/>
      <c r="K26" s="18"/>
      <c r="L26" s="28"/>
      <c r="M26" s="28"/>
      <c r="N26" s="28"/>
      <c r="O26" s="28"/>
      <c r="P26" s="28"/>
      <c r="Q26" s="28"/>
      <c r="R26" s="28"/>
    </row>
    <row r="27" spans="1:18" ht="13.5" customHeight="1" x14ac:dyDescent="0.25">
      <c r="A27" s="2">
        <v>20</v>
      </c>
      <c r="B27" s="155">
        <f>'CONSOLIDADO 1ER TRIM.'!B28</f>
        <v>0</v>
      </c>
      <c r="C27" s="100" t="str">
        <f>'CONSOLIDADO 1ER TRIM.'!C28</f>
        <v>LOPEZ MARCILLO GLADYS VALENTINA</v>
      </c>
      <c r="D27" s="4" t="str">
        <f>'CONSOLIDADO 3ER TRIM. '!K28</f>
        <v/>
      </c>
      <c r="E27" s="21"/>
      <c r="F27" s="18"/>
      <c r="G27" s="18"/>
      <c r="H27" s="18"/>
      <c r="I27" s="18"/>
      <c r="J27" s="18"/>
      <c r="K27" s="18"/>
      <c r="L27" s="28"/>
      <c r="M27" s="28"/>
      <c r="N27" s="28"/>
      <c r="O27" s="28"/>
      <c r="P27" s="28"/>
      <c r="Q27" s="28"/>
      <c r="R27" s="28"/>
    </row>
    <row r="28" spans="1:18" ht="13.5" customHeight="1" x14ac:dyDescent="0.25">
      <c r="A28" s="2">
        <v>21</v>
      </c>
      <c r="B28" s="155">
        <f>'CONSOLIDADO 1ER TRIM.'!B29</f>
        <v>0</v>
      </c>
      <c r="C28" s="100" t="str">
        <f>'CONSOLIDADO 1ER TRIM.'!C29</f>
        <v>LUCAS FARIAS MADELIN ELIZABETH</v>
      </c>
      <c r="D28" s="4" t="str">
        <f>'CONSOLIDADO 3ER TRIM. '!K29</f>
        <v/>
      </c>
      <c r="E28" s="21"/>
      <c r="F28" s="18"/>
      <c r="G28" s="18"/>
      <c r="H28" s="18"/>
      <c r="I28" s="18"/>
      <c r="J28" s="18"/>
      <c r="K28" s="18"/>
      <c r="L28" s="28"/>
      <c r="M28" s="28"/>
      <c r="N28" s="28"/>
      <c r="O28" s="28"/>
      <c r="P28" s="28"/>
      <c r="Q28" s="28"/>
      <c r="R28" s="28"/>
    </row>
    <row r="29" spans="1:18" ht="13.5" customHeight="1" x14ac:dyDescent="0.25">
      <c r="A29" s="2">
        <v>22</v>
      </c>
      <c r="B29" s="155">
        <f>'CONSOLIDADO 1ER TRIM.'!B30</f>
        <v>0</v>
      </c>
      <c r="C29" s="100" t="str">
        <f>'CONSOLIDADO 1ER TRIM.'!C30</f>
        <v>MACIAS MERO FERNANDO EMANUEL</v>
      </c>
      <c r="D29" s="4" t="str">
        <f>'CONSOLIDADO 3ER TRIM. '!K30</f>
        <v/>
      </c>
      <c r="E29" s="21"/>
      <c r="F29" s="18"/>
      <c r="G29" s="18"/>
      <c r="H29" s="18"/>
      <c r="I29" s="18"/>
      <c r="J29" s="18"/>
      <c r="K29" s="18"/>
      <c r="L29" s="28"/>
      <c r="M29" s="28"/>
      <c r="N29" s="28"/>
      <c r="O29" s="28"/>
      <c r="P29" s="28"/>
      <c r="Q29" s="28"/>
      <c r="R29" s="28"/>
    </row>
    <row r="30" spans="1:18" ht="13.5" customHeight="1" x14ac:dyDescent="0.25">
      <c r="A30" s="2">
        <v>23</v>
      </c>
      <c r="B30" s="155">
        <f>'CONSOLIDADO 1ER TRIM.'!B31</f>
        <v>0</v>
      </c>
      <c r="C30" s="100" t="str">
        <f>'CONSOLIDADO 1ER TRIM.'!C31</f>
        <v>MENDOZA BRAVO ALISSE VALENTINA</v>
      </c>
      <c r="D30" s="4" t="str">
        <f>'CONSOLIDADO 3ER TRIM. '!K31</f>
        <v/>
      </c>
      <c r="E30" s="21"/>
      <c r="F30" s="18"/>
      <c r="G30" s="18"/>
      <c r="H30" s="18"/>
      <c r="I30" s="18"/>
      <c r="J30" s="18"/>
      <c r="K30" s="18"/>
      <c r="L30" s="28"/>
      <c r="M30" s="28"/>
      <c r="N30" s="28"/>
      <c r="O30" s="28"/>
      <c r="P30" s="28"/>
      <c r="Q30" s="28"/>
      <c r="R30" s="28"/>
    </row>
    <row r="31" spans="1:18" ht="13.5" customHeight="1" x14ac:dyDescent="0.25">
      <c r="A31" s="2">
        <v>24</v>
      </c>
      <c r="B31" s="155">
        <f>'CONSOLIDADO 1ER TRIM.'!B32</f>
        <v>0</v>
      </c>
      <c r="C31" s="100" t="str">
        <f>'CONSOLIDADO 1ER TRIM.'!C32</f>
        <v>MORALES CAICEDO ANGIE LISSETH</v>
      </c>
      <c r="D31" s="4" t="str">
        <f>'CONSOLIDADO 3ER TRIM. '!K32</f>
        <v/>
      </c>
      <c r="E31" s="21"/>
      <c r="F31" s="18"/>
      <c r="G31" s="18"/>
      <c r="H31" s="18"/>
      <c r="I31" s="18"/>
      <c r="J31" s="18"/>
      <c r="K31" s="18"/>
      <c r="L31" s="28"/>
      <c r="M31" s="28"/>
      <c r="N31" s="28"/>
      <c r="O31" s="28"/>
      <c r="P31" s="28"/>
      <c r="Q31" s="28"/>
      <c r="R31" s="28"/>
    </row>
    <row r="32" spans="1:18" ht="13.5" customHeight="1" x14ac:dyDescent="0.25">
      <c r="A32" s="2">
        <v>25</v>
      </c>
      <c r="B32" s="155">
        <f>'CONSOLIDADO 1ER TRIM.'!B33</f>
        <v>0</v>
      </c>
      <c r="C32" s="100" t="str">
        <f>'CONSOLIDADO 1ER TRIM.'!C33</f>
        <v>MORENO MOREIRA JOSE JAHER</v>
      </c>
      <c r="D32" s="4" t="str">
        <f>'CONSOLIDADO 3ER TRIM. '!K33</f>
        <v/>
      </c>
      <c r="E32" s="21"/>
      <c r="F32" s="18"/>
      <c r="G32" s="18"/>
      <c r="H32" s="18"/>
      <c r="I32" s="18"/>
      <c r="J32" s="18"/>
      <c r="K32" s="18"/>
      <c r="L32" s="28"/>
      <c r="M32" s="28"/>
      <c r="N32" s="28"/>
      <c r="O32" s="28"/>
      <c r="P32" s="28"/>
      <c r="Q32" s="28"/>
      <c r="R32" s="28"/>
    </row>
    <row r="33" spans="1:18" ht="13.5" customHeight="1" x14ac:dyDescent="0.25">
      <c r="A33" s="2">
        <v>26</v>
      </c>
      <c r="B33" s="155">
        <f>'CONSOLIDADO 1ER TRIM.'!B34</f>
        <v>0</v>
      </c>
      <c r="C33" s="100" t="str">
        <f>'CONSOLIDADO 1ER TRIM.'!C34</f>
        <v>MURILLO CHILA ZAIDA CHARLOTTE</v>
      </c>
      <c r="D33" s="4" t="str">
        <f>'CONSOLIDADO 3ER TRIM. '!K34</f>
        <v/>
      </c>
      <c r="E33" s="21"/>
      <c r="F33" s="18"/>
      <c r="G33" s="18"/>
      <c r="H33" s="18"/>
      <c r="I33" s="18"/>
      <c r="J33" s="18"/>
      <c r="K33" s="18"/>
      <c r="L33" s="28"/>
      <c r="M33" s="28"/>
      <c r="N33" s="28"/>
      <c r="O33" s="28"/>
      <c r="P33" s="28"/>
      <c r="Q33" s="28"/>
      <c r="R33" s="28"/>
    </row>
    <row r="34" spans="1:18" ht="13.5" customHeight="1" x14ac:dyDescent="0.25">
      <c r="A34" s="2">
        <v>27</v>
      </c>
      <c r="B34" s="155">
        <f>'CONSOLIDADO 1ER TRIM.'!B35</f>
        <v>0</v>
      </c>
      <c r="C34" s="100" t="str">
        <f>'CONSOLIDADO 1ER TRIM.'!C35</f>
        <v>ORTIZ CAGUA DANNY DAMIAN</v>
      </c>
      <c r="D34" s="4" t="str">
        <f>'CONSOLIDADO 3ER TRIM. '!K35</f>
        <v/>
      </c>
      <c r="E34" s="21"/>
      <c r="F34" s="18"/>
      <c r="G34" s="18"/>
      <c r="H34" s="18"/>
      <c r="I34" s="18"/>
      <c r="J34" s="18"/>
      <c r="K34" s="18"/>
      <c r="L34" s="28"/>
      <c r="M34" s="28"/>
      <c r="N34" s="28"/>
      <c r="O34" s="28"/>
      <c r="P34" s="28"/>
      <c r="Q34" s="28"/>
      <c r="R34" s="28"/>
    </row>
    <row r="35" spans="1:18" ht="13.5" customHeight="1" x14ac:dyDescent="0.25">
      <c r="A35" s="2">
        <v>28</v>
      </c>
      <c r="B35" s="155">
        <f>'CONSOLIDADO 1ER TRIM.'!B36</f>
        <v>0</v>
      </c>
      <c r="C35" s="100" t="str">
        <f>'CONSOLIDADO 1ER TRIM.'!C36</f>
        <v>ORTIZ ZAMBRANO ANA DALILA</v>
      </c>
      <c r="D35" s="4" t="str">
        <f>'CONSOLIDADO 3ER TRIM. '!K36</f>
        <v/>
      </c>
      <c r="E35" s="21"/>
      <c r="F35" s="18"/>
      <c r="G35" s="18"/>
      <c r="H35" s="18"/>
      <c r="I35" s="18"/>
      <c r="J35" s="18"/>
      <c r="K35" s="18"/>
      <c r="L35" s="28"/>
      <c r="M35" s="28"/>
      <c r="N35" s="28"/>
      <c r="O35" s="28"/>
      <c r="P35" s="28"/>
      <c r="Q35" s="28"/>
      <c r="R35" s="28"/>
    </row>
    <row r="36" spans="1:18" ht="13.5" customHeight="1" x14ac:dyDescent="0.25">
      <c r="A36" s="2">
        <v>29</v>
      </c>
      <c r="B36" s="155">
        <f>'CONSOLIDADO 1ER TRIM.'!B37</f>
        <v>0</v>
      </c>
      <c r="C36" s="100" t="str">
        <f>'CONSOLIDADO 1ER TRIM.'!C37</f>
        <v>QUIROZ ORTIZ ADRIANA LUCIA</v>
      </c>
      <c r="D36" s="4" t="str">
        <f>'CONSOLIDADO 3ER TRIM. '!K37</f>
        <v/>
      </c>
      <c r="E36" s="21"/>
      <c r="F36" s="18"/>
      <c r="G36" s="18"/>
      <c r="H36" s="18"/>
      <c r="I36" s="18"/>
      <c r="J36" s="18"/>
      <c r="K36" s="18"/>
      <c r="L36" s="28"/>
      <c r="M36" s="28"/>
      <c r="N36" s="28"/>
      <c r="O36" s="28"/>
      <c r="P36" s="28"/>
      <c r="Q36" s="28"/>
      <c r="R36" s="28"/>
    </row>
    <row r="37" spans="1:18" ht="13.5" customHeight="1" x14ac:dyDescent="0.25">
      <c r="A37" s="2">
        <v>30</v>
      </c>
      <c r="B37" s="155">
        <f>'CONSOLIDADO 1ER TRIM.'!B38</f>
        <v>0</v>
      </c>
      <c r="C37" s="100" t="str">
        <f>'CONSOLIDADO 1ER TRIM.'!C38</f>
        <v>RODRIGUEZ ARRIAGA KEYLER JOSUE</v>
      </c>
      <c r="D37" s="4" t="str">
        <f>'CONSOLIDADO 3ER TRIM. '!K38</f>
        <v/>
      </c>
      <c r="E37" s="21"/>
      <c r="F37" s="18"/>
      <c r="G37" s="18"/>
      <c r="H37" s="18"/>
      <c r="I37" s="18"/>
      <c r="J37" s="18"/>
      <c r="K37" s="18"/>
      <c r="L37" s="28"/>
      <c r="M37" s="28"/>
      <c r="N37" s="28"/>
      <c r="O37" s="28"/>
      <c r="P37" s="28"/>
      <c r="Q37" s="28"/>
      <c r="R37" s="28"/>
    </row>
    <row r="38" spans="1:18" ht="13.5" customHeight="1" x14ac:dyDescent="0.25">
      <c r="A38" s="2">
        <v>31</v>
      </c>
      <c r="B38" s="155">
        <f>'CONSOLIDADO 1ER TRIM.'!B39</f>
        <v>0</v>
      </c>
      <c r="C38" s="100" t="str">
        <f>'CONSOLIDADO 1ER TRIM.'!C39</f>
        <v>RODRIGUEZ GUILLEN CAMILA NOHELIA</v>
      </c>
      <c r="D38" s="4" t="str">
        <f>'CONSOLIDADO 3ER TRIM. '!K39</f>
        <v/>
      </c>
      <c r="E38" s="21"/>
      <c r="F38" s="18"/>
      <c r="G38" s="18"/>
      <c r="H38" s="18"/>
      <c r="I38" s="18"/>
      <c r="J38" s="18"/>
      <c r="K38" s="18"/>
      <c r="L38" s="28"/>
      <c r="M38" s="28"/>
      <c r="N38" s="28"/>
      <c r="O38" s="28"/>
      <c r="P38" s="28"/>
      <c r="Q38" s="28"/>
      <c r="R38" s="28"/>
    </row>
    <row r="39" spans="1:18" ht="13.5" customHeight="1" x14ac:dyDescent="0.25">
      <c r="A39" s="2">
        <v>32</v>
      </c>
      <c r="B39" s="155">
        <f>'CONSOLIDADO 1ER TRIM.'!B40</f>
        <v>0</v>
      </c>
      <c r="C39" s="100" t="str">
        <f>'CONSOLIDADO 1ER TRIM.'!C40</f>
        <v>ROSADO DELGADO ASHLEY ANTONELLA</v>
      </c>
      <c r="D39" s="4" t="str">
        <f>'CONSOLIDADO 3ER TRIM. '!K40</f>
        <v/>
      </c>
      <c r="E39" s="21"/>
      <c r="F39" s="18"/>
      <c r="G39" s="18"/>
      <c r="H39" s="18"/>
      <c r="I39" s="18"/>
      <c r="J39" s="18"/>
      <c r="K39" s="18"/>
      <c r="L39" s="28"/>
      <c r="M39" s="28"/>
      <c r="N39" s="28"/>
      <c r="O39" s="28"/>
      <c r="P39" s="28"/>
      <c r="Q39" s="28"/>
      <c r="R39" s="28"/>
    </row>
    <row r="40" spans="1:18" ht="13.5" customHeight="1" x14ac:dyDescent="0.25">
      <c r="A40" s="2">
        <v>33</v>
      </c>
      <c r="B40" s="155">
        <f>'CONSOLIDADO 1ER TRIM.'!B41</f>
        <v>0</v>
      </c>
      <c r="C40" s="100" t="str">
        <f>'CONSOLIDADO 1ER TRIM.'!C41</f>
        <v>SABANDO IBARRA JEREMIAS KALET</v>
      </c>
      <c r="D40" s="4" t="str">
        <f>'CONSOLIDADO 3ER TRIM. '!K41</f>
        <v/>
      </c>
      <c r="E40" s="21"/>
      <c r="F40" s="18"/>
      <c r="G40" s="18"/>
      <c r="H40" s="18"/>
      <c r="I40" s="18"/>
      <c r="J40" s="18"/>
      <c r="K40" s="18"/>
      <c r="L40" s="28"/>
      <c r="M40" s="28"/>
      <c r="N40" s="28"/>
      <c r="O40" s="28"/>
      <c r="P40" s="28"/>
      <c r="Q40" s="28"/>
      <c r="R40" s="28"/>
    </row>
    <row r="41" spans="1:18" ht="13.5" customHeight="1" x14ac:dyDescent="0.25">
      <c r="A41" s="2">
        <v>34</v>
      </c>
      <c r="B41" s="155">
        <f>'CONSOLIDADO 1ER TRIM.'!B42</f>
        <v>0</v>
      </c>
      <c r="C41" s="100" t="str">
        <f>'CONSOLIDADO 1ER TRIM.'!C42</f>
        <v>SOLORZANO MELENDREZ JOSTIN RAFAEL</v>
      </c>
      <c r="D41" s="4" t="str">
        <f>'CONSOLIDADO 3ER TRIM. '!K42</f>
        <v/>
      </c>
      <c r="E41" s="21"/>
      <c r="F41" s="18"/>
      <c r="G41" s="18"/>
      <c r="H41" s="18"/>
      <c r="I41" s="18"/>
      <c r="J41" s="18"/>
      <c r="K41" s="18"/>
      <c r="L41" s="28"/>
      <c r="M41" s="28"/>
      <c r="N41" s="28"/>
      <c r="O41" s="28"/>
      <c r="P41" s="28"/>
      <c r="Q41" s="28"/>
      <c r="R41" s="28"/>
    </row>
    <row r="42" spans="1:18" ht="13.5" customHeight="1" x14ac:dyDescent="0.25">
      <c r="A42" s="2">
        <v>35</v>
      </c>
      <c r="B42" s="155">
        <f>'CONSOLIDADO 1ER TRIM.'!B43</f>
        <v>0</v>
      </c>
      <c r="C42" s="100" t="str">
        <f>'CONSOLIDADO 1ER TRIM.'!C43</f>
        <v>SUAREZ REINA RAUL ALEJANDRO</v>
      </c>
      <c r="D42" s="4" t="str">
        <f>'CONSOLIDADO 3ER TRIM. '!K43</f>
        <v/>
      </c>
      <c r="E42" s="21"/>
      <c r="F42" s="18"/>
      <c r="G42" s="18"/>
      <c r="H42" s="18"/>
      <c r="I42" s="18"/>
      <c r="J42" s="18"/>
      <c r="K42" s="18"/>
      <c r="L42" s="28"/>
      <c r="M42" s="28"/>
      <c r="N42" s="28"/>
      <c r="O42" s="28"/>
      <c r="P42" s="28"/>
      <c r="Q42" s="28"/>
      <c r="R42" s="28"/>
    </row>
    <row r="43" spans="1:18" ht="13.5" customHeight="1" x14ac:dyDescent="0.25">
      <c r="A43" s="2">
        <v>36</v>
      </c>
      <c r="B43" s="155">
        <f>'CONSOLIDADO 1ER TRIM.'!B44</f>
        <v>0</v>
      </c>
      <c r="C43" s="100" t="str">
        <f>'CONSOLIDADO 1ER TRIM.'!C44</f>
        <v>VERA FARIAS JACKSON ARIEL</v>
      </c>
      <c r="D43" s="4" t="str">
        <f>'CONSOLIDADO 3ER TRIM. '!K44</f>
        <v/>
      </c>
      <c r="E43" s="21"/>
      <c r="F43" s="18"/>
      <c r="G43" s="18"/>
      <c r="H43" s="18"/>
      <c r="I43" s="18"/>
      <c r="J43" s="18"/>
      <c r="K43" s="18"/>
      <c r="L43" s="28"/>
      <c r="M43" s="28"/>
      <c r="N43" s="28"/>
      <c r="O43" s="28"/>
      <c r="P43" s="28"/>
      <c r="Q43" s="28"/>
      <c r="R43" s="28"/>
    </row>
    <row r="44" spans="1:18" ht="13.5" customHeight="1" x14ac:dyDescent="0.25">
      <c r="A44" s="2">
        <v>37</v>
      </c>
      <c r="B44" s="155">
        <f>'CONSOLIDADO 1ER TRIM.'!B45</f>
        <v>0</v>
      </c>
      <c r="C44" s="100" t="str">
        <f>'CONSOLIDADO 1ER TRIM.'!C45</f>
        <v>ZAMBRANO CAGUA EVAN NELSIÑO</v>
      </c>
      <c r="D44" s="4" t="str">
        <f>'CONSOLIDADO 3ER TRIM. '!K45</f>
        <v/>
      </c>
      <c r="E44" s="21"/>
      <c r="F44" s="18"/>
      <c r="G44" s="18"/>
      <c r="H44" s="18"/>
      <c r="I44" s="18"/>
      <c r="J44" s="18"/>
      <c r="K44" s="18"/>
      <c r="L44" s="28"/>
      <c r="M44" s="28"/>
      <c r="N44" s="28"/>
      <c r="O44" s="28"/>
      <c r="P44" s="28"/>
      <c r="Q44" s="28"/>
      <c r="R44" s="28"/>
    </row>
    <row r="45" spans="1:18" ht="13.5" customHeight="1" x14ac:dyDescent="0.25">
      <c r="A45" s="2">
        <v>38</v>
      </c>
      <c r="B45" s="155">
        <f>'CONSOLIDADO 1ER TRIM.'!B46</f>
        <v>0</v>
      </c>
      <c r="C45" s="100" t="str">
        <f>'CONSOLIDADO 1ER TRIM.'!C46</f>
        <v>ZAMBRANO CHILA NATHALY VIVIANA</v>
      </c>
      <c r="D45" s="4" t="str">
        <f>'CONSOLIDADO 3ER TRIM. '!K46</f>
        <v/>
      </c>
      <c r="E45" s="21"/>
      <c r="F45" s="18"/>
      <c r="G45" s="18"/>
      <c r="H45" s="18"/>
      <c r="I45" s="18"/>
      <c r="J45" s="18"/>
      <c r="K45" s="18"/>
      <c r="L45" s="28"/>
      <c r="M45" s="28"/>
      <c r="N45" s="28"/>
      <c r="O45" s="28"/>
      <c r="P45" s="28"/>
      <c r="Q45" s="28"/>
      <c r="R45" s="28"/>
    </row>
    <row r="46" spans="1:18" ht="13.5" customHeight="1" x14ac:dyDescent="0.25">
      <c r="A46" s="2">
        <v>39</v>
      </c>
      <c r="B46" s="155">
        <f>'CONSOLIDADO 1ER TRIM.'!B47</f>
        <v>0</v>
      </c>
      <c r="C46" s="100" t="str">
        <f>'CONSOLIDADO 1ER TRIM.'!C47</f>
        <v>ZAMBRANO ZAMBRANO ELIAM EZEQUIEL</v>
      </c>
      <c r="D46" s="4" t="str">
        <f>'CONSOLIDADO 3ER TRIM. '!K47</f>
        <v/>
      </c>
      <c r="E46" s="21"/>
      <c r="F46" s="18"/>
      <c r="G46" s="18"/>
      <c r="H46" s="18"/>
      <c r="I46" s="18"/>
      <c r="J46" s="18"/>
      <c r="K46" s="18"/>
      <c r="L46" s="28"/>
      <c r="M46" s="28"/>
      <c r="N46" s="28"/>
      <c r="O46" s="28"/>
      <c r="P46" s="28"/>
      <c r="Q46" s="28"/>
      <c r="R46" s="28"/>
    </row>
    <row r="47" spans="1:18" ht="13.5" customHeight="1" x14ac:dyDescent="0.25">
      <c r="A47" s="2">
        <v>40</v>
      </c>
      <c r="B47" s="155">
        <f>'CONSOLIDADO 1ER TRIM.'!B48</f>
        <v>0</v>
      </c>
      <c r="C47" s="100">
        <f>'CONSOLIDADO 1ER TRIM.'!C48</f>
        <v>0</v>
      </c>
      <c r="D47" s="4" t="str">
        <f>'CONSOLIDADO 3ER TRIM. '!K48</f>
        <v/>
      </c>
      <c r="E47" s="21"/>
      <c r="F47" s="18"/>
      <c r="G47" s="18"/>
      <c r="H47" s="18"/>
      <c r="I47" s="18"/>
      <c r="J47" s="18"/>
      <c r="K47" s="18"/>
      <c r="L47" s="28"/>
      <c r="M47" s="28"/>
      <c r="N47" s="28"/>
      <c r="O47" s="28"/>
      <c r="P47" s="28"/>
      <c r="Q47" s="28"/>
      <c r="R47" s="28"/>
    </row>
    <row r="48" spans="1:18" x14ac:dyDescent="0.25">
      <c r="L48" s="28"/>
      <c r="M48" s="28"/>
      <c r="N48" s="28"/>
      <c r="O48" s="28"/>
      <c r="P48" s="28"/>
      <c r="Q48" s="28"/>
      <c r="R48" s="28"/>
    </row>
    <row r="49" spans="3:18" x14ac:dyDescent="0.25">
      <c r="C49" s="5" t="s">
        <v>13</v>
      </c>
      <c r="D49" s="6">
        <f>COUNTIF(D8:D47,"&gt;0")</f>
        <v>1</v>
      </c>
      <c r="L49" s="28"/>
      <c r="M49" s="28"/>
      <c r="N49" s="28"/>
      <c r="O49" s="28"/>
      <c r="P49" s="28"/>
      <c r="Q49" s="28"/>
      <c r="R49" s="28"/>
    </row>
    <row r="50" spans="3:18" x14ac:dyDescent="0.25">
      <c r="C50" s="5" t="s">
        <v>32</v>
      </c>
      <c r="D50" s="7">
        <f>SUM(D8:D47)/D49</f>
        <v>7.71</v>
      </c>
      <c r="L50" s="28"/>
      <c r="M50" s="28"/>
      <c r="N50" s="28"/>
      <c r="O50" s="28"/>
      <c r="P50" s="28"/>
      <c r="Q50" s="28"/>
      <c r="R50" s="28"/>
    </row>
    <row r="51" spans="3:18" x14ac:dyDescent="0.25">
      <c r="L51" s="28"/>
      <c r="M51" s="28"/>
      <c r="N51" s="28"/>
      <c r="O51" s="28"/>
      <c r="P51" s="28"/>
      <c r="Q51" s="28"/>
      <c r="R51" s="28"/>
    </row>
    <row r="52" spans="3:18" x14ac:dyDescent="0.25">
      <c r="C52" s="567" t="s">
        <v>92</v>
      </c>
      <c r="D52" s="567"/>
      <c r="E52" s="567"/>
      <c r="F52" s="567"/>
      <c r="L52" s="28"/>
      <c r="M52" s="28"/>
      <c r="N52" s="28"/>
      <c r="O52" s="28"/>
      <c r="P52" s="28"/>
      <c r="Q52" s="28"/>
      <c r="R52" s="28"/>
    </row>
    <row r="53" spans="3:18" x14ac:dyDescent="0.25">
      <c r="C53" s="13" t="s">
        <v>14</v>
      </c>
      <c r="D53" s="17" t="s">
        <v>29</v>
      </c>
      <c r="E53" s="568" t="s">
        <v>15</v>
      </c>
      <c r="F53" s="569"/>
      <c r="L53" s="28"/>
      <c r="M53" s="28"/>
      <c r="N53" s="28"/>
      <c r="O53" s="28"/>
      <c r="P53" s="28"/>
      <c r="Q53" s="28"/>
      <c r="R53" s="28"/>
    </row>
    <row r="54" spans="3:18" ht="12" customHeight="1" x14ac:dyDescent="0.25">
      <c r="C54" s="8" t="s">
        <v>16</v>
      </c>
      <c r="D54" s="32">
        <f>COUNTIF(D8:D47,"&gt;8,99")</f>
        <v>0</v>
      </c>
      <c r="E54" s="33">
        <f>(D54*100)/D58</f>
        <v>0</v>
      </c>
      <c r="F54" s="34" t="s">
        <v>15</v>
      </c>
      <c r="L54" s="28"/>
      <c r="M54" s="28"/>
      <c r="N54" s="28"/>
      <c r="O54" s="28"/>
      <c r="P54" s="28"/>
      <c r="Q54" s="28"/>
      <c r="R54" s="28"/>
    </row>
    <row r="55" spans="3:18" ht="12" customHeight="1" x14ac:dyDescent="0.25">
      <c r="C55" s="8" t="s">
        <v>17</v>
      </c>
      <c r="D55" s="32">
        <f>COUNTIF(D8:D47,"&gt;6,99")-D54</f>
        <v>1</v>
      </c>
      <c r="E55" s="33">
        <f>(D55*100)/D58</f>
        <v>100</v>
      </c>
      <c r="F55" s="34" t="s">
        <v>15</v>
      </c>
      <c r="L55" s="28"/>
      <c r="M55" s="28"/>
      <c r="N55" s="28"/>
      <c r="O55" s="28"/>
      <c r="P55" s="28"/>
      <c r="Q55" s="28"/>
      <c r="R55" s="28"/>
    </row>
    <row r="56" spans="3:18" ht="12" customHeight="1" x14ac:dyDescent="0.25">
      <c r="C56" s="9" t="s">
        <v>18</v>
      </c>
      <c r="D56" s="32">
        <f>COUNTIF(D8:D47,"&gt;4")-D55-D54</f>
        <v>0</v>
      </c>
      <c r="E56" s="33">
        <f>(D56*100)/D58</f>
        <v>0</v>
      </c>
      <c r="F56" s="34" t="s">
        <v>15</v>
      </c>
      <c r="L56" s="28"/>
      <c r="M56" s="28"/>
      <c r="N56" s="28"/>
      <c r="O56" s="28"/>
      <c r="P56" s="28"/>
      <c r="Q56" s="28"/>
      <c r="R56" s="28"/>
    </row>
    <row r="57" spans="3:18" ht="12" customHeight="1" x14ac:dyDescent="0.25">
      <c r="C57" s="8" t="s">
        <v>19</v>
      </c>
      <c r="D57" s="35">
        <f>COUNTIF(D8:D47,"&gt;0")-D56-D55-D54</f>
        <v>0</v>
      </c>
      <c r="E57" s="36">
        <f>(D57*100)/D58</f>
        <v>0</v>
      </c>
      <c r="F57" s="37" t="s">
        <v>15</v>
      </c>
      <c r="L57" s="28"/>
      <c r="M57" s="28"/>
      <c r="N57" s="28"/>
      <c r="O57" s="28"/>
      <c r="P57" s="28"/>
      <c r="Q57" s="28"/>
      <c r="R57" s="28"/>
    </row>
    <row r="58" spans="3:18" x14ac:dyDescent="0.25">
      <c r="C58" s="63" t="s">
        <v>39</v>
      </c>
      <c r="D58" s="66">
        <f>SUM(D54:D57)</f>
        <v>1</v>
      </c>
      <c r="E58" s="66">
        <f>SUM(E54:E57)</f>
        <v>100</v>
      </c>
      <c r="F58" s="67" t="s">
        <v>15</v>
      </c>
      <c r="L58" s="28"/>
      <c r="M58" s="28"/>
      <c r="N58" s="28"/>
      <c r="O58" s="28"/>
      <c r="P58" s="28"/>
      <c r="Q58" s="28"/>
      <c r="R58" s="28"/>
    </row>
    <row r="59" spans="3:18" x14ac:dyDescent="0.25">
      <c r="L59" s="28"/>
      <c r="M59" s="28"/>
      <c r="N59" s="28"/>
      <c r="O59" s="28"/>
      <c r="P59" s="28"/>
      <c r="Q59" s="28"/>
      <c r="R59" s="28"/>
    </row>
    <row r="60" spans="3:18" x14ac:dyDescent="0.25">
      <c r="L60" s="28"/>
      <c r="M60" s="28"/>
      <c r="N60" s="28"/>
      <c r="O60" s="28"/>
      <c r="P60" s="28"/>
      <c r="Q60" s="28"/>
      <c r="R60" s="28"/>
    </row>
    <row r="61" spans="3:18" x14ac:dyDescent="0.25">
      <c r="L61" s="28"/>
      <c r="M61" s="28"/>
      <c r="N61" s="28"/>
      <c r="O61" s="28"/>
      <c r="P61" s="28"/>
      <c r="Q61" s="28"/>
      <c r="R61" s="28"/>
    </row>
    <row r="62" spans="3:18" x14ac:dyDescent="0.25">
      <c r="C62" s="110"/>
      <c r="D62" s="105"/>
      <c r="E62" s="105"/>
      <c r="F62" s="105"/>
      <c r="G62" s="105"/>
      <c r="H62" s="105"/>
      <c r="I62" s="105"/>
      <c r="L62" s="28"/>
      <c r="M62" s="28"/>
      <c r="N62" s="28"/>
      <c r="O62" s="28"/>
      <c r="P62" s="28"/>
      <c r="Q62" s="28"/>
      <c r="R62" s="28"/>
    </row>
    <row r="63" spans="3:18" x14ac:dyDescent="0.25">
      <c r="C63" s="107" t="str">
        <f>MENÚ!B7</f>
        <v>MGTR. YUGCHA BRAVO SHIRLEY</v>
      </c>
      <c r="D63" s="105"/>
      <c r="E63" s="108"/>
      <c r="F63" s="108"/>
      <c r="G63" s="108"/>
      <c r="H63" s="108"/>
      <c r="I63" s="107" t="str">
        <f>MENÚ!F23</f>
        <v>MGTR. EDUARDO ZAMBRANO ESMERALDAS</v>
      </c>
      <c r="L63" s="28"/>
      <c r="M63" s="28"/>
      <c r="N63" s="28"/>
      <c r="O63" s="28"/>
      <c r="P63" s="28"/>
      <c r="Q63" s="28"/>
      <c r="R63" s="28"/>
    </row>
    <row r="64" spans="3:18" x14ac:dyDescent="0.25">
      <c r="C64" s="106" t="str">
        <f>MENÚ!A7</f>
        <v>DOCENTE TUTORA</v>
      </c>
      <c r="D64" s="105"/>
      <c r="E64" s="109"/>
      <c r="F64" s="109"/>
      <c r="G64" s="109"/>
      <c r="H64" s="109"/>
      <c r="I64" s="106" t="str">
        <f>MENÚ!C23</f>
        <v>RECTOR</v>
      </c>
      <c r="J64" s="24"/>
      <c r="L64" s="28"/>
      <c r="M64" s="28"/>
      <c r="N64" s="28"/>
      <c r="O64" s="28"/>
      <c r="P64" s="28"/>
      <c r="Q64" s="28"/>
      <c r="R64" s="28"/>
    </row>
    <row r="65" spans="12:18" x14ac:dyDescent="0.25">
      <c r="L65" s="28"/>
      <c r="M65" s="28"/>
      <c r="N65" s="28"/>
      <c r="O65" s="28"/>
      <c r="P65" s="28"/>
      <c r="Q65" s="28"/>
      <c r="R65" s="28"/>
    </row>
    <row r="66" spans="12:18" x14ac:dyDescent="0.25">
      <c r="L66" s="28"/>
      <c r="M66" s="28"/>
      <c r="N66" s="28"/>
      <c r="O66" s="28"/>
      <c r="P66" s="28"/>
      <c r="Q66" s="28"/>
      <c r="R66" s="28"/>
    </row>
  </sheetData>
  <mergeCells count="17">
    <mergeCell ref="A2:B2"/>
    <mergeCell ref="C2:G2"/>
    <mergeCell ref="A3:B3"/>
    <mergeCell ref="C3:H3"/>
    <mergeCell ref="A4:B4"/>
    <mergeCell ref="D4:E4"/>
    <mergeCell ref="F4:H4"/>
    <mergeCell ref="F11:G11"/>
    <mergeCell ref="F12:G12"/>
    <mergeCell ref="C52:F52"/>
    <mergeCell ref="E53:F53"/>
    <mergeCell ref="A6:C6"/>
    <mergeCell ref="F6:J6"/>
    <mergeCell ref="F7:G7"/>
    <mergeCell ref="F8:G8"/>
    <mergeCell ref="F9:G9"/>
    <mergeCell ref="F10:G10"/>
  </mergeCells>
  <pageMargins left="0.39370078740157483" right="0.19685039370078741" top="0" bottom="0" header="0" footer="0"/>
  <pageSetup paperSize="9" scale="75" orientation="portrait" horizontalDpi="4294967292" verticalDpi="36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M39"/>
  <sheetViews>
    <sheetView showGridLines="0" zoomScaleNormal="100" workbookViewId="0">
      <selection activeCell="J36" sqref="J36"/>
    </sheetView>
  </sheetViews>
  <sheetFormatPr baseColWidth="10" defaultRowHeight="15" x14ac:dyDescent="0.25"/>
  <cols>
    <col min="1" max="1" width="8.7109375" customWidth="1"/>
    <col min="2" max="2" width="19.28515625" customWidth="1"/>
    <col min="3" max="3" width="2.7109375" customWidth="1"/>
    <col min="4" max="4" width="5.5703125" customWidth="1"/>
    <col min="5" max="7" width="11.7109375" customWidth="1"/>
    <col min="8" max="9" width="13.7109375" customWidth="1"/>
    <col min="10" max="11" width="13.7109375" style="89" customWidth="1"/>
    <col min="12" max="13" width="13.7109375" customWidth="1"/>
    <col min="14" max="14" width="8.7109375" customWidth="1"/>
  </cols>
  <sheetData>
    <row r="1" spans="2:13" ht="43.5" customHeight="1" x14ac:dyDescent="0.25"/>
    <row r="2" spans="2:13" ht="18.75" customHeight="1" x14ac:dyDescent="0.25">
      <c r="B2" s="664" t="str">
        <f>MENÚ!A2</f>
        <v>UNIDAD EDUCATIVA DEL MILENIO 
CIUDAD DE PEDERNALES</v>
      </c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</row>
    <row r="3" spans="2:13" ht="15" customHeight="1" x14ac:dyDescent="0.25"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</row>
    <row r="4" spans="2:13" ht="12.75" customHeight="1" x14ac:dyDescent="0.25">
      <c r="B4" s="657" t="str">
        <f>MENÚ!A4</f>
        <v>CODIGO AMIE: 13H03887</v>
      </c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</row>
    <row r="5" spans="2:13" ht="16.5" customHeight="1" x14ac:dyDescent="0.25">
      <c r="B5" s="657" t="s">
        <v>50</v>
      </c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</row>
    <row r="6" spans="2:13" ht="19.5" customHeight="1" x14ac:dyDescent="0.25">
      <c r="B6" s="658" t="s">
        <v>82</v>
      </c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</row>
    <row r="7" spans="2:13" ht="5.25" customHeight="1" x14ac:dyDescent="0.25">
      <c r="B7" s="75"/>
      <c r="C7" s="75"/>
      <c r="D7" s="75"/>
      <c r="E7" s="75"/>
      <c r="F7" s="75"/>
      <c r="G7" s="75"/>
      <c r="H7" s="75"/>
      <c r="I7" s="75"/>
      <c r="J7" s="98"/>
      <c r="K7" s="98"/>
    </row>
    <row r="8" spans="2:13" ht="15" customHeight="1" x14ac:dyDescent="0.25">
      <c r="B8" s="102" t="s">
        <v>56</v>
      </c>
      <c r="C8" s="113">
        <v>1</v>
      </c>
      <c r="D8" s="103"/>
      <c r="E8" s="78"/>
      <c r="F8" s="78"/>
      <c r="G8" s="78"/>
      <c r="H8" s="78"/>
      <c r="I8" s="78"/>
      <c r="J8" s="79"/>
      <c r="K8" s="79"/>
      <c r="L8" s="80"/>
      <c r="M8" s="80"/>
    </row>
    <row r="9" spans="2:13" s="25" customFormat="1" ht="15" customHeight="1" x14ac:dyDescent="0.2">
      <c r="B9" s="81" t="s">
        <v>51</v>
      </c>
      <c r="C9" s="601" t="str">
        <f>MENÚ!G7</f>
        <v>2do</v>
      </c>
      <c r="D9" s="601"/>
      <c r="E9" s="601"/>
      <c r="F9" s="601"/>
      <c r="G9" s="601"/>
      <c r="J9" s="81"/>
      <c r="K9" s="83" t="s">
        <v>40</v>
      </c>
      <c r="L9" s="97" t="str">
        <f>MENÚ!G8</f>
        <v>A</v>
      </c>
    </row>
    <row r="10" spans="2:13" s="25" customFormat="1" ht="15" customHeight="1" x14ac:dyDescent="0.2">
      <c r="B10" s="83" t="s">
        <v>57</v>
      </c>
      <c r="C10" s="601" t="str">
        <f>MENÚ!B7</f>
        <v>MGTR. YUGCHA BRAVO SHIRLEY</v>
      </c>
      <c r="D10" s="601"/>
      <c r="E10" s="601"/>
      <c r="F10" s="601"/>
      <c r="G10" s="601"/>
      <c r="J10" s="81"/>
      <c r="K10" s="83" t="s">
        <v>52</v>
      </c>
      <c r="L10" s="97" t="str">
        <f>MENÚ!B8</f>
        <v>VESPERTINA</v>
      </c>
    </row>
    <row r="11" spans="2:13" s="25" customFormat="1" ht="15" customHeight="1" x14ac:dyDescent="0.2">
      <c r="B11" s="83" t="s">
        <v>58</v>
      </c>
      <c r="C11" s="601" t="str">
        <f>VLOOKUP(C8,'LISTA CAS'!A8:E47,3,FALSE)</f>
        <v>ALAVA INTRIAGO MADELINE JULIETTE</v>
      </c>
      <c r="D11" s="601"/>
      <c r="E11" s="601"/>
      <c r="F11" s="601"/>
      <c r="G11" s="601"/>
      <c r="I11" s="95"/>
      <c r="J11" s="81"/>
      <c r="K11" s="83" t="s">
        <v>78</v>
      </c>
      <c r="L11" s="97">
        <f>VLOOKUP(C8,'LISTA CAS'!A8:E47,2,FALSE)</f>
        <v>0</v>
      </c>
    </row>
    <row r="12" spans="2:13" s="25" customFormat="1" ht="3.75" customHeight="1" x14ac:dyDescent="0.2">
      <c r="B12" s="83"/>
      <c r="C12" s="83"/>
      <c r="D12" s="97"/>
      <c r="E12" s="97"/>
      <c r="F12" s="97"/>
      <c r="G12" s="84"/>
      <c r="H12" s="84"/>
      <c r="I12" s="84"/>
      <c r="J12" s="83"/>
      <c r="K12" s="83"/>
      <c r="L12" s="90"/>
    </row>
    <row r="13" spans="2:13" ht="18" customHeight="1" thickBot="1" x14ac:dyDescent="0.3">
      <c r="B13" s="659" t="s">
        <v>69</v>
      </c>
      <c r="C13" s="659"/>
      <c r="D13" s="659"/>
      <c r="E13" s="659" t="s">
        <v>53</v>
      </c>
      <c r="F13" s="659"/>
      <c r="G13" s="659"/>
      <c r="H13" s="660" t="s">
        <v>81</v>
      </c>
      <c r="I13" s="660"/>
      <c r="J13" s="660"/>
      <c r="K13" s="660"/>
      <c r="L13" s="660"/>
      <c r="M13" s="660"/>
    </row>
    <row r="14" spans="2:13" ht="30.75" customHeight="1" thickTop="1" thickBot="1" x14ac:dyDescent="0.3">
      <c r="B14" s="660"/>
      <c r="C14" s="660"/>
      <c r="D14" s="660"/>
      <c r="E14" s="660"/>
      <c r="F14" s="660"/>
      <c r="G14" s="660"/>
      <c r="H14" s="236" t="s">
        <v>100</v>
      </c>
      <c r="I14" s="237">
        <v>0.7</v>
      </c>
      <c r="J14" s="236" t="s">
        <v>101</v>
      </c>
      <c r="K14" s="237">
        <v>0.3</v>
      </c>
      <c r="L14" s="236" t="s">
        <v>103</v>
      </c>
      <c r="M14" s="236" t="s">
        <v>102</v>
      </c>
    </row>
    <row r="15" spans="2:13" s="25" customFormat="1" ht="18" customHeight="1" thickTop="1" x14ac:dyDescent="0.2">
      <c r="B15" s="606" t="s">
        <v>21</v>
      </c>
      <c r="C15" s="607"/>
      <c r="D15" s="607"/>
      <c r="E15" s="608" t="str">
        <f>'CALIF. 1ER TRIM.'!D7</f>
        <v>LENGUA Y LITERATURA</v>
      </c>
      <c r="F15" s="608"/>
      <c r="G15" s="608"/>
      <c r="H15" s="233">
        <f>VLOOKUP(C8,'CALIF. 3ER TRIM.'!A11:AH49,4,FALSE)</f>
        <v>8.57</v>
      </c>
      <c r="I15" s="234">
        <f>H15*70%</f>
        <v>5.9989999999999997</v>
      </c>
      <c r="J15" s="233">
        <f>VLOOKUP(C8,'CALIF. 3ER TRIM.'!A11:AH49,6,FALSE)</f>
        <v>9</v>
      </c>
      <c r="K15" s="234">
        <f>J15*30%</f>
        <v>2.6999999999999997</v>
      </c>
      <c r="L15" s="233">
        <f>VLOOKUP(C8,'CALIF. 3ER TRIM.'!A11:AH49,8,FALSE)</f>
        <v>7</v>
      </c>
      <c r="M15" s="235" t="str">
        <f>IF(L15="","",IF(L15&gt;=9,"DAR",IF(L15&gt;=7,"AAR",IF(L15&gt;=4,"PAAR","NAR"))))</f>
        <v>AAR</v>
      </c>
    </row>
    <row r="16" spans="2:13" s="25" customFormat="1" ht="18" customHeight="1" x14ac:dyDescent="0.2">
      <c r="B16" s="597" t="s">
        <v>23</v>
      </c>
      <c r="C16" s="598"/>
      <c r="D16" s="598"/>
      <c r="E16" s="599" t="str">
        <f>'CALIF. 1ER TRIM.'!I7</f>
        <v>MATEMÁTICA</v>
      </c>
      <c r="F16" s="599"/>
      <c r="G16" s="599"/>
      <c r="H16" s="229">
        <f>VLOOKUP(C8,'CALIF. 3ER TRIM.'!A11:AH49,9,FALSE)</f>
        <v>8.57</v>
      </c>
      <c r="I16" s="230">
        <f>H16*70%</f>
        <v>5.9989999999999997</v>
      </c>
      <c r="J16" s="229">
        <f>VLOOKUP(C8,'CALIF. 3ER TRIM.'!A11:AH49,11,FALSE)</f>
        <v>8.75</v>
      </c>
      <c r="K16" s="230">
        <f>J16*30%</f>
        <v>2.625</v>
      </c>
      <c r="L16" s="229">
        <f>VLOOKUP(C8,'CALIF. 3ER TRIM.'!A11:AH49,13,FALSE)</f>
        <v>7</v>
      </c>
      <c r="M16" s="231" t="str">
        <f t="shared" ref="M16:M21" si="0">IF(L16="","",IF(L16&gt;=9,"DAR",IF(L16&gt;=7,"AAR",IF(L16&gt;=4,"PAAR","NAR"))))</f>
        <v>AAR</v>
      </c>
    </row>
    <row r="17" spans="2:13" s="25" customFormat="1" ht="18" customHeight="1" x14ac:dyDescent="0.2">
      <c r="B17" s="597" t="s">
        <v>130</v>
      </c>
      <c r="C17" s="598"/>
      <c r="D17" s="598"/>
      <c r="E17" s="596" t="str">
        <f>'CALIF. 1ER TRIM.'!N7</f>
        <v>ESTUDIOS SOCIALES</v>
      </c>
      <c r="F17" s="596"/>
      <c r="G17" s="596"/>
      <c r="H17" s="229">
        <f>VLOOKUP(C8,'CALIF. 3ER TRIM.'!A11:AH49,14,FALSE)</f>
        <v>9.14</v>
      </c>
      <c r="I17" s="234">
        <f t="shared" ref="I17:I19" si="1">H17*70%</f>
        <v>6.3979999999999997</v>
      </c>
      <c r="J17" s="229">
        <f>VLOOKUP(C8,'CALIF. 3ER TRIM.'!A11:AH49,16,FALSE)</f>
        <v>10</v>
      </c>
      <c r="K17" s="234">
        <f t="shared" ref="K17:K19" si="2">J17*30%</f>
        <v>3</v>
      </c>
      <c r="L17" s="229">
        <f>VLOOKUP(C8,'CALIF. 3ER TRIM.'!A11:AH49,18,FALSE)</f>
        <v>9</v>
      </c>
      <c r="M17" s="231" t="str">
        <f t="shared" si="0"/>
        <v>DAR</v>
      </c>
    </row>
    <row r="18" spans="2:13" s="25" customFormat="1" ht="18" customHeight="1" x14ac:dyDescent="0.2">
      <c r="B18" s="597" t="s">
        <v>129</v>
      </c>
      <c r="C18" s="598"/>
      <c r="D18" s="598"/>
      <c r="E18" s="599" t="str">
        <f>'CALIF. 1ER TRIM.'!S7</f>
        <v>CIENCIAS NATURALES</v>
      </c>
      <c r="F18" s="599"/>
      <c r="G18" s="599"/>
      <c r="H18" s="229">
        <f>VLOOKUP(C8,'CALIF. 3ER TRIM.'!A11:AH49,19,FALSE)</f>
        <v>8.14</v>
      </c>
      <c r="I18" s="230">
        <f t="shared" si="1"/>
        <v>5.6980000000000004</v>
      </c>
      <c r="J18" s="229">
        <f>VLOOKUP(C8,'CALIF. 3ER TRIM.'!A11:AH49,21,FALSE)</f>
        <v>8</v>
      </c>
      <c r="K18" s="230">
        <f t="shared" si="2"/>
        <v>2.4</v>
      </c>
      <c r="L18" s="229">
        <f>VLOOKUP(C8,'CALIF. 3ER TRIM.'!A11:AH49,23,FALSE)</f>
        <v>7</v>
      </c>
      <c r="M18" s="231" t="str">
        <f t="shared" si="0"/>
        <v>AAR</v>
      </c>
    </row>
    <row r="19" spans="2:13" s="25" customFormat="1" ht="18" customHeight="1" x14ac:dyDescent="0.2">
      <c r="B19" s="597" t="s">
        <v>135</v>
      </c>
      <c r="C19" s="598"/>
      <c r="D19" s="598"/>
      <c r="E19" s="596" t="str">
        <f>'CALIF. 1ER TRIM.'!X7</f>
        <v>INGLÉS</v>
      </c>
      <c r="F19" s="596"/>
      <c r="G19" s="596"/>
      <c r="H19" s="229">
        <f>VLOOKUP(C8,'CALIF. 3ER TRIM.'!A11:AH49,24,FALSE)</f>
        <v>8.57</v>
      </c>
      <c r="I19" s="234">
        <f t="shared" si="1"/>
        <v>5.9989999999999997</v>
      </c>
      <c r="J19" s="229">
        <f>VLOOKUP(C8,'CALIF. 3ER TRIM.'!A11:AH49,26,FALSE)</f>
        <v>8.5</v>
      </c>
      <c r="K19" s="234">
        <f t="shared" si="2"/>
        <v>2.5499999999999998</v>
      </c>
      <c r="L19" s="229">
        <f>VLOOKUP(C8,'CALIF. 3ER TRIM.'!A11:AH49,28,FALSE)</f>
        <v>7</v>
      </c>
      <c r="M19" s="231" t="str">
        <f t="shared" si="0"/>
        <v>AAR</v>
      </c>
    </row>
    <row r="20" spans="2:13" s="25" customFormat="1" ht="18" customHeight="1" x14ac:dyDescent="0.2">
      <c r="B20" s="597" t="s">
        <v>124</v>
      </c>
      <c r="C20" s="598"/>
      <c r="D20" s="598"/>
      <c r="E20" s="596" t="str">
        <f>'CALIF. 1ER TRIM.'!AC7</f>
        <v>EDUCACIÓN FÍSICA</v>
      </c>
      <c r="F20" s="596"/>
      <c r="G20" s="596"/>
      <c r="K20" s="230" t="str">
        <f>VLOOKUP(C8,'CALIF. 3ER TRIM.'!A11:AH49,30,FALSE)</f>
        <v>A-</v>
      </c>
      <c r="L20" s="229">
        <f>VLOOKUP(C8,'CALIF. 3ER TRIM.'!A11:AH49,29,FALSE)</f>
        <v>9</v>
      </c>
      <c r="M20" s="231" t="str">
        <f t="shared" si="0"/>
        <v>DAR</v>
      </c>
    </row>
    <row r="21" spans="2:13" s="25" customFormat="1" ht="18" customHeight="1" x14ac:dyDescent="0.2">
      <c r="B21" s="597" t="s">
        <v>136</v>
      </c>
      <c r="C21" s="598"/>
      <c r="D21" s="598"/>
      <c r="E21" s="599" t="str">
        <f>'CALIF. 1ER TRIM.'!AE7</f>
        <v>EDUCACIÓN CULTURAL Y ARÍSTICA</v>
      </c>
      <c r="F21" s="596"/>
      <c r="G21" s="596"/>
      <c r="K21" s="230" t="str">
        <f>VLOOKUP(C8,'CALIF. 3ER TRIM.'!A11:AH49,32,FALSE)</f>
        <v>B+</v>
      </c>
      <c r="L21" s="229">
        <f>VLOOKUP(C8,'CALIF. 3ER TRIM.'!A11:AH49,31,FALSE)</f>
        <v>8</v>
      </c>
      <c r="M21" s="231" t="str">
        <f t="shared" si="0"/>
        <v>AAR</v>
      </c>
    </row>
    <row r="22" spans="2:13" s="25" customFormat="1" ht="3.75" customHeight="1" thickBot="1" x14ac:dyDescent="0.25">
      <c r="L22" s="232"/>
      <c r="M22" s="232"/>
    </row>
    <row r="23" spans="2:13" s="25" customFormat="1" ht="18" customHeight="1" thickTop="1" thickBot="1" x14ac:dyDescent="0.25">
      <c r="B23" s="654" t="str">
        <f>'CALIF. 1ER TRIM.'!AG7</f>
        <v>ACOMPAÑAMIENTO INTEGRAL</v>
      </c>
      <c r="C23" s="655"/>
      <c r="D23" s="655"/>
      <c r="E23" s="655"/>
      <c r="F23" s="655"/>
      <c r="G23" s="656"/>
      <c r="H23" s="241" t="str">
        <f>VLOOKUP(C8,'CALIF. 3ER TRIM.'!A11:AH49,33,FALSE)</f>
        <v>E-</v>
      </c>
      <c r="I23" s="75"/>
      <c r="J23" s="75"/>
      <c r="K23" s="226" t="s">
        <v>35</v>
      </c>
      <c r="L23" s="263">
        <f>VLOOKUP(C8,'CONSOLIDADO 3ER TRIM. '!A9:K49,11,FALSE)</f>
        <v>7.71</v>
      </c>
      <c r="M23" s="75"/>
    </row>
    <row r="24" spans="2:13" s="25" customFormat="1" ht="18" customHeight="1" thickTop="1" x14ac:dyDescent="0.2">
      <c r="B24" s="645" t="str">
        <f>'CALIF. 1ER TRIM.'!AH7</f>
        <v>ANIMACIÓN A LA LECTURA</v>
      </c>
      <c r="C24" s="646"/>
      <c r="D24" s="646"/>
      <c r="E24" s="646"/>
      <c r="F24" s="646"/>
      <c r="G24" s="647"/>
      <c r="H24" s="91" t="str">
        <f>VLOOKUP(C8,'CALIF. 3ER TRIM.'!A11:AH49,34,FALSE)</f>
        <v>C-</v>
      </c>
      <c r="I24" s="75"/>
      <c r="J24" s="75"/>
      <c r="K24" s="75"/>
      <c r="L24" s="75"/>
      <c r="M24" s="75"/>
    </row>
    <row r="25" spans="2:13" ht="18" customHeight="1" x14ac:dyDescent="0.25">
      <c r="B25" s="75"/>
      <c r="C25" s="75"/>
      <c r="D25" s="75"/>
      <c r="E25" s="75"/>
      <c r="F25" s="75"/>
      <c r="G25" s="75"/>
      <c r="H25" s="75"/>
      <c r="I25" s="75"/>
      <c r="J25" s="75"/>
      <c r="M25" s="87"/>
    </row>
    <row r="26" spans="2:13" ht="18" customHeight="1" x14ac:dyDescent="0.25">
      <c r="B26" s="613" t="s">
        <v>72</v>
      </c>
      <c r="C26" s="614"/>
      <c r="D26" s="614"/>
      <c r="E26" s="614"/>
      <c r="F26" s="614"/>
      <c r="G26" s="615"/>
      <c r="H26" s="224">
        <f>VLOOKUP(C8,COMPORTAMIENTO!A8:F33,6,FALSE)</f>
        <v>0</v>
      </c>
      <c r="I26" s="75"/>
      <c r="J26" s="118"/>
      <c r="K26" s="118"/>
      <c r="L26" s="118"/>
    </row>
    <row r="27" spans="2:13" ht="15" customHeight="1" x14ac:dyDescent="0.25">
      <c r="F27" s="75"/>
      <c r="G27" s="75"/>
      <c r="H27" s="75"/>
      <c r="I27" s="75"/>
      <c r="J27" s="98"/>
      <c r="K27" s="84"/>
    </row>
    <row r="28" spans="2:13" ht="6" customHeight="1" x14ac:dyDescent="0.25">
      <c r="B28" s="75"/>
      <c r="C28" s="75"/>
      <c r="D28" s="75"/>
      <c r="E28" s="75"/>
      <c r="F28" s="75"/>
      <c r="G28" s="75"/>
      <c r="H28" s="75"/>
      <c r="I28" s="75"/>
    </row>
    <row r="29" spans="2:13" ht="18" customHeight="1" thickBot="1" x14ac:dyDescent="0.3">
      <c r="B29" s="648" t="s">
        <v>59</v>
      </c>
      <c r="C29" s="649"/>
      <c r="D29" s="648" t="s">
        <v>79</v>
      </c>
      <c r="E29" s="649"/>
      <c r="F29" s="649"/>
      <c r="G29" s="649"/>
      <c r="H29" s="650"/>
      <c r="I29" s="75"/>
      <c r="J29" s="651" t="s">
        <v>61</v>
      </c>
      <c r="K29" s="652"/>
      <c r="L29" s="652"/>
      <c r="M29" s="653"/>
    </row>
    <row r="30" spans="2:13" s="150" customFormat="1" ht="12" customHeight="1" thickTop="1" x14ac:dyDescent="0.25">
      <c r="B30" s="643" t="s">
        <v>186</v>
      </c>
      <c r="C30" s="644"/>
      <c r="D30" s="147" t="s">
        <v>93</v>
      </c>
      <c r="E30" s="148"/>
      <c r="F30" s="148"/>
      <c r="G30" s="148"/>
      <c r="H30" s="149"/>
      <c r="I30" s="84"/>
      <c r="J30" s="637">
        <f>VLOOKUP(C8,RECOMENDACIONES!A8:G47,7,FALSE)</f>
        <v>0</v>
      </c>
      <c r="K30" s="638"/>
      <c r="L30" s="638"/>
      <c r="M30" s="639"/>
    </row>
    <row r="31" spans="2:13" s="150" customFormat="1" ht="12" customHeight="1" x14ac:dyDescent="0.25">
      <c r="B31" s="578"/>
      <c r="C31" s="579"/>
      <c r="D31" s="147" t="s">
        <v>105</v>
      </c>
      <c r="E31" s="148"/>
      <c r="F31" s="148"/>
      <c r="G31" s="148"/>
      <c r="H31" s="149"/>
      <c r="I31" s="84"/>
      <c r="J31" s="637"/>
      <c r="K31" s="638"/>
      <c r="L31" s="638"/>
      <c r="M31" s="639"/>
    </row>
    <row r="32" spans="2:13" s="150" customFormat="1" ht="12" customHeight="1" x14ac:dyDescent="0.25">
      <c r="B32" s="578"/>
      <c r="C32" s="579"/>
      <c r="D32" s="147" t="s">
        <v>106</v>
      </c>
      <c r="E32" s="148"/>
      <c r="F32" s="148"/>
      <c r="G32" s="148"/>
      <c r="H32" s="149"/>
      <c r="I32" s="84"/>
      <c r="J32" s="637"/>
      <c r="K32" s="638"/>
      <c r="L32" s="638"/>
      <c r="M32" s="639"/>
    </row>
    <row r="33" spans="2:13" s="150" customFormat="1" ht="23.25" customHeight="1" x14ac:dyDescent="0.25">
      <c r="B33" s="580"/>
      <c r="C33" s="581"/>
      <c r="D33" s="151" t="s">
        <v>107</v>
      </c>
      <c r="E33" s="152"/>
      <c r="F33" s="152"/>
      <c r="G33" s="152"/>
      <c r="H33" s="153"/>
      <c r="I33" s="148"/>
      <c r="J33" s="640"/>
      <c r="K33" s="641"/>
      <c r="L33" s="641"/>
      <c r="M33" s="642"/>
    </row>
    <row r="34" spans="2:13" ht="10.5" customHeight="1" x14ac:dyDescent="0.25">
      <c r="I34" s="88"/>
    </row>
    <row r="35" spans="2:13" ht="18" customHeight="1" x14ac:dyDescent="0.25">
      <c r="I35" s="88"/>
    </row>
    <row r="36" spans="2:13" ht="18" customHeight="1" x14ac:dyDescent="0.25"/>
    <row r="37" spans="2:13" ht="15" customHeight="1" x14ac:dyDescent="0.25">
      <c r="D37" s="586" t="str">
        <f>MENÚ!B7</f>
        <v>MGTR. YUGCHA BRAVO SHIRLEY</v>
      </c>
      <c r="E37" s="586"/>
      <c r="F37" s="586"/>
      <c r="G37" s="586"/>
      <c r="H37" s="108"/>
      <c r="I37" s="105"/>
      <c r="J37" s="585" t="str">
        <f>MENÚ!F23</f>
        <v>MGTR. EDUARDO ZAMBRANO ESMERALDAS</v>
      </c>
      <c r="K37" s="585"/>
      <c r="L37" s="585"/>
    </row>
    <row r="38" spans="2:13" ht="15" customHeight="1" x14ac:dyDescent="0.25">
      <c r="D38" s="561" t="str">
        <f>MENÚ!A7</f>
        <v>DOCENTE TUTORA</v>
      </c>
      <c r="E38" s="561"/>
      <c r="F38" s="561"/>
      <c r="G38" s="561"/>
      <c r="H38" s="112"/>
      <c r="I38" s="105"/>
      <c r="J38" s="563" t="str">
        <f>MENÚ!C23</f>
        <v>RECTOR</v>
      </c>
      <c r="K38" s="563"/>
      <c r="L38" s="563"/>
    </row>
    <row r="39" spans="2:13" ht="9.75" customHeight="1" x14ac:dyDescent="0.25">
      <c r="F39" s="94"/>
      <c r="G39" s="609"/>
      <c r="H39" s="609"/>
      <c r="I39" s="609"/>
      <c r="J39"/>
      <c r="K39"/>
    </row>
  </sheetData>
  <mergeCells count="37">
    <mergeCell ref="B2:M3"/>
    <mergeCell ref="B15:D15"/>
    <mergeCell ref="E15:G15"/>
    <mergeCell ref="B4:M4"/>
    <mergeCell ref="B5:M5"/>
    <mergeCell ref="B6:M6"/>
    <mergeCell ref="C9:G9"/>
    <mergeCell ref="C10:G10"/>
    <mergeCell ref="C11:G11"/>
    <mergeCell ref="B13:D14"/>
    <mergeCell ref="E13:G14"/>
    <mergeCell ref="H13:M13"/>
    <mergeCell ref="B16:D16"/>
    <mergeCell ref="E16:G16"/>
    <mergeCell ref="B17:D17"/>
    <mergeCell ref="E17:G17"/>
    <mergeCell ref="B18:D18"/>
    <mergeCell ref="E18:G18"/>
    <mergeCell ref="B23:G23"/>
    <mergeCell ref="B24:G24"/>
    <mergeCell ref="B19:D19"/>
    <mergeCell ref="E19:G19"/>
    <mergeCell ref="B20:D20"/>
    <mergeCell ref="E20:G20"/>
    <mergeCell ref="B21:D21"/>
    <mergeCell ref="E21:G21"/>
    <mergeCell ref="B29:C29"/>
    <mergeCell ref="D29:H29"/>
    <mergeCell ref="J29:M29"/>
    <mergeCell ref="B26:G26"/>
    <mergeCell ref="G39:I39"/>
    <mergeCell ref="J30:M33"/>
    <mergeCell ref="D37:G37"/>
    <mergeCell ref="J37:L37"/>
    <mergeCell ref="D38:G38"/>
    <mergeCell ref="J38:L38"/>
    <mergeCell ref="B30:C33"/>
  </mergeCells>
  <dataValidations count="1">
    <dataValidation type="list" allowBlank="1" showInputMessage="1" showErrorMessage="1" sqref="B2" xr:uid="{00000000-0002-0000-1200-000000000000}">
      <mc:AlternateContent xmlns:x12ac="http://schemas.microsoft.com/office/spreadsheetml/2011/1/ac" xmlns:mc="http://schemas.openxmlformats.org/markup-compatibility/2006">
        <mc:Choice Requires="x12ac">
          <x12ac:list>"UNIDAD EDUCATIVA ""ATAHUALTA"""</x12ac:list>
        </mc:Choice>
        <mc:Fallback>
          <formula1>"UNIDAD EDUCATIVA ""ATAHUALTA"""</formula1>
        </mc:Fallback>
      </mc:AlternateContent>
    </dataValidation>
  </dataValidations>
  <pageMargins left="0" right="0" top="0" bottom="0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showGridLines="0" topLeftCell="A5" workbookViewId="0">
      <selection activeCell="B8" sqref="B8"/>
    </sheetView>
  </sheetViews>
  <sheetFormatPr baseColWidth="10" defaultRowHeight="15" x14ac:dyDescent="0.25"/>
  <cols>
    <col min="1" max="1" width="3.140625" customWidth="1"/>
    <col min="2" max="2" width="12.85546875" customWidth="1"/>
    <col min="3" max="3" width="55.5703125" customWidth="1"/>
    <col min="4" max="4" width="14.140625" customWidth="1"/>
    <col min="5" max="5" width="7.42578125" customWidth="1"/>
  </cols>
  <sheetData>
    <row r="1" spans="1:5" ht="82.5" customHeight="1" x14ac:dyDescent="0.25"/>
    <row r="2" spans="1:5" ht="18.75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</row>
    <row r="3" spans="1:5" ht="18.75" customHeight="1" x14ac:dyDescent="0.25">
      <c r="A3" s="381" t="s">
        <v>10</v>
      </c>
      <c r="B3" s="381"/>
      <c r="C3" s="383" t="str">
        <f>MENÚ!B7</f>
        <v>MGTR. YUGCHA BRAVO SHIRLEY</v>
      </c>
      <c r="D3" s="383"/>
      <c r="E3" s="383"/>
    </row>
    <row r="4" spans="1:5" ht="18.75" customHeight="1" x14ac:dyDescent="0.25">
      <c r="A4" s="381" t="s">
        <v>51</v>
      </c>
      <c r="B4" s="381"/>
      <c r="C4" s="120" t="str">
        <f>MENÚ!G7</f>
        <v>2do</v>
      </c>
      <c r="D4" s="121" t="s">
        <v>40</v>
      </c>
      <c r="E4" s="122" t="str">
        <f>MENÚ!G8</f>
        <v>A</v>
      </c>
    </row>
    <row r="5" spans="1:5" ht="7.5" customHeight="1" x14ac:dyDescent="0.25"/>
    <row r="6" spans="1:5" ht="22.5" customHeight="1" x14ac:dyDescent="0.25">
      <c r="A6" s="380" t="s">
        <v>94</v>
      </c>
      <c r="B6" s="380"/>
      <c r="C6" s="380"/>
      <c r="D6" s="380"/>
      <c r="E6" s="380"/>
    </row>
    <row r="7" spans="1:5" ht="40.5" customHeight="1" thickBot="1" x14ac:dyDescent="0.3">
      <c r="A7" s="283" t="s">
        <v>3</v>
      </c>
      <c r="B7" s="283" t="s">
        <v>2</v>
      </c>
      <c r="C7" s="378" t="s">
        <v>0</v>
      </c>
      <c r="D7" s="379"/>
      <c r="E7" s="379"/>
    </row>
    <row r="8" spans="1:5" s="25" customFormat="1" ht="15.75" customHeight="1" thickTop="1" x14ac:dyDescent="0.2">
      <c r="A8" s="286">
        <v>1</v>
      </c>
      <c r="B8" s="305">
        <v>0</v>
      </c>
      <c r="C8" s="296" t="s">
        <v>189</v>
      </c>
      <c r="D8" s="375"/>
      <c r="E8" s="375"/>
    </row>
    <row r="9" spans="1:5" s="25" customFormat="1" ht="15.75" customHeight="1" x14ac:dyDescent="0.2">
      <c r="A9" s="284">
        <v>2</v>
      </c>
      <c r="B9" s="305"/>
      <c r="C9" s="296" t="s">
        <v>190</v>
      </c>
      <c r="D9" s="375"/>
      <c r="E9" s="375"/>
    </row>
    <row r="10" spans="1:5" s="25" customFormat="1" ht="15.75" customHeight="1" x14ac:dyDescent="0.2">
      <c r="A10" s="284">
        <v>3</v>
      </c>
      <c r="B10" s="305"/>
      <c r="C10" s="296" t="s">
        <v>191</v>
      </c>
      <c r="D10" s="375"/>
      <c r="E10" s="375"/>
    </row>
    <row r="11" spans="1:5" s="25" customFormat="1" ht="15.75" customHeight="1" x14ac:dyDescent="0.2">
      <c r="A11" s="285">
        <v>4</v>
      </c>
      <c r="B11" s="305"/>
      <c r="C11" s="296" t="s">
        <v>192</v>
      </c>
      <c r="D11" s="375"/>
      <c r="E11" s="375"/>
    </row>
    <row r="12" spans="1:5" s="25" customFormat="1" ht="15.75" customHeight="1" x14ac:dyDescent="0.2">
      <c r="A12" s="175">
        <v>5</v>
      </c>
      <c r="B12" s="305"/>
      <c r="C12" s="296" t="s">
        <v>193</v>
      </c>
      <c r="D12" s="375"/>
      <c r="E12" s="375"/>
    </row>
    <row r="13" spans="1:5" s="25" customFormat="1" ht="15.75" customHeight="1" x14ac:dyDescent="0.2">
      <c r="A13" s="175">
        <v>6</v>
      </c>
      <c r="B13" s="305"/>
      <c r="C13" s="296" t="s">
        <v>194</v>
      </c>
      <c r="D13" s="375"/>
      <c r="E13" s="375"/>
    </row>
    <row r="14" spans="1:5" s="25" customFormat="1" ht="15.75" customHeight="1" x14ac:dyDescent="0.2">
      <c r="A14" s="175">
        <v>7</v>
      </c>
      <c r="B14" s="305"/>
      <c r="C14" s="296" t="s">
        <v>195</v>
      </c>
      <c r="D14" s="375"/>
      <c r="E14" s="375"/>
    </row>
    <row r="15" spans="1:5" s="25" customFormat="1" ht="15.75" customHeight="1" x14ac:dyDescent="0.2">
      <c r="A15" s="175">
        <v>8</v>
      </c>
      <c r="B15" s="305"/>
      <c r="C15" s="296" t="s">
        <v>196</v>
      </c>
      <c r="D15" s="375"/>
      <c r="E15" s="375"/>
    </row>
    <row r="16" spans="1:5" s="25" customFormat="1" ht="15.75" customHeight="1" x14ac:dyDescent="0.2">
      <c r="A16" s="175">
        <v>9</v>
      </c>
      <c r="B16" s="305"/>
      <c r="C16" s="296" t="s">
        <v>197</v>
      </c>
      <c r="D16" s="375"/>
      <c r="E16" s="375"/>
    </row>
    <row r="17" spans="1:5" s="25" customFormat="1" ht="15.75" customHeight="1" x14ac:dyDescent="0.2">
      <c r="A17" s="175">
        <v>10</v>
      </c>
      <c r="B17" s="305"/>
      <c r="C17" s="296" t="s">
        <v>198</v>
      </c>
      <c r="D17" s="375"/>
      <c r="E17" s="375"/>
    </row>
    <row r="18" spans="1:5" s="25" customFormat="1" ht="15.75" customHeight="1" x14ac:dyDescent="0.2">
      <c r="A18" s="175">
        <v>11</v>
      </c>
      <c r="B18" s="305"/>
      <c r="C18" s="296" t="s">
        <v>199</v>
      </c>
      <c r="D18" s="375"/>
      <c r="E18" s="375"/>
    </row>
    <row r="19" spans="1:5" s="25" customFormat="1" ht="15.75" customHeight="1" x14ac:dyDescent="0.2">
      <c r="A19" s="175">
        <v>12</v>
      </c>
      <c r="B19" s="305"/>
      <c r="C19" s="296" t="s">
        <v>200</v>
      </c>
      <c r="D19" s="375"/>
      <c r="E19" s="375"/>
    </row>
    <row r="20" spans="1:5" s="25" customFormat="1" ht="15.75" customHeight="1" x14ac:dyDescent="0.2">
      <c r="A20" s="175">
        <v>13</v>
      </c>
      <c r="B20" s="305"/>
      <c r="C20" s="296" t="s">
        <v>201</v>
      </c>
      <c r="D20" s="375"/>
      <c r="E20" s="375"/>
    </row>
    <row r="21" spans="1:5" s="25" customFormat="1" ht="15.75" customHeight="1" x14ac:dyDescent="0.2">
      <c r="A21" s="175">
        <v>14</v>
      </c>
      <c r="B21" s="305"/>
      <c r="C21" s="296" t="s">
        <v>202</v>
      </c>
      <c r="D21" s="375"/>
      <c r="E21" s="375"/>
    </row>
    <row r="22" spans="1:5" s="25" customFormat="1" ht="15.75" customHeight="1" x14ac:dyDescent="0.2">
      <c r="A22" s="175">
        <v>15</v>
      </c>
      <c r="B22" s="305"/>
      <c r="C22" s="296" t="s">
        <v>203</v>
      </c>
      <c r="D22" s="375"/>
      <c r="E22" s="375"/>
    </row>
    <row r="23" spans="1:5" s="25" customFormat="1" ht="15.75" customHeight="1" x14ac:dyDescent="0.2">
      <c r="A23" s="175">
        <v>16</v>
      </c>
      <c r="B23" s="305"/>
      <c r="C23" s="296" t="s">
        <v>204</v>
      </c>
      <c r="D23" s="375"/>
      <c r="E23" s="375"/>
    </row>
    <row r="24" spans="1:5" s="25" customFormat="1" ht="15.75" customHeight="1" x14ac:dyDescent="0.2">
      <c r="A24" s="175">
        <v>17</v>
      </c>
      <c r="B24" s="305"/>
      <c r="C24" s="296" t="s">
        <v>205</v>
      </c>
      <c r="D24" s="375"/>
      <c r="E24" s="375"/>
    </row>
    <row r="25" spans="1:5" s="25" customFormat="1" ht="15.75" customHeight="1" x14ac:dyDescent="0.2">
      <c r="A25" s="175">
        <v>18</v>
      </c>
      <c r="B25" s="305"/>
      <c r="C25" s="296" t="s">
        <v>206</v>
      </c>
      <c r="D25" s="375"/>
      <c r="E25" s="375"/>
    </row>
    <row r="26" spans="1:5" s="25" customFormat="1" ht="15.75" customHeight="1" x14ac:dyDescent="0.2">
      <c r="A26" s="175">
        <v>19</v>
      </c>
      <c r="B26" s="305"/>
      <c r="C26" s="296" t="s">
        <v>207</v>
      </c>
      <c r="D26" s="375"/>
      <c r="E26" s="375"/>
    </row>
    <row r="27" spans="1:5" s="25" customFormat="1" ht="15.75" customHeight="1" x14ac:dyDescent="0.2">
      <c r="A27" s="175">
        <v>20</v>
      </c>
      <c r="B27" s="305"/>
      <c r="C27" s="296" t="s">
        <v>208</v>
      </c>
      <c r="D27" s="375"/>
      <c r="E27" s="375"/>
    </row>
    <row r="28" spans="1:5" s="25" customFormat="1" ht="15.75" customHeight="1" x14ac:dyDescent="0.2">
      <c r="A28" s="175">
        <v>21</v>
      </c>
      <c r="B28" s="305"/>
      <c r="C28" s="296" t="s">
        <v>209</v>
      </c>
      <c r="D28" s="375"/>
      <c r="E28" s="375"/>
    </row>
    <row r="29" spans="1:5" s="25" customFormat="1" ht="15.75" customHeight="1" x14ac:dyDescent="0.2">
      <c r="A29" s="175">
        <v>22</v>
      </c>
      <c r="B29" s="305"/>
      <c r="C29" s="296" t="s">
        <v>210</v>
      </c>
      <c r="D29" s="375"/>
      <c r="E29" s="375"/>
    </row>
    <row r="30" spans="1:5" s="25" customFormat="1" ht="15.75" customHeight="1" x14ac:dyDescent="0.2">
      <c r="A30" s="175">
        <v>23</v>
      </c>
      <c r="B30" s="305"/>
      <c r="C30" s="296" t="s">
        <v>211</v>
      </c>
      <c r="D30" s="375"/>
      <c r="E30" s="375"/>
    </row>
    <row r="31" spans="1:5" s="25" customFormat="1" ht="15.75" customHeight="1" x14ac:dyDescent="0.2">
      <c r="A31" s="175">
        <v>24</v>
      </c>
      <c r="B31" s="305"/>
      <c r="C31" s="296" t="s">
        <v>212</v>
      </c>
      <c r="D31" s="376"/>
      <c r="E31" s="377"/>
    </row>
    <row r="32" spans="1:5" s="25" customFormat="1" ht="15.75" customHeight="1" x14ac:dyDescent="0.2">
      <c r="A32" s="175">
        <v>25</v>
      </c>
      <c r="B32" s="305"/>
      <c r="C32" s="296" t="s">
        <v>213</v>
      </c>
      <c r="D32" s="376"/>
      <c r="E32" s="377"/>
    </row>
    <row r="33" spans="1:5" s="25" customFormat="1" ht="15.75" customHeight="1" x14ac:dyDescent="0.2">
      <c r="A33" s="175">
        <v>26</v>
      </c>
      <c r="B33" s="305"/>
      <c r="C33" s="296" t="s">
        <v>214</v>
      </c>
      <c r="D33" s="376"/>
      <c r="E33" s="377"/>
    </row>
    <row r="34" spans="1:5" s="25" customFormat="1" ht="15.75" customHeight="1" x14ac:dyDescent="0.2">
      <c r="A34" s="175">
        <v>27</v>
      </c>
      <c r="B34" s="305"/>
      <c r="C34" s="296" t="s">
        <v>215</v>
      </c>
      <c r="D34" s="375"/>
      <c r="E34" s="375"/>
    </row>
    <row r="35" spans="1:5" s="25" customFormat="1" ht="15.75" customHeight="1" x14ac:dyDescent="0.2">
      <c r="A35" s="175">
        <v>28</v>
      </c>
      <c r="B35" s="305"/>
      <c r="C35" s="296" t="s">
        <v>216</v>
      </c>
      <c r="D35" s="376"/>
      <c r="E35" s="377"/>
    </row>
    <row r="36" spans="1:5" s="25" customFormat="1" ht="15.75" customHeight="1" x14ac:dyDescent="0.2">
      <c r="A36" s="175">
        <v>29</v>
      </c>
      <c r="B36" s="305"/>
      <c r="C36" s="296" t="s">
        <v>217</v>
      </c>
      <c r="D36" s="376"/>
      <c r="E36" s="377"/>
    </row>
    <row r="37" spans="1:5" s="25" customFormat="1" ht="15.75" customHeight="1" x14ac:dyDescent="0.2">
      <c r="A37" s="175">
        <v>30</v>
      </c>
      <c r="B37" s="305"/>
      <c r="C37" s="296" t="s">
        <v>218</v>
      </c>
      <c r="D37" s="376"/>
      <c r="E37" s="377"/>
    </row>
    <row r="38" spans="1:5" s="25" customFormat="1" ht="15.75" customHeight="1" x14ac:dyDescent="0.2">
      <c r="A38" s="175">
        <v>31</v>
      </c>
      <c r="B38" s="305"/>
      <c r="C38" s="296" t="s">
        <v>219</v>
      </c>
      <c r="D38" s="376"/>
      <c r="E38" s="377"/>
    </row>
    <row r="39" spans="1:5" s="25" customFormat="1" ht="15.75" customHeight="1" x14ac:dyDescent="0.2">
      <c r="A39" s="175">
        <v>32</v>
      </c>
      <c r="B39" s="305"/>
      <c r="C39" s="296" t="s">
        <v>220</v>
      </c>
      <c r="D39" s="376"/>
      <c r="E39" s="377"/>
    </row>
    <row r="40" spans="1:5" s="25" customFormat="1" ht="15.75" customHeight="1" x14ac:dyDescent="0.2">
      <c r="A40" s="175">
        <v>33</v>
      </c>
      <c r="B40" s="305"/>
      <c r="C40" s="296" t="s">
        <v>221</v>
      </c>
      <c r="D40" s="376"/>
      <c r="E40" s="377"/>
    </row>
    <row r="41" spans="1:5" s="25" customFormat="1" ht="15.75" customHeight="1" x14ac:dyDescent="0.2">
      <c r="A41" s="175">
        <v>34</v>
      </c>
      <c r="B41" s="305"/>
      <c r="C41" s="296" t="s">
        <v>222</v>
      </c>
      <c r="D41" s="376"/>
      <c r="E41" s="377"/>
    </row>
    <row r="42" spans="1:5" s="25" customFormat="1" ht="15.75" customHeight="1" x14ac:dyDescent="0.2">
      <c r="A42" s="175">
        <v>35</v>
      </c>
      <c r="B42" s="305"/>
      <c r="C42" s="296" t="s">
        <v>223</v>
      </c>
      <c r="D42" s="376"/>
      <c r="E42" s="377"/>
    </row>
    <row r="43" spans="1:5" s="25" customFormat="1" ht="15.75" customHeight="1" x14ac:dyDescent="0.2">
      <c r="A43" s="175">
        <v>36</v>
      </c>
      <c r="B43" s="305"/>
      <c r="C43" s="296" t="s">
        <v>224</v>
      </c>
      <c r="D43" s="376"/>
      <c r="E43" s="377"/>
    </row>
    <row r="44" spans="1:5" s="25" customFormat="1" ht="15.75" customHeight="1" x14ac:dyDescent="0.2">
      <c r="A44" s="175">
        <v>37</v>
      </c>
      <c r="B44" s="305"/>
      <c r="C44" s="296" t="s">
        <v>225</v>
      </c>
      <c r="D44" s="376"/>
      <c r="E44" s="377"/>
    </row>
    <row r="45" spans="1:5" s="25" customFormat="1" ht="15.75" customHeight="1" x14ac:dyDescent="0.2">
      <c r="A45" s="175">
        <v>38</v>
      </c>
      <c r="B45" s="305"/>
      <c r="C45" s="296" t="s">
        <v>226</v>
      </c>
      <c r="D45" s="376"/>
      <c r="E45" s="377"/>
    </row>
    <row r="46" spans="1:5" s="25" customFormat="1" ht="15.75" customHeight="1" x14ac:dyDescent="0.2">
      <c r="A46" s="175">
        <v>39</v>
      </c>
      <c r="B46" s="305"/>
      <c r="C46" s="296" t="s">
        <v>227</v>
      </c>
      <c r="D46" s="375"/>
      <c r="E46" s="375"/>
    </row>
    <row r="47" spans="1:5" s="25" customFormat="1" ht="15.75" customHeight="1" thickBot="1" x14ac:dyDescent="0.25">
      <c r="A47" s="175">
        <v>40</v>
      </c>
      <c r="B47" s="306"/>
      <c r="C47" s="304"/>
      <c r="D47" s="375"/>
      <c r="E47" s="375"/>
    </row>
    <row r="48" spans="1:5" ht="18" customHeight="1" x14ac:dyDescent="0.25">
      <c r="B48" s="25"/>
    </row>
    <row r="49" spans="2:2" x14ac:dyDescent="0.25">
      <c r="B49" s="25"/>
    </row>
    <row r="50" spans="2:2" ht="19.5" customHeight="1" x14ac:dyDescent="0.25"/>
    <row r="51" spans="2:2" ht="15" customHeight="1" x14ac:dyDescent="0.25"/>
    <row r="52" spans="2:2" ht="15" customHeight="1" x14ac:dyDescent="0.25"/>
    <row r="53" spans="2:2" ht="15" customHeight="1" x14ac:dyDescent="0.25"/>
    <row r="54" spans="2:2" ht="15" customHeight="1" x14ac:dyDescent="0.25"/>
    <row r="55" spans="2:2" ht="17.25" customHeight="1" x14ac:dyDescent="0.25"/>
  </sheetData>
  <mergeCells count="47">
    <mergeCell ref="A6:E6"/>
    <mergeCell ref="A2:B2"/>
    <mergeCell ref="C2:E2"/>
    <mergeCell ref="A3:B3"/>
    <mergeCell ref="C3:E3"/>
    <mergeCell ref="A4:B4"/>
    <mergeCell ref="D16:E16"/>
    <mergeCell ref="C7:E7"/>
    <mergeCell ref="D8:E8"/>
    <mergeCell ref="D9:E9"/>
    <mergeCell ref="D10:E10"/>
    <mergeCell ref="D11:E11"/>
    <mergeCell ref="D12:E12"/>
    <mergeCell ref="D13:E13"/>
    <mergeCell ref="D14:E14"/>
    <mergeCell ref="D15:E15"/>
    <mergeCell ref="D28:E28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46:E46"/>
    <mergeCell ref="D47:E47"/>
    <mergeCell ref="D35:E35"/>
    <mergeCell ref="D44:E44"/>
    <mergeCell ref="D45:E45"/>
    <mergeCell ref="D36:E36"/>
    <mergeCell ref="D37:E37"/>
    <mergeCell ref="D38:E38"/>
    <mergeCell ref="D39:E39"/>
    <mergeCell ref="D40:E40"/>
    <mergeCell ref="D41:E41"/>
    <mergeCell ref="D42:E42"/>
    <mergeCell ref="D43:E43"/>
    <mergeCell ref="D29:E29"/>
    <mergeCell ref="D30:E30"/>
    <mergeCell ref="D34:E34"/>
    <mergeCell ref="D31:E31"/>
    <mergeCell ref="D33:E33"/>
    <mergeCell ref="D32:E32"/>
  </mergeCells>
  <pageMargins left="0.19685039370078741" right="0" top="0" bottom="0" header="0" footer="0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346"/>
  </sheetPr>
  <dimension ref="A1:AO65"/>
  <sheetViews>
    <sheetView showGridLines="0" zoomScale="90" zoomScaleNormal="90" workbookViewId="0">
      <pane xSplit="3" topLeftCell="D1" activePane="topRight" state="frozen"/>
      <selection pane="topRight"/>
    </sheetView>
  </sheetViews>
  <sheetFormatPr baseColWidth="10" defaultRowHeight="15" x14ac:dyDescent="0.25"/>
  <cols>
    <col min="1" max="1" width="4.140625" customWidth="1"/>
    <col min="2" max="2" width="10.7109375" customWidth="1"/>
    <col min="3" max="3" width="38.5703125" customWidth="1"/>
    <col min="4" max="7" width="4.5703125" customWidth="1"/>
    <col min="8" max="8" width="12.7109375" customWidth="1"/>
    <col min="9" max="11" width="4.7109375" customWidth="1"/>
    <col min="12" max="12" width="4.5703125" customWidth="1"/>
    <col min="13" max="13" width="12.7109375" customWidth="1"/>
    <col min="14" max="16" width="4.7109375" customWidth="1"/>
    <col min="17" max="17" width="4.5703125" customWidth="1"/>
    <col min="18" max="18" width="12.7109375" customWidth="1"/>
    <col min="19" max="21" width="4.7109375" customWidth="1"/>
    <col min="22" max="22" width="4.5703125" customWidth="1"/>
    <col min="23" max="23" width="12.7109375" customWidth="1"/>
    <col min="24" max="26" width="4.7109375" customWidth="1"/>
    <col min="27" max="27" width="4.5703125" customWidth="1"/>
    <col min="28" max="28" width="12.7109375" customWidth="1"/>
    <col min="29" max="31" width="6.7109375" customWidth="1"/>
    <col min="32" max="33" width="4.5703125" customWidth="1"/>
    <col min="34" max="34" width="12.7109375" customWidth="1"/>
    <col min="35" max="37" width="6.7109375" customWidth="1"/>
    <col min="38" max="38" width="4.7109375" customWidth="1"/>
    <col min="39" max="39" width="4.5703125" customWidth="1"/>
    <col min="40" max="40" width="12.7109375" customWidth="1"/>
    <col min="41" max="41" width="6.7109375" customWidth="1"/>
  </cols>
  <sheetData>
    <row r="1" spans="1:41" ht="76.5" customHeight="1" x14ac:dyDescent="0.25"/>
    <row r="2" spans="1:41" ht="16.5" customHeight="1" x14ac:dyDescent="0.25">
      <c r="A2" s="381" t="s">
        <v>9</v>
      </c>
      <c r="B2" s="381"/>
      <c r="C2" s="690" t="str">
        <f>MENÚ!A2</f>
        <v>UNIDAD EDUCATIVA DEL MILENIO 
CIUDAD DE PEDERNALES</v>
      </c>
      <c r="D2" s="690"/>
      <c r="E2" s="690"/>
      <c r="F2" s="690"/>
      <c r="G2" s="690"/>
    </row>
    <row r="3" spans="1:41" ht="16.5" customHeight="1" x14ac:dyDescent="0.25">
      <c r="A3" s="381" t="s">
        <v>10</v>
      </c>
      <c r="B3" s="381"/>
      <c r="C3" s="434" t="str">
        <f>MENÚ!B7</f>
        <v>MGTR. YUGCHA BRAVO SHIRLEY</v>
      </c>
      <c r="D3" s="434"/>
      <c r="E3" s="434"/>
      <c r="F3" s="41"/>
      <c r="G3" s="41"/>
    </row>
    <row r="4" spans="1:41" ht="16.5" customHeight="1" x14ac:dyDescent="0.25">
      <c r="A4" s="381" t="s">
        <v>11</v>
      </c>
      <c r="B4" s="381"/>
      <c r="C4" s="10" t="str">
        <f>MENÚ!G7</f>
        <v>2do</v>
      </c>
      <c r="D4" s="186" t="s">
        <v>12</v>
      </c>
      <c r="E4" s="186"/>
      <c r="F4" s="186"/>
      <c r="G4" s="282" t="str">
        <f>MENÚ!G8</f>
        <v>A</v>
      </c>
    </row>
    <row r="5" spans="1:41" ht="5.25" customHeight="1" thickBot="1" x14ac:dyDescent="0.3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220"/>
    </row>
    <row r="6" spans="1:41" ht="30" customHeight="1" thickBot="1" x14ac:dyDescent="0.3">
      <c r="A6" s="668" t="s">
        <v>53</v>
      </c>
      <c r="B6" s="669"/>
      <c r="C6" s="669"/>
      <c r="D6" s="670" t="str">
        <f>'CALIF. 1ER TRIM.'!D7</f>
        <v>LENGUA Y LITERATURA</v>
      </c>
      <c r="E6" s="671"/>
      <c r="F6" s="671"/>
      <c r="G6" s="671"/>
      <c r="H6" s="672"/>
      <c r="I6" s="668" t="str">
        <f>'CALIF. 1ER TRIM.'!I7</f>
        <v>MATEMÁTICA</v>
      </c>
      <c r="J6" s="669"/>
      <c r="K6" s="669"/>
      <c r="L6" s="669"/>
      <c r="M6" s="669"/>
      <c r="N6" s="683" t="str">
        <f>'CALIF. 1ER TRIM.'!N7</f>
        <v>ESTUDIOS SOCIALES</v>
      </c>
      <c r="O6" s="683"/>
      <c r="P6" s="683"/>
      <c r="Q6" s="683"/>
      <c r="R6" s="683"/>
      <c r="S6" s="684" t="str">
        <f>'CALIF. 1ER TRIM.'!S7</f>
        <v>CIENCIAS NATURALES</v>
      </c>
      <c r="T6" s="685"/>
      <c r="U6" s="685"/>
      <c r="V6" s="685"/>
      <c r="W6" s="685"/>
      <c r="X6" s="688" t="str">
        <f>'CALIF. 1ER TRIM.'!X7</f>
        <v>INGLÉS</v>
      </c>
      <c r="Y6" s="688"/>
      <c r="Z6" s="688"/>
      <c r="AA6" s="688"/>
      <c r="AB6" s="688"/>
      <c r="AC6" s="694" t="str">
        <f>'CALIF. 1ER TRIM.'!AC7</f>
        <v>EDUCACIÓN FÍSICA</v>
      </c>
      <c r="AD6" s="694"/>
      <c r="AE6" s="694"/>
      <c r="AF6" s="694"/>
      <c r="AG6" s="694"/>
      <c r="AH6" s="695"/>
      <c r="AI6" s="708" t="str">
        <f>'CALIF. 1ER TRIM.'!AE7</f>
        <v>EDUCACIÓN CULTURAL Y ARÍSTICA</v>
      </c>
      <c r="AJ6" s="709"/>
      <c r="AK6" s="709"/>
      <c r="AL6" s="709"/>
      <c r="AM6" s="709"/>
      <c r="AN6" s="709"/>
      <c r="AO6" s="667" t="s">
        <v>30</v>
      </c>
    </row>
    <row r="7" spans="1:41" ht="25.5" customHeight="1" thickBot="1" x14ac:dyDescent="0.3">
      <c r="A7" s="668" t="s">
        <v>1</v>
      </c>
      <c r="B7" s="669"/>
      <c r="C7" s="669"/>
      <c r="D7" s="680" t="s">
        <v>5</v>
      </c>
      <c r="E7" s="680"/>
      <c r="F7" s="680"/>
      <c r="G7" s="681" t="s">
        <v>4</v>
      </c>
      <c r="H7" s="673" t="s">
        <v>49</v>
      </c>
      <c r="I7" s="677" t="s">
        <v>5</v>
      </c>
      <c r="J7" s="677"/>
      <c r="K7" s="677"/>
      <c r="L7" s="678" t="s">
        <v>4</v>
      </c>
      <c r="M7" s="675" t="s">
        <v>49</v>
      </c>
      <c r="N7" s="693" t="s">
        <v>5</v>
      </c>
      <c r="O7" s="693"/>
      <c r="P7" s="693"/>
      <c r="Q7" s="691" t="s">
        <v>4</v>
      </c>
      <c r="R7" s="705" t="s">
        <v>49</v>
      </c>
      <c r="S7" s="707" t="s">
        <v>5</v>
      </c>
      <c r="T7" s="707"/>
      <c r="U7" s="707"/>
      <c r="V7" s="703" t="s">
        <v>4</v>
      </c>
      <c r="W7" s="686" t="s">
        <v>49</v>
      </c>
      <c r="X7" s="689" t="s">
        <v>5</v>
      </c>
      <c r="Y7" s="689"/>
      <c r="Z7" s="689"/>
      <c r="AA7" s="699" t="s">
        <v>4</v>
      </c>
      <c r="AB7" s="701" t="s">
        <v>49</v>
      </c>
      <c r="AC7" s="696" t="s">
        <v>5</v>
      </c>
      <c r="AD7" s="696"/>
      <c r="AE7" s="696"/>
      <c r="AF7" s="711" t="s">
        <v>4</v>
      </c>
      <c r="AG7" s="713" t="s">
        <v>126</v>
      </c>
      <c r="AH7" s="697" t="s">
        <v>49</v>
      </c>
      <c r="AI7" s="710" t="s">
        <v>5</v>
      </c>
      <c r="AJ7" s="710"/>
      <c r="AK7" s="710"/>
      <c r="AL7" s="717" t="s">
        <v>4</v>
      </c>
      <c r="AM7" s="713" t="s">
        <v>126</v>
      </c>
      <c r="AN7" s="715" t="s">
        <v>49</v>
      </c>
      <c r="AO7" s="667"/>
    </row>
    <row r="8" spans="1:41" ht="48" customHeight="1" thickBot="1" x14ac:dyDescent="0.3">
      <c r="A8" s="30" t="s">
        <v>3</v>
      </c>
      <c r="B8" s="1" t="s">
        <v>2</v>
      </c>
      <c r="C8" s="42" t="s">
        <v>0</v>
      </c>
      <c r="D8" s="245" t="s">
        <v>6</v>
      </c>
      <c r="E8" s="245" t="s">
        <v>7</v>
      </c>
      <c r="F8" s="245" t="s">
        <v>8</v>
      </c>
      <c r="G8" s="682"/>
      <c r="H8" s="674"/>
      <c r="I8" s="190" t="s">
        <v>6</v>
      </c>
      <c r="J8" s="190" t="s">
        <v>7</v>
      </c>
      <c r="K8" s="190" t="s">
        <v>8</v>
      </c>
      <c r="L8" s="679"/>
      <c r="M8" s="676"/>
      <c r="N8" s="246" t="s">
        <v>6</v>
      </c>
      <c r="O8" s="246" t="s">
        <v>7</v>
      </c>
      <c r="P8" s="246" t="s">
        <v>8</v>
      </c>
      <c r="Q8" s="692"/>
      <c r="R8" s="706"/>
      <c r="S8" s="248" t="s">
        <v>6</v>
      </c>
      <c r="T8" s="248" t="s">
        <v>7</v>
      </c>
      <c r="U8" s="248" t="s">
        <v>8</v>
      </c>
      <c r="V8" s="704"/>
      <c r="W8" s="687"/>
      <c r="X8" s="247" t="s">
        <v>6</v>
      </c>
      <c r="Y8" s="247" t="s">
        <v>7</v>
      </c>
      <c r="Z8" s="247" t="s">
        <v>8</v>
      </c>
      <c r="AA8" s="700"/>
      <c r="AB8" s="702"/>
      <c r="AC8" s="249" t="s">
        <v>6</v>
      </c>
      <c r="AD8" s="249" t="s">
        <v>7</v>
      </c>
      <c r="AE8" s="249" t="s">
        <v>8</v>
      </c>
      <c r="AF8" s="712"/>
      <c r="AG8" s="714"/>
      <c r="AH8" s="698"/>
      <c r="AI8" s="250" t="s">
        <v>6</v>
      </c>
      <c r="AJ8" s="250" t="s">
        <v>7</v>
      </c>
      <c r="AK8" s="250" t="s">
        <v>8</v>
      </c>
      <c r="AL8" s="718"/>
      <c r="AM8" s="714"/>
      <c r="AN8" s="716"/>
      <c r="AO8" s="667"/>
    </row>
    <row r="9" spans="1:41" ht="16.5" customHeight="1" x14ac:dyDescent="0.25">
      <c r="A9" s="2">
        <v>1</v>
      </c>
      <c r="B9" s="31">
        <f>'CONSOLIDADO 1ER TRIM.'!B9</f>
        <v>0</v>
      </c>
      <c r="C9" s="3" t="str">
        <f>'CONSOLIDADO 1ER TRIM.'!C9</f>
        <v>ALAVA INTRIAGO MADELINE JULIETTE</v>
      </c>
      <c r="D9" s="43">
        <f>'CONSOLIDADO 1ER TRIM.'!D9</f>
        <v>9.9700000000000006</v>
      </c>
      <c r="E9" s="43">
        <f>'CONSOLIDADO 2DO TRIM. '!D9</f>
        <v>8.99</v>
      </c>
      <c r="F9" s="43">
        <f>'CONSOLIDADO 3ER TRIM. '!D9</f>
        <v>7</v>
      </c>
      <c r="G9" s="44">
        <f>IFERROR(TRUNC(AVERAGE(D9:F9),2),"")</f>
        <v>8.65</v>
      </c>
      <c r="H9" s="45" t="str">
        <f>IF(G9="","",IF(G9&gt;=7,"APROBADO",IF(AND(G9&lt;=6.99,G9&gt;=4),"SUPLETORIO","REPROBADO")))</f>
        <v>APROBADO</v>
      </c>
      <c r="I9" s="46">
        <f>'CONSOLIDADO 1ER TRIM.'!E9</f>
        <v>9.82</v>
      </c>
      <c r="J9" s="46">
        <f>'CONSOLIDADO 2DO TRIM. '!E9</f>
        <v>8.9</v>
      </c>
      <c r="K9" s="46">
        <f>'CONSOLIDADO 3ER TRIM. '!E9</f>
        <v>7</v>
      </c>
      <c r="L9" s="47">
        <f>IFERROR(TRUNC(AVERAGE(I9:K9),2),"")</f>
        <v>8.57</v>
      </c>
      <c r="M9" s="45" t="str">
        <f>IF(L9="","",IF(L9&gt;=7,"APROBABADO",IF(AND(L9&lt;=6.99,L9&gt;=4),"SUPLETORIO","REPROBADO")))</f>
        <v>APROBABADO</v>
      </c>
      <c r="N9" s="43">
        <f>'CONSOLIDADO 1ER TRIM.'!F9</f>
        <v>9.44</v>
      </c>
      <c r="O9" s="43">
        <f>'CONSOLIDADO 2DO TRIM. '!F9</f>
        <v>8.94</v>
      </c>
      <c r="P9" s="43">
        <f>'CONSOLIDADO 3ER TRIM. '!F9</f>
        <v>9</v>
      </c>
      <c r="Q9" s="70">
        <f>IFERROR(TRUNC(AVERAGE(N9:P9),2),"")</f>
        <v>9.1199999999999992</v>
      </c>
      <c r="R9" s="45" t="str">
        <f>IF(Q9="","",IF(Q9&gt;=7,"APROBADO",IF(AND(Q9&lt;=6.99,Q9&gt;=4),"SUPLETORIO","REPROBADO")))</f>
        <v>APROBADO</v>
      </c>
      <c r="S9" s="46">
        <f>'CONSOLIDADO 1ER TRIM.'!G9</f>
        <v>9.7899999999999991</v>
      </c>
      <c r="T9" s="43">
        <f>'CONSOLIDADO 2DO TRIM. '!G9</f>
        <v>8.9499999999999993</v>
      </c>
      <c r="U9" s="43">
        <f>'CONSOLIDADO 3ER TRIM. '!G9</f>
        <v>7</v>
      </c>
      <c r="V9" s="47">
        <f>IFERROR(TRUNC(AVERAGE(S9:U9),2),"")</f>
        <v>8.58</v>
      </c>
      <c r="W9" s="45" t="str">
        <f>IF(V9="","",IF(V9&gt;=7,"APROBADO",IF(AND(V9&lt;=6.99,V9&gt;=4),"SUPLETORIO","REPROBADO")))</f>
        <v>APROBADO</v>
      </c>
      <c r="X9" s="43">
        <f>'CONSOLIDADO 1ER TRIM.'!H9</f>
        <v>9.85</v>
      </c>
      <c r="Y9" s="43">
        <f>'CONSOLIDADO 2DO TRIM. '!H9</f>
        <v>9.25</v>
      </c>
      <c r="Z9" s="43">
        <f>'CONSOLIDADO 3ER TRIM. '!H9</f>
        <v>7</v>
      </c>
      <c r="AA9" s="70">
        <f>IFERROR(TRUNC(AVERAGE(X9:Z9),2),"")</f>
        <v>8.6999999999999993</v>
      </c>
      <c r="AB9" s="45" t="str">
        <f>IF(AA9="","",IF(AA9&gt;=7,"APROBADO",IF(AND(AA9&lt;=6.99,AA9&gt;=4),"SUPLETORIO","REPROBADO")))</f>
        <v>APROBADO</v>
      </c>
      <c r="AC9" s="46">
        <f>'CONSOLIDADO 1ER TRIM.'!I9</f>
        <v>10</v>
      </c>
      <c r="AD9" s="43">
        <f>'CONSOLIDADO 2DO TRIM. '!I9</f>
        <v>9</v>
      </c>
      <c r="AE9" s="43">
        <f>'CONSOLIDADO 3ER TRIM. '!I9</f>
        <v>9</v>
      </c>
      <c r="AF9" s="47">
        <f>IFERROR(TRUNC(AVERAGE(AC9:AE9),2),"")</f>
        <v>9.33</v>
      </c>
      <c r="AG9" s="225">
        <f>IF(AF9="","",ROUND(AF9,0))</f>
        <v>9</v>
      </c>
      <c r="AH9" s="45" t="str">
        <f>IF(AF9="","",IF(AF9&gt;=7,"APROBADO",IF(AND(AF9&lt;=6.99,AF9&gt;=5),"SUPLETORIO","REPROBADO")))</f>
        <v>APROBADO</v>
      </c>
      <c r="AI9" s="46">
        <f>'CONSOLIDADO 1ER TRIM.'!J9</f>
        <v>10</v>
      </c>
      <c r="AJ9" s="43">
        <f>'CONSOLIDADO 2DO TRIM. '!J9</f>
        <v>8</v>
      </c>
      <c r="AK9" s="43">
        <f>'CONSOLIDADO 3ER TRIM. '!J9</f>
        <v>8</v>
      </c>
      <c r="AL9" s="47">
        <f>IFERROR(TRUNC(AVERAGE(AI9:AK9),2),"")</f>
        <v>8.66</v>
      </c>
      <c r="AM9" s="225">
        <f>IF(AL9="","",ROUND(AL9,0))</f>
        <v>9</v>
      </c>
      <c r="AN9" s="45" t="str">
        <f>IF(AL9="","",IF(AL9&gt;=7,"APROBADO",IF(AND(AL9&lt;=6.99,AL9&gt;=5),"SUPLETORIO","REPROBADO")))</f>
        <v>APROBADO</v>
      </c>
      <c r="AO9" s="40">
        <f>IFERROR(TRUNC(AVERAGE(G9,L9,Q9,V9,AA9,AG9,AM9),2),"")</f>
        <v>8.8000000000000007</v>
      </c>
    </row>
    <row r="10" spans="1:41" ht="16.5" customHeight="1" x14ac:dyDescent="0.25">
      <c r="A10" s="2">
        <v>2</v>
      </c>
      <c r="B10" s="31">
        <f>'CONSOLIDADO 1ER TRIM.'!B10</f>
        <v>0</v>
      </c>
      <c r="C10" s="3" t="str">
        <f>'CONSOLIDADO 1ER TRIM.'!C10</f>
        <v>ALCIVAR MUÑOZ ORIANA VALESKA</v>
      </c>
      <c r="D10" s="43">
        <f>'CONSOLIDADO 1ER TRIM.'!D10</f>
        <v>10</v>
      </c>
      <c r="E10" s="43" t="str">
        <f>'CONSOLIDADO 2DO TRIM. '!D10</f>
        <v/>
      </c>
      <c r="F10" s="43" t="str">
        <f>'CONSOLIDADO 3ER TRIM. '!D10</f>
        <v/>
      </c>
      <c r="G10" s="44">
        <f t="shared" ref="G10:G20" si="0">IFERROR(TRUNC(AVERAGE(D10:F10),2),"")</f>
        <v>10</v>
      </c>
      <c r="H10" s="45" t="str">
        <f t="shared" ref="H10:H20" si="1">IF(G10="","",IF(G10&gt;=7,"APROBADO",IF(AND(G10&lt;=6.99,G10&gt;=5),"SUPLETORIO","REPROBADO")))</f>
        <v>APROBADO</v>
      </c>
      <c r="I10" s="46">
        <f>'CONSOLIDADO 1ER TRIM.'!E10</f>
        <v>9.93</v>
      </c>
      <c r="J10" s="46" t="str">
        <f>'CONSOLIDADO 2DO TRIM. '!E10</f>
        <v/>
      </c>
      <c r="K10" s="46" t="str">
        <f>'CONSOLIDADO 3ER TRIM. '!E10</f>
        <v/>
      </c>
      <c r="L10" s="47">
        <f t="shared" ref="L10:L20" si="2">IFERROR(TRUNC(AVERAGE(I10:K10),2),"")</f>
        <v>9.93</v>
      </c>
      <c r="M10" s="45" t="str">
        <f t="shared" ref="M10:M20" si="3">IF(L10="","",IF(L10&gt;=7,"APROBABADO",IF(AND(L10&lt;=6.99,L10&gt;=4),"SUPLETORIO","REPROBADO")))</f>
        <v>APROBABADO</v>
      </c>
      <c r="N10" s="43">
        <f>'CONSOLIDADO 1ER TRIM.'!F10</f>
        <v>9.76</v>
      </c>
      <c r="O10" s="43" t="str">
        <f>'CONSOLIDADO 2DO TRIM. '!F10</f>
        <v/>
      </c>
      <c r="P10" s="43" t="str">
        <f>'CONSOLIDADO 3ER TRIM. '!F10</f>
        <v/>
      </c>
      <c r="Q10" s="70">
        <f t="shared" ref="Q10:Q20" si="4">IFERROR(TRUNC(AVERAGE(N10:P10),2),"")</f>
        <v>9.76</v>
      </c>
      <c r="R10" s="45" t="str">
        <f t="shared" ref="R10:R20" si="5">IF(Q10="","",IF(Q10&gt;=7,"APROBADO",IF(AND(Q10&lt;=6.99,Q10&gt;=4),"SUPLETORIO","REPROBADO")))</f>
        <v>APROBADO</v>
      </c>
      <c r="S10" s="46">
        <f>'CONSOLIDADO 1ER TRIM.'!G10</f>
        <v>9.86</v>
      </c>
      <c r="T10" s="43" t="str">
        <f>'CONSOLIDADO 2DO TRIM. '!G10</f>
        <v/>
      </c>
      <c r="U10" s="43" t="str">
        <f>'CONSOLIDADO 3ER TRIM. '!G10</f>
        <v/>
      </c>
      <c r="V10" s="47">
        <f t="shared" ref="V10:V20" si="6">IFERROR(TRUNC(AVERAGE(S10:U10),2),"")</f>
        <v>9.86</v>
      </c>
      <c r="W10" s="45" t="str">
        <f t="shared" ref="W10:W20" si="7">IF(V10="","",IF(V10&gt;=7,"APROBADO",IF(AND(V10&lt;=6.99,V10&gt;=4),"SUPLETORIO","REPROBADO")))</f>
        <v>APROBADO</v>
      </c>
      <c r="X10" s="43">
        <f>'CONSOLIDADO 1ER TRIM.'!H10</f>
        <v>9.93</v>
      </c>
      <c r="Y10" s="43" t="str">
        <f>'CONSOLIDADO 2DO TRIM. '!H10</f>
        <v/>
      </c>
      <c r="Z10" s="43" t="str">
        <f>'CONSOLIDADO 3ER TRIM. '!H10</f>
        <v/>
      </c>
      <c r="AA10" s="70">
        <f t="shared" ref="AA10:AA20" si="8">IFERROR(TRUNC(AVERAGE(X10:Z10),2),"")</f>
        <v>9.93</v>
      </c>
      <c r="AB10" s="45" t="str">
        <f t="shared" ref="AB10:AB20" si="9">IF(AA10="","",IF(AA10&gt;=7,"APROBADO",IF(AND(AA10&lt;=6.99,AA10&gt;=4),"SUPLETORIO","REPROBADO")))</f>
        <v>APROBADO</v>
      </c>
      <c r="AC10" s="46">
        <f>'CONSOLIDADO 1ER TRIM.'!I10</f>
        <v>10</v>
      </c>
      <c r="AD10" s="43" t="str">
        <f>'CONSOLIDADO 2DO TRIM. '!I10</f>
        <v/>
      </c>
      <c r="AE10" s="43" t="str">
        <f>'CONSOLIDADO 3ER TRIM. '!I10</f>
        <v/>
      </c>
      <c r="AF10" s="47">
        <f t="shared" ref="AF10:AF20" si="10">IFERROR(TRUNC(AVERAGE(AC10:AE10),2),"")</f>
        <v>10</v>
      </c>
      <c r="AG10" s="225">
        <f t="shared" ref="AG10:AG20" si="11">IF(AF10="","",ROUND(AF10,0))</f>
        <v>10</v>
      </c>
      <c r="AH10" s="45" t="str">
        <f t="shared" ref="AH10:AH20" si="12">IF(AF10="","",IF(AF10&gt;=7,"APROBADO",IF(AND(AF10&lt;=6.99,AF10&gt;=5),"SUPLETORIO","REPROBADO")))</f>
        <v>APROBADO</v>
      </c>
      <c r="AI10" s="46">
        <f>'CONSOLIDADO 1ER TRIM.'!J10</f>
        <v>10</v>
      </c>
      <c r="AJ10" s="43" t="str">
        <f>'CONSOLIDADO 2DO TRIM. '!J10</f>
        <v/>
      </c>
      <c r="AK10" s="43" t="str">
        <f>'CONSOLIDADO 3ER TRIM. '!J10</f>
        <v/>
      </c>
      <c r="AL10" s="47">
        <f t="shared" ref="AL10:AL20" si="13">IFERROR(TRUNC(AVERAGE(AI10:AK10),2),"")</f>
        <v>10</v>
      </c>
      <c r="AM10" s="225">
        <f t="shared" ref="AM10:AM20" si="14">IF(AL10="","",ROUND(AL10,0))</f>
        <v>10</v>
      </c>
      <c r="AN10" s="45" t="str">
        <f t="shared" ref="AN10:AN20" si="15">IF(AL10="","",IF(AL10&gt;=7,"APROBADO",IF(AND(AL10&lt;=6.99,AL10&gt;=5),"SUPLETORIO","REPROBADO")))</f>
        <v>APROBADO</v>
      </c>
      <c r="AO10" s="40">
        <f t="shared" ref="AO10:AO20" si="16">IFERROR(TRUNC(AVERAGE(G10,L10,Q10,V10,AA10,AG10,AM10),2),"")</f>
        <v>9.92</v>
      </c>
    </row>
    <row r="11" spans="1:41" ht="16.5" customHeight="1" x14ac:dyDescent="0.25">
      <c r="A11" s="2">
        <v>3</v>
      </c>
      <c r="B11" s="31">
        <f>'CONSOLIDADO 1ER TRIM.'!B11</f>
        <v>0</v>
      </c>
      <c r="C11" s="3" t="str">
        <f>'CONSOLIDADO 1ER TRIM.'!C11</f>
        <v>ARIAS MUÑOZ FERNANDO ELIAN</v>
      </c>
      <c r="D11" s="43">
        <f>'CONSOLIDADO 1ER TRIM.'!D11</f>
        <v>9.93</v>
      </c>
      <c r="E11" s="43" t="str">
        <f>'CONSOLIDADO 2DO TRIM. '!D11</f>
        <v/>
      </c>
      <c r="F11" s="43" t="str">
        <f>'CONSOLIDADO 3ER TRIM. '!D11</f>
        <v/>
      </c>
      <c r="G11" s="44">
        <f t="shared" si="0"/>
        <v>9.93</v>
      </c>
      <c r="H11" s="45" t="str">
        <f t="shared" si="1"/>
        <v>APROBADO</v>
      </c>
      <c r="I11" s="46">
        <f>'CONSOLIDADO 1ER TRIM.'!E11</f>
        <v>9.7899999999999991</v>
      </c>
      <c r="J11" s="46" t="str">
        <f>'CONSOLIDADO 2DO TRIM. '!E11</f>
        <v/>
      </c>
      <c r="K11" s="46" t="str">
        <f>'CONSOLIDADO 3ER TRIM. '!E11</f>
        <v/>
      </c>
      <c r="L11" s="47">
        <f t="shared" si="2"/>
        <v>9.7899999999999991</v>
      </c>
      <c r="M11" s="45" t="str">
        <f t="shared" si="3"/>
        <v>APROBABADO</v>
      </c>
      <c r="N11" s="43">
        <f>'CONSOLIDADO 1ER TRIM.'!F11</f>
        <v>9.4600000000000009</v>
      </c>
      <c r="O11" s="43" t="str">
        <f>'CONSOLIDADO 2DO TRIM. '!F11</f>
        <v/>
      </c>
      <c r="P11" s="43" t="str">
        <f>'CONSOLIDADO 3ER TRIM. '!F11</f>
        <v/>
      </c>
      <c r="Q11" s="70">
        <f t="shared" si="4"/>
        <v>9.4600000000000009</v>
      </c>
      <c r="R11" s="45" t="str">
        <f t="shared" si="5"/>
        <v>APROBADO</v>
      </c>
      <c r="S11" s="46">
        <f>'CONSOLIDADO 1ER TRIM.'!G11</f>
        <v>9.67</v>
      </c>
      <c r="T11" s="43" t="str">
        <f>'CONSOLIDADO 2DO TRIM. '!G11</f>
        <v/>
      </c>
      <c r="U11" s="43" t="str">
        <f>'CONSOLIDADO 3ER TRIM. '!G11</f>
        <v/>
      </c>
      <c r="V11" s="47">
        <f t="shared" si="6"/>
        <v>9.67</v>
      </c>
      <c r="W11" s="45" t="str">
        <f t="shared" si="7"/>
        <v>APROBADO</v>
      </c>
      <c r="X11" s="43">
        <f>'CONSOLIDADO 1ER TRIM.'!H11</f>
        <v>10</v>
      </c>
      <c r="Y11" s="43" t="str">
        <f>'CONSOLIDADO 2DO TRIM. '!H11</f>
        <v/>
      </c>
      <c r="Z11" s="43" t="str">
        <f>'CONSOLIDADO 3ER TRIM. '!H11</f>
        <v/>
      </c>
      <c r="AA11" s="70">
        <f t="shared" si="8"/>
        <v>10</v>
      </c>
      <c r="AB11" s="45" t="str">
        <f t="shared" si="9"/>
        <v>APROBADO</v>
      </c>
      <c r="AC11" s="46">
        <f>'CONSOLIDADO 1ER TRIM.'!I11</f>
        <v>10</v>
      </c>
      <c r="AD11" s="43" t="str">
        <f>'CONSOLIDADO 2DO TRIM. '!I11</f>
        <v/>
      </c>
      <c r="AE11" s="43" t="str">
        <f>'CONSOLIDADO 3ER TRIM. '!I11</f>
        <v/>
      </c>
      <c r="AF11" s="47">
        <f t="shared" si="10"/>
        <v>10</v>
      </c>
      <c r="AG11" s="225">
        <f t="shared" si="11"/>
        <v>10</v>
      </c>
      <c r="AH11" s="45" t="str">
        <f t="shared" si="12"/>
        <v>APROBADO</v>
      </c>
      <c r="AI11" s="46">
        <f>'CONSOLIDADO 1ER TRIM.'!J11</f>
        <v>9</v>
      </c>
      <c r="AJ11" s="43" t="str">
        <f>'CONSOLIDADO 2DO TRIM. '!J11</f>
        <v/>
      </c>
      <c r="AK11" s="43" t="str">
        <f>'CONSOLIDADO 3ER TRIM. '!J11</f>
        <v/>
      </c>
      <c r="AL11" s="47">
        <f t="shared" si="13"/>
        <v>9</v>
      </c>
      <c r="AM11" s="225">
        <f t="shared" si="14"/>
        <v>9</v>
      </c>
      <c r="AN11" s="45" t="str">
        <f t="shared" si="15"/>
        <v>APROBADO</v>
      </c>
      <c r="AO11" s="40">
        <f t="shared" si="16"/>
        <v>9.69</v>
      </c>
    </row>
    <row r="12" spans="1:41" ht="16.5" customHeight="1" x14ac:dyDescent="0.25">
      <c r="A12" s="2">
        <v>4</v>
      </c>
      <c r="B12" s="31">
        <f>'CONSOLIDADO 1ER TRIM.'!B12</f>
        <v>0</v>
      </c>
      <c r="C12" s="3" t="str">
        <f>'CONSOLIDADO 1ER TRIM.'!C12</f>
        <v>BARRE MAGALLAN BASTIAN OMAR</v>
      </c>
      <c r="D12" s="43">
        <f>'CONSOLIDADO 1ER TRIM.'!D12</f>
        <v>7.1</v>
      </c>
      <c r="E12" s="43" t="str">
        <f>'CONSOLIDADO 2DO TRIM. '!D12</f>
        <v/>
      </c>
      <c r="F12" s="43" t="str">
        <f>'CONSOLIDADO 3ER TRIM. '!D12</f>
        <v/>
      </c>
      <c r="G12" s="44">
        <f t="shared" si="0"/>
        <v>7.1</v>
      </c>
      <c r="H12" s="45" t="str">
        <f t="shared" si="1"/>
        <v>APROBADO</v>
      </c>
      <c r="I12" s="46">
        <f>'CONSOLIDADO 1ER TRIM.'!E12</f>
        <v>8.01</v>
      </c>
      <c r="J12" s="46" t="str">
        <f>'CONSOLIDADO 2DO TRIM. '!E12</f>
        <v/>
      </c>
      <c r="K12" s="46" t="str">
        <f>'CONSOLIDADO 3ER TRIM. '!E12</f>
        <v/>
      </c>
      <c r="L12" s="47">
        <f t="shared" si="2"/>
        <v>8.01</v>
      </c>
      <c r="M12" s="45" t="str">
        <f t="shared" si="3"/>
        <v>APROBABADO</v>
      </c>
      <c r="N12" s="43">
        <f>'CONSOLIDADO 1ER TRIM.'!F12</f>
        <v>9.07</v>
      </c>
      <c r="O12" s="43" t="str">
        <f>'CONSOLIDADO 2DO TRIM. '!F12</f>
        <v/>
      </c>
      <c r="P12" s="43" t="str">
        <f>'CONSOLIDADO 3ER TRIM. '!F12</f>
        <v/>
      </c>
      <c r="Q12" s="70">
        <f t="shared" si="4"/>
        <v>9.07</v>
      </c>
      <c r="R12" s="45" t="str">
        <f t="shared" si="5"/>
        <v>APROBADO</v>
      </c>
      <c r="S12" s="46">
        <f>'CONSOLIDADO 1ER TRIM.'!G12</f>
        <v>8.7799999999999994</v>
      </c>
      <c r="T12" s="43" t="str">
        <f>'CONSOLIDADO 2DO TRIM. '!G12</f>
        <v/>
      </c>
      <c r="U12" s="43" t="str">
        <f>'CONSOLIDADO 3ER TRIM. '!G12</f>
        <v/>
      </c>
      <c r="V12" s="47">
        <f t="shared" si="6"/>
        <v>8.7799999999999994</v>
      </c>
      <c r="W12" s="45" t="str">
        <f t="shared" si="7"/>
        <v>APROBADO</v>
      </c>
      <c r="X12" s="43">
        <f>'CONSOLIDADO 1ER TRIM.'!H12</f>
        <v>7.93</v>
      </c>
      <c r="Y12" s="43" t="str">
        <f>'CONSOLIDADO 2DO TRIM. '!H12</f>
        <v/>
      </c>
      <c r="Z12" s="43" t="str">
        <f>'CONSOLIDADO 3ER TRIM. '!H12</f>
        <v/>
      </c>
      <c r="AA12" s="70">
        <f t="shared" si="8"/>
        <v>7.93</v>
      </c>
      <c r="AB12" s="45" t="str">
        <f t="shared" si="9"/>
        <v>APROBADO</v>
      </c>
      <c r="AC12" s="46">
        <f>'CONSOLIDADO 1ER TRIM.'!I12</f>
        <v>9</v>
      </c>
      <c r="AD12" s="43" t="str">
        <f>'CONSOLIDADO 2DO TRIM. '!I12</f>
        <v/>
      </c>
      <c r="AE12" s="43" t="str">
        <f>'CONSOLIDADO 3ER TRIM. '!I12</f>
        <v/>
      </c>
      <c r="AF12" s="47">
        <f t="shared" si="10"/>
        <v>9</v>
      </c>
      <c r="AG12" s="225">
        <f t="shared" si="11"/>
        <v>9</v>
      </c>
      <c r="AH12" s="45" t="str">
        <f t="shared" si="12"/>
        <v>APROBADO</v>
      </c>
      <c r="AI12" s="46">
        <f>'CONSOLIDADO 1ER TRIM.'!J12</f>
        <v>10</v>
      </c>
      <c r="AJ12" s="43" t="str">
        <f>'CONSOLIDADO 2DO TRIM. '!J12</f>
        <v/>
      </c>
      <c r="AK12" s="43" t="str">
        <f>'CONSOLIDADO 3ER TRIM. '!J12</f>
        <v/>
      </c>
      <c r="AL12" s="47">
        <f t="shared" si="13"/>
        <v>10</v>
      </c>
      <c r="AM12" s="225">
        <f t="shared" si="14"/>
        <v>10</v>
      </c>
      <c r="AN12" s="45" t="str">
        <f t="shared" si="15"/>
        <v>APROBADO</v>
      </c>
      <c r="AO12" s="40">
        <f t="shared" si="16"/>
        <v>8.5500000000000007</v>
      </c>
    </row>
    <row r="13" spans="1:41" ht="16.5" customHeight="1" x14ac:dyDescent="0.25">
      <c r="A13" s="2">
        <v>5</v>
      </c>
      <c r="B13" s="31">
        <f>'CONSOLIDADO 1ER TRIM.'!B13</f>
        <v>0</v>
      </c>
      <c r="C13" s="3" t="str">
        <f>'CONSOLIDADO 1ER TRIM.'!C13</f>
        <v>BASURTO MOREIRA VICTORIA CHARLOTTE</v>
      </c>
      <c r="D13" s="43">
        <f>'CONSOLIDADO 1ER TRIM.'!D13</f>
        <v>10</v>
      </c>
      <c r="E13" s="43" t="str">
        <f>'CONSOLIDADO 2DO TRIM. '!D13</f>
        <v/>
      </c>
      <c r="F13" s="43" t="str">
        <f>'CONSOLIDADO 3ER TRIM. '!D13</f>
        <v/>
      </c>
      <c r="G13" s="44">
        <f t="shared" si="0"/>
        <v>10</v>
      </c>
      <c r="H13" s="45" t="str">
        <f t="shared" si="1"/>
        <v>APROBADO</v>
      </c>
      <c r="I13" s="46">
        <f>'CONSOLIDADO 1ER TRIM.'!E13</f>
        <v>10</v>
      </c>
      <c r="J13" s="46" t="str">
        <f>'CONSOLIDADO 2DO TRIM. '!E13</f>
        <v/>
      </c>
      <c r="K13" s="46" t="str">
        <f>'CONSOLIDADO 3ER TRIM. '!E13</f>
        <v/>
      </c>
      <c r="L13" s="47">
        <f t="shared" si="2"/>
        <v>10</v>
      </c>
      <c r="M13" s="45" t="str">
        <f t="shared" si="3"/>
        <v>APROBABADO</v>
      </c>
      <c r="N13" s="43">
        <f>'CONSOLIDADO 1ER TRIM.'!F13</f>
        <v>10</v>
      </c>
      <c r="O13" s="43" t="str">
        <f>'CONSOLIDADO 2DO TRIM. '!F13</f>
        <v/>
      </c>
      <c r="P13" s="43" t="str">
        <f>'CONSOLIDADO 3ER TRIM. '!F13</f>
        <v/>
      </c>
      <c r="Q13" s="70">
        <f t="shared" si="4"/>
        <v>10</v>
      </c>
      <c r="R13" s="45" t="str">
        <f t="shared" si="5"/>
        <v>APROBADO</v>
      </c>
      <c r="S13" s="46">
        <f>'CONSOLIDADO 1ER TRIM.'!G13</f>
        <v>10</v>
      </c>
      <c r="T13" s="43" t="str">
        <f>'CONSOLIDADO 2DO TRIM. '!G13</f>
        <v/>
      </c>
      <c r="U13" s="43" t="str">
        <f>'CONSOLIDADO 3ER TRIM. '!G13</f>
        <v/>
      </c>
      <c r="V13" s="47">
        <f t="shared" si="6"/>
        <v>10</v>
      </c>
      <c r="W13" s="45" t="str">
        <f t="shared" si="7"/>
        <v>APROBADO</v>
      </c>
      <c r="X13" s="43">
        <f>'CONSOLIDADO 1ER TRIM.'!H13</f>
        <v>10</v>
      </c>
      <c r="Y13" s="43" t="str">
        <f>'CONSOLIDADO 2DO TRIM. '!H13</f>
        <v/>
      </c>
      <c r="Z13" s="43" t="str">
        <f>'CONSOLIDADO 3ER TRIM. '!H13</f>
        <v/>
      </c>
      <c r="AA13" s="70">
        <f t="shared" si="8"/>
        <v>10</v>
      </c>
      <c r="AB13" s="45" t="str">
        <f t="shared" si="9"/>
        <v>APROBADO</v>
      </c>
      <c r="AC13" s="46">
        <f>'CONSOLIDADO 1ER TRIM.'!I13</f>
        <v>10</v>
      </c>
      <c r="AD13" s="43" t="str">
        <f>'CONSOLIDADO 2DO TRIM. '!I13</f>
        <v/>
      </c>
      <c r="AE13" s="43" t="str">
        <f>'CONSOLIDADO 3ER TRIM. '!I13</f>
        <v/>
      </c>
      <c r="AF13" s="47">
        <f t="shared" si="10"/>
        <v>10</v>
      </c>
      <c r="AG13" s="225">
        <f t="shared" si="11"/>
        <v>10</v>
      </c>
      <c r="AH13" s="45" t="str">
        <f t="shared" si="12"/>
        <v>APROBADO</v>
      </c>
      <c r="AI13" s="46">
        <f>'CONSOLIDADO 1ER TRIM.'!J13</f>
        <v>10</v>
      </c>
      <c r="AJ13" s="43" t="str">
        <f>'CONSOLIDADO 2DO TRIM. '!J13</f>
        <v/>
      </c>
      <c r="AK13" s="43" t="str">
        <f>'CONSOLIDADO 3ER TRIM. '!J13</f>
        <v/>
      </c>
      <c r="AL13" s="47">
        <f t="shared" si="13"/>
        <v>10</v>
      </c>
      <c r="AM13" s="225">
        <f t="shared" si="14"/>
        <v>10</v>
      </c>
      <c r="AN13" s="45" t="str">
        <f t="shared" si="15"/>
        <v>APROBADO</v>
      </c>
      <c r="AO13" s="40">
        <f>IFERROR(TRUNC(AVERAGE(G13,L13,Q13,V13,AA13,AG13,AM13),2),"")</f>
        <v>10</v>
      </c>
    </row>
    <row r="14" spans="1:41" ht="16.5" customHeight="1" x14ac:dyDescent="0.25">
      <c r="A14" s="2">
        <v>6</v>
      </c>
      <c r="B14" s="31">
        <f>'CONSOLIDADO 1ER TRIM.'!B14</f>
        <v>0</v>
      </c>
      <c r="C14" s="3" t="str">
        <f>'CONSOLIDADO 1ER TRIM.'!C14</f>
        <v>BONE CUERO JOSAFAT ISAAC</v>
      </c>
      <c r="D14" s="43">
        <f>'CONSOLIDADO 1ER TRIM.'!D14</f>
        <v>8.81</v>
      </c>
      <c r="E14" s="43" t="str">
        <f>'CONSOLIDADO 2DO TRIM. '!D14</f>
        <v/>
      </c>
      <c r="F14" s="43" t="str">
        <f>'CONSOLIDADO 3ER TRIM. '!D14</f>
        <v/>
      </c>
      <c r="G14" s="44">
        <f t="shared" si="0"/>
        <v>8.81</v>
      </c>
      <c r="H14" s="45" t="str">
        <f t="shared" si="1"/>
        <v>APROBADO</v>
      </c>
      <c r="I14" s="46">
        <f>'CONSOLIDADO 1ER TRIM.'!E14</f>
        <v>8.52</v>
      </c>
      <c r="J14" s="46" t="str">
        <f>'CONSOLIDADO 2DO TRIM. '!E14</f>
        <v/>
      </c>
      <c r="K14" s="46" t="str">
        <f>'CONSOLIDADO 3ER TRIM. '!E14</f>
        <v/>
      </c>
      <c r="L14" s="47">
        <f t="shared" si="2"/>
        <v>8.52</v>
      </c>
      <c r="M14" s="45" t="str">
        <f t="shared" si="3"/>
        <v>APROBABADO</v>
      </c>
      <c r="N14" s="43">
        <f>'CONSOLIDADO 1ER TRIM.'!F14</f>
        <v>8.94</v>
      </c>
      <c r="O14" s="43" t="str">
        <f>'CONSOLIDADO 2DO TRIM. '!F14</f>
        <v/>
      </c>
      <c r="P14" s="43" t="str">
        <f>'CONSOLIDADO 3ER TRIM. '!F14</f>
        <v/>
      </c>
      <c r="Q14" s="70">
        <f t="shared" si="4"/>
        <v>8.94</v>
      </c>
      <c r="R14" s="45" t="str">
        <f t="shared" si="5"/>
        <v>APROBADO</v>
      </c>
      <c r="S14" s="46">
        <f>'CONSOLIDADO 1ER TRIM.'!G14</f>
        <v>8.73</v>
      </c>
      <c r="T14" s="43" t="str">
        <f>'CONSOLIDADO 2DO TRIM. '!G14</f>
        <v/>
      </c>
      <c r="U14" s="43" t="str">
        <f>'CONSOLIDADO 3ER TRIM. '!G14</f>
        <v/>
      </c>
      <c r="V14" s="47">
        <f t="shared" si="6"/>
        <v>8.73</v>
      </c>
      <c r="W14" s="45" t="str">
        <f t="shared" si="7"/>
        <v>APROBADO</v>
      </c>
      <c r="X14" s="43">
        <f>'CONSOLIDADO 1ER TRIM.'!H14</f>
        <v>9.09</v>
      </c>
      <c r="Y14" s="43" t="str">
        <f>'CONSOLIDADO 2DO TRIM. '!H14</f>
        <v/>
      </c>
      <c r="Z14" s="43" t="str">
        <f>'CONSOLIDADO 3ER TRIM. '!H14</f>
        <v/>
      </c>
      <c r="AA14" s="70">
        <f t="shared" si="8"/>
        <v>9.09</v>
      </c>
      <c r="AB14" s="45" t="str">
        <f t="shared" si="9"/>
        <v>APROBADO</v>
      </c>
      <c r="AC14" s="46">
        <f>'CONSOLIDADO 1ER TRIM.'!I14</f>
        <v>9</v>
      </c>
      <c r="AD14" s="43" t="str">
        <f>'CONSOLIDADO 2DO TRIM. '!I14</f>
        <v/>
      </c>
      <c r="AE14" s="43" t="str">
        <f>'CONSOLIDADO 3ER TRIM. '!I14</f>
        <v/>
      </c>
      <c r="AF14" s="47">
        <f t="shared" si="10"/>
        <v>9</v>
      </c>
      <c r="AG14" s="225">
        <f t="shared" si="11"/>
        <v>9</v>
      </c>
      <c r="AH14" s="45" t="str">
        <f t="shared" si="12"/>
        <v>APROBADO</v>
      </c>
      <c r="AI14" s="46">
        <f>'CONSOLIDADO 1ER TRIM.'!J14</f>
        <v>10</v>
      </c>
      <c r="AJ14" s="43" t="str">
        <f>'CONSOLIDADO 2DO TRIM. '!J14</f>
        <v/>
      </c>
      <c r="AK14" s="43" t="str">
        <f>'CONSOLIDADO 3ER TRIM. '!J14</f>
        <v/>
      </c>
      <c r="AL14" s="47">
        <f t="shared" si="13"/>
        <v>10</v>
      </c>
      <c r="AM14" s="225">
        <f t="shared" si="14"/>
        <v>10</v>
      </c>
      <c r="AN14" s="45" t="str">
        <f t="shared" si="15"/>
        <v>APROBADO</v>
      </c>
      <c r="AO14" s="40">
        <f t="shared" si="16"/>
        <v>9.01</v>
      </c>
    </row>
    <row r="15" spans="1:41" ht="16.5" customHeight="1" x14ac:dyDescent="0.25">
      <c r="A15" s="2">
        <v>7</v>
      </c>
      <c r="B15" s="31">
        <f>'CONSOLIDADO 1ER TRIM.'!B15</f>
        <v>0</v>
      </c>
      <c r="C15" s="3" t="str">
        <f>'CONSOLIDADO 1ER TRIM.'!C15</f>
        <v>CAGUA ROMAN DARA ABIGAIL</v>
      </c>
      <c r="D15" s="43">
        <f>'CONSOLIDADO 1ER TRIM.'!D15</f>
        <v>10</v>
      </c>
      <c r="E15" s="43" t="str">
        <f>'CONSOLIDADO 2DO TRIM. '!D15</f>
        <v/>
      </c>
      <c r="F15" s="43" t="str">
        <f>'CONSOLIDADO 3ER TRIM. '!D15</f>
        <v/>
      </c>
      <c r="G15" s="44">
        <f t="shared" si="0"/>
        <v>10</v>
      </c>
      <c r="H15" s="45" t="str">
        <f t="shared" si="1"/>
        <v>APROBADO</v>
      </c>
      <c r="I15" s="46">
        <f>'CONSOLIDADO 1ER TRIM.'!E15</f>
        <v>9.81</v>
      </c>
      <c r="J15" s="46" t="str">
        <f>'CONSOLIDADO 2DO TRIM. '!E15</f>
        <v/>
      </c>
      <c r="K15" s="46" t="str">
        <f>'CONSOLIDADO 3ER TRIM. '!E15</f>
        <v/>
      </c>
      <c r="L15" s="47">
        <f t="shared" si="2"/>
        <v>9.81</v>
      </c>
      <c r="M15" s="45" t="str">
        <f t="shared" si="3"/>
        <v>APROBABADO</v>
      </c>
      <c r="N15" s="43">
        <f>'CONSOLIDADO 1ER TRIM.'!F15</f>
        <v>9.5299999999999994</v>
      </c>
      <c r="O15" s="43" t="str">
        <f>'CONSOLIDADO 2DO TRIM. '!F15</f>
        <v/>
      </c>
      <c r="P15" s="43" t="str">
        <f>'CONSOLIDADO 3ER TRIM. '!F15</f>
        <v/>
      </c>
      <c r="Q15" s="70">
        <f t="shared" si="4"/>
        <v>9.5299999999999994</v>
      </c>
      <c r="R15" s="45" t="str">
        <f t="shared" si="5"/>
        <v>APROBADO</v>
      </c>
      <c r="S15" s="46">
        <f>'CONSOLIDADO 1ER TRIM.'!G15</f>
        <v>9.76</v>
      </c>
      <c r="T15" s="43" t="str">
        <f>'CONSOLIDADO 2DO TRIM. '!G15</f>
        <v/>
      </c>
      <c r="U15" s="43" t="str">
        <f>'CONSOLIDADO 3ER TRIM. '!G15</f>
        <v/>
      </c>
      <c r="V15" s="47">
        <f t="shared" si="6"/>
        <v>9.76</v>
      </c>
      <c r="W15" s="45" t="str">
        <f t="shared" si="7"/>
        <v>APROBADO</v>
      </c>
      <c r="X15" s="43">
        <f>'CONSOLIDADO 1ER TRIM.'!H15</f>
        <v>9.61</v>
      </c>
      <c r="Y15" s="43" t="str">
        <f>'CONSOLIDADO 2DO TRIM. '!H15</f>
        <v/>
      </c>
      <c r="Z15" s="43" t="str">
        <f>'CONSOLIDADO 3ER TRIM. '!H15</f>
        <v/>
      </c>
      <c r="AA15" s="70">
        <f t="shared" si="8"/>
        <v>9.61</v>
      </c>
      <c r="AB15" s="45" t="str">
        <f t="shared" si="9"/>
        <v>APROBADO</v>
      </c>
      <c r="AC15" s="46">
        <f>'CONSOLIDADO 1ER TRIM.'!I15</f>
        <v>10</v>
      </c>
      <c r="AD15" s="43" t="str">
        <f>'CONSOLIDADO 2DO TRIM. '!I15</f>
        <v/>
      </c>
      <c r="AE15" s="43" t="str">
        <f>'CONSOLIDADO 3ER TRIM. '!I15</f>
        <v/>
      </c>
      <c r="AF15" s="47">
        <f t="shared" si="10"/>
        <v>10</v>
      </c>
      <c r="AG15" s="225">
        <f t="shared" si="11"/>
        <v>10</v>
      </c>
      <c r="AH15" s="45" t="str">
        <f t="shared" si="12"/>
        <v>APROBADO</v>
      </c>
      <c r="AI15" s="46">
        <f>'CONSOLIDADO 1ER TRIM.'!J15</f>
        <v>10</v>
      </c>
      <c r="AJ15" s="43" t="str">
        <f>'CONSOLIDADO 2DO TRIM. '!J15</f>
        <v/>
      </c>
      <c r="AK15" s="43" t="str">
        <f>'CONSOLIDADO 3ER TRIM. '!J15</f>
        <v/>
      </c>
      <c r="AL15" s="47">
        <f t="shared" si="13"/>
        <v>10</v>
      </c>
      <c r="AM15" s="225">
        <f t="shared" si="14"/>
        <v>10</v>
      </c>
      <c r="AN15" s="45" t="str">
        <f t="shared" si="15"/>
        <v>APROBADO</v>
      </c>
      <c r="AO15" s="40">
        <f t="shared" si="16"/>
        <v>9.81</v>
      </c>
    </row>
    <row r="16" spans="1:41" ht="16.5" customHeight="1" x14ac:dyDescent="0.25">
      <c r="A16" s="2">
        <v>8</v>
      </c>
      <c r="B16" s="31">
        <f>'CONSOLIDADO 1ER TRIM.'!B16</f>
        <v>0</v>
      </c>
      <c r="C16" s="3" t="str">
        <f>'CONSOLIDADO 1ER TRIM.'!C16</f>
        <v>CALDERON CAÑARTE KEVIN DANIEL</v>
      </c>
      <c r="D16" s="43">
        <f>'CONSOLIDADO 1ER TRIM.'!D16</f>
        <v>8.1199999999999992</v>
      </c>
      <c r="E16" s="43" t="str">
        <f>'CONSOLIDADO 2DO TRIM. '!D16</f>
        <v/>
      </c>
      <c r="F16" s="43" t="str">
        <f>'CONSOLIDADO 3ER TRIM. '!D16</f>
        <v/>
      </c>
      <c r="G16" s="44">
        <f t="shared" si="0"/>
        <v>8.1199999999999992</v>
      </c>
      <c r="H16" s="45" t="str">
        <f t="shared" si="1"/>
        <v>APROBADO</v>
      </c>
      <c r="I16" s="46">
        <f>'CONSOLIDADO 1ER TRIM.'!E16</f>
        <v>8.06</v>
      </c>
      <c r="J16" s="46" t="str">
        <f>'CONSOLIDADO 2DO TRIM. '!E16</f>
        <v/>
      </c>
      <c r="K16" s="46" t="str">
        <f>'CONSOLIDADO 3ER TRIM. '!E16</f>
        <v/>
      </c>
      <c r="L16" s="47">
        <f t="shared" si="2"/>
        <v>8.06</v>
      </c>
      <c r="M16" s="45" t="str">
        <f t="shared" si="3"/>
        <v>APROBABADO</v>
      </c>
      <c r="N16" s="43">
        <f>'CONSOLIDADO 1ER TRIM.'!F16</f>
        <v>9.81</v>
      </c>
      <c r="O16" s="43" t="str">
        <f>'CONSOLIDADO 2DO TRIM. '!F16</f>
        <v/>
      </c>
      <c r="P16" s="43" t="str">
        <f>'CONSOLIDADO 3ER TRIM. '!F16</f>
        <v/>
      </c>
      <c r="Q16" s="70">
        <f t="shared" si="4"/>
        <v>9.81</v>
      </c>
      <c r="R16" s="45" t="str">
        <f t="shared" si="5"/>
        <v>APROBADO</v>
      </c>
      <c r="S16" s="46">
        <f>'CONSOLIDADO 1ER TRIM.'!G16</f>
        <v>9.1199999999999992</v>
      </c>
      <c r="T16" s="43" t="str">
        <f>'CONSOLIDADO 2DO TRIM. '!G16</f>
        <v/>
      </c>
      <c r="U16" s="43" t="str">
        <f>'CONSOLIDADO 3ER TRIM. '!G16</f>
        <v/>
      </c>
      <c r="V16" s="47">
        <f t="shared" si="6"/>
        <v>9.1199999999999992</v>
      </c>
      <c r="W16" s="45" t="str">
        <f t="shared" si="7"/>
        <v>APROBADO</v>
      </c>
      <c r="X16" s="43">
        <f>'CONSOLIDADO 1ER TRIM.'!H16</f>
        <v>7.63</v>
      </c>
      <c r="Y16" s="43" t="str">
        <f>'CONSOLIDADO 2DO TRIM. '!H16</f>
        <v/>
      </c>
      <c r="Z16" s="43" t="str">
        <f>'CONSOLIDADO 3ER TRIM. '!H16</f>
        <v/>
      </c>
      <c r="AA16" s="70">
        <f t="shared" si="8"/>
        <v>7.63</v>
      </c>
      <c r="AB16" s="45" t="str">
        <f t="shared" si="9"/>
        <v>APROBADO</v>
      </c>
      <c r="AC16" s="46">
        <f>'CONSOLIDADO 1ER TRIM.'!I16</f>
        <v>10</v>
      </c>
      <c r="AD16" s="43" t="str">
        <f>'CONSOLIDADO 2DO TRIM. '!I16</f>
        <v/>
      </c>
      <c r="AE16" s="43" t="str">
        <f>'CONSOLIDADO 3ER TRIM. '!I16</f>
        <v/>
      </c>
      <c r="AF16" s="47">
        <f t="shared" si="10"/>
        <v>10</v>
      </c>
      <c r="AG16" s="225">
        <f t="shared" si="11"/>
        <v>10</v>
      </c>
      <c r="AH16" s="45" t="str">
        <f t="shared" si="12"/>
        <v>APROBADO</v>
      </c>
      <c r="AI16" s="46">
        <f>'CONSOLIDADO 1ER TRIM.'!J16</f>
        <v>10</v>
      </c>
      <c r="AJ16" s="43" t="str">
        <f>'CONSOLIDADO 2DO TRIM. '!J16</f>
        <v/>
      </c>
      <c r="AK16" s="43" t="str">
        <f>'CONSOLIDADO 3ER TRIM. '!J16</f>
        <v/>
      </c>
      <c r="AL16" s="47">
        <f t="shared" si="13"/>
        <v>10</v>
      </c>
      <c r="AM16" s="225">
        <f t="shared" si="14"/>
        <v>10</v>
      </c>
      <c r="AN16" s="45" t="str">
        <f t="shared" si="15"/>
        <v>APROBADO</v>
      </c>
      <c r="AO16" s="40">
        <f t="shared" si="16"/>
        <v>8.9600000000000009</v>
      </c>
    </row>
    <row r="17" spans="1:41" ht="16.5" customHeight="1" x14ac:dyDescent="0.25">
      <c r="A17" s="2">
        <v>9</v>
      </c>
      <c r="B17" s="31">
        <f>'CONSOLIDADO 1ER TRIM.'!B17</f>
        <v>0</v>
      </c>
      <c r="C17" s="3" t="str">
        <f>'CONSOLIDADO 1ER TRIM.'!C17</f>
        <v>CALDERON VILELA BRITANNY AILIN</v>
      </c>
      <c r="D17" s="43">
        <f>'CONSOLIDADO 1ER TRIM.'!D17</f>
        <v>9.57</v>
      </c>
      <c r="E17" s="43" t="str">
        <f>'CONSOLIDADO 2DO TRIM. '!D17</f>
        <v/>
      </c>
      <c r="F17" s="43" t="str">
        <f>'CONSOLIDADO 3ER TRIM. '!D17</f>
        <v/>
      </c>
      <c r="G17" s="44">
        <f t="shared" si="0"/>
        <v>9.57</v>
      </c>
      <c r="H17" s="45" t="str">
        <f t="shared" si="1"/>
        <v>APROBADO</v>
      </c>
      <c r="I17" s="46">
        <f>'CONSOLIDADO 1ER TRIM.'!E17</f>
        <v>9.32</v>
      </c>
      <c r="J17" s="46" t="str">
        <f>'CONSOLIDADO 2DO TRIM. '!E17</f>
        <v/>
      </c>
      <c r="K17" s="46" t="str">
        <f>'CONSOLIDADO 3ER TRIM. '!E17</f>
        <v/>
      </c>
      <c r="L17" s="47">
        <f t="shared" si="2"/>
        <v>9.32</v>
      </c>
      <c r="M17" s="45" t="str">
        <f t="shared" si="3"/>
        <v>APROBABADO</v>
      </c>
      <c r="N17" s="43">
        <f>'CONSOLIDADO 1ER TRIM.'!F17</f>
        <v>8.92</v>
      </c>
      <c r="O17" s="43" t="str">
        <f>'CONSOLIDADO 2DO TRIM. '!F17</f>
        <v/>
      </c>
      <c r="P17" s="43" t="str">
        <f>'CONSOLIDADO 3ER TRIM. '!F17</f>
        <v/>
      </c>
      <c r="Q17" s="70">
        <f t="shared" si="4"/>
        <v>8.92</v>
      </c>
      <c r="R17" s="45" t="str">
        <f t="shared" si="5"/>
        <v>APROBADO</v>
      </c>
      <c r="S17" s="46">
        <f>'CONSOLIDADO 1ER TRIM.'!G17</f>
        <v>9.93</v>
      </c>
      <c r="T17" s="43" t="str">
        <f>'CONSOLIDADO 2DO TRIM. '!G17</f>
        <v/>
      </c>
      <c r="U17" s="43" t="str">
        <f>'CONSOLIDADO 3ER TRIM. '!G17</f>
        <v/>
      </c>
      <c r="V17" s="47">
        <f t="shared" si="6"/>
        <v>9.93</v>
      </c>
      <c r="W17" s="45" t="str">
        <f t="shared" si="7"/>
        <v>APROBADO</v>
      </c>
      <c r="X17" s="43">
        <f>'CONSOLIDADO 1ER TRIM.'!H17</f>
        <v>9.85</v>
      </c>
      <c r="Y17" s="43" t="str">
        <f>'CONSOLIDADO 2DO TRIM. '!H17</f>
        <v/>
      </c>
      <c r="Z17" s="43" t="str">
        <f>'CONSOLIDADO 3ER TRIM. '!H17</f>
        <v/>
      </c>
      <c r="AA17" s="70">
        <f t="shared" si="8"/>
        <v>9.85</v>
      </c>
      <c r="AB17" s="45" t="str">
        <f t="shared" si="9"/>
        <v>APROBADO</v>
      </c>
      <c r="AC17" s="46">
        <f>'CONSOLIDADO 1ER TRIM.'!I17</f>
        <v>10</v>
      </c>
      <c r="AD17" s="43" t="str">
        <f>'CONSOLIDADO 2DO TRIM. '!I17</f>
        <v/>
      </c>
      <c r="AE17" s="43" t="str">
        <f>'CONSOLIDADO 3ER TRIM. '!I17</f>
        <v/>
      </c>
      <c r="AF17" s="47">
        <f t="shared" si="10"/>
        <v>10</v>
      </c>
      <c r="AG17" s="225">
        <f t="shared" si="11"/>
        <v>10</v>
      </c>
      <c r="AH17" s="45" t="str">
        <f t="shared" si="12"/>
        <v>APROBADO</v>
      </c>
      <c r="AI17" s="46">
        <f>'CONSOLIDADO 1ER TRIM.'!J17</f>
        <v>10</v>
      </c>
      <c r="AJ17" s="43" t="str">
        <f>'CONSOLIDADO 2DO TRIM. '!J17</f>
        <v/>
      </c>
      <c r="AK17" s="43" t="str">
        <f>'CONSOLIDADO 3ER TRIM. '!J17</f>
        <v/>
      </c>
      <c r="AL17" s="47">
        <f t="shared" si="13"/>
        <v>10</v>
      </c>
      <c r="AM17" s="225">
        <f t="shared" si="14"/>
        <v>10</v>
      </c>
      <c r="AN17" s="45" t="str">
        <f t="shared" si="15"/>
        <v>APROBADO</v>
      </c>
      <c r="AO17" s="40">
        <f t="shared" si="16"/>
        <v>9.65</v>
      </c>
    </row>
    <row r="18" spans="1:41" ht="16.5" customHeight="1" x14ac:dyDescent="0.25">
      <c r="A18" s="2">
        <v>10</v>
      </c>
      <c r="B18" s="31">
        <f>'CONSOLIDADO 1ER TRIM.'!B18</f>
        <v>0</v>
      </c>
      <c r="C18" s="3" t="str">
        <f>'CONSOLIDADO 1ER TRIM.'!C18</f>
        <v>CAÑOLA CHILA MARIA FERNANDA</v>
      </c>
      <c r="D18" s="43">
        <f>'CONSOLIDADO 1ER TRIM.'!D18</f>
        <v>9.19</v>
      </c>
      <c r="E18" s="43" t="str">
        <f>'CONSOLIDADO 2DO TRIM. '!D18</f>
        <v/>
      </c>
      <c r="F18" s="43" t="str">
        <f>'CONSOLIDADO 3ER TRIM. '!D18</f>
        <v/>
      </c>
      <c r="G18" s="44">
        <f t="shared" si="0"/>
        <v>9.19</v>
      </c>
      <c r="H18" s="45" t="str">
        <f t="shared" si="1"/>
        <v>APROBADO</v>
      </c>
      <c r="I18" s="46">
        <f>'CONSOLIDADO 1ER TRIM.'!E18</f>
        <v>9.68</v>
      </c>
      <c r="J18" s="46" t="str">
        <f>'CONSOLIDADO 2DO TRIM. '!E18</f>
        <v/>
      </c>
      <c r="K18" s="46" t="str">
        <f>'CONSOLIDADO 3ER TRIM. '!E18</f>
        <v/>
      </c>
      <c r="L18" s="47">
        <f t="shared" si="2"/>
        <v>9.68</v>
      </c>
      <c r="M18" s="45" t="str">
        <f t="shared" si="3"/>
        <v>APROBABADO</v>
      </c>
      <c r="N18" s="43">
        <f>'CONSOLIDADO 1ER TRIM.'!F18</f>
        <v>9.5299999999999994</v>
      </c>
      <c r="O18" s="43" t="str">
        <f>'CONSOLIDADO 2DO TRIM. '!F18</f>
        <v/>
      </c>
      <c r="P18" s="43" t="str">
        <f>'CONSOLIDADO 3ER TRIM. '!F18</f>
        <v/>
      </c>
      <c r="Q18" s="70">
        <f t="shared" si="4"/>
        <v>9.5299999999999994</v>
      </c>
      <c r="R18" s="45" t="str">
        <f t="shared" si="5"/>
        <v>APROBADO</v>
      </c>
      <c r="S18" s="46">
        <f>'CONSOLIDADO 1ER TRIM.'!G18</f>
        <v>9.93</v>
      </c>
      <c r="T18" s="43" t="str">
        <f>'CONSOLIDADO 2DO TRIM. '!G18</f>
        <v/>
      </c>
      <c r="U18" s="43" t="str">
        <f>'CONSOLIDADO 3ER TRIM. '!G18</f>
        <v/>
      </c>
      <c r="V18" s="47">
        <f t="shared" si="6"/>
        <v>9.93</v>
      </c>
      <c r="W18" s="45" t="str">
        <f t="shared" si="7"/>
        <v>APROBADO</v>
      </c>
      <c r="X18" s="43">
        <f>'CONSOLIDADO 1ER TRIM.'!H18</f>
        <v>8.67</v>
      </c>
      <c r="Y18" s="43" t="str">
        <f>'CONSOLIDADO 2DO TRIM. '!H18</f>
        <v/>
      </c>
      <c r="Z18" s="43" t="str">
        <f>'CONSOLIDADO 3ER TRIM. '!H18</f>
        <v/>
      </c>
      <c r="AA18" s="70">
        <f t="shared" si="8"/>
        <v>8.67</v>
      </c>
      <c r="AB18" s="45" t="str">
        <f t="shared" si="9"/>
        <v>APROBADO</v>
      </c>
      <c r="AC18" s="46">
        <f>'CONSOLIDADO 1ER TRIM.'!I18</f>
        <v>10</v>
      </c>
      <c r="AD18" s="43" t="str">
        <f>'CONSOLIDADO 2DO TRIM. '!I18</f>
        <v/>
      </c>
      <c r="AE18" s="43" t="str">
        <f>'CONSOLIDADO 3ER TRIM. '!I18</f>
        <v/>
      </c>
      <c r="AF18" s="47">
        <f t="shared" si="10"/>
        <v>10</v>
      </c>
      <c r="AG18" s="225">
        <f t="shared" si="11"/>
        <v>10</v>
      </c>
      <c r="AH18" s="45" t="str">
        <f t="shared" si="12"/>
        <v>APROBADO</v>
      </c>
      <c r="AI18" s="46">
        <f>'CONSOLIDADO 1ER TRIM.'!J18</f>
        <v>10</v>
      </c>
      <c r="AJ18" s="43" t="str">
        <f>'CONSOLIDADO 2DO TRIM. '!J18</f>
        <v/>
      </c>
      <c r="AK18" s="43" t="str">
        <f>'CONSOLIDADO 3ER TRIM. '!J18</f>
        <v/>
      </c>
      <c r="AL18" s="47">
        <f t="shared" si="13"/>
        <v>10</v>
      </c>
      <c r="AM18" s="225">
        <f t="shared" si="14"/>
        <v>10</v>
      </c>
      <c r="AN18" s="45" t="str">
        <f t="shared" si="15"/>
        <v>APROBADO</v>
      </c>
      <c r="AO18" s="40">
        <f t="shared" si="16"/>
        <v>9.57</v>
      </c>
    </row>
    <row r="19" spans="1:41" ht="16.5" customHeight="1" x14ac:dyDescent="0.25">
      <c r="A19" s="2">
        <v>11</v>
      </c>
      <c r="B19" s="31">
        <f>'CONSOLIDADO 1ER TRIM.'!B19</f>
        <v>0</v>
      </c>
      <c r="C19" s="3" t="str">
        <f>'CONSOLIDADO 1ER TRIM.'!C19</f>
        <v>CRIOLLO JAMA HEYTHAN KEANU</v>
      </c>
      <c r="D19" s="43">
        <f>'CONSOLIDADO 1ER TRIM.'!D19</f>
        <v>8.48</v>
      </c>
      <c r="E19" s="43" t="str">
        <f>'CONSOLIDADO 2DO TRIM. '!D19</f>
        <v/>
      </c>
      <c r="F19" s="43" t="str">
        <f>'CONSOLIDADO 3ER TRIM. '!D19</f>
        <v/>
      </c>
      <c r="G19" s="44">
        <f t="shared" si="0"/>
        <v>8.48</v>
      </c>
      <c r="H19" s="45" t="str">
        <f t="shared" si="1"/>
        <v>APROBADO</v>
      </c>
      <c r="I19" s="46">
        <f>'CONSOLIDADO 1ER TRIM.'!E19</f>
        <v>9.4499999999999993</v>
      </c>
      <c r="J19" s="46" t="str">
        <f>'CONSOLIDADO 2DO TRIM. '!E19</f>
        <v/>
      </c>
      <c r="K19" s="46" t="str">
        <f>'CONSOLIDADO 3ER TRIM. '!E19</f>
        <v/>
      </c>
      <c r="L19" s="47">
        <f t="shared" si="2"/>
        <v>9.4499999999999993</v>
      </c>
      <c r="M19" s="45" t="str">
        <f t="shared" si="3"/>
        <v>APROBABADO</v>
      </c>
      <c r="N19" s="43">
        <f>'CONSOLIDADO 1ER TRIM.'!F19</f>
        <v>8.77</v>
      </c>
      <c r="O19" s="43" t="str">
        <f>'CONSOLIDADO 2DO TRIM. '!F19</f>
        <v/>
      </c>
      <c r="P19" s="43" t="str">
        <f>'CONSOLIDADO 3ER TRIM. '!F19</f>
        <v/>
      </c>
      <c r="Q19" s="70">
        <f t="shared" si="4"/>
        <v>8.77</v>
      </c>
      <c r="R19" s="45" t="str">
        <f t="shared" si="5"/>
        <v>APROBADO</v>
      </c>
      <c r="S19" s="46">
        <f>'CONSOLIDADO 1ER TRIM.'!G19</f>
        <v>9.16</v>
      </c>
      <c r="T19" s="43" t="str">
        <f>'CONSOLIDADO 2DO TRIM. '!G19</f>
        <v/>
      </c>
      <c r="U19" s="43" t="str">
        <f>'CONSOLIDADO 3ER TRIM. '!G19</f>
        <v/>
      </c>
      <c r="V19" s="47">
        <f t="shared" si="6"/>
        <v>9.16</v>
      </c>
      <c r="W19" s="45" t="str">
        <f t="shared" si="7"/>
        <v>APROBADO</v>
      </c>
      <c r="X19" s="43">
        <f>'CONSOLIDADO 1ER TRIM.'!H19</f>
        <v>8.9600000000000009</v>
      </c>
      <c r="Y19" s="43" t="str">
        <f>'CONSOLIDADO 2DO TRIM. '!H19</f>
        <v/>
      </c>
      <c r="Z19" s="43" t="str">
        <f>'CONSOLIDADO 3ER TRIM. '!H19</f>
        <v/>
      </c>
      <c r="AA19" s="70">
        <f t="shared" si="8"/>
        <v>8.9600000000000009</v>
      </c>
      <c r="AB19" s="45" t="str">
        <f t="shared" si="9"/>
        <v>APROBADO</v>
      </c>
      <c r="AC19" s="46">
        <f>'CONSOLIDADO 1ER TRIM.'!I19</f>
        <v>10</v>
      </c>
      <c r="AD19" s="43" t="str">
        <f>'CONSOLIDADO 2DO TRIM. '!I19</f>
        <v/>
      </c>
      <c r="AE19" s="43" t="str">
        <f>'CONSOLIDADO 3ER TRIM. '!I19</f>
        <v/>
      </c>
      <c r="AF19" s="47">
        <f t="shared" si="10"/>
        <v>10</v>
      </c>
      <c r="AG19" s="225">
        <f t="shared" si="11"/>
        <v>10</v>
      </c>
      <c r="AH19" s="45" t="str">
        <f t="shared" si="12"/>
        <v>APROBADO</v>
      </c>
      <c r="AI19" s="46">
        <f>'CONSOLIDADO 1ER TRIM.'!J19</f>
        <v>10</v>
      </c>
      <c r="AJ19" s="43" t="str">
        <f>'CONSOLIDADO 2DO TRIM. '!J19</f>
        <v/>
      </c>
      <c r="AK19" s="43" t="str">
        <f>'CONSOLIDADO 3ER TRIM. '!J19</f>
        <v/>
      </c>
      <c r="AL19" s="47">
        <f t="shared" si="13"/>
        <v>10</v>
      </c>
      <c r="AM19" s="225">
        <f t="shared" si="14"/>
        <v>10</v>
      </c>
      <c r="AN19" s="45" t="str">
        <f t="shared" si="15"/>
        <v>APROBADO</v>
      </c>
      <c r="AO19" s="40">
        <f t="shared" si="16"/>
        <v>9.26</v>
      </c>
    </row>
    <row r="20" spans="1:41" ht="16.5" customHeight="1" x14ac:dyDescent="0.25">
      <c r="A20" s="2">
        <v>12</v>
      </c>
      <c r="B20" s="31">
        <f>'CONSOLIDADO 1ER TRIM.'!B20</f>
        <v>0</v>
      </c>
      <c r="C20" s="3" t="str">
        <f>'CONSOLIDADO 1ER TRIM.'!C20</f>
        <v>FARIAS QUIÑONEZ SCARLETH JULIETH</v>
      </c>
      <c r="D20" s="43">
        <f>'CONSOLIDADO 1ER TRIM.'!D20</f>
        <v>9.49</v>
      </c>
      <c r="E20" s="43" t="str">
        <f>'CONSOLIDADO 2DO TRIM. '!D20</f>
        <v/>
      </c>
      <c r="F20" s="43" t="str">
        <f>'CONSOLIDADO 3ER TRIM. '!D20</f>
        <v/>
      </c>
      <c r="G20" s="44">
        <f t="shared" si="0"/>
        <v>9.49</v>
      </c>
      <c r="H20" s="45" t="str">
        <f t="shared" si="1"/>
        <v>APROBADO</v>
      </c>
      <c r="I20" s="46">
        <f>'CONSOLIDADO 1ER TRIM.'!E20</f>
        <v>9.73</v>
      </c>
      <c r="J20" s="46" t="str">
        <f>'CONSOLIDADO 2DO TRIM. '!E20</f>
        <v/>
      </c>
      <c r="K20" s="46" t="str">
        <f>'CONSOLIDADO 3ER TRIM. '!E20</f>
        <v/>
      </c>
      <c r="L20" s="47">
        <f t="shared" si="2"/>
        <v>9.73</v>
      </c>
      <c r="M20" s="45" t="str">
        <f t="shared" si="3"/>
        <v>APROBABADO</v>
      </c>
      <c r="N20" s="43">
        <f>'CONSOLIDADO 1ER TRIM.'!F20</f>
        <v>8.91</v>
      </c>
      <c r="O20" s="43" t="str">
        <f>'CONSOLIDADO 2DO TRIM. '!F20</f>
        <v/>
      </c>
      <c r="P20" s="43" t="str">
        <f>'CONSOLIDADO 3ER TRIM. '!F20</f>
        <v/>
      </c>
      <c r="Q20" s="70">
        <f t="shared" si="4"/>
        <v>8.91</v>
      </c>
      <c r="R20" s="45" t="str">
        <f t="shared" si="5"/>
        <v>APROBADO</v>
      </c>
      <c r="S20" s="46">
        <f>'CONSOLIDADO 1ER TRIM.'!G20</f>
        <v>9.8800000000000008</v>
      </c>
      <c r="T20" s="43" t="str">
        <f>'CONSOLIDADO 2DO TRIM. '!G20</f>
        <v/>
      </c>
      <c r="U20" s="43" t="str">
        <f>'CONSOLIDADO 3ER TRIM. '!G20</f>
        <v/>
      </c>
      <c r="V20" s="47">
        <f t="shared" si="6"/>
        <v>9.8800000000000008</v>
      </c>
      <c r="W20" s="45" t="str">
        <f t="shared" si="7"/>
        <v>APROBADO</v>
      </c>
      <c r="X20" s="43">
        <f>'CONSOLIDADO 1ER TRIM.'!H20</f>
        <v>8.93</v>
      </c>
      <c r="Y20" s="43" t="str">
        <f>'CONSOLIDADO 2DO TRIM. '!H20</f>
        <v/>
      </c>
      <c r="Z20" s="43" t="str">
        <f>'CONSOLIDADO 3ER TRIM. '!H20</f>
        <v/>
      </c>
      <c r="AA20" s="70">
        <f t="shared" si="8"/>
        <v>8.93</v>
      </c>
      <c r="AB20" s="45" t="str">
        <f t="shared" si="9"/>
        <v>APROBADO</v>
      </c>
      <c r="AC20" s="46">
        <f>'CONSOLIDADO 1ER TRIM.'!I20</f>
        <v>10</v>
      </c>
      <c r="AD20" s="43" t="str">
        <f>'CONSOLIDADO 2DO TRIM. '!I20</f>
        <v/>
      </c>
      <c r="AE20" s="43" t="str">
        <f>'CONSOLIDADO 3ER TRIM. '!I20</f>
        <v/>
      </c>
      <c r="AF20" s="47">
        <f t="shared" si="10"/>
        <v>10</v>
      </c>
      <c r="AG20" s="225">
        <f t="shared" si="11"/>
        <v>10</v>
      </c>
      <c r="AH20" s="45" t="str">
        <f t="shared" si="12"/>
        <v>APROBADO</v>
      </c>
      <c r="AI20" s="46">
        <f>'CONSOLIDADO 1ER TRIM.'!J20</f>
        <v>10</v>
      </c>
      <c r="AJ20" s="43" t="str">
        <f>'CONSOLIDADO 2DO TRIM. '!J20</f>
        <v/>
      </c>
      <c r="AK20" s="43" t="str">
        <f>'CONSOLIDADO 3ER TRIM. '!J20</f>
        <v/>
      </c>
      <c r="AL20" s="47">
        <f t="shared" si="13"/>
        <v>10</v>
      </c>
      <c r="AM20" s="225">
        <f t="shared" si="14"/>
        <v>10</v>
      </c>
      <c r="AN20" s="45" t="str">
        <f t="shared" si="15"/>
        <v>APROBADO</v>
      </c>
      <c r="AO20" s="40">
        <f t="shared" si="16"/>
        <v>9.56</v>
      </c>
    </row>
    <row r="21" spans="1:41" ht="16.5" customHeight="1" x14ac:dyDescent="0.25">
      <c r="A21" s="2">
        <v>13</v>
      </c>
      <c r="B21" s="31">
        <f>'CONSOLIDADO 1ER TRIM.'!B21</f>
        <v>0</v>
      </c>
      <c r="C21" s="3" t="str">
        <f>'CONSOLIDADO 1ER TRIM.'!C21</f>
        <v>GARCIA JIMENEZ DIEGO NICOLAS</v>
      </c>
      <c r="D21" s="43">
        <f>'CONSOLIDADO 1ER TRIM.'!D21</f>
        <v>9.65</v>
      </c>
      <c r="E21" s="43" t="str">
        <f>'CONSOLIDADO 2DO TRIM. '!D21</f>
        <v/>
      </c>
      <c r="F21" s="43" t="str">
        <f>'CONSOLIDADO 3ER TRIM. '!D21</f>
        <v/>
      </c>
      <c r="G21" s="44">
        <f t="shared" ref="G21:G48" si="17">IFERROR(TRUNC(AVERAGE(D21:F21),2),"")</f>
        <v>9.65</v>
      </c>
      <c r="H21" s="45" t="str">
        <f t="shared" ref="H21:H48" si="18">IF(G21="","",IF(G21&gt;=7,"APROBADO",IF(AND(G21&lt;=6.99,G21&gt;=5),"SUPLETORIO","REPROBADO")))</f>
        <v>APROBADO</v>
      </c>
      <c r="I21" s="46">
        <f>'CONSOLIDADO 1ER TRIM.'!E21</f>
        <v>9.8800000000000008</v>
      </c>
      <c r="J21" s="46" t="str">
        <f>'CONSOLIDADO 2DO TRIM. '!E21</f>
        <v/>
      </c>
      <c r="K21" s="46" t="str">
        <f>'CONSOLIDADO 3ER TRIM. '!E21</f>
        <v/>
      </c>
      <c r="L21" s="47">
        <f t="shared" ref="L21:L48" si="19">IFERROR(TRUNC(AVERAGE(I21:K21),2),"")</f>
        <v>9.8800000000000008</v>
      </c>
      <c r="M21" s="45" t="str">
        <f t="shared" ref="M21:M48" si="20">IF(L21="","",IF(L21&gt;=7,"APROBABADO",IF(AND(L21&lt;=6.99,L21&gt;=4),"SUPLETORIO","REPROBADO")))</f>
        <v>APROBABADO</v>
      </c>
      <c r="N21" s="43">
        <f>'CONSOLIDADO 1ER TRIM.'!F21</f>
        <v>9.4700000000000006</v>
      </c>
      <c r="O21" s="43" t="str">
        <f>'CONSOLIDADO 2DO TRIM. '!F21</f>
        <v/>
      </c>
      <c r="P21" s="43" t="str">
        <f>'CONSOLIDADO 3ER TRIM. '!F21</f>
        <v/>
      </c>
      <c r="Q21" s="70">
        <f t="shared" ref="Q21:Q48" si="21">IFERROR(TRUNC(AVERAGE(N21:P21),2),"")</f>
        <v>9.4700000000000006</v>
      </c>
      <c r="R21" s="45" t="str">
        <f t="shared" ref="R21:R48" si="22">IF(Q21="","",IF(Q21&gt;=7,"APROBADO",IF(AND(Q21&lt;=6.99,Q21&gt;=4),"SUPLETORIO","REPROBADO")))</f>
        <v>APROBADO</v>
      </c>
      <c r="S21" s="46">
        <f>'CONSOLIDADO 1ER TRIM.'!G21</f>
        <v>9.8800000000000008</v>
      </c>
      <c r="T21" s="43" t="str">
        <f>'CONSOLIDADO 2DO TRIM. '!G21</f>
        <v/>
      </c>
      <c r="U21" s="43" t="str">
        <f>'CONSOLIDADO 3ER TRIM. '!G21</f>
        <v/>
      </c>
      <c r="V21" s="47">
        <f t="shared" ref="V21:V48" si="23">IFERROR(TRUNC(AVERAGE(S21:U21),2),"")</f>
        <v>9.8800000000000008</v>
      </c>
      <c r="W21" s="45" t="str">
        <f t="shared" ref="W21:W48" si="24">IF(V21="","",IF(V21&gt;=7,"APROBADO",IF(AND(V21&lt;=6.99,V21&gt;=4),"SUPLETORIO","REPROBADO")))</f>
        <v>APROBADO</v>
      </c>
      <c r="X21" s="43">
        <f>'CONSOLIDADO 1ER TRIM.'!H21</f>
        <v>9.84</v>
      </c>
      <c r="Y21" s="43" t="str">
        <f>'CONSOLIDADO 2DO TRIM. '!H21</f>
        <v/>
      </c>
      <c r="Z21" s="43" t="str">
        <f>'CONSOLIDADO 3ER TRIM. '!H21</f>
        <v/>
      </c>
      <c r="AA21" s="70">
        <f t="shared" ref="AA21:AA48" si="25">IFERROR(TRUNC(AVERAGE(X21:Z21),2),"")</f>
        <v>9.84</v>
      </c>
      <c r="AB21" s="45" t="str">
        <f t="shared" ref="AB21:AB48" si="26">IF(AA21="","",IF(AA21&gt;=7,"APROBADO",IF(AND(AA21&lt;=6.99,AA21&gt;=4),"SUPLETORIO","REPROBADO")))</f>
        <v>APROBADO</v>
      </c>
      <c r="AC21" s="46">
        <f>'CONSOLIDADO 1ER TRIM.'!I21</f>
        <v>10</v>
      </c>
      <c r="AD21" s="43" t="str">
        <f>'CONSOLIDADO 2DO TRIM. '!I21</f>
        <v/>
      </c>
      <c r="AE21" s="43" t="str">
        <f>'CONSOLIDADO 3ER TRIM. '!I21</f>
        <v/>
      </c>
      <c r="AF21" s="47">
        <f t="shared" ref="AF21:AF48" si="27">IFERROR(TRUNC(AVERAGE(AC21:AE21),2),"")</f>
        <v>10</v>
      </c>
      <c r="AG21" s="225">
        <f t="shared" ref="AG21:AG48" si="28">IF(AF21="","",ROUND(AF21,0))</f>
        <v>10</v>
      </c>
      <c r="AH21" s="45" t="str">
        <f t="shared" ref="AH21:AH48" si="29">IF(AF21="","",IF(AF21&gt;=7,"APROBADO",IF(AND(AF21&lt;=6.99,AF21&gt;=5),"SUPLETORIO","REPROBADO")))</f>
        <v>APROBADO</v>
      </c>
      <c r="AI21" s="46">
        <f>'CONSOLIDADO 1ER TRIM.'!J21</f>
        <v>10</v>
      </c>
      <c r="AJ21" s="43" t="str">
        <f>'CONSOLIDADO 2DO TRIM. '!J21</f>
        <v/>
      </c>
      <c r="AK21" s="43" t="str">
        <f>'CONSOLIDADO 3ER TRIM. '!J21</f>
        <v/>
      </c>
      <c r="AL21" s="47">
        <f t="shared" ref="AL21:AL48" si="30">IFERROR(TRUNC(AVERAGE(AI21:AK21),2),"")</f>
        <v>10</v>
      </c>
      <c r="AM21" s="225">
        <f t="shared" ref="AM21:AM48" si="31">IF(AL21="","",ROUND(AL21,0))</f>
        <v>10</v>
      </c>
      <c r="AN21" s="45" t="str">
        <f t="shared" ref="AN21:AN48" si="32">IF(AL21="","",IF(AL21&gt;=7,"APROBADO",IF(AND(AL21&lt;=6.99,AL21&gt;=5),"SUPLETORIO","REPROBADO")))</f>
        <v>APROBADO</v>
      </c>
      <c r="AO21" s="40">
        <f t="shared" ref="AO21:AO48" si="33">IFERROR(TRUNC(AVERAGE(G21,L21,Q21,V21,AA21,AG21,AM21),2),"")</f>
        <v>9.81</v>
      </c>
    </row>
    <row r="22" spans="1:41" ht="16.5" customHeight="1" x14ac:dyDescent="0.25">
      <c r="A22" s="2">
        <v>14</v>
      </c>
      <c r="B22" s="31">
        <f>'CONSOLIDADO 1ER TRIM.'!B22</f>
        <v>0</v>
      </c>
      <c r="C22" s="3" t="str">
        <f>'CONSOLIDADO 1ER TRIM.'!C22</f>
        <v>GUERRERO NAPA ACENE SAMANTA</v>
      </c>
      <c r="D22" s="43">
        <f>'CONSOLIDADO 1ER TRIM.'!D22</f>
        <v>8.25</v>
      </c>
      <c r="E22" s="43" t="str">
        <f>'CONSOLIDADO 2DO TRIM. '!D22</f>
        <v/>
      </c>
      <c r="F22" s="43" t="str">
        <f>'CONSOLIDADO 3ER TRIM. '!D22</f>
        <v/>
      </c>
      <c r="G22" s="44">
        <f t="shared" si="17"/>
        <v>8.25</v>
      </c>
      <c r="H22" s="45" t="str">
        <f t="shared" si="18"/>
        <v>APROBADO</v>
      </c>
      <c r="I22" s="46">
        <f>'CONSOLIDADO 1ER TRIM.'!E22</f>
        <v>8.31</v>
      </c>
      <c r="J22" s="46" t="str">
        <f>'CONSOLIDADO 2DO TRIM. '!E22</f>
        <v/>
      </c>
      <c r="K22" s="46" t="str">
        <f>'CONSOLIDADO 3ER TRIM. '!E22</f>
        <v/>
      </c>
      <c r="L22" s="47">
        <f t="shared" si="19"/>
        <v>8.31</v>
      </c>
      <c r="M22" s="45" t="str">
        <f t="shared" si="20"/>
        <v>APROBABADO</v>
      </c>
      <c r="N22" s="43">
        <f>'CONSOLIDADO 1ER TRIM.'!F22</f>
        <v>8.9600000000000009</v>
      </c>
      <c r="O22" s="43" t="str">
        <f>'CONSOLIDADO 2DO TRIM. '!F22</f>
        <v/>
      </c>
      <c r="P22" s="43" t="str">
        <f>'CONSOLIDADO 3ER TRIM. '!F22</f>
        <v/>
      </c>
      <c r="Q22" s="70">
        <f t="shared" si="21"/>
        <v>8.9600000000000009</v>
      </c>
      <c r="R22" s="45" t="str">
        <f t="shared" si="22"/>
        <v>APROBADO</v>
      </c>
      <c r="S22" s="46">
        <f>'CONSOLIDADO 1ER TRIM.'!G22</f>
        <v>9.2100000000000009</v>
      </c>
      <c r="T22" s="43" t="str">
        <f>'CONSOLIDADO 2DO TRIM. '!G22</f>
        <v/>
      </c>
      <c r="U22" s="43" t="str">
        <f>'CONSOLIDADO 3ER TRIM. '!G22</f>
        <v/>
      </c>
      <c r="V22" s="47">
        <f t="shared" si="23"/>
        <v>9.2100000000000009</v>
      </c>
      <c r="W22" s="45" t="str">
        <f t="shared" si="24"/>
        <v>APROBADO</v>
      </c>
      <c r="X22" s="43">
        <f>'CONSOLIDADO 1ER TRIM.'!H22</f>
        <v>8.43</v>
      </c>
      <c r="Y22" s="43" t="str">
        <f>'CONSOLIDADO 2DO TRIM. '!H22</f>
        <v/>
      </c>
      <c r="Z22" s="43" t="str">
        <f>'CONSOLIDADO 3ER TRIM. '!H22</f>
        <v/>
      </c>
      <c r="AA22" s="70">
        <f t="shared" si="25"/>
        <v>8.43</v>
      </c>
      <c r="AB22" s="45" t="str">
        <f t="shared" si="26"/>
        <v>APROBADO</v>
      </c>
      <c r="AC22" s="46">
        <f>'CONSOLIDADO 1ER TRIM.'!I22</f>
        <v>10</v>
      </c>
      <c r="AD22" s="43" t="str">
        <f>'CONSOLIDADO 2DO TRIM. '!I22</f>
        <v/>
      </c>
      <c r="AE22" s="43" t="str">
        <f>'CONSOLIDADO 3ER TRIM. '!I22</f>
        <v/>
      </c>
      <c r="AF22" s="47">
        <f t="shared" si="27"/>
        <v>10</v>
      </c>
      <c r="AG22" s="225">
        <f t="shared" si="28"/>
        <v>10</v>
      </c>
      <c r="AH22" s="45" t="str">
        <f t="shared" si="29"/>
        <v>APROBADO</v>
      </c>
      <c r="AI22" s="46">
        <f>'CONSOLIDADO 1ER TRIM.'!J22</f>
        <v>10</v>
      </c>
      <c r="AJ22" s="43" t="str">
        <f>'CONSOLIDADO 2DO TRIM. '!J22</f>
        <v/>
      </c>
      <c r="AK22" s="43" t="str">
        <f>'CONSOLIDADO 3ER TRIM. '!J22</f>
        <v/>
      </c>
      <c r="AL22" s="47">
        <f t="shared" si="30"/>
        <v>10</v>
      </c>
      <c r="AM22" s="225">
        <f t="shared" si="31"/>
        <v>10</v>
      </c>
      <c r="AN22" s="45" t="str">
        <f t="shared" si="32"/>
        <v>APROBADO</v>
      </c>
      <c r="AO22" s="40">
        <f t="shared" si="33"/>
        <v>9.02</v>
      </c>
    </row>
    <row r="23" spans="1:41" ht="16.5" customHeight="1" x14ac:dyDescent="0.25">
      <c r="A23" s="2">
        <v>15</v>
      </c>
      <c r="B23" s="31">
        <f>'CONSOLIDADO 1ER TRIM.'!B23</f>
        <v>0</v>
      </c>
      <c r="C23" s="3" t="str">
        <f>'CONSOLIDADO 1ER TRIM.'!C23</f>
        <v>GUILLEN RODRIGUEZ KIMBERLY DOMENICA</v>
      </c>
      <c r="D23" s="43">
        <f>'CONSOLIDADO 1ER TRIM.'!D23</f>
        <v>9.16</v>
      </c>
      <c r="E23" s="43" t="str">
        <f>'CONSOLIDADO 2DO TRIM. '!D23</f>
        <v/>
      </c>
      <c r="F23" s="43" t="str">
        <f>'CONSOLIDADO 3ER TRIM. '!D23</f>
        <v/>
      </c>
      <c r="G23" s="44">
        <f t="shared" si="17"/>
        <v>9.16</v>
      </c>
      <c r="H23" s="45" t="str">
        <f t="shared" si="18"/>
        <v>APROBADO</v>
      </c>
      <c r="I23" s="46">
        <f>'CONSOLIDADO 1ER TRIM.'!E23</f>
        <v>8.94</v>
      </c>
      <c r="J23" s="46" t="str">
        <f>'CONSOLIDADO 2DO TRIM. '!E23</f>
        <v/>
      </c>
      <c r="K23" s="46" t="str">
        <f>'CONSOLIDADO 3ER TRIM. '!E23</f>
        <v/>
      </c>
      <c r="L23" s="47">
        <f t="shared" si="19"/>
        <v>8.94</v>
      </c>
      <c r="M23" s="45" t="str">
        <f t="shared" si="20"/>
        <v>APROBABADO</v>
      </c>
      <c r="N23" s="43">
        <f>'CONSOLIDADO 1ER TRIM.'!F23</f>
        <v>9.26</v>
      </c>
      <c r="O23" s="43" t="str">
        <f>'CONSOLIDADO 2DO TRIM. '!F23</f>
        <v/>
      </c>
      <c r="P23" s="43" t="str">
        <f>'CONSOLIDADO 3ER TRIM. '!F23</f>
        <v/>
      </c>
      <c r="Q23" s="70">
        <f t="shared" si="21"/>
        <v>9.26</v>
      </c>
      <c r="R23" s="45" t="str">
        <f t="shared" si="22"/>
        <v>APROBADO</v>
      </c>
      <c r="S23" s="46">
        <f>'CONSOLIDADO 1ER TRIM.'!G23</f>
        <v>9.6999999999999993</v>
      </c>
      <c r="T23" s="43" t="str">
        <f>'CONSOLIDADO 2DO TRIM. '!G23</f>
        <v/>
      </c>
      <c r="U23" s="43" t="str">
        <f>'CONSOLIDADO 3ER TRIM. '!G23</f>
        <v/>
      </c>
      <c r="V23" s="47">
        <f t="shared" si="23"/>
        <v>9.6999999999999993</v>
      </c>
      <c r="W23" s="45" t="str">
        <f t="shared" si="24"/>
        <v>APROBADO</v>
      </c>
      <c r="X23" s="43">
        <f>'CONSOLIDADO 1ER TRIM.'!H23</f>
        <v>9.9</v>
      </c>
      <c r="Y23" s="43" t="str">
        <f>'CONSOLIDADO 2DO TRIM. '!H23</f>
        <v/>
      </c>
      <c r="Z23" s="43" t="str">
        <f>'CONSOLIDADO 3ER TRIM. '!H23</f>
        <v/>
      </c>
      <c r="AA23" s="70">
        <f t="shared" si="25"/>
        <v>9.9</v>
      </c>
      <c r="AB23" s="45" t="str">
        <f t="shared" si="26"/>
        <v>APROBADO</v>
      </c>
      <c r="AC23" s="46">
        <f>'CONSOLIDADO 1ER TRIM.'!I23</f>
        <v>10</v>
      </c>
      <c r="AD23" s="43" t="str">
        <f>'CONSOLIDADO 2DO TRIM. '!I23</f>
        <v/>
      </c>
      <c r="AE23" s="43" t="str">
        <f>'CONSOLIDADO 3ER TRIM. '!I23</f>
        <v/>
      </c>
      <c r="AF23" s="47">
        <f t="shared" si="27"/>
        <v>10</v>
      </c>
      <c r="AG23" s="225">
        <f t="shared" si="28"/>
        <v>10</v>
      </c>
      <c r="AH23" s="45" t="str">
        <f t="shared" si="29"/>
        <v>APROBADO</v>
      </c>
      <c r="AI23" s="46">
        <f>'CONSOLIDADO 1ER TRIM.'!J23</f>
        <v>10</v>
      </c>
      <c r="AJ23" s="43" t="str">
        <f>'CONSOLIDADO 2DO TRIM. '!J23</f>
        <v/>
      </c>
      <c r="AK23" s="43" t="str">
        <f>'CONSOLIDADO 3ER TRIM. '!J23</f>
        <v/>
      </c>
      <c r="AL23" s="47">
        <f t="shared" si="30"/>
        <v>10</v>
      </c>
      <c r="AM23" s="225">
        <f t="shared" si="31"/>
        <v>10</v>
      </c>
      <c r="AN23" s="45" t="str">
        <f t="shared" si="32"/>
        <v>APROBADO</v>
      </c>
      <c r="AO23" s="40">
        <f t="shared" si="33"/>
        <v>9.56</v>
      </c>
    </row>
    <row r="24" spans="1:41" ht="16.5" customHeight="1" x14ac:dyDescent="0.25">
      <c r="A24" s="2">
        <v>16</v>
      </c>
      <c r="B24" s="31">
        <f>'CONSOLIDADO 1ER TRIM.'!B24</f>
        <v>0</v>
      </c>
      <c r="C24" s="3" t="str">
        <f>'CONSOLIDADO 1ER TRIM.'!C24</f>
        <v>IBARRA PICO JEAN CARLOS</v>
      </c>
      <c r="D24" s="43">
        <f>'CONSOLIDADO 1ER TRIM.'!D24</f>
        <v>7.43</v>
      </c>
      <c r="E24" s="43" t="str">
        <f>'CONSOLIDADO 2DO TRIM. '!D24</f>
        <v/>
      </c>
      <c r="F24" s="43" t="str">
        <f>'CONSOLIDADO 3ER TRIM. '!D24</f>
        <v/>
      </c>
      <c r="G24" s="44">
        <f t="shared" si="17"/>
        <v>7.43</v>
      </c>
      <c r="H24" s="45" t="str">
        <f t="shared" si="18"/>
        <v>APROBADO</v>
      </c>
      <c r="I24" s="46">
        <f>'CONSOLIDADO 1ER TRIM.'!E24</f>
        <v>8.33</v>
      </c>
      <c r="J24" s="46" t="str">
        <f>'CONSOLIDADO 2DO TRIM. '!E24</f>
        <v/>
      </c>
      <c r="K24" s="46" t="str">
        <f>'CONSOLIDADO 3ER TRIM. '!E24</f>
        <v/>
      </c>
      <c r="L24" s="47">
        <f t="shared" si="19"/>
        <v>8.33</v>
      </c>
      <c r="M24" s="45" t="str">
        <f t="shared" si="20"/>
        <v>APROBABADO</v>
      </c>
      <c r="N24" s="43">
        <f>'CONSOLIDADO 1ER TRIM.'!F24</f>
        <v>8.7100000000000009</v>
      </c>
      <c r="O24" s="43" t="str">
        <f>'CONSOLIDADO 2DO TRIM. '!F24</f>
        <v/>
      </c>
      <c r="P24" s="43" t="str">
        <f>'CONSOLIDADO 3ER TRIM. '!F24</f>
        <v/>
      </c>
      <c r="Q24" s="70">
        <f t="shared" si="21"/>
        <v>8.7100000000000009</v>
      </c>
      <c r="R24" s="45" t="str">
        <f t="shared" si="22"/>
        <v>APROBADO</v>
      </c>
      <c r="S24" s="46">
        <f>'CONSOLIDADO 1ER TRIM.'!G24</f>
        <v>9.08</v>
      </c>
      <c r="T24" s="43" t="str">
        <f>'CONSOLIDADO 2DO TRIM. '!G24</f>
        <v/>
      </c>
      <c r="U24" s="43" t="str">
        <f>'CONSOLIDADO 3ER TRIM. '!G24</f>
        <v/>
      </c>
      <c r="V24" s="47">
        <f t="shared" si="23"/>
        <v>9.08</v>
      </c>
      <c r="W24" s="45" t="str">
        <f t="shared" si="24"/>
        <v>APROBADO</v>
      </c>
      <c r="X24" s="43">
        <f>'CONSOLIDADO 1ER TRIM.'!H24</f>
        <v>8.3000000000000007</v>
      </c>
      <c r="Y24" s="43" t="str">
        <f>'CONSOLIDADO 2DO TRIM. '!H24</f>
        <v/>
      </c>
      <c r="Z24" s="43" t="str">
        <f>'CONSOLIDADO 3ER TRIM. '!H24</f>
        <v/>
      </c>
      <c r="AA24" s="70">
        <f t="shared" si="25"/>
        <v>8.3000000000000007</v>
      </c>
      <c r="AB24" s="45" t="str">
        <f t="shared" si="26"/>
        <v>APROBADO</v>
      </c>
      <c r="AC24" s="46">
        <f>'CONSOLIDADO 1ER TRIM.'!I24</f>
        <v>10</v>
      </c>
      <c r="AD24" s="43" t="str">
        <f>'CONSOLIDADO 2DO TRIM. '!I24</f>
        <v/>
      </c>
      <c r="AE24" s="43" t="str">
        <f>'CONSOLIDADO 3ER TRIM. '!I24</f>
        <v/>
      </c>
      <c r="AF24" s="47">
        <f t="shared" si="27"/>
        <v>10</v>
      </c>
      <c r="AG24" s="225">
        <f t="shared" si="28"/>
        <v>10</v>
      </c>
      <c r="AH24" s="45" t="str">
        <f t="shared" si="29"/>
        <v>APROBADO</v>
      </c>
      <c r="AI24" s="46">
        <f>'CONSOLIDADO 1ER TRIM.'!J24</f>
        <v>10</v>
      </c>
      <c r="AJ24" s="43" t="str">
        <f>'CONSOLIDADO 2DO TRIM. '!J24</f>
        <v/>
      </c>
      <c r="AK24" s="43" t="str">
        <f>'CONSOLIDADO 3ER TRIM. '!J24</f>
        <v/>
      </c>
      <c r="AL24" s="47">
        <f t="shared" si="30"/>
        <v>10</v>
      </c>
      <c r="AM24" s="225">
        <f t="shared" si="31"/>
        <v>10</v>
      </c>
      <c r="AN24" s="45" t="str">
        <f t="shared" si="32"/>
        <v>APROBADO</v>
      </c>
      <c r="AO24" s="40">
        <f t="shared" si="33"/>
        <v>8.83</v>
      </c>
    </row>
    <row r="25" spans="1:41" ht="16.5" customHeight="1" x14ac:dyDescent="0.25">
      <c r="A25" s="2">
        <v>17</v>
      </c>
      <c r="B25" s="31">
        <f>'CONSOLIDADO 1ER TRIM.'!B25</f>
        <v>0</v>
      </c>
      <c r="C25" s="3" t="str">
        <f>'CONSOLIDADO 1ER TRIM.'!C25</f>
        <v>JAMA IVARRA GIANNA LIDICETH</v>
      </c>
      <c r="D25" s="43">
        <f>'CONSOLIDADO 1ER TRIM.'!D25</f>
        <v>9.23</v>
      </c>
      <c r="E25" s="43" t="str">
        <f>'CONSOLIDADO 2DO TRIM. '!D25</f>
        <v/>
      </c>
      <c r="F25" s="43" t="str">
        <f>'CONSOLIDADO 3ER TRIM. '!D25</f>
        <v/>
      </c>
      <c r="G25" s="44">
        <f t="shared" si="17"/>
        <v>9.23</v>
      </c>
      <c r="H25" s="45" t="str">
        <f t="shared" si="18"/>
        <v>APROBADO</v>
      </c>
      <c r="I25" s="46">
        <f>'CONSOLIDADO 1ER TRIM.'!E25</f>
        <v>9.66</v>
      </c>
      <c r="J25" s="46" t="str">
        <f>'CONSOLIDADO 2DO TRIM. '!E25</f>
        <v/>
      </c>
      <c r="K25" s="46" t="str">
        <f>'CONSOLIDADO 3ER TRIM. '!E25</f>
        <v/>
      </c>
      <c r="L25" s="47">
        <f t="shared" si="19"/>
        <v>9.66</v>
      </c>
      <c r="M25" s="45" t="str">
        <f t="shared" si="20"/>
        <v>APROBABADO</v>
      </c>
      <c r="N25" s="43">
        <f>'CONSOLIDADO 1ER TRIM.'!F25</f>
        <v>10</v>
      </c>
      <c r="O25" s="43" t="str">
        <f>'CONSOLIDADO 2DO TRIM. '!F25</f>
        <v/>
      </c>
      <c r="P25" s="43" t="str">
        <f>'CONSOLIDADO 3ER TRIM. '!F25</f>
        <v/>
      </c>
      <c r="Q25" s="70">
        <f t="shared" si="21"/>
        <v>10</v>
      </c>
      <c r="R25" s="45" t="str">
        <f t="shared" si="22"/>
        <v>APROBADO</v>
      </c>
      <c r="S25" s="46">
        <f>'CONSOLIDADO 1ER TRIM.'!G25</f>
        <v>8.91</v>
      </c>
      <c r="T25" s="43" t="str">
        <f>'CONSOLIDADO 2DO TRIM. '!G25</f>
        <v/>
      </c>
      <c r="U25" s="43" t="str">
        <f>'CONSOLIDADO 3ER TRIM. '!G25</f>
        <v/>
      </c>
      <c r="V25" s="47">
        <f t="shared" si="23"/>
        <v>8.91</v>
      </c>
      <c r="W25" s="45" t="str">
        <f t="shared" si="24"/>
        <v>APROBADO</v>
      </c>
      <c r="X25" s="43">
        <f>'CONSOLIDADO 1ER TRIM.'!H25</f>
        <v>9.5</v>
      </c>
      <c r="Y25" s="43" t="str">
        <f>'CONSOLIDADO 2DO TRIM. '!H25</f>
        <v/>
      </c>
      <c r="Z25" s="43" t="str">
        <f>'CONSOLIDADO 3ER TRIM. '!H25</f>
        <v/>
      </c>
      <c r="AA25" s="70">
        <f t="shared" si="25"/>
        <v>9.5</v>
      </c>
      <c r="AB25" s="45" t="str">
        <f t="shared" si="26"/>
        <v>APROBADO</v>
      </c>
      <c r="AC25" s="46">
        <f>'CONSOLIDADO 1ER TRIM.'!I25</f>
        <v>10</v>
      </c>
      <c r="AD25" s="43" t="str">
        <f>'CONSOLIDADO 2DO TRIM. '!I25</f>
        <v/>
      </c>
      <c r="AE25" s="43" t="str">
        <f>'CONSOLIDADO 3ER TRIM. '!I25</f>
        <v/>
      </c>
      <c r="AF25" s="47">
        <f t="shared" si="27"/>
        <v>10</v>
      </c>
      <c r="AG25" s="225">
        <f t="shared" si="28"/>
        <v>10</v>
      </c>
      <c r="AH25" s="45" t="str">
        <f t="shared" si="29"/>
        <v>APROBADO</v>
      </c>
      <c r="AI25" s="46">
        <f>'CONSOLIDADO 1ER TRIM.'!J25</f>
        <v>10</v>
      </c>
      <c r="AJ25" s="43" t="str">
        <f>'CONSOLIDADO 2DO TRIM. '!J25</f>
        <v/>
      </c>
      <c r="AK25" s="43" t="str">
        <f>'CONSOLIDADO 3ER TRIM. '!J25</f>
        <v/>
      </c>
      <c r="AL25" s="47">
        <f t="shared" si="30"/>
        <v>10</v>
      </c>
      <c r="AM25" s="225">
        <f t="shared" si="31"/>
        <v>10</v>
      </c>
      <c r="AN25" s="45" t="str">
        <f t="shared" si="32"/>
        <v>APROBADO</v>
      </c>
      <c r="AO25" s="40">
        <f t="shared" si="33"/>
        <v>9.61</v>
      </c>
    </row>
    <row r="26" spans="1:41" ht="16.5" customHeight="1" x14ac:dyDescent="0.25">
      <c r="A26" s="2">
        <v>18</v>
      </c>
      <c r="B26" s="31">
        <f>'CONSOLIDADO 1ER TRIM.'!B26</f>
        <v>0</v>
      </c>
      <c r="C26" s="3" t="str">
        <f>'CONSOLIDADO 1ER TRIM.'!C26</f>
        <v>JAMA MOREIRA ASHLY DANIELA</v>
      </c>
      <c r="D26" s="43">
        <f>'CONSOLIDADO 1ER TRIM.'!D26</f>
        <v>8.3699999999999992</v>
      </c>
      <c r="E26" s="43" t="str">
        <f>'CONSOLIDADO 2DO TRIM. '!D26</f>
        <v/>
      </c>
      <c r="F26" s="43" t="str">
        <f>'CONSOLIDADO 3ER TRIM. '!D26</f>
        <v/>
      </c>
      <c r="G26" s="44">
        <f t="shared" si="17"/>
        <v>8.3699999999999992</v>
      </c>
      <c r="H26" s="45" t="str">
        <f t="shared" si="18"/>
        <v>APROBADO</v>
      </c>
      <c r="I26" s="46">
        <f>'CONSOLIDADO 1ER TRIM.'!E26</f>
        <v>7.56</v>
      </c>
      <c r="J26" s="46" t="str">
        <f>'CONSOLIDADO 2DO TRIM. '!E26</f>
        <v/>
      </c>
      <c r="K26" s="46" t="str">
        <f>'CONSOLIDADO 3ER TRIM. '!E26</f>
        <v/>
      </c>
      <c r="L26" s="47">
        <f t="shared" si="19"/>
        <v>7.56</v>
      </c>
      <c r="M26" s="45" t="str">
        <f t="shared" si="20"/>
        <v>APROBABADO</v>
      </c>
      <c r="N26" s="43">
        <f>'CONSOLIDADO 1ER TRIM.'!F26</f>
        <v>8.91</v>
      </c>
      <c r="O26" s="43" t="str">
        <f>'CONSOLIDADO 2DO TRIM. '!F26</f>
        <v/>
      </c>
      <c r="P26" s="43" t="str">
        <f>'CONSOLIDADO 3ER TRIM. '!F26</f>
        <v/>
      </c>
      <c r="Q26" s="70">
        <f t="shared" si="21"/>
        <v>8.91</v>
      </c>
      <c r="R26" s="45" t="str">
        <f t="shared" si="22"/>
        <v>APROBADO</v>
      </c>
      <c r="S26" s="46">
        <f>'CONSOLIDADO 1ER TRIM.'!G26</f>
        <v>9.5</v>
      </c>
      <c r="T26" s="43" t="str">
        <f>'CONSOLIDADO 2DO TRIM. '!G26</f>
        <v/>
      </c>
      <c r="U26" s="43" t="str">
        <f>'CONSOLIDADO 3ER TRIM. '!G26</f>
        <v/>
      </c>
      <c r="V26" s="47">
        <f t="shared" si="23"/>
        <v>9.5</v>
      </c>
      <c r="W26" s="45" t="str">
        <f t="shared" si="24"/>
        <v>APROBADO</v>
      </c>
      <c r="X26" s="43">
        <f>'CONSOLIDADO 1ER TRIM.'!H26</f>
        <v>8.8699999999999992</v>
      </c>
      <c r="Y26" s="43" t="str">
        <f>'CONSOLIDADO 2DO TRIM. '!H26</f>
        <v/>
      </c>
      <c r="Z26" s="43" t="str">
        <f>'CONSOLIDADO 3ER TRIM. '!H26</f>
        <v/>
      </c>
      <c r="AA26" s="70">
        <f t="shared" si="25"/>
        <v>8.8699999999999992</v>
      </c>
      <c r="AB26" s="45" t="str">
        <f t="shared" si="26"/>
        <v>APROBADO</v>
      </c>
      <c r="AC26" s="46">
        <f>'CONSOLIDADO 1ER TRIM.'!I26</f>
        <v>9</v>
      </c>
      <c r="AD26" s="43" t="str">
        <f>'CONSOLIDADO 2DO TRIM. '!I26</f>
        <v/>
      </c>
      <c r="AE26" s="43" t="str">
        <f>'CONSOLIDADO 3ER TRIM. '!I26</f>
        <v/>
      </c>
      <c r="AF26" s="47">
        <f t="shared" si="27"/>
        <v>9</v>
      </c>
      <c r="AG26" s="225">
        <f t="shared" si="28"/>
        <v>9</v>
      </c>
      <c r="AH26" s="45" t="str">
        <f t="shared" si="29"/>
        <v>APROBADO</v>
      </c>
      <c r="AI26" s="46">
        <f>'CONSOLIDADO 1ER TRIM.'!J26</f>
        <v>10</v>
      </c>
      <c r="AJ26" s="43" t="str">
        <f>'CONSOLIDADO 2DO TRIM. '!J26</f>
        <v/>
      </c>
      <c r="AK26" s="43" t="str">
        <f>'CONSOLIDADO 3ER TRIM. '!J26</f>
        <v/>
      </c>
      <c r="AL26" s="47">
        <f t="shared" si="30"/>
        <v>10</v>
      </c>
      <c r="AM26" s="225">
        <f t="shared" si="31"/>
        <v>10</v>
      </c>
      <c r="AN26" s="45" t="str">
        <f t="shared" si="32"/>
        <v>APROBADO</v>
      </c>
      <c r="AO26" s="40">
        <f t="shared" si="33"/>
        <v>8.8800000000000008</v>
      </c>
    </row>
    <row r="27" spans="1:41" ht="16.5" customHeight="1" x14ac:dyDescent="0.25">
      <c r="A27" s="2">
        <v>19</v>
      </c>
      <c r="B27" s="31">
        <f>'CONSOLIDADO 1ER TRIM.'!B27</f>
        <v>0</v>
      </c>
      <c r="C27" s="3" t="str">
        <f>'CONSOLIDADO 1ER TRIM.'!C27</f>
        <v>LOOR MOREIRA ISAIAS EZEQUIEL</v>
      </c>
      <c r="D27" s="43">
        <f>'CONSOLIDADO 1ER TRIM.'!D27</f>
        <v>8.9499999999999993</v>
      </c>
      <c r="E27" s="43" t="str">
        <f>'CONSOLIDADO 2DO TRIM. '!D27</f>
        <v/>
      </c>
      <c r="F27" s="43" t="str">
        <f>'CONSOLIDADO 3ER TRIM. '!D27</f>
        <v/>
      </c>
      <c r="G27" s="44">
        <f t="shared" si="17"/>
        <v>8.9499999999999993</v>
      </c>
      <c r="H27" s="45" t="str">
        <f t="shared" si="18"/>
        <v>APROBADO</v>
      </c>
      <c r="I27" s="46">
        <f>'CONSOLIDADO 1ER TRIM.'!E27</f>
        <v>7.98</v>
      </c>
      <c r="J27" s="46" t="str">
        <f>'CONSOLIDADO 2DO TRIM. '!E27</f>
        <v/>
      </c>
      <c r="K27" s="46" t="str">
        <f>'CONSOLIDADO 3ER TRIM. '!E27</f>
        <v/>
      </c>
      <c r="L27" s="47">
        <f t="shared" si="19"/>
        <v>7.98</v>
      </c>
      <c r="M27" s="45" t="str">
        <f t="shared" si="20"/>
        <v>APROBABADO</v>
      </c>
      <c r="N27" s="43">
        <f>'CONSOLIDADO 1ER TRIM.'!F27</f>
        <v>8.65</v>
      </c>
      <c r="O27" s="43" t="str">
        <f>'CONSOLIDADO 2DO TRIM. '!F27</f>
        <v/>
      </c>
      <c r="P27" s="43" t="str">
        <f>'CONSOLIDADO 3ER TRIM. '!F27</f>
        <v/>
      </c>
      <c r="Q27" s="70">
        <f t="shared" si="21"/>
        <v>8.65</v>
      </c>
      <c r="R27" s="45" t="str">
        <f t="shared" si="22"/>
        <v>APROBADO</v>
      </c>
      <c r="S27" s="46">
        <f>'CONSOLIDADO 1ER TRIM.'!G27</f>
        <v>9.64</v>
      </c>
      <c r="T27" s="43" t="str">
        <f>'CONSOLIDADO 2DO TRIM. '!G27</f>
        <v/>
      </c>
      <c r="U27" s="43" t="str">
        <f>'CONSOLIDADO 3ER TRIM. '!G27</f>
        <v/>
      </c>
      <c r="V27" s="47">
        <f t="shared" si="23"/>
        <v>9.64</v>
      </c>
      <c r="W27" s="45" t="str">
        <f t="shared" si="24"/>
        <v>APROBADO</v>
      </c>
      <c r="X27" s="43">
        <f>'CONSOLIDADO 1ER TRIM.'!H27</f>
        <v>9.65</v>
      </c>
      <c r="Y27" s="43" t="str">
        <f>'CONSOLIDADO 2DO TRIM. '!H27</f>
        <v/>
      </c>
      <c r="Z27" s="43" t="str">
        <f>'CONSOLIDADO 3ER TRIM. '!H27</f>
        <v/>
      </c>
      <c r="AA27" s="70">
        <f t="shared" si="25"/>
        <v>9.65</v>
      </c>
      <c r="AB27" s="45" t="str">
        <f t="shared" si="26"/>
        <v>APROBADO</v>
      </c>
      <c r="AC27" s="46">
        <f>'CONSOLIDADO 1ER TRIM.'!I27</f>
        <v>10</v>
      </c>
      <c r="AD27" s="43" t="str">
        <f>'CONSOLIDADO 2DO TRIM. '!I27</f>
        <v/>
      </c>
      <c r="AE27" s="43" t="str">
        <f>'CONSOLIDADO 3ER TRIM. '!I27</f>
        <v/>
      </c>
      <c r="AF27" s="47">
        <f t="shared" si="27"/>
        <v>10</v>
      </c>
      <c r="AG27" s="225">
        <f t="shared" si="28"/>
        <v>10</v>
      </c>
      <c r="AH27" s="45" t="str">
        <f t="shared" si="29"/>
        <v>APROBADO</v>
      </c>
      <c r="AI27" s="46">
        <f>'CONSOLIDADO 1ER TRIM.'!J27</f>
        <v>10</v>
      </c>
      <c r="AJ27" s="43" t="str">
        <f>'CONSOLIDADO 2DO TRIM. '!J27</f>
        <v/>
      </c>
      <c r="AK27" s="43" t="str">
        <f>'CONSOLIDADO 3ER TRIM. '!J27</f>
        <v/>
      </c>
      <c r="AL27" s="47">
        <f t="shared" si="30"/>
        <v>10</v>
      </c>
      <c r="AM27" s="225">
        <f t="shared" si="31"/>
        <v>10</v>
      </c>
      <c r="AN27" s="45" t="str">
        <f t="shared" si="32"/>
        <v>APROBADO</v>
      </c>
      <c r="AO27" s="40">
        <f t="shared" si="33"/>
        <v>9.26</v>
      </c>
    </row>
    <row r="28" spans="1:41" ht="16.5" customHeight="1" x14ac:dyDescent="0.25">
      <c r="A28" s="2">
        <v>20</v>
      </c>
      <c r="B28" s="31">
        <f>'CONSOLIDADO 1ER TRIM.'!B28</f>
        <v>0</v>
      </c>
      <c r="C28" s="3" t="str">
        <f>'CONSOLIDADO 1ER TRIM.'!C28</f>
        <v>LOPEZ MARCILLO GLADYS VALENTINA</v>
      </c>
      <c r="D28" s="43">
        <f>'CONSOLIDADO 1ER TRIM.'!D28</f>
        <v>9.7899999999999991</v>
      </c>
      <c r="E28" s="43" t="str">
        <f>'CONSOLIDADO 2DO TRIM. '!D28</f>
        <v/>
      </c>
      <c r="F28" s="43" t="str">
        <f>'CONSOLIDADO 3ER TRIM. '!D28</f>
        <v/>
      </c>
      <c r="G28" s="44">
        <f t="shared" si="17"/>
        <v>9.7899999999999991</v>
      </c>
      <c r="H28" s="45" t="str">
        <f t="shared" si="18"/>
        <v>APROBADO</v>
      </c>
      <c r="I28" s="46">
        <f>'CONSOLIDADO 1ER TRIM.'!E28</f>
        <v>10</v>
      </c>
      <c r="J28" s="46" t="str">
        <f>'CONSOLIDADO 2DO TRIM. '!E28</f>
        <v/>
      </c>
      <c r="K28" s="46" t="str">
        <f>'CONSOLIDADO 3ER TRIM. '!E28</f>
        <v/>
      </c>
      <c r="L28" s="47">
        <f t="shared" si="19"/>
        <v>10</v>
      </c>
      <c r="M28" s="45" t="str">
        <f t="shared" si="20"/>
        <v>APROBABADO</v>
      </c>
      <c r="N28" s="43">
        <f>'CONSOLIDADO 1ER TRIM.'!F28</f>
        <v>8.48</v>
      </c>
      <c r="O28" s="43" t="str">
        <f>'CONSOLIDADO 2DO TRIM. '!F28</f>
        <v/>
      </c>
      <c r="P28" s="43" t="str">
        <f>'CONSOLIDADO 3ER TRIM. '!F28</f>
        <v/>
      </c>
      <c r="Q28" s="70">
        <f t="shared" si="21"/>
        <v>8.48</v>
      </c>
      <c r="R28" s="45" t="str">
        <f t="shared" si="22"/>
        <v>APROBADO</v>
      </c>
      <c r="S28" s="46">
        <f>'CONSOLIDADO 1ER TRIM.'!G28</f>
        <v>9</v>
      </c>
      <c r="T28" s="43" t="str">
        <f>'CONSOLIDADO 2DO TRIM. '!G28</f>
        <v/>
      </c>
      <c r="U28" s="43" t="str">
        <f>'CONSOLIDADO 3ER TRIM. '!G28</f>
        <v/>
      </c>
      <c r="V28" s="47">
        <f t="shared" si="23"/>
        <v>9</v>
      </c>
      <c r="W28" s="45" t="str">
        <f t="shared" si="24"/>
        <v>APROBADO</v>
      </c>
      <c r="X28" s="43">
        <f>'CONSOLIDADO 1ER TRIM.'!H28</f>
        <v>9.4700000000000006</v>
      </c>
      <c r="Y28" s="43" t="str">
        <f>'CONSOLIDADO 2DO TRIM. '!H28</f>
        <v/>
      </c>
      <c r="Z28" s="43" t="str">
        <f>'CONSOLIDADO 3ER TRIM. '!H28</f>
        <v/>
      </c>
      <c r="AA28" s="70">
        <f t="shared" si="25"/>
        <v>9.4700000000000006</v>
      </c>
      <c r="AB28" s="45" t="str">
        <f t="shared" si="26"/>
        <v>APROBADO</v>
      </c>
      <c r="AC28" s="46">
        <f>'CONSOLIDADO 1ER TRIM.'!I28</f>
        <v>10</v>
      </c>
      <c r="AD28" s="43" t="str">
        <f>'CONSOLIDADO 2DO TRIM. '!I28</f>
        <v/>
      </c>
      <c r="AE28" s="43" t="str">
        <f>'CONSOLIDADO 3ER TRIM. '!I28</f>
        <v/>
      </c>
      <c r="AF28" s="47">
        <f t="shared" si="27"/>
        <v>10</v>
      </c>
      <c r="AG28" s="225">
        <f t="shared" si="28"/>
        <v>10</v>
      </c>
      <c r="AH28" s="45" t="str">
        <f t="shared" si="29"/>
        <v>APROBADO</v>
      </c>
      <c r="AI28" s="46">
        <f>'CONSOLIDADO 1ER TRIM.'!J28</f>
        <v>10</v>
      </c>
      <c r="AJ28" s="43" t="str">
        <f>'CONSOLIDADO 2DO TRIM. '!J28</f>
        <v/>
      </c>
      <c r="AK28" s="43" t="str">
        <f>'CONSOLIDADO 3ER TRIM. '!J28</f>
        <v/>
      </c>
      <c r="AL28" s="47">
        <f t="shared" si="30"/>
        <v>10</v>
      </c>
      <c r="AM28" s="225">
        <f t="shared" si="31"/>
        <v>10</v>
      </c>
      <c r="AN28" s="45" t="str">
        <f t="shared" si="32"/>
        <v>APROBADO</v>
      </c>
      <c r="AO28" s="40">
        <f t="shared" si="33"/>
        <v>9.5299999999999994</v>
      </c>
    </row>
    <row r="29" spans="1:41" ht="16.5" customHeight="1" x14ac:dyDescent="0.25">
      <c r="A29" s="2">
        <v>21</v>
      </c>
      <c r="B29" s="31">
        <f>'CONSOLIDADO 1ER TRIM.'!B29</f>
        <v>0</v>
      </c>
      <c r="C29" s="3" t="str">
        <f>'CONSOLIDADO 1ER TRIM.'!C29</f>
        <v>LUCAS FARIAS MADELIN ELIZABETH</v>
      </c>
      <c r="D29" s="43">
        <f>'CONSOLIDADO 1ER TRIM.'!D29</f>
        <v>9.1300000000000008</v>
      </c>
      <c r="E29" s="43" t="str">
        <f>'CONSOLIDADO 2DO TRIM. '!D29</f>
        <v/>
      </c>
      <c r="F29" s="43" t="str">
        <f>'CONSOLIDADO 3ER TRIM. '!D29</f>
        <v/>
      </c>
      <c r="G29" s="44">
        <f t="shared" si="17"/>
        <v>9.1300000000000008</v>
      </c>
      <c r="H29" s="45" t="str">
        <f t="shared" si="18"/>
        <v>APROBADO</v>
      </c>
      <c r="I29" s="46">
        <f>'CONSOLIDADO 1ER TRIM.'!E29</f>
        <v>8.1</v>
      </c>
      <c r="J29" s="46" t="str">
        <f>'CONSOLIDADO 2DO TRIM. '!E29</f>
        <v/>
      </c>
      <c r="K29" s="46" t="str">
        <f>'CONSOLIDADO 3ER TRIM. '!E29</f>
        <v/>
      </c>
      <c r="L29" s="47">
        <f t="shared" si="19"/>
        <v>8.1</v>
      </c>
      <c r="M29" s="45" t="str">
        <f t="shared" si="20"/>
        <v>APROBABADO</v>
      </c>
      <c r="N29" s="43">
        <f>'CONSOLIDADO 1ER TRIM.'!F29</f>
        <v>9.26</v>
      </c>
      <c r="O29" s="43" t="str">
        <f>'CONSOLIDADO 2DO TRIM. '!F29</f>
        <v/>
      </c>
      <c r="P29" s="43" t="str">
        <f>'CONSOLIDADO 3ER TRIM. '!F29</f>
        <v/>
      </c>
      <c r="Q29" s="70">
        <f t="shared" si="21"/>
        <v>9.26</v>
      </c>
      <c r="R29" s="45" t="str">
        <f t="shared" si="22"/>
        <v>APROBADO</v>
      </c>
      <c r="S29" s="46">
        <f>'CONSOLIDADO 1ER TRIM.'!G29</f>
        <v>9.11</v>
      </c>
      <c r="T29" s="43" t="str">
        <f>'CONSOLIDADO 2DO TRIM. '!G29</f>
        <v/>
      </c>
      <c r="U29" s="43" t="str">
        <f>'CONSOLIDADO 3ER TRIM. '!G29</f>
        <v/>
      </c>
      <c r="V29" s="47">
        <f t="shared" si="23"/>
        <v>9.11</v>
      </c>
      <c r="W29" s="45" t="str">
        <f t="shared" si="24"/>
        <v>APROBADO</v>
      </c>
      <c r="X29" s="43">
        <f>'CONSOLIDADO 1ER TRIM.'!H29</f>
        <v>8.8699999999999992</v>
      </c>
      <c r="Y29" s="43" t="str">
        <f>'CONSOLIDADO 2DO TRIM. '!H29</f>
        <v/>
      </c>
      <c r="Z29" s="43" t="str">
        <f>'CONSOLIDADO 3ER TRIM. '!H29</f>
        <v/>
      </c>
      <c r="AA29" s="70">
        <f t="shared" si="25"/>
        <v>8.8699999999999992</v>
      </c>
      <c r="AB29" s="45" t="str">
        <f t="shared" si="26"/>
        <v>APROBADO</v>
      </c>
      <c r="AC29" s="46">
        <f>'CONSOLIDADO 1ER TRIM.'!I29</f>
        <v>9</v>
      </c>
      <c r="AD29" s="43" t="str">
        <f>'CONSOLIDADO 2DO TRIM. '!I29</f>
        <v/>
      </c>
      <c r="AE29" s="43" t="str">
        <f>'CONSOLIDADO 3ER TRIM. '!I29</f>
        <v/>
      </c>
      <c r="AF29" s="47">
        <f t="shared" si="27"/>
        <v>9</v>
      </c>
      <c r="AG29" s="225">
        <f t="shared" si="28"/>
        <v>9</v>
      </c>
      <c r="AH29" s="45" t="str">
        <f t="shared" si="29"/>
        <v>APROBADO</v>
      </c>
      <c r="AI29" s="46">
        <f>'CONSOLIDADO 1ER TRIM.'!J29</f>
        <v>10</v>
      </c>
      <c r="AJ29" s="43" t="str">
        <f>'CONSOLIDADO 2DO TRIM. '!J29</f>
        <v/>
      </c>
      <c r="AK29" s="43" t="str">
        <f>'CONSOLIDADO 3ER TRIM. '!J29</f>
        <v/>
      </c>
      <c r="AL29" s="47">
        <f t="shared" si="30"/>
        <v>10</v>
      </c>
      <c r="AM29" s="225">
        <f t="shared" si="31"/>
        <v>10</v>
      </c>
      <c r="AN29" s="45" t="str">
        <f t="shared" si="32"/>
        <v>APROBADO</v>
      </c>
      <c r="AO29" s="40">
        <f t="shared" si="33"/>
        <v>9.06</v>
      </c>
    </row>
    <row r="30" spans="1:41" ht="16.5" customHeight="1" x14ac:dyDescent="0.25">
      <c r="A30" s="2">
        <v>22</v>
      </c>
      <c r="B30" s="31">
        <f>'CONSOLIDADO 1ER TRIM.'!B30</f>
        <v>0</v>
      </c>
      <c r="C30" s="3" t="str">
        <f>'CONSOLIDADO 1ER TRIM.'!C30</f>
        <v>MACIAS MERO FERNANDO EMANUEL</v>
      </c>
      <c r="D30" s="43">
        <f>'CONSOLIDADO 1ER TRIM.'!D30</f>
        <v>9.4600000000000009</v>
      </c>
      <c r="E30" s="43" t="str">
        <f>'CONSOLIDADO 2DO TRIM. '!D30</f>
        <v/>
      </c>
      <c r="F30" s="43" t="str">
        <f>'CONSOLIDADO 3ER TRIM. '!D30</f>
        <v/>
      </c>
      <c r="G30" s="44">
        <f t="shared" si="17"/>
        <v>9.4600000000000009</v>
      </c>
      <c r="H30" s="45" t="str">
        <f t="shared" si="18"/>
        <v>APROBADO</v>
      </c>
      <c r="I30" s="46">
        <f>'CONSOLIDADO 1ER TRIM.'!E30</f>
        <v>9.69</v>
      </c>
      <c r="J30" s="46" t="str">
        <f>'CONSOLIDADO 2DO TRIM. '!E30</f>
        <v/>
      </c>
      <c r="K30" s="46" t="str">
        <f>'CONSOLIDADO 3ER TRIM. '!E30</f>
        <v/>
      </c>
      <c r="L30" s="47">
        <f t="shared" si="19"/>
        <v>9.69</v>
      </c>
      <c r="M30" s="45" t="str">
        <f t="shared" si="20"/>
        <v>APROBABADO</v>
      </c>
      <c r="N30" s="43">
        <f>'CONSOLIDADO 1ER TRIM.'!F30</f>
        <v>8.66</v>
      </c>
      <c r="O30" s="43" t="str">
        <f>'CONSOLIDADO 2DO TRIM. '!F30</f>
        <v/>
      </c>
      <c r="P30" s="43" t="str">
        <f>'CONSOLIDADO 3ER TRIM. '!F30</f>
        <v/>
      </c>
      <c r="Q30" s="70">
        <f t="shared" si="21"/>
        <v>8.66</v>
      </c>
      <c r="R30" s="45" t="str">
        <f t="shared" si="22"/>
        <v>APROBADO</v>
      </c>
      <c r="S30" s="46">
        <f>'CONSOLIDADO 1ER TRIM.'!G30</f>
        <v>9.39</v>
      </c>
      <c r="T30" s="43" t="str">
        <f>'CONSOLIDADO 2DO TRIM. '!G30</f>
        <v/>
      </c>
      <c r="U30" s="43" t="str">
        <f>'CONSOLIDADO 3ER TRIM. '!G30</f>
        <v/>
      </c>
      <c r="V30" s="47">
        <f t="shared" si="23"/>
        <v>9.39</v>
      </c>
      <c r="W30" s="45" t="str">
        <f t="shared" si="24"/>
        <v>APROBADO</v>
      </c>
      <c r="X30" s="43">
        <f>'CONSOLIDADO 1ER TRIM.'!H30</f>
        <v>9.43</v>
      </c>
      <c r="Y30" s="43" t="str">
        <f>'CONSOLIDADO 2DO TRIM. '!H30</f>
        <v/>
      </c>
      <c r="Z30" s="43" t="str">
        <f>'CONSOLIDADO 3ER TRIM. '!H30</f>
        <v/>
      </c>
      <c r="AA30" s="70">
        <f t="shared" si="25"/>
        <v>9.43</v>
      </c>
      <c r="AB30" s="45" t="str">
        <f t="shared" si="26"/>
        <v>APROBADO</v>
      </c>
      <c r="AC30" s="46">
        <f>'CONSOLIDADO 1ER TRIM.'!I30</f>
        <v>10</v>
      </c>
      <c r="AD30" s="43" t="str">
        <f>'CONSOLIDADO 2DO TRIM. '!I30</f>
        <v/>
      </c>
      <c r="AE30" s="43" t="str">
        <f>'CONSOLIDADO 3ER TRIM. '!I30</f>
        <v/>
      </c>
      <c r="AF30" s="47">
        <f t="shared" si="27"/>
        <v>10</v>
      </c>
      <c r="AG30" s="225">
        <f t="shared" si="28"/>
        <v>10</v>
      </c>
      <c r="AH30" s="45" t="str">
        <f t="shared" si="29"/>
        <v>APROBADO</v>
      </c>
      <c r="AI30" s="46">
        <f>'CONSOLIDADO 1ER TRIM.'!J30</f>
        <v>10</v>
      </c>
      <c r="AJ30" s="43" t="str">
        <f>'CONSOLIDADO 2DO TRIM. '!J30</f>
        <v/>
      </c>
      <c r="AK30" s="43" t="str">
        <f>'CONSOLIDADO 3ER TRIM. '!J30</f>
        <v/>
      </c>
      <c r="AL30" s="47">
        <f t="shared" si="30"/>
        <v>10</v>
      </c>
      <c r="AM30" s="225">
        <f t="shared" si="31"/>
        <v>10</v>
      </c>
      <c r="AN30" s="45" t="str">
        <f t="shared" si="32"/>
        <v>APROBADO</v>
      </c>
      <c r="AO30" s="40">
        <f t="shared" si="33"/>
        <v>9.51</v>
      </c>
    </row>
    <row r="31" spans="1:41" ht="16.5" customHeight="1" x14ac:dyDescent="0.25">
      <c r="A31" s="2">
        <v>23</v>
      </c>
      <c r="B31" s="31">
        <f>'CONSOLIDADO 1ER TRIM.'!B31</f>
        <v>0</v>
      </c>
      <c r="C31" s="3" t="str">
        <f>'CONSOLIDADO 1ER TRIM.'!C31</f>
        <v>MENDOZA BRAVO ALISSE VALENTINA</v>
      </c>
      <c r="D31" s="43">
        <f>'CONSOLIDADO 1ER TRIM.'!D31</f>
        <v>8.01</v>
      </c>
      <c r="E31" s="43" t="str">
        <f>'CONSOLIDADO 2DO TRIM. '!D31</f>
        <v/>
      </c>
      <c r="F31" s="43" t="str">
        <f>'CONSOLIDADO 3ER TRIM. '!D31</f>
        <v/>
      </c>
      <c r="G31" s="44">
        <f t="shared" si="17"/>
        <v>8.01</v>
      </c>
      <c r="H31" s="45" t="str">
        <f t="shared" si="18"/>
        <v>APROBADO</v>
      </c>
      <c r="I31" s="46">
        <f>'CONSOLIDADO 1ER TRIM.'!E31</f>
        <v>9.2200000000000006</v>
      </c>
      <c r="J31" s="46" t="str">
        <f>'CONSOLIDADO 2DO TRIM. '!E31</f>
        <v/>
      </c>
      <c r="K31" s="46" t="str">
        <f>'CONSOLIDADO 3ER TRIM. '!E31</f>
        <v/>
      </c>
      <c r="L31" s="47">
        <f t="shared" si="19"/>
        <v>9.2200000000000006</v>
      </c>
      <c r="M31" s="45" t="str">
        <f t="shared" si="20"/>
        <v>APROBABADO</v>
      </c>
      <c r="N31" s="43">
        <f>'CONSOLIDADO 1ER TRIM.'!F31</f>
        <v>8.9499999999999993</v>
      </c>
      <c r="O31" s="43" t="str">
        <f>'CONSOLIDADO 2DO TRIM. '!F31</f>
        <v/>
      </c>
      <c r="P31" s="43" t="str">
        <f>'CONSOLIDADO 3ER TRIM. '!F31</f>
        <v/>
      </c>
      <c r="Q31" s="70">
        <f t="shared" si="21"/>
        <v>8.9499999999999993</v>
      </c>
      <c r="R31" s="45" t="str">
        <f t="shared" si="22"/>
        <v>APROBADO</v>
      </c>
      <c r="S31" s="46">
        <f>'CONSOLIDADO 1ER TRIM.'!G31</f>
        <v>8.5299999999999994</v>
      </c>
      <c r="T31" s="43" t="str">
        <f>'CONSOLIDADO 2DO TRIM. '!G31</f>
        <v/>
      </c>
      <c r="U31" s="43" t="str">
        <f>'CONSOLIDADO 3ER TRIM. '!G31</f>
        <v/>
      </c>
      <c r="V31" s="47">
        <f t="shared" si="23"/>
        <v>8.5299999999999994</v>
      </c>
      <c r="W31" s="45" t="str">
        <f t="shared" si="24"/>
        <v>APROBADO</v>
      </c>
      <c r="X31" s="43">
        <f>'CONSOLIDADO 1ER TRIM.'!H31</f>
        <v>9.0399999999999991</v>
      </c>
      <c r="Y31" s="43" t="str">
        <f>'CONSOLIDADO 2DO TRIM. '!H31</f>
        <v/>
      </c>
      <c r="Z31" s="43" t="str">
        <f>'CONSOLIDADO 3ER TRIM. '!H31</f>
        <v/>
      </c>
      <c r="AA31" s="70">
        <f t="shared" si="25"/>
        <v>9.0399999999999991</v>
      </c>
      <c r="AB31" s="45" t="str">
        <f t="shared" si="26"/>
        <v>APROBADO</v>
      </c>
      <c r="AC31" s="46">
        <f>'CONSOLIDADO 1ER TRIM.'!I31</f>
        <v>10</v>
      </c>
      <c r="AD31" s="43" t="str">
        <f>'CONSOLIDADO 2DO TRIM. '!I31</f>
        <v/>
      </c>
      <c r="AE31" s="43" t="str">
        <f>'CONSOLIDADO 3ER TRIM. '!I31</f>
        <v/>
      </c>
      <c r="AF31" s="47">
        <f t="shared" si="27"/>
        <v>10</v>
      </c>
      <c r="AG31" s="225">
        <f t="shared" si="28"/>
        <v>10</v>
      </c>
      <c r="AH31" s="45" t="str">
        <f t="shared" si="29"/>
        <v>APROBADO</v>
      </c>
      <c r="AI31" s="46">
        <f>'CONSOLIDADO 1ER TRIM.'!J31</f>
        <v>10</v>
      </c>
      <c r="AJ31" s="43" t="str">
        <f>'CONSOLIDADO 2DO TRIM. '!J31</f>
        <v/>
      </c>
      <c r="AK31" s="43" t="str">
        <f>'CONSOLIDADO 3ER TRIM. '!J31</f>
        <v/>
      </c>
      <c r="AL31" s="47">
        <f t="shared" si="30"/>
        <v>10</v>
      </c>
      <c r="AM31" s="225">
        <f t="shared" si="31"/>
        <v>10</v>
      </c>
      <c r="AN31" s="45" t="str">
        <f t="shared" si="32"/>
        <v>APROBADO</v>
      </c>
      <c r="AO31" s="40">
        <f t="shared" si="33"/>
        <v>9.1</v>
      </c>
    </row>
    <row r="32" spans="1:41" ht="16.5" customHeight="1" x14ac:dyDescent="0.25">
      <c r="A32" s="2">
        <v>24</v>
      </c>
      <c r="B32" s="31">
        <f>'CONSOLIDADO 1ER TRIM.'!B32</f>
        <v>0</v>
      </c>
      <c r="C32" s="3" t="str">
        <f>'CONSOLIDADO 1ER TRIM.'!C32</f>
        <v>MORALES CAICEDO ANGIE LISSETH</v>
      </c>
      <c r="D32" s="43">
        <f>'CONSOLIDADO 1ER TRIM.'!D32</f>
        <v>8.5299999999999994</v>
      </c>
      <c r="E32" s="43" t="str">
        <f>'CONSOLIDADO 2DO TRIM. '!D32</f>
        <v/>
      </c>
      <c r="F32" s="43" t="str">
        <f>'CONSOLIDADO 3ER TRIM. '!D32</f>
        <v/>
      </c>
      <c r="G32" s="44">
        <f t="shared" si="17"/>
        <v>8.5299999999999994</v>
      </c>
      <c r="H32" s="45" t="str">
        <f t="shared" si="18"/>
        <v>APROBADO</v>
      </c>
      <c r="I32" s="46">
        <f>'CONSOLIDADO 1ER TRIM.'!E32</f>
        <v>8.66</v>
      </c>
      <c r="J32" s="46" t="str">
        <f>'CONSOLIDADO 2DO TRIM. '!E32</f>
        <v/>
      </c>
      <c r="K32" s="46" t="str">
        <f>'CONSOLIDADO 3ER TRIM. '!E32</f>
        <v/>
      </c>
      <c r="L32" s="47">
        <f t="shared" si="19"/>
        <v>8.66</v>
      </c>
      <c r="M32" s="45" t="str">
        <f t="shared" si="20"/>
        <v>APROBABADO</v>
      </c>
      <c r="N32" s="43">
        <f>'CONSOLIDADO 1ER TRIM.'!F32</f>
        <v>8.58</v>
      </c>
      <c r="O32" s="43" t="str">
        <f>'CONSOLIDADO 2DO TRIM. '!F32</f>
        <v/>
      </c>
      <c r="P32" s="43" t="str">
        <f>'CONSOLIDADO 3ER TRIM. '!F32</f>
        <v/>
      </c>
      <c r="Q32" s="70">
        <f t="shared" si="21"/>
        <v>8.58</v>
      </c>
      <c r="R32" s="45" t="str">
        <f t="shared" si="22"/>
        <v>APROBADO</v>
      </c>
      <c r="S32" s="46">
        <f>'CONSOLIDADO 1ER TRIM.'!G32</f>
        <v>9.49</v>
      </c>
      <c r="T32" s="43" t="str">
        <f>'CONSOLIDADO 2DO TRIM. '!G32</f>
        <v/>
      </c>
      <c r="U32" s="43" t="str">
        <f>'CONSOLIDADO 3ER TRIM. '!G32</f>
        <v/>
      </c>
      <c r="V32" s="47">
        <f t="shared" si="23"/>
        <v>9.49</v>
      </c>
      <c r="W32" s="45" t="str">
        <f t="shared" si="24"/>
        <v>APROBADO</v>
      </c>
      <c r="X32" s="43">
        <f>'CONSOLIDADO 1ER TRIM.'!H32</f>
        <v>10</v>
      </c>
      <c r="Y32" s="43" t="str">
        <f>'CONSOLIDADO 2DO TRIM. '!H32</f>
        <v/>
      </c>
      <c r="Z32" s="43" t="str">
        <f>'CONSOLIDADO 3ER TRIM. '!H32</f>
        <v/>
      </c>
      <c r="AA32" s="70">
        <f t="shared" si="25"/>
        <v>10</v>
      </c>
      <c r="AB32" s="45" t="str">
        <f t="shared" si="26"/>
        <v>APROBADO</v>
      </c>
      <c r="AC32" s="46">
        <f>'CONSOLIDADO 1ER TRIM.'!I32</f>
        <v>10</v>
      </c>
      <c r="AD32" s="43" t="str">
        <f>'CONSOLIDADO 2DO TRIM. '!I32</f>
        <v/>
      </c>
      <c r="AE32" s="43" t="str">
        <f>'CONSOLIDADO 3ER TRIM. '!I32</f>
        <v/>
      </c>
      <c r="AF32" s="47">
        <f t="shared" si="27"/>
        <v>10</v>
      </c>
      <c r="AG32" s="225">
        <f t="shared" si="28"/>
        <v>10</v>
      </c>
      <c r="AH32" s="45" t="str">
        <f t="shared" si="29"/>
        <v>APROBADO</v>
      </c>
      <c r="AI32" s="46">
        <f>'CONSOLIDADO 1ER TRIM.'!J32</f>
        <v>10</v>
      </c>
      <c r="AJ32" s="43" t="str">
        <f>'CONSOLIDADO 2DO TRIM. '!J32</f>
        <v/>
      </c>
      <c r="AK32" s="43" t="str">
        <f>'CONSOLIDADO 3ER TRIM. '!J32</f>
        <v/>
      </c>
      <c r="AL32" s="47">
        <f t="shared" si="30"/>
        <v>10</v>
      </c>
      <c r="AM32" s="225">
        <f t="shared" si="31"/>
        <v>10</v>
      </c>
      <c r="AN32" s="45" t="str">
        <f t="shared" si="32"/>
        <v>APROBADO</v>
      </c>
      <c r="AO32" s="40">
        <f t="shared" si="33"/>
        <v>9.32</v>
      </c>
    </row>
    <row r="33" spans="1:41" ht="16.5" customHeight="1" x14ac:dyDescent="0.25">
      <c r="A33" s="2">
        <v>25</v>
      </c>
      <c r="B33" s="31">
        <f>'CONSOLIDADO 1ER TRIM.'!B33</f>
        <v>0</v>
      </c>
      <c r="C33" s="3" t="str">
        <f>'CONSOLIDADO 1ER TRIM.'!C33</f>
        <v>MORENO MOREIRA JOSE JAHER</v>
      </c>
      <c r="D33" s="43">
        <f>'CONSOLIDADO 1ER TRIM.'!D33</f>
        <v>7.1</v>
      </c>
      <c r="E33" s="43" t="str">
        <f>'CONSOLIDADO 2DO TRIM. '!D33</f>
        <v/>
      </c>
      <c r="F33" s="43" t="str">
        <f>'CONSOLIDADO 3ER TRIM. '!D33</f>
        <v/>
      </c>
      <c r="G33" s="44">
        <f t="shared" si="17"/>
        <v>7.1</v>
      </c>
      <c r="H33" s="45" t="str">
        <f t="shared" si="18"/>
        <v>APROBADO</v>
      </c>
      <c r="I33" s="46">
        <f>'CONSOLIDADO 1ER TRIM.'!E33</f>
        <v>7.9</v>
      </c>
      <c r="J33" s="46" t="str">
        <f>'CONSOLIDADO 2DO TRIM. '!E33</f>
        <v/>
      </c>
      <c r="K33" s="46" t="str">
        <f>'CONSOLIDADO 3ER TRIM. '!E33</f>
        <v/>
      </c>
      <c r="L33" s="47">
        <f t="shared" si="19"/>
        <v>7.9</v>
      </c>
      <c r="M33" s="45" t="str">
        <f t="shared" si="20"/>
        <v>APROBABADO</v>
      </c>
      <c r="N33" s="43">
        <f>'CONSOLIDADO 1ER TRIM.'!F33</f>
        <v>7.95</v>
      </c>
      <c r="O33" s="43" t="str">
        <f>'CONSOLIDADO 2DO TRIM. '!F33</f>
        <v/>
      </c>
      <c r="P33" s="43" t="str">
        <f>'CONSOLIDADO 3ER TRIM. '!F33</f>
        <v/>
      </c>
      <c r="Q33" s="70">
        <f t="shared" si="21"/>
        <v>7.95</v>
      </c>
      <c r="R33" s="45" t="str">
        <f t="shared" si="22"/>
        <v>APROBADO</v>
      </c>
      <c r="S33" s="46">
        <f>'CONSOLIDADO 1ER TRIM.'!G33</f>
        <v>8.08</v>
      </c>
      <c r="T33" s="43" t="str">
        <f>'CONSOLIDADO 2DO TRIM. '!G33</f>
        <v/>
      </c>
      <c r="U33" s="43" t="str">
        <f>'CONSOLIDADO 3ER TRIM. '!G33</f>
        <v/>
      </c>
      <c r="V33" s="47">
        <f t="shared" si="23"/>
        <v>8.08</v>
      </c>
      <c r="W33" s="45" t="str">
        <f t="shared" si="24"/>
        <v>APROBADO</v>
      </c>
      <c r="X33" s="43">
        <f>'CONSOLIDADO 1ER TRIM.'!H33</f>
        <v>6.86</v>
      </c>
      <c r="Y33" s="43" t="str">
        <f>'CONSOLIDADO 2DO TRIM. '!H33</f>
        <v/>
      </c>
      <c r="Z33" s="43" t="str">
        <f>'CONSOLIDADO 3ER TRIM. '!H33</f>
        <v/>
      </c>
      <c r="AA33" s="70">
        <f t="shared" si="25"/>
        <v>6.86</v>
      </c>
      <c r="AB33" s="45" t="str">
        <f t="shared" si="26"/>
        <v>SUPLETORIO</v>
      </c>
      <c r="AC33" s="46">
        <f>'CONSOLIDADO 1ER TRIM.'!I33</f>
        <v>8</v>
      </c>
      <c r="AD33" s="43" t="str">
        <f>'CONSOLIDADO 2DO TRIM. '!I33</f>
        <v/>
      </c>
      <c r="AE33" s="43" t="str">
        <f>'CONSOLIDADO 3ER TRIM. '!I33</f>
        <v/>
      </c>
      <c r="AF33" s="47">
        <f t="shared" si="27"/>
        <v>8</v>
      </c>
      <c r="AG33" s="225">
        <f t="shared" si="28"/>
        <v>8</v>
      </c>
      <c r="AH33" s="45" t="str">
        <f t="shared" si="29"/>
        <v>APROBADO</v>
      </c>
      <c r="AI33" s="46">
        <f>'CONSOLIDADO 1ER TRIM.'!J33</f>
        <v>9</v>
      </c>
      <c r="AJ33" s="43" t="str">
        <f>'CONSOLIDADO 2DO TRIM. '!J33</f>
        <v/>
      </c>
      <c r="AK33" s="43" t="str">
        <f>'CONSOLIDADO 3ER TRIM. '!J33</f>
        <v/>
      </c>
      <c r="AL33" s="47">
        <f t="shared" si="30"/>
        <v>9</v>
      </c>
      <c r="AM33" s="225">
        <f t="shared" si="31"/>
        <v>9</v>
      </c>
      <c r="AN33" s="45" t="str">
        <f t="shared" si="32"/>
        <v>APROBADO</v>
      </c>
      <c r="AO33" s="40">
        <f t="shared" si="33"/>
        <v>7.84</v>
      </c>
    </row>
    <row r="34" spans="1:41" ht="16.5" customHeight="1" x14ac:dyDescent="0.25">
      <c r="A34" s="2">
        <v>26</v>
      </c>
      <c r="B34" s="31">
        <f>'CONSOLIDADO 1ER TRIM.'!B34</f>
        <v>0</v>
      </c>
      <c r="C34" s="3" t="str">
        <f>'CONSOLIDADO 1ER TRIM.'!C34</f>
        <v>MURILLO CHILA ZAIDA CHARLOTTE</v>
      </c>
      <c r="D34" s="43">
        <f>'CONSOLIDADO 1ER TRIM.'!D34</f>
        <v>7.93</v>
      </c>
      <c r="E34" s="43" t="str">
        <f>'CONSOLIDADO 2DO TRIM. '!D34</f>
        <v/>
      </c>
      <c r="F34" s="43" t="str">
        <f>'CONSOLIDADO 3ER TRIM. '!D34</f>
        <v/>
      </c>
      <c r="G34" s="44">
        <f t="shared" si="17"/>
        <v>7.93</v>
      </c>
      <c r="H34" s="45" t="str">
        <f t="shared" si="18"/>
        <v>APROBADO</v>
      </c>
      <c r="I34" s="46">
        <f>'CONSOLIDADO 1ER TRIM.'!E34</f>
        <v>8.68</v>
      </c>
      <c r="J34" s="46" t="str">
        <f>'CONSOLIDADO 2DO TRIM. '!E34</f>
        <v/>
      </c>
      <c r="K34" s="46" t="str">
        <f>'CONSOLIDADO 3ER TRIM. '!E34</f>
        <v/>
      </c>
      <c r="L34" s="47">
        <f t="shared" si="19"/>
        <v>8.68</v>
      </c>
      <c r="M34" s="45" t="str">
        <f t="shared" si="20"/>
        <v>APROBABADO</v>
      </c>
      <c r="N34" s="43">
        <f>'CONSOLIDADO 1ER TRIM.'!F34</f>
        <v>9</v>
      </c>
      <c r="O34" s="43" t="str">
        <f>'CONSOLIDADO 2DO TRIM. '!F34</f>
        <v/>
      </c>
      <c r="P34" s="43" t="str">
        <f>'CONSOLIDADO 3ER TRIM. '!F34</f>
        <v/>
      </c>
      <c r="Q34" s="70">
        <f t="shared" si="21"/>
        <v>9</v>
      </c>
      <c r="R34" s="45" t="str">
        <f t="shared" si="22"/>
        <v>APROBADO</v>
      </c>
      <c r="S34" s="46">
        <f>'CONSOLIDADO 1ER TRIM.'!G34</f>
        <v>10</v>
      </c>
      <c r="T34" s="43" t="str">
        <f>'CONSOLIDADO 2DO TRIM. '!G34</f>
        <v/>
      </c>
      <c r="U34" s="43" t="str">
        <f>'CONSOLIDADO 3ER TRIM. '!G34</f>
        <v/>
      </c>
      <c r="V34" s="47">
        <f t="shared" si="23"/>
        <v>10</v>
      </c>
      <c r="W34" s="45" t="str">
        <f t="shared" si="24"/>
        <v>APROBADO</v>
      </c>
      <c r="X34" s="43">
        <f>'CONSOLIDADO 1ER TRIM.'!H34</f>
        <v>9.7100000000000009</v>
      </c>
      <c r="Y34" s="43" t="str">
        <f>'CONSOLIDADO 2DO TRIM. '!H34</f>
        <v/>
      </c>
      <c r="Z34" s="43" t="str">
        <f>'CONSOLIDADO 3ER TRIM. '!H34</f>
        <v/>
      </c>
      <c r="AA34" s="70">
        <f t="shared" si="25"/>
        <v>9.7100000000000009</v>
      </c>
      <c r="AB34" s="45" t="str">
        <f t="shared" si="26"/>
        <v>APROBADO</v>
      </c>
      <c r="AC34" s="46">
        <f>'CONSOLIDADO 1ER TRIM.'!I34</f>
        <v>10</v>
      </c>
      <c r="AD34" s="43" t="str">
        <f>'CONSOLIDADO 2DO TRIM. '!I34</f>
        <v/>
      </c>
      <c r="AE34" s="43" t="str">
        <f>'CONSOLIDADO 3ER TRIM. '!I34</f>
        <v/>
      </c>
      <c r="AF34" s="47">
        <f t="shared" si="27"/>
        <v>10</v>
      </c>
      <c r="AG34" s="225">
        <f t="shared" si="28"/>
        <v>10</v>
      </c>
      <c r="AH34" s="45" t="str">
        <f t="shared" si="29"/>
        <v>APROBADO</v>
      </c>
      <c r="AI34" s="46">
        <f>'CONSOLIDADO 1ER TRIM.'!J34</f>
        <v>10</v>
      </c>
      <c r="AJ34" s="43" t="str">
        <f>'CONSOLIDADO 2DO TRIM. '!J34</f>
        <v/>
      </c>
      <c r="AK34" s="43" t="str">
        <f>'CONSOLIDADO 3ER TRIM. '!J34</f>
        <v/>
      </c>
      <c r="AL34" s="47">
        <f t="shared" si="30"/>
        <v>10</v>
      </c>
      <c r="AM34" s="225">
        <f t="shared" si="31"/>
        <v>10</v>
      </c>
      <c r="AN34" s="45" t="str">
        <f t="shared" si="32"/>
        <v>APROBADO</v>
      </c>
      <c r="AO34" s="40">
        <f t="shared" si="33"/>
        <v>9.33</v>
      </c>
    </row>
    <row r="35" spans="1:41" ht="16.5" customHeight="1" x14ac:dyDescent="0.25">
      <c r="A35" s="2">
        <v>27</v>
      </c>
      <c r="B35" s="31">
        <f>'CONSOLIDADO 1ER TRIM.'!B35</f>
        <v>0</v>
      </c>
      <c r="C35" s="3" t="str">
        <f>'CONSOLIDADO 1ER TRIM.'!C35</f>
        <v>ORTIZ CAGUA DANNY DAMIAN</v>
      </c>
      <c r="D35" s="43">
        <f>'CONSOLIDADO 1ER TRIM.'!D35</f>
        <v>9.6300000000000008</v>
      </c>
      <c r="E35" s="43" t="str">
        <f>'CONSOLIDADO 2DO TRIM. '!D35</f>
        <v/>
      </c>
      <c r="F35" s="43" t="str">
        <f>'CONSOLIDADO 3ER TRIM. '!D35</f>
        <v/>
      </c>
      <c r="G35" s="44">
        <f t="shared" si="17"/>
        <v>9.6300000000000008</v>
      </c>
      <c r="H35" s="45" t="str">
        <f t="shared" si="18"/>
        <v>APROBADO</v>
      </c>
      <c r="I35" s="46">
        <f>'CONSOLIDADO 1ER TRIM.'!E35</f>
        <v>9.93</v>
      </c>
      <c r="J35" s="46" t="str">
        <f>'CONSOLIDADO 2DO TRIM. '!E35</f>
        <v/>
      </c>
      <c r="K35" s="46" t="str">
        <f>'CONSOLIDADO 3ER TRIM. '!E35</f>
        <v/>
      </c>
      <c r="L35" s="47">
        <f t="shared" si="19"/>
        <v>9.93</v>
      </c>
      <c r="M35" s="45" t="str">
        <f t="shared" si="20"/>
        <v>APROBABADO</v>
      </c>
      <c r="N35" s="43">
        <f>'CONSOLIDADO 1ER TRIM.'!F35</f>
        <v>9.76</v>
      </c>
      <c r="O35" s="43" t="str">
        <f>'CONSOLIDADO 2DO TRIM. '!F35</f>
        <v/>
      </c>
      <c r="P35" s="43" t="str">
        <f>'CONSOLIDADO 3ER TRIM. '!F35</f>
        <v/>
      </c>
      <c r="Q35" s="70">
        <f t="shared" si="21"/>
        <v>9.76</v>
      </c>
      <c r="R35" s="45" t="str">
        <f t="shared" si="22"/>
        <v>APROBADO</v>
      </c>
      <c r="S35" s="46">
        <f>'CONSOLIDADO 1ER TRIM.'!G35</f>
        <v>10</v>
      </c>
      <c r="T35" s="43" t="str">
        <f>'CONSOLIDADO 2DO TRIM. '!G35</f>
        <v/>
      </c>
      <c r="U35" s="43" t="str">
        <f>'CONSOLIDADO 3ER TRIM. '!G35</f>
        <v/>
      </c>
      <c r="V35" s="47">
        <f t="shared" si="23"/>
        <v>10</v>
      </c>
      <c r="W35" s="45" t="str">
        <f t="shared" si="24"/>
        <v>APROBADO</v>
      </c>
      <c r="X35" s="43">
        <f>'CONSOLIDADO 1ER TRIM.'!H35</f>
        <v>9.7899999999999991</v>
      </c>
      <c r="Y35" s="43" t="str">
        <f>'CONSOLIDADO 2DO TRIM. '!H35</f>
        <v/>
      </c>
      <c r="Z35" s="43" t="str">
        <f>'CONSOLIDADO 3ER TRIM. '!H35</f>
        <v/>
      </c>
      <c r="AA35" s="70">
        <f t="shared" si="25"/>
        <v>9.7899999999999991</v>
      </c>
      <c r="AB35" s="45" t="str">
        <f t="shared" si="26"/>
        <v>APROBADO</v>
      </c>
      <c r="AC35" s="46">
        <f>'CONSOLIDADO 1ER TRIM.'!I35</f>
        <v>10</v>
      </c>
      <c r="AD35" s="43" t="str">
        <f>'CONSOLIDADO 2DO TRIM. '!I35</f>
        <v/>
      </c>
      <c r="AE35" s="43" t="str">
        <f>'CONSOLIDADO 3ER TRIM. '!I35</f>
        <v/>
      </c>
      <c r="AF35" s="47">
        <f t="shared" si="27"/>
        <v>10</v>
      </c>
      <c r="AG35" s="225">
        <f t="shared" si="28"/>
        <v>10</v>
      </c>
      <c r="AH35" s="45" t="str">
        <f t="shared" si="29"/>
        <v>APROBADO</v>
      </c>
      <c r="AI35" s="46">
        <f>'CONSOLIDADO 1ER TRIM.'!J35</f>
        <v>10</v>
      </c>
      <c r="AJ35" s="43" t="str">
        <f>'CONSOLIDADO 2DO TRIM. '!J35</f>
        <v/>
      </c>
      <c r="AK35" s="43" t="str">
        <f>'CONSOLIDADO 3ER TRIM. '!J35</f>
        <v/>
      </c>
      <c r="AL35" s="47">
        <f t="shared" si="30"/>
        <v>10</v>
      </c>
      <c r="AM35" s="225">
        <f t="shared" si="31"/>
        <v>10</v>
      </c>
      <c r="AN35" s="45" t="str">
        <f t="shared" si="32"/>
        <v>APROBADO</v>
      </c>
      <c r="AO35" s="40">
        <f t="shared" si="33"/>
        <v>9.8699999999999992</v>
      </c>
    </row>
    <row r="36" spans="1:41" ht="16.5" customHeight="1" x14ac:dyDescent="0.25">
      <c r="A36" s="2">
        <v>28</v>
      </c>
      <c r="B36" s="31">
        <f>'CONSOLIDADO 1ER TRIM.'!B36</f>
        <v>0</v>
      </c>
      <c r="C36" s="3" t="str">
        <f>'CONSOLIDADO 1ER TRIM.'!C36</f>
        <v>ORTIZ ZAMBRANO ANA DALILA</v>
      </c>
      <c r="D36" s="43">
        <f>'CONSOLIDADO 1ER TRIM.'!D36</f>
        <v>9.61</v>
      </c>
      <c r="E36" s="43" t="str">
        <f>'CONSOLIDADO 2DO TRIM. '!D36</f>
        <v/>
      </c>
      <c r="F36" s="43" t="str">
        <f>'CONSOLIDADO 3ER TRIM. '!D36</f>
        <v/>
      </c>
      <c r="G36" s="44">
        <f t="shared" si="17"/>
        <v>9.61</v>
      </c>
      <c r="H36" s="45" t="str">
        <f t="shared" si="18"/>
        <v>APROBADO</v>
      </c>
      <c r="I36" s="46">
        <f>'CONSOLIDADO 1ER TRIM.'!E36</f>
        <v>10</v>
      </c>
      <c r="J36" s="46" t="str">
        <f>'CONSOLIDADO 2DO TRIM. '!E36</f>
        <v/>
      </c>
      <c r="K36" s="46" t="str">
        <f>'CONSOLIDADO 3ER TRIM. '!E36</f>
        <v/>
      </c>
      <c r="L36" s="47">
        <f t="shared" si="19"/>
        <v>10</v>
      </c>
      <c r="M36" s="45" t="str">
        <f t="shared" si="20"/>
        <v>APROBABADO</v>
      </c>
      <c r="N36" s="43">
        <f>'CONSOLIDADO 1ER TRIM.'!F36</f>
        <v>9.31</v>
      </c>
      <c r="O36" s="43" t="str">
        <f>'CONSOLIDADO 2DO TRIM. '!F36</f>
        <v/>
      </c>
      <c r="P36" s="43" t="str">
        <f>'CONSOLIDADO 3ER TRIM. '!F36</f>
        <v/>
      </c>
      <c r="Q36" s="70">
        <f t="shared" si="21"/>
        <v>9.31</v>
      </c>
      <c r="R36" s="45" t="str">
        <f t="shared" si="22"/>
        <v>APROBADO</v>
      </c>
      <c r="S36" s="46">
        <f>'CONSOLIDADO 1ER TRIM.'!G36</f>
        <v>10</v>
      </c>
      <c r="T36" s="43" t="str">
        <f>'CONSOLIDADO 2DO TRIM. '!G36</f>
        <v/>
      </c>
      <c r="U36" s="43" t="str">
        <f>'CONSOLIDADO 3ER TRIM. '!G36</f>
        <v/>
      </c>
      <c r="V36" s="47">
        <f t="shared" si="23"/>
        <v>10</v>
      </c>
      <c r="W36" s="45" t="str">
        <f t="shared" si="24"/>
        <v>APROBADO</v>
      </c>
      <c r="X36" s="43">
        <f>'CONSOLIDADO 1ER TRIM.'!H36</f>
        <v>10</v>
      </c>
      <c r="Y36" s="43" t="str">
        <f>'CONSOLIDADO 2DO TRIM. '!H36</f>
        <v/>
      </c>
      <c r="Z36" s="43" t="str">
        <f>'CONSOLIDADO 3ER TRIM. '!H36</f>
        <v/>
      </c>
      <c r="AA36" s="70">
        <f t="shared" si="25"/>
        <v>10</v>
      </c>
      <c r="AB36" s="45" t="str">
        <f t="shared" si="26"/>
        <v>APROBADO</v>
      </c>
      <c r="AC36" s="46">
        <f>'CONSOLIDADO 1ER TRIM.'!I36</f>
        <v>10</v>
      </c>
      <c r="AD36" s="43" t="str">
        <f>'CONSOLIDADO 2DO TRIM. '!I36</f>
        <v/>
      </c>
      <c r="AE36" s="43" t="str">
        <f>'CONSOLIDADO 3ER TRIM. '!I36</f>
        <v/>
      </c>
      <c r="AF36" s="47">
        <f t="shared" si="27"/>
        <v>10</v>
      </c>
      <c r="AG36" s="225">
        <f t="shared" si="28"/>
        <v>10</v>
      </c>
      <c r="AH36" s="45" t="str">
        <f t="shared" si="29"/>
        <v>APROBADO</v>
      </c>
      <c r="AI36" s="46">
        <f>'CONSOLIDADO 1ER TRIM.'!J36</f>
        <v>10</v>
      </c>
      <c r="AJ36" s="43" t="str">
        <f>'CONSOLIDADO 2DO TRIM. '!J36</f>
        <v/>
      </c>
      <c r="AK36" s="43" t="str">
        <f>'CONSOLIDADO 3ER TRIM. '!J36</f>
        <v/>
      </c>
      <c r="AL36" s="47">
        <f t="shared" si="30"/>
        <v>10</v>
      </c>
      <c r="AM36" s="225">
        <f t="shared" si="31"/>
        <v>10</v>
      </c>
      <c r="AN36" s="45" t="str">
        <f t="shared" si="32"/>
        <v>APROBADO</v>
      </c>
      <c r="AO36" s="40">
        <f t="shared" si="33"/>
        <v>9.84</v>
      </c>
    </row>
    <row r="37" spans="1:41" ht="16.5" customHeight="1" x14ac:dyDescent="0.25">
      <c r="A37" s="2">
        <v>29</v>
      </c>
      <c r="B37" s="31">
        <f>'CONSOLIDADO 1ER TRIM.'!B37</f>
        <v>0</v>
      </c>
      <c r="C37" s="3" t="str">
        <f>'CONSOLIDADO 1ER TRIM.'!C37</f>
        <v>QUIROZ ORTIZ ADRIANA LUCIA</v>
      </c>
      <c r="D37" s="43">
        <f>'CONSOLIDADO 1ER TRIM.'!D37</f>
        <v>9.11</v>
      </c>
      <c r="E37" s="43" t="str">
        <f>'CONSOLIDADO 2DO TRIM. '!D37</f>
        <v/>
      </c>
      <c r="F37" s="43" t="str">
        <f>'CONSOLIDADO 3ER TRIM. '!D37</f>
        <v/>
      </c>
      <c r="G37" s="44">
        <f t="shared" si="17"/>
        <v>9.11</v>
      </c>
      <c r="H37" s="45" t="str">
        <f t="shared" si="18"/>
        <v>APROBADO</v>
      </c>
      <c r="I37" s="46">
        <f>'CONSOLIDADO 1ER TRIM.'!E37</f>
        <v>9.3800000000000008</v>
      </c>
      <c r="J37" s="46" t="str">
        <f>'CONSOLIDADO 2DO TRIM. '!E37</f>
        <v/>
      </c>
      <c r="K37" s="46" t="str">
        <f>'CONSOLIDADO 3ER TRIM. '!E37</f>
        <v/>
      </c>
      <c r="L37" s="47">
        <f t="shared" si="19"/>
        <v>9.3800000000000008</v>
      </c>
      <c r="M37" s="45" t="str">
        <f t="shared" si="20"/>
        <v>APROBABADO</v>
      </c>
      <c r="N37" s="43">
        <f>'CONSOLIDADO 1ER TRIM.'!F37</f>
        <v>8.8800000000000008</v>
      </c>
      <c r="O37" s="43" t="str">
        <f>'CONSOLIDADO 2DO TRIM. '!F37</f>
        <v/>
      </c>
      <c r="P37" s="43" t="str">
        <f>'CONSOLIDADO 3ER TRIM. '!F37</f>
        <v/>
      </c>
      <c r="Q37" s="70">
        <f t="shared" si="21"/>
        <v>8.8800000000000008</v>
      </c>
      <c r="R37" s="45" t="str">
        <f t="shared" si="22"/>
        <v>APROBADO</v>
      </c>
      <c r="S37" s="46">
        <f>'CONSOLIDADO 1ER TRIM.'!G37</f>
        <v>9.58</v>
      </c>
      <c r="T37" s="43" t="str">
        <f>'CONSOLIDADO 2DO TRIM. '!G37</f>
        <v/>
      </c>
      <c r="U37" s="43" t="str">
        <f>'CONSOLIDADO 3ER TRIM. '!G37</f>
        <v/>
      </c>
      <c r="V37" s="47">
        <f t="shared" si="23"/>
        <v>9.58</v>
      </c>
      <c r="W37" s="45" t="str">
        <f t="shared" si="24"/>
        <v>APROBADO</v>
      </c>
      <c r="X37" s="43">
        <f>'CONSOLIDADO 1ER TRIM.'!H37</f>
        <v>9.67</v>
      </c>
      <c r="Y37" s="43" t="str">
        <f>'CONSOLIDADO 2DO TRIM. '!H37</f>
        <v/>
      </c>
      <c r="Z37" s="43" t="str">
        <f>'CONSOLIDADO 3ER TRIM. '!H37</f>
        <v/>
      </c>
      <c r="AA37" s="70">
        <f t="shared" si="25"/>
        <v>9.67</v>
      </c>
      <c r="AB37" s="45" t="str">
        <f t="shared" si="26"/>
        <v>APROBADO</v>
      </c>
      <c r="AC37" s="46">
        <f>'CONSOLIDADO 1ER TRIM.'!I37</f>
        <v>10</v>
      </c>
      <c r="AD37" s="43" t="str">
        <f>'CONSOLIDADO 2DO TRIM. '!I37</f>
        <v/>
      </c>
      <c r="AE37" s="43" t="str">
        <f>'CONSOLIDADO 3ER TRIM. '!I37</f>
        <v/>
      </c>
      <c r="AF37" s="47">
        <f t="shared" si="27"/>
        <v>10</v>
      </c>
      <c r="AG37" s="225">
        <f t="shared" si="28"/>
        <v>10</v>
      </c>
      <c r="AH37" s="45" t="str">
        <f t="shared" si="29"/>
        <v>APROBADO</v>
      </c>
      <c r="AI37" s="46">
        <f>'CONSOLIDADO 1ER TRIM.'!J37</f>
        <v>10</v>
      </c>
      <c r="AJ37" s="43" t="str">
        <f>'CONSOLIDADO 2DO TRIM. '!J37</f>
        <v/>
      </c>
      <c r="AK37" s="43" t="str">
        <f>'CONSOLIDADO 3ER TRIM. '!J37</f>
        <v/>
      </c>
      <c r="AL37" s="47">
        <f t="shared" si="30"/>
        <v>10</v>
      </c>
      <c r="AM37" s="225">
        <f t="shared" si="31"/>
        <v>10</v>
      </c>
      <c r="AN37" s="45" t="str">
        <f t="shared" si="32"/>
        <v>APROBADO</v>
      </c>
      <c r="AO37" s="40">
        <f t="shared" si="33"/>
        <v>9.51</v>
      </c>
    </row>
    <row r="38" spans="1:41" ht="16.5" customHeight="1" x14ac:dyDescent="0.25">
      <c r="A38" s="2">
        <v>30</v>
      </c>
      <c r="B38" s="31">
        <f>'CONSOLIDADO 1ER TRIM.'!B38</f>
        <v>0</v>
      </c>
      <c r="C38" s="3" t="str">
        <f>'CONSOLIDADO 1ER TRIM.'!C38</f>
        <v>RODRIGUEZ ARRIAGA KEYLER JOSUE</v>
      </c>
      <c r="D38" s="43">
        <f>'CONSOLIDADO 1ER TRIM.'!D38</f>
        <v>8.15</v>
      </c>
      <c r="E38" s="43" t="str">
        <f>'CONSOLIDADO 2DO TRIM. '!D38</f>
        <v/>
      </c>
      <c r="F38" s="43" t="str">
        <f>'CONSOLIDADO 3ER TRIM. '!D38</f>
        <v/>
      </c>
      <c r="G38" s="44">
        <f t="shared" si="17"/>
        <v>8.15</v>
      </c>
      <c r="H38" s="45" t="str">
        <f t="shared" si="18"/>
        <v>APROBADO</v>
      </c>
      <c r="I38" s="46">
        <f>'CONSOLIDADO 1ER TRIM.'!E38</f>
        <v>9.0299999999999994</v>
      </c>
      <c r="J38" s="46" t="str">
        <f>'CONSOLIDADO 2DO TRIM. '!E38</f>
        <v/>
      </c>
      <c r="K38" s="46" t="str">
        <f>'CONSOLIDADO 3ER TRIM. '!E38</f>
        <v/>
      </c>
      <c r="L38" s="47">
        <f t="shared" si="19"/>
        <v>9.0299999999999994</v>
      </c>
      <c r="M38" s="45" t="str">
        <f t="shared" si="20"/>
        <v>APROBABADO</v>
      </c>
      <c r="N38" s="43">
        <f>'CONSOLIDADO 1ER TRIM.'!F38</f>
        <v>8.91</v>
      </c>
      <c r="O38" s="43" t="str">
        <f>'CONSOLIDADO 2DO TRIM. '!F38</f>
        <v/>
      </c>
      <c r="P38" s="43" t="str">
        <f>'CONSOLIDADO 3ER TRIM. '!F38</f>
        <v/>
      </c>
      <c r="Q38" s="70">
        <f t="shared" si="21"/>
        <v>8.91</v>
      </c>
      <c r="R38" s="45" t="str">
        <f t="shared" si="22"/>
        <v>APROBADO</v>
      </c>
      <c r="S38" s="46">
        <f>'CONSOLIDADO 1ER TRIM.'!G38</f>
        <v>10</v>
      </c>
      <c r="T38" s="43" t="str">
        <f>'CONSOLIDADO 2DO TRIM. '!G38</f>
        <v/>
      </c>
      <c r="U38" s="43" t="str">
        <f>'CONSOLIDADO 3ER TRIM. '!G38</f>
        <v/>
      </c>
      <c r="V38" s="47">
        <f t="shared" si="23"/>
        <v>10</v>
      </c>
      <c r="W38" s="45" t="str">
        <f t="shared" si="24"/>
        <v>APROBADO</v>
      </c>
      <c r="X38" s="43">
        <f>'CONSOLIDADO 1ER TRIM.'!H38</f>
        <v>9.06</v>
      </c>
      <c r="Y38" s="43" t="str">
        <f>'CONSOLIDADO 2DO TRIM. '!H38</f>
        <v/>
      </c>
      <c r="Z38" s="43" t="str">
        <f>'CONSOLIDADO 3ER TRIM. '!H38</f>
        <v/>
      </c>
      <c r="AA38" s="70">
        <f t="shared" si="25"/>
        <v>9.06</v>
      </c>
      <c r="AB38" s="45" t="str">
        <f t="shared" si="26"/>
        <v>APROBADO</v>
      </c>
      <c r="AC38" s="46">
        <f>'CONSOLIDADO 1ER TRIM.'!I38</f>
        <v>10</v>
      </c>
      <c r="AD38" s="43" t="str">
        <f>'CONSOLIDADO 2DO TRIM. '!I38</f>
        <v/>
      </c>
      <c r="AE38" s="43" t="str">
        <f>'CONSOLIDADO 3ER TRIM. '!I38</f>
        <v/>
      </c>
      <c r="AF38" s="47">
        <f t="shared" si="27"/>
        <v>10</v>
      </c>
      <c r="AG38" s="225">
        <f t="shared" si="28"/>
        <v>10</v>
      </c>
      <c r="AH38" s="45" t="str">
        <f t="shared" si="29"/>
        <v>APROBADO</v>
      </c>
      <c r="AI38" s="46">
        <f>'CONSOLIDADO 1ER TRIM.'!J38</f>
        <v>10</v>
      </c>
      <c r="AJ38" s="43" t="str">
        <f>'CONSOLIDADO 2DO TRIM. '!J38</f>
        <v/>
      </c>
      <c r="AK38" s="43" t="str">
        <f>'CONSOLIDADO 3ER TRIM. '!J38</f>
        <v/>
      </c>
      <c r="AL38" s="47">
        <f t="shared" si="30"/>
        <v>10</v>
      </c>
      <c r="AM38" s="225">
        <f t="shared" si="31"/>
        <v>10</v>
      </c>
      <c r="AN38" s="45" t="str">
        <f t="shared" si="32"/>
        <v>APROBADO</v>
      </c>
      <c r="AO38" s="40">
        <f t="shared" si="33"/>
        <v>9.3000000000000007</v>
      </c>
    </row>
    <row r="39" spans="1:41" ht="16.5" customHeight="1" x14ac:dyDescent="0.25">
      <c r="A39" s="2">
        <v>31</v>
      </c>
      <c r="B39" s="31">
        <f>'CONSOLIDADO 1ER TRIM.'!B39</f>
        <v>0</v>
      </c>
      <c r="C39" s="3" t="str">
        <f>'CONSOLIDADO 1ER TRIM.'!C39</f>
        <v>RODRIGUEZ GUILLEN CAMILA NOHELIA</v>
      </c>
      <c r="D39" s="43">
        <f>'CONSOLIDADO 1ER TRIM.'!D39</f>
        <v>9.34</v>
      </c>
      <c r="E39" s="43" t="str">
        <f>'CONSOLIDADO 2DO TRIM. '!D39</f>
        <v/>
      </c>
      <c r="F39" s="43" t="str">
        <f>'CONSOLIDADO 3ER TRIM. '!D39</f>
        <v/>
      </c>
      <c r="G39" s="44">
        <f t="shared" si="17"/>
        <v>9.34</v>
      </c>
      <c r="H39" s="45" t="str">
        <f t="shared" si="18"/>
        <v>APROBADO</v>
      </c>
      <c r="I39" s="46">
        <f>'CONSOLIDADO 1ER TRIM.'!E39</f>
        <v>9.42</v>
      </c>
      <c r="J39" s="46" t="str">
        <f>'CONSOLIDADO 2DO TRIM. '!E39</f>
        <v/>
      </c>
      <c r="K39" s="46" t="str">
        <f>'CONSOLIDADO 3ER TRIM. '!E39</f>
        <v/>
      </c>
      <c r="L39" s="47">
        <f t="shared" si="19"/>
        <v>9.42</v>
      </c>
      <c r="M39" s="45" t="str">
        <f t="shared" si="20"/>
        <v>APROBABADO</v>
      </c>
      <c r="N39" s="43">
        <f>'CONSOLIDADO 1ER TRIM.'!F39</f>
        <v>9.6999999999999993</v>
      </c>
      <c r="O39" s="43" t="str">
        <f>'CONSOLIDADO 2DO TRIM. '!F39</f>
        <v/>
      </c>
      <c r="P39" s="43" t="str">
        <f>'CONSOLIDADO 3ER TRIM. '!F39</f>
        <v/>
      </c>
      <c r="Q39" s="70">
        <f t="shared" si="21"/>
        <v>9.6999999999999993</v>
      </c>
      <c r="R39" s="45" t="str">
        <f t="shared" si="22"/>
        <v>APROBADO</v>
      </c>
      <c r="S39" s="46">
        <f>'CONSOLIDADO 1ER TRIM.'!G39</f>
        <v>10</v>
      </c>
      <c r="T39" s="43" t="str">
        <f>'CONSOLIDADO 2DO TRIM. '!G39</f>
        <v/>
      </c>
      <c r="U39" s="43" t="str">
        <f>'CONSOLIDADO 3ER TRIM. '!G39</f>
        <v/>
      </c>
      <c r="V39" s="47">
        <f t="shared" si="23"/>
        <v>10</v>
      </c>
      <c r="W39" s="45" t="str">
        <f t="shared" si="24"/>
        <v>APROBADO</v>
      </c>
      <c r="X39" s="43">
        <f>'CONSOLIDADO 1ER TRIM.'!H39</f>
        <v>9.4700000000000006</v>
      </c>
      <c r="Y39" s="43" t="str">
        <f>'CONSOLIDADO 2DO TRIM. '!H39</f>
        <v/>
      </c>
      <c r="Z39" s="43" t="str">
        <f>'CONSOLIDADO 3ER TRIM. '!H39</f>
        <v/>
      </c>
      <c r="AA39" s="70">
        <f t="shared" si="25"/>
        <v>9.4700000000000006</v>
      </c>
      <c r="AB39" s="45" t="str">
        <f t="shared" si="26"/>
        <v>APROBADO</v>
      </c>
      <c r="AC39" s="46">
        <f>'CONSOLIDADO 1ER TRIM.'!I39</f>
        <v>10</v>
      </c>
      <c r="AD39" s="43" t="str">
        <f>'CONSOLIDADO 2DO TRIM. '!I39</f>
        <v/>
      </c>
      <c r="AE39" s="43" t="str">
        <f>'CONSOLIDADO 3ER TRIM. '!I39</f>
        <v/>
      </c>
      <c r="AF39" s="47">
        <f t="shared" si="27"/>
        <v>10</v>
      </c>
      <c r="AG39" s="225">
        <f t="shared" si="28"/>
        <v>10</v>
      </c>
      <c r="AH39" s="45" t="str">
        <f t="shared" si="29"/>
        <v>APROBADO</v>
      </c>
      <c r="AI39" s="46">
        <f>'CONSOLIDADO 1ER TRIM.'!J39</f>
        <v>10</v>
      </c>
      <c r="AJ39" s="43" t="str">
        <f>'CONSOLIDADO 2DO TRIM. '!J39</f>
        <v/>
      </c>
      <c r="AK39" s="43" t="str">
        <f>'CONSOLIDADO 3ER TRIM. '!J39</f>
        <v/>
      </c>
      <c r="AL39" s="47">
        <f t="shared" si="30"/>
        <v>10</v>
      </c>
      <c r="AM39" s="225">
        <f t="shared" si="31"/>
        <v>10</v>
      </c>
      <c r="AN39" s="45" t="str">
        <f t="shared" si="32"/>
        <v>APROBADO</v>
      </c>
      <c r="AO39" s="40">
        <f t="shared" si="33"/>
        <v>9.6999999999999993</v>
      </c>
    </row>
    <row r="40" spans="1:41" ht="16.5" customHeight="1" x14ac:dyDescent="0.25">
      <c r="A40" s="2">
        <v>32</v>
      </c>
      <c r="B40" s="31">
        <f>'CONSOLIDADO 1ER TRIM.'!B40</f>
        <v>0</v>
      </c>
      <c r="C40" s="3" t="str">
        <f>'CONSOLIDADO 1ER TRIM.'!C40</f>
        <v>ROSADO DELGADO ASHLEY ANTONELLA</v>
      </c>
      <c r="D40" s="43">
        <f>'CONSOLIDADO 1ER TRIM.'!D40</f>
        <v>10</v>
      </c>
      <c r="E40" s="43" t="str">
        <f>'CONSOLIDADO 2DO TRIM. '!D40</f>
        <v/>
      </c>
      <c r="F40" s="43" t="str">
        <f>'CONSOLIDADO 3ER TRIM. '!D40</f>
        <v/>
      </c>
      <c r="G40" s="44">
        <f t="shared" si="17"/>
        <v>10</v>
      </c>
      <c r="H40" s="45" t="str">
        <f t="shared" si="18"/>
        <v>APROBADO</v>
      </c>
      <c r="I40" s="46">
        <f>'CONSOLIDADO 1ER TRIM.'!E40</f>
        <v>10</v>
      </c>
      <c r="J40" s="46" t="str">
        <f>'CONSOLIDADO 2DO TRIM. '!E40</f>
        <v/>
      </c>
      <c r="K40" s="46" t="str">
        <f>'CONSOLIDADO 3ER TRIM. '!E40</f>
        <v/>
      </c>
      <c r="L40" s="47">
        <f t="shared" si="19"/>
        <v>10</v>
      </c>
      <c r="M40" s="45" t="str">
        <f t="shared" si="20"/>
        <v>APROBABADO</v>
      </c>
      <c r="N40" s="43">
        <f>'CONSOLIDADO 1ER TRIM.'!F40</f>
        <v>9.8800000000000008</v>
      </c>
      <c r="O40" s="43" t="str">
        <f>'CONSOLIDADO 2DO TRIM. '!F40</f>
        <v/>
      </c>
      <c r="P40" s="43" t="str">
        <f>'CONSOLIDADO 3ER TRIM. '!F40</f>
        <v/>
      </c>
      <c r="Q40" s="70">
        <f t="shared" si="21"/>
        <v>9.8800000000000008</v>
      </c>
      <c r="R40" s="45" t="str">
        <f t="shared" si="22"/>
        <v>APROBADO</v>
      </c>
      <c r="S40" s="46">
        <f>'CONSOLIDADO 1ER TRIM.'!G40</f>
        <v>10</v>
      </c>
      <c r="T40" s="43" t="str">
        <f>'CONSOLIDADO 2DO TRIM. '!G40</f>
        <v/>
      </c>
      <c r="U40" s="43" t="str">
        <f>'CONSOLIDADO 3ER TRIM. '!G40</f>
        <v/>
      </c>
      <c r="V40" s="47">
        <f t="shared" si="23"/>
        <v>10</v>
      </c>
      <c r="W40" s="45" t="str">
        <f t="shared" si="24"/>
        <v>APROBADO</v>
      </c>
      <c r="X40" s="43">
        <f>'CONSOLIDADO 1ER TRIM.'!H40</f>
        <v>9.65</v>
      </c>
      <c r="Y40" s="43" t="str">
        <f>'CONSOLIDADO 2DO TRIM. '!H40</f>
        <v/>
      </c>
      <c r="Z40" s="43" t="str">
        <f>'CONSOLIDADO 3ER TRIM. '!H40</f>
        <v/>
      </c>
      <c r="AA40" s="70">
        <f t="shared" si="25"/>
        <v>9.65</v>
      </c>
      <c r="AB40" s="45" t="str">
        <f t="shared" si="26"/>
        <v>APROBADO</v>
      </c>
      <c r="AC40" s="46">
        <f>'CONSOLIDADO 1ER TRIM.'!I40</f>
        <v>10</v>
      </c>
      <c r="AD40" s="43" t="str">
        <f>'CONSOLIDADO 2DO TRIM. '!I40</f>
        <v/>
      </c>
      <c r="AE40" s="43" t="str">
        <f>'CONSOLIDADO 3ER TRIM. '!I40</f>
        <v/>
      </c>
      <c r="AF40" s="47">
        <f t="shared" si="27"/>
        <v>10</v>
      </c>
      <c r="AG40" s="225">
        <f t="shared" si="28"/>
        <v>10</v>
      </c>
      <c r="AH40" s="45" t="str">
        <f t="shared" si="29"/>
        <v>APROBADO</v>
      </c>
      <c r="AI40" s="46">
        <f>'CONSOLIDADO 1ER TRIM.'!J40</f>
        <v>10</v>
      </c>
      <c r="AJ40" s="43" t="str">
        <f>'CONSOLIDADO 2DO TRIM. '!J40</f>
        <v/>
      </c>
      <c r="AK40" s="43" t="str">
        <f>'CONSOLIDADO 3ER TRIM. '!J40</f>
        <v/>
      </c>
      <c r="AL40" s="47">
        <f t="shared" si="30"/>
        <v>10</v>
      </c>
      <c r="AM40" s="225">
        <f t="shared" si="31"/>
        <v>10</v>
      </c>
      <c r="AN40" s="45" t="str">
        <f t="shared" si="32"/>
        <v>APROBADO</v>
      </c>
      <c r="AO40" s="40">
        <f t="shared" si="33"/>
        <v>9.93</v>
      </c>
    </row>
    <row r="41" spans="1:41" ht="16.5" customHeight="1" x14ac:dyDescent="0.25">
      <c r="A41" s="2">
        <v>33</v>
      </c>
      <c r="B41" s="31">
        <f>'CONSOLIDADO 1ER TRIM.'!B41</f>
        <v>0</v>
      </c>
      <c r="C41" s="3" t="str">
        <f>'CONSOLIDADO 1ER TRIM.'!C41</f>
        <v>SABANDO IBARRA JEREMIAS KALET</v>
      </c>
      <c r="D41" s="43">
        <f>'CONSOLIDADO 1ER TRIM.'!D41</f>
        <v>7.31</v>
      </c>
      <c r="E41" s="43" t="str">
        <f>'CONSOLIDADO 2DO TRIM. '!D41</f>
        <v/>
      </c>
      <c r="F41" s="43" t="str">
        <f>'CONSOLIDADO 3ER TRIM. '!D41</f>
        <v/>
      </c>
      <c r="G41" s="44">
        <f t="shared" si="17"/>
        <v>7.31</v>
      </c>
      <c r="H41" s="45" t="str">
        <f t="shared" si="18"/>
        <v>APROBADO</v>
      </c>
      <c r="I41" s="46">
        <f>'CONSOLIDADO 1ER TRIM.'!E41</f>
        <v>8.2799999999999994</v>
      </c>
      <c r="J41" s="46" t="str">
        <f>'CONSOLIDADO 2DO TRIM. '!E41</f>
        <v/>
      </c>
      <c r="K41" s="46" t="str">
        <f>'CONSOLIDADO 3ER TRIM. '!E41</f>
        <v/>
      </c>
      <c r="L41" s="47">
        <f t="shared" si="19"/>
        <v>8.2799999999999994</v>
      </c>
      <c r="M41" s="45" t="str">
        <f t="shared" si="20"/>
        <v>APROBABADO</v>
      </c>
      <c r="N41" s="43">
        <f>'CONSOLIDADO 1ER TRIM.'!F41</f>
        <v>8.25</v>
      </c>
      <c r="O41" s="43" t="str">
        <f>'CONSOLIDADO 2DO TRIM. '!F41</f>
        <v/>
      </c>
      <c r="P41" s="43" t="str">
        <f>'CONSOLIDADO 3ER TRIM. '!F41</f>
        <v/>
      </c>
      <c r="Q41" s="70">
        <f t="shared" si="21"/>
        <v>8.25</v>
      </c>
      <c r="R41" s="45" t="str">
        <f t="shared" si="22"/>
        <v>APROBADO</v>
      </c>
      <c r="S41" s="46">
        <f>'CONSOLIDADO 1ER TRIM.'!G41</f>
        <v>8.4</v>
      </c>
      <c r="T41" s="43" t="str">
        <f>'CONSOLIDADO 2DO TRIM. '!G41</f>
        <v/>
      </c>
      <c r="U41" s="43" t="str">
        <f>'CONSOLIDADO 3ER TRIM. '!G41</f>
        <v/>
      </c>
      <c r="V41" s="47">
        <f t="shared" si="23"/>
        <v>8.4</v>
      </c>
      <c r="W41" s="45" t="str">
        <f t="shared" si="24"/>
        <v>APROBADO</v>
      </c>
      <c r="X41" s="43">
        <f>'CONSOLIDADO 1ER TRIM.'!H41</f>
        <v>9.43</v>
      </c>
      <c r="Y41" s="43" t="str">
        <f>'CONSOLIDADO 2DO TRIM. '!H41</f>
        <v/>
      </c>
      <c r="Z41" s="43" t="str">
        <f>'CONSOLIDADO 3ER TRIM. '!H41</f>
        <v/>
      </c>
      <c r="AA41" s="70">
        <f t="shared" si="25"/>
        <v>9.43</v>
      </c>
      <c r="AB41" s="45" t="str">
        <f t="shared" si="26"/>
        <v>APROBADO</v>
      </c>
      <c r="AC41" s="46">
        <f>'CONSOLIDADO 1ER TRIM.'!I41</f>
        <v>8</v>
      </c>
      <c r="AD41" s="43" t="str">
        <f>'CONSOLIDADO 2DO TRIM. '!I41</f>
        <v/>
      </c>
      <c r="AE41" s="43" t="str">
        <f>'CONSOLIDADO 3ER TRIM. '!I41</f>
        <v/>
      </c>
      <c r="AF41" s="47">
        <f t="shared" si="27"/>
        <v>8</v>
      </c>
      <c r="AG41" s="225">
        <f t="shared" si="28"/>
        <v>8</v>
      </c>
      <c r="AH41" s="45" t="str">
        <f t="shared" si="29"/>
        <v>APROBADO</v>
      </c>
      <c r="AI41" s="46">
        <f>'CONSOLIDADO 1ER TRIM.'!J41</f>
        <v>10</v>
      </c>
      <c r="AJ41" s="43" t="str">
        <f>'CONSOLIDADO 2DO TRIM. '!J41</f>
        <v/>
      </c>
      <c r="AK41" s="43" t="str">
        <f>'CONSOLIDADO 3ER TRIM. '!J41</f>
        <v/>
      </c>
      <c r="AL41" s="47">
        <f t="shared" si="30"/>
        <v>10</v>
      </c>
      <c r="AM41" s="225">
        <f t="shared" si="31"/>
        <v>10</v>
      </c>
      <c r="AN41" s="45" t="str">
        <f t="shared" si="32"/>
        <v>APROBADO</v>
      </c>
      <c r="AO41" s="40">
        <f t="shared" si="33"/>
        <v>8.52</v>
      </c>
    </row>
    <row r="42" spans="1:41" ht="16.5" customHeight="1" x14ac:dyDescent="0.25">
      <c r="A42" s="2">
        <v>34</v>
      </c>
      <c r="B42" s="31">
        <f>'CONSOLIDADO 1ER TRIM.'!B42</f>
        <v>0</v>
      </c>
      <c r="C42" s="3" t="str">
        <f>'CONSOLIDADO 1ER TRIM.'!C42</f>
        <v>SOLORZANO MELENDREZ JOSTIN RAFAEL</v>
      </c>
      <c r="D42" s="43">
        <f>'CONSOLIDADO 1ER TRIM.'!D42</f>
        <v>9.69</v>
      </c>
      <c r="E42" s="43" t="str">
        <f>'CONSOLIDADO 2DO TRIM. '!D42</f>
        <v/>
      </c>
      <c r="F42" s="43" t="str">
        <f>'CONSOLIDADO 3ER TRIM. '!D42</f>
        <v/>
      </c>
      <c r="G42" s="44">
        <f t="shared" si="17"/>
        <v>9.69</v>
      </c>
      <c r="H42" s="45" t="str">
        <f t="shared" si="18"/>
        <v>APROBADO</v>
      </c>
      <c r="I42" s="46">
        <f>'CONSOLIDADO 1ER TRIM.'!E42</f>
        <v>9.67</v>
      </c>
      <c r="J42" s="46" t="str">
        <f>'CONSOLIDADO 2DO TRIM. '!E42</f>
        <v/>
      </c>
      <c r="K42" s="46" t="str">
        <f>'CONSOLIDADO 3ER TRIM. '!E42</f>
        <v/>
      </c>
      <c r="L42" s="47">
        <f t="shared" si="19"/>
        <v>9.67</v>
      </c>
      <c r="M42" s="45" t="str">
        <f t="shared" si="20"/>
        <v>APROBABADO</v>
      </c>
      <c r="N42" s="43">
        <f>'CONSOLIDADO 1ER TRIM.'!F42</f>
        <v>9.35</v>
      </c>
      <c r="O42" s="43" t="str">
        <f>'CONSOLIDADO 2DO TRIM. '!F42</f>
        <v/>
      </c>
      <c r="P42" s="43" t="str">
        <f>'CONSOLIDADO 3ER TRIM. '!F42</f>
        <v/>
      </c>
      <c r="Q42" s="70">
        <f t="shared" si="21"/>
        <v>9.35</v>
      </c>
      <c r="R42" s="45" t="str">
        <f t="shared" si="22"/>
        <v>APROBADO</v>
      </c>
      <c r="S42" s="46">
        <f>'CONSOLIDADO 1ER TRIM.'!G42</f>
        <v>9.76</v>
      </c>
      <c r="T42" s="43" t="str">
        <f>'CONSOLIDADO 2DO TRIM. '!G42</f>
        <v/>
      </c>
      <c r="U42" s="43" t="str">
        <f>'CONSOLIDADO 3ER TRIM. '!G42</f>
        <v/>
      </c>
      <c r="V42" s="47">
        <f t="shared" si="23"/>
        <v>9.76</v>
      </c>
      <c r="W42" s="45" t="str">
        <f t="shared" si="24"/>
        <v>APROBADO</v>
      </c>
      <c r="X42" s="43">
        <f>'CONSOLIDADO 1ER TRIM.'!H42</f>
        <v>9.8800000000000008</v>
      </c>
      <c r="Y42" s="43" t="str">
        <f>'CONSOLIDADO 2DO TRIM. '!H42</f>
        <v/>
      </c>
      <c r="Z42" s="43" t="str">
        <f>'CONSOLIDADO 3ER TRIM. '!H42</f>
        <v/>
      </c>
      <c r="AA42" s="70">
        <f t="shared" si="25"/>
        <v>9.8800000000000008</v>
      </c>
      <c r="AB42" s="45" t="str">
        <f t="shared" si="26"/>
        <v>APROBADO</v>
      </c>
      <c r="AC42" s="46">
        <f>'CONSOLIDADO 1ER TRIM.'!I42</f>
        <v>10</v>
      </c>
      <c r="AD42" s="43" t="str">
        <f>'CONSOLIDADO 2DO TRIM. '!I42</f>
        <v/>
      </c>
      <c r="AE42" s="43" t="str">
        <f>'CONSOLIDADO 3ER TRIM. '!I42</f>
        <v/>
      </c>
      <c r="AF42" s="47">
        <f t="shared" si="27"/>
        <v>10</v>
      </c>
      <c r="AG42" s="225">
        <f t="shared" si="28"/>
        <v>10</v>
      </c>
      <c r="AH42" s="45" t="str">
        <f t="shared" si="29"/>
        <v>APROBADO</v>
      </c>
      <c r="AI42" s="46">
        <f>'CONSOLIDADO 1ER TRIM.'!J42</f>
        <v>10</v>
      </c>
      <c r="AJ42" s="43" t="str">
        <f>'CONSOLIDADO 2DO TRIM. '!J42</f>
        <v/>
      </c>
      <c r="AK42" s="43" t="str">
        <f>'CONSOLIDADO 3ER TRIM. '!J42</f>
        <v/>
      </c>
      <c r="AL42" s="47">
        <f t="shared" si="30"/>
        <v>10</v>
      </c>
      <c r="AM42" s="225">
        <f t="shared" si="31"/>
        <v>10</v>
      </c>
      <c r="AN42" s="45" t="str">
        <f t="shared" si="32"/>
        <v>APROBADO</v>
      </c>
      <c r="AO42" s="40">
        <f t="shared" si="33"/>
        <v>9.76</v>
      </c>
    </row>
    <row r="43" spans="1:41" ht="16.5" customHeight="1" x14ac:dyDescent="0.25">
      <c r="A43" s="2">
        <v>35</v>
      </c>
      <c r="B43" s="31">
        <f>'CONSOLIDADO 1ER TRIM.'!B43</f>
        <v>0</v>
      </c>
      <c r="C43" s="3" t="str">
        <f>'CONSOLIDADO 1ER TRIM.'!C43</f>
        <v>SUAREZ REINA RAUL ALEJANDRO</v>
      </c>
      <c r="D43" s="43">
        <f>'CONSOLIDADO 1ER TRIM.'!D43</f>
        <v>9.83</v>
      </c>
      <c r="E43" s="43" t="str">
        <f>'CONSOLIDADO 2DO TRIM. '!D43</f>
        <v/>
      </c>
      <c r="F43" s="43" t="str">
        <f>'CONSOLIDADO 3ER TRIM. '!D43</f>
        <v/>
      </c>
      <c r="G43" s="44">
        <f t="shared" si="17"/>
        <v>9.83</v>
      </c>
      <c r="H43" s="45" t="str">
        <f t="shared" si="18"/>
        <v>APROBADO</v>
      </c>
      <c r="I43" s="46">
        <f>'CONSOLIDADO 1ER TRIM.'!E43</f>
        <v>10</v>
      </c>
      <c r="J43" s="46" t="str">
        <f>'CONSOLIDADO 2DO TRIM. '!E43</f>
        <v/>
      </c>
      <c r="K43" s="46" t="str">
        <f>'CONSOLIDADO 3ER TRIM. '!E43</f>
        <v/>
      </c>
      <c r="L43" s="47">
        <f t="shared" si="19"/>
        <v>10</v>
      </c>
      <c r="M43" s="45" t="str">
        <f t="shared" si="20"/>
        <v>APROBABADO</v>
      </c>
      <c r="N43" s="43">
        <f>'CONSOLIDADO 1ER TRIM.'!F43</f>
        <v>9.8800000000000008</v>
      </c>
      <c r="O43" s="43" t="str">
        <f>'CONSOLIDADO 2DO TRIM. '!F43</f>
        <v/>
      </c>
      <c r="P43" s="43" t="str">
        <f>'CONSOLIDADO 3ER TRIM. '!F43</f>
        <v/>
      </c>
      <c r="Q43" s="70">
        <f t="shared" si="21"/>
        <v>9.8800000000000008</v>
      </c>
      <c r="R43" s="45" t="str">
        <f t="shared" si="22"/>
        <v>APROBADO</v>
      </c>
      <c r="S43" s="46">
        <f>'CONSOLIDADO 1ER TRIM.'!G43</f>
        <v>9.91</v>
      </c>
      <c r="T43" s="43" t="str">
        <f>'CONSOLIDADO 2DO TRIM. '!G43</f>
        <v/>
      </c>
      <c r="U43" s="43" t="str">
        <f>'CONSOLIDADO 3ER TRIM. '!G43</f>
        <v/>
      </c>
      <c r="V43" s="47">
        <f t="shared" si="23"/>
        <v>9.91</v>
      </c>
      <c r="W43" s="45" t="str">
        <f t="shared" si="24"/>
        <v>APROBADO</v>
      </c>
      <c r="X43" s="43">
        <f>'CONSOLIDADO 1ER TRIM.'!H43</f>
        <v>10</v>
      </c>
      <c r="Y43" s="43" t="str">
        <f>'CONSOLIDADO 2DO TRIM. '!H43</f>
        <v/>
      </c>
      <c r="Z43" s="43" t="str">
        <f>'CONSOLIDADO 3ER TRIM. '!H43</f>
        <v/>
      </c>
      <c r="AA43" s="70">
        <f t="shared" si="25"/>
        <v>10</v>
      </c>
      <c r="AB43" s="45" t="str">
        <f t="shared" si="26"/>
        <v>APROBADO</v>
      </c>
      <c r="AC43" s="46">
        <f>'CONSOLIDADO 1ER TRIM.'!I43</f>
        <v>10</v>
      </c>
      <c r="AD43" s="43" t="str">
        <f>'CONSOLIDADO 2DO TRIM. '!I43</f>
        <v/>
      </c>
      <c r="AE43" s="43" t="str">
        <f>'CONSOLIDADO 3ER TRIM. '!I43</f>
        <v/>
      </c>
      <c r="AF43" s="47">
        <f t="shared" si="27"/>
        <v>10</v>
      </c>
      <c r="AG43" s="225">
        <f t="shared" si="28"/>
        <v>10</v>
      </c>
      <c r="AH43" s="45" t="str">
        <f t="shared" si="29"/>
        <v>APROBADO</v>
      </c>
      <c r="AI43" s="46">
        <f>'CONSOLIDADO 1ER TRIM.'!J43</f>
        <v>10</v>
      </c>
      <c r="AJ43" s="43" t="str">
        <f>'CONSOLIDADO 2DO TRIM. '!J43</f>
        <v/>
      </c>
      <c r="AK43" s="43" t="str">
        <f>'CONSOLIDADO 3ER TRIM. '!J43</f>
        <v/>
      </c>
      <c r="AL43" s="47">
        <f t="shared" si="30"/>
        <v>10</v>
      </c>
      <c r="AM43" s="225">
        <f t="shared" si="31"/>
        <v>10</v>
      </c>
      <c r="AN43" s="45" t="str">
        <f t="shared" si="32"/>
        <v>APROBADO</v>
      </c>
      <c r="AO43" s="40">
        <f t="shared" si="33"/>
        <v>9.94</v>
      </c>
    </row>
    <row r="44" spans="1:41" ht="16.5" customHeight="1" x14ac:dyDescent="0.25">
      <c r="A44" s="2">
        <v>36</v>
      </c>
      <c r="B44" s="31">
        <f>'CONSOLIDADO 1ER TRIM.'!B44</f>
        <v>0</v>
      </c>
      <c r="C44" s="3" t="str">
        <f>'CONSOLIDADO 1ER TRIM.'!C44</f>
        <v>VERA FARIAS JACKSON ARIEL</v>
      </c>
      <c r="D44" s="43">
        <f>'CONSOLIDADO 1ER TRIM.'!D44</f>
        <v>9.89</v>
      </c>
      <c r="E44" s="43" t="str">
        <f>'CONSOLIDADO 2DO TRIM. '!D44</f>
        <v/>
      </c>
      <c r="F44" s="43" t="str">
        <f>'CONSOLIDADO 3ER TRIM. '!D44</f>
        <v/>
      </c>
      <c r="G44" s="44">
        <f t="shared" si="17"/>
        <v>9.89</v>
      </c>
      <c r="H44" s="45" t="str">
        <f t="shared" si="18"/>
        <v>APROBADO</v>
      </c>
      <c r="I44" s="46">
        <f>'CONSOLIDADO 1ER TRIM.'!E44</f>
        <v>9.68</v>
      </c>
      <c r="J44" s="46" t="str">
        <f>'CONSOLIDADO 2DO TRIM. '!E44</f>
        <v/>
      </c>
      <c r="K44" s="46" t="str">
        <f>'CONSOLIDADO 3ER TRIM. '!E44</f>
        <v/>
      </c>
      <c r="L44" s="47">
        <f t="shared" si="19"/>
        <v>9.68</v>
      </c>
      <c r="M44" s="45" t="str">
        <f t="shared" si="20"/>
        <v>APROBABADO</v>
      </c>
      <c r="N44" s="43">
        <f>'CONSOLIDADO 1ER TRIM.'!F44</f>
        <v>9.76</v>
      </c>
      <c r="O44" s="43" t="str">
        <f>'CONSOLIDADO 2DO TRIM. '!F44</f>
        <v/>
      </c>
      <c r="P44" s="43" t="str">
        <f>'CONSOLIDADO 3ER TRIM. '!F44</f>
        <v/>
      </c>
      <c r="Q44" s="70">
        <f t="shared" si="21"/>
        <v>9.76</v>
      </c>
      <c r="R44" s="45" t="str">
        <f t="shared" si="22"/>
        <v>APROBADO</v>
      </c>
      <c r="S44" s="46">
        <f>'CONSOLIDADO 1ER TRIM.'!G44</f>
        <v>9.85</v>
      </c>
      <c r="T44" s="43" t="str">
        <f>'CONSOLIDADO 2DO TRIM. '!G44</f>
        <v/>
      </c>
      <c r="U44" s="43" t="str">
        <f>'CONSOLIDADO 3ER TRIM. '!G44</f>
        <v/>
      </c>
      <c r="V44" s="47">
        <f t="shared" si="23"/>
        <v>9.85</v>
      </c>
      <c r="W44" s="45" t="str">
        <f t="shared" si="24"/>
        <v>APROBADO</v>
      </c>
      <c r="X44" s="43">
        <f>'CONSOLIDADO 1ER TRIM.'!H44</f>
        <v>9.67</v>
      </c>
      <c r="Y44" s="43" t="str">
        <f>'CONSOLIDADO 2DO TRIM. '!H44</f>
        <v/>
      </c>
      <c r="Z44" s="43" t="str">
        <f>'CONSOLIDADO 3ER TRIM. '!H44</f>
        <v/>
      </c>
      <c r="AA44" s="70">
        <f t="shared" si="25"/>
        <v>9.67</v>
      </c>
      <c r="AB44" s="45" t="str">
        <f t="shared" si="26"/>
        <v>APROBADO</v>
      </c>
      <c r="AC44" s="46">
        <f>'CONSOLIDADO 1ER TRIM.'!I44</f>
        <v>10</v>
      </c>
      <c r="AD44" s="43" t="str">
        <f>'CONSOLIDADO 2DO TRIM. '!I44</f>
        <v/>
      </c>
      <c r="AE44" s="43" t="str">
        <f>'CONSOLIDADO 3ER TRIM. '!I44</f>
        <v/>
      </c>
      <c r="AF44" s="47">
        <f t="shared" si="27"/>
        <v>10</v>
      </c>
      <c r="AG44" s="225">
        <f t="shared" si="28"/>
        <v>10</v>
      </c>
      <c r="AH44" s="45" t="str">
        <f t="shared" si="29"/>
        <v>APROBADO</v>
      </c>
      <c r="AI44" s="46">
        <f>'CONSOLIDADO 1ER TRIM.'!J44</f>
        <v>10</v>
      </c>
      <c r="AJ44" s="43" t="str">
        <f>'CONSOLIDADO 2DO TRIM. '!J44</f>
        <v/>
      </c>
      <c r="AK44" s="43" t="str">
        <f>'CONSOLIDADO 3ER TRIM. '!J44</f>
        <v/>
      </c>
      <c r="AL44" s="47">
        <f t="shared" si="30"/>
        <v>10</v>
      </c>
      <c r="AM44" s="225">
        <f t="shared" si="31"/>
        <v>10</v>
      </c>
      <c r="AN44" s="45" t="str">
        <f t="shared" si="32"/>
        <v>APROBADO</v>
      </c>
      <c r="AO44" s="40">
        <f t="shared" si="33"/>
        <v>9.83</v>
      </c>
    </row>
    <row r="45" spans="1:41" ht="16.5" customHeight="1" x14ac:dyDescent="0.25">
      <c r="A45" s="2">
        <v>37</v>
      </c>
      <c r="B45" s="31">
        <f>'CONSOLIDADO 1ER TRIM.'!B45</f>
        <v>0</v>
      </c>
      <c r="C45" s="3" t="str">
        <f>'CONSOLIDADO 1ER TRIM.'!C45</f>
        <v>ZAMBRANO CAGUA EVAN NELSIÑO</v>
      </c>
      <c r="D45" s="43">
        <f>'CONSOLIDADO 1ER TRIM.'!D45</f>
        <v>7.28</v>
      </c>
      <c r="E45" s="43" t="str">
        <f>'CONSOLIDADO 2DO TRIM. '!D45</f>
        <v/>
      </c>
      <c r="F45" s="43" t="str">
        <f>'CONSOLIDADO 3ER TRIM. '!D45</f>
        <v/>
      </c>
      <c r="G45" s="44">
        <f t="shared" si="17"/>
        <v>7.28</v>
      </c>
      <c r="H45" s="45" t="str">
        <f t="shared" si="18"/>
        <v>APROBADO</v>
      </c>
      <c r="I45" s="46">
        <f>'CONSOLIDADO 1ER TRIM.'!E45</f>
        <v>8.5500000000000007</v>
      </c>
      <c r="J45" s="46" t="str">
        <f>'CONSOLIDADO 2DO TRIM. '!E45</f>
        <v/>
      </c>
      <c r="K45" s="46" t="str">
        <f>'CONSOLIDADO 3ER TRIM. '!E45</f>
        <v/>
      </c>
      <c r="L45" s="47">
        <f t="shared" si="19"/>
        <v>8.5500000000000007</v>
      </c>
      <c r="M45" s="45" t="str">
        <f t="shared" si="20"/>
        <v>APROBABADO</v>
      </c>
      <c r="N45" s="43">
        <f>'CONSOLIDADO 1ER TRIM.'!F45</f>
        <v>7.98</v>
      </c>
      <c r="O45" s="43" t="str">
        <f>'CONSOLIDADO 2DO TRIM. '!F45</f>
        <v/>
      </c>
      <c r="P45" s="43" t="str">
        <f>'CONSOLIDADO 3ER TRIM. '!F45</f>
        <v/>
      </c>
      <c r="Q45" s="70">
        <f t="shared" si="21"/>
        <v>7.98</v>
      </c>
      <c r="R45" s="45" t="str">
        <f t="shared" si="22"/>
        <v>APROBADO</v>
      </c>
      <c r="S45" s="46">
        <f>'CONSOLIDADO 1ER TRIM.'!G45</f>
        <v>8.83</v>
      </c>
      <c r="T45" s="43" t="str">
        <f>'CONSOLIDADO 2DO TRIM. '!G45</f>
        <v/>
      </c>
      <c r="U45" s="43" t="str">
        <f>'CONSOLIDADO 3ER TRIM. '!G45</f>
        <v/>
      </c>
      <c r="V45" s="47">
        <f t="shared" si="23"/>
        <v>8.83</v>
      </c>
      <c r="W45" s="45" t="str">
        <f t="shared" si="24"/>
        <v>APROBADO</v>
      </c>
      <c r="X45" s="43">
        <f>'CONSOLIDADO 1ER TRIM.'!H45</f>
        <v>7.58</v>
      </c>
      <c r="Y45" s="43" t="str">
        <f>'CONSOLIDADO 2DO TRIM. '!H45</f>
        <v/>
      </c>
      <c r="Z45" s="43" t="str">
        <f>'CONSOLIDADO 3ER TRIM. '!H45</f>
        <v/>
      </c>
      <c r="AA45" s="70">
        <f t="shared" si="25"/>
        <v>7.58</v>
      </c>
      <c r="AB45" s="45" t="str">
        <f t="shared" si="26"/>
        <v>APROBADO</v>
      </c>
      <c r="AC45" s="46">
        <f>'CONSOLIDADO 1ER TRIM.'!I45</f>
        <v>9</v>
      </c>
      <c r="AD45" s="43" t="str">
        <f>'CONSOLIDADO 2DO TRIM. '!I45</f>
        <v/>
      </c>
      <c r="AE45" s="43" t="str">
        <f>'CONSOLIDADO 3ER TRIM. '!I45</f>
        <v/>
      </c>
      <c r="AF45" s="47">
        <f t="shared" si="27"/>
        <v>9</v>
      </c>
      <c r="AG45" s="225">
        <f t="shared" si="28"/>
        <v>9</v>
      </c>
      <c r="AH45" s="45" t="str">
        <f t="shared" si="29"/>
        <v>APROBADO</v>
      </c>
      <c r="AI45" s="46">
        <f>'CONSOLIDADO 1ER TRIM.'!J45</f>
        <v>10</v>
      </c>
      <c r="AJ45" s="43" t="str">
        <f>'CONSOLIDADO 2DO TRIM. '!J45</f>
        <v/>
      </c>
      <c r="AK45" s="43" t="str">
        <f>'CONSOLIDADO 3ER TRIM. '!J45</f>
        <v/>
      </c>
      <c r="AL45" s="47">
        <f t="shared" si="30"/>
        <v>10</v>
      </c>
      <c r="AM45" s="225">
        <f t="shared" si="31"/>
        <v>10</v>
      </c>
      <c r="AN45" s="45" t="str">
        <f t="shared" si="32"/>
        <v>APROBADO</v>
      </c>
      <c r="AO45" s="40">
        <f t="shared" si="33"/>
        <v>8.4600000000000009</v>
      </c>
    </row>
    <row r="46" spans="1:41" ht="16.5" customHeight="1" x14ac:dyDescent="0.25">
      <c r="A46" s="2">
        <v>38</v>
      </c>
      <c r="B46" s="31">
        <f>'CONSOLIDADO 1ER TRIM.'!B46</f>
        <v>0</v>
      </c>
      <c r="C46" s="3" t="str">
        <f>'CONSOLIDADO 1ER TRIM.'!C46</f>
        <v>ZAMBRANO CHILA NATHALY VIVIANA</v>
      </c>
      <c r="D46" s="43">
        <f>'CONSOLIDADO 1ER TRIM.'!D46</f>
        <v>6.07</v>
      </c>
      <c r="E46" s="43" t="str">
        <f>'CONSOLIDADO 2DO TRIM. '!D46</f>
        <v/>
      </c>
      <c r="F46" s="43" t="str">
        <f>'CONSOLIDADO 3ER TRIM. '!D46</f>
        <v/>
      </c>
      <c r="G46" s="44">
        <f t="shared" si="17"/>
        <v>6.07</v>
      </c>
      <c r="H46" s="45" t="str">
        <f t="shared" si="18"/>
        <v>SUPLETORIO</v>
      </c>
      <c r="I46" s="46">
        <f>'CONSOLIDADO 1ER TRIM.'!E46</f>
        <v>6.73</v>
      </c>
      <c r="J46" s="46" t="str">
        <f>'CONSOLIDADO 2DO TRIM. '!E46</f>
        <v/>
      </c>
      <c r="K46" s="46" t="str">
        <f>'CONSOLIDADO 3ER TRIM. '!E46</f>
        <v/>
      </c>
      <c r="L46" s="47">
        <f t="shared" si="19"/>
        <v>6.73</v>
      </c>
      <c r="M46" s="45" t="str">
        <f t="shared" si="20"/>
        <v>SUPLETORIO</v>
      </c>
      <c r="N46" s="43">
        <f>'CONSOLIDADO 1ER TRIM.'!F46</f>
        <v>6.15</v>
      </c>
      <c r="O46" s="43" t="str">
        <f>'CONSOLIDADO 2DO TRIM. '!F46</f>
        <v/>
      </c>
      <c r="P46" s="43" t="str">
        <f>'CONSOLIDADO 3ER TRIM. '!F46</f>
        <v/>
      </c>
      <c r="Q46" s="70">
        <f t="shared" si="21"/>
        <v>6.15</v>
      </c>
      <c r="R46" s="45" t="str">
        <f t="shared" si="22"/>
        <v>SUPLETORIO</v>
      </c>
      <c r="S46" s="46">
        <f>'CONSOLIDADO 1ER TRIM.'!G46</f>
        <v>6.74</v>
      </c>
      <c r="T46" s="43" t="str">
        <f>'CONSOLIDADO 2DO TRIM. '!G46</f>
        <v/>
      </c>
      <c r="U46" s="43" t="str">
        <f>'CONSOLIDADO 3ER TRIM. '!G46</f>
        <v/>
      </c>
      <c r="V46" s="47">
        <f t="shared" si="23"/>
        <v>6.74</v>
      </c>
      <c r="W46" s="45" t="str">
        <f t="shared" si="24"/>
        <v>SUPLETORIO</v>
      </c>
      <c r="X46" s="43">
        <f>'CONSOLIDADO 1ER TRIM.'!H46</f>
        <v>6.25</v>
      </c>
      <c r="Y46" s="43" t="str">
        <f>'CONSOLIDADO 2DO TRIM. '!H46</f>
        <v/>
      </c>
      <c r="Z46" s="43" t="str">
        <f>'CONSOLIDADO 3ER TRIM. '!H46</f>
        <v/>
      </c>
      <c r="AA46" s="70">
        <f t="shared" si="25"/>
        <v>6.25</v>
      </c>
      <c r="AB46" s="45" t="str">
        <f t="shared" si="26"/>
        <v>SUPLETORIO</v>
      </c>
      <c r="AC46" s="46">
        <f>'CONSOLIDADO 1ER TRIM.'!I46</f>
        <v>8</v>
      </c>
      <c r="AD46" s="43" t="str">
        <f>'CONSOLIDADO 2DO TRIM. '!I46</f>
        <v/>
      </c>
      <c r="AE46" s="43" t="str">
        <f>'CONSOLIDADO 3ER TRIM. '!I46</f>
        <v/>
      </c>
      <c r="AF46" s="47">
        <f t="shared" si="27"/>
        <v>8</v>
      </c>
      <c r="AG46" s="225">
        <f t="shared" si="28"/>
        <v>8</v>
      </c>
      <c r="AH46" s="45" t="str">
        <f t="shared" si="29"/>
        <v>APROBADO</v>
      </c>
      <c r="AI46" s="46">
        <f>'CONSOLIDADO 1ER TRIM.'!J46</f>
        <v>7</v>
      </c>
      <c r="AJ46" s="43" t="str">
        <f>'CONSOLIDADO 2DO TRIM. '!J46</f>
        <v/>
      </c>
      <c r="AK46" s="43" t="str">
        <f>'CONSOLIDADO 3ER TRIM. '!J46</f>
        <v/>
      </c>
      <c r="AL46" s="47">
        <f t="shared" si="30"/>
        <v>7</v>
      </c>
      <c r="AM46" s="225">
        <f t="shared" si="31"/>
        <v>7</v>
      </c>
      <c r="AN46" s="45" t="str">
        <f t="shared" si="32"/>
        <v>APROBADO</v>
      </c>
      <c r="AO46" s="40">
        <f t="shared" si="33"/>
        <v>6.7</v>
      </c>
    </row>
    <row r="47" spans="1:41" ht="16.5" customHeight="1" x14ac:dyDescent="0.25">
      <c r="A47" s="2">
        <v>39</v>
      </c>
      <c r="B47" s="31">
        <f>'CONSOLIDADO 1ER TRIM.'!B47</f>
        <v>0</v>
      </c>
      <c r="C47" s="3" t="str">
        <f>'CONSOLIDADO 1ER TRIM.'!C47</f>
        <v>ZAMBRANO ZAMBRANO ELIAM EZEQUIEL</v>
      </c>
      <c r="D47" s="43">
        <f>'CONSOLIDADO 1ER TRIM.'!D47</f>
        <v>9.6999999999999993</v>
      </c>
      <c r="E47" s="43" t="str">
        <f>'CONSOLIDADO 2DO TRIM. '!D47</f>
        <v/>
      </c>
      <c r="F47" s="43" t="str">
        <f>'CONSOLIDADO 3ER TRIM. '!D47</f>
        <v/>
      </c>
      <c r="G47" s="44">
        <f t="shared" si="17"/>
        <v>9.6999999999999993</v>
      </c>
      <c r="H47" s="45" t="str">
        <f t="shared" si="18"/>
        <v>APROBADO</v>
      </c>
      <c r="I47" s="46">
        <f>'CONSOLIDADO 1ER TRIM.'!E47</f>
        <v>9.73</v>
      </c>
      <c r="J47" s="46" t="str">
        <f>'CONSOLIDADO 2DO TRIM. '!E47</f>
        <v/>
      </c>
      <c r="K47" s="46" t="str">
        <f>'CONSOLIDADO 3ER TRIM. '!E47</f>
        <v/>
      </c>
      <c r="L47" s="47">
        <f t="shared" si="19"/>
        <v>9.73</v>
      </c>
      <c r="M47" s="45" t="str">
        <f t="shared" si="20"/>
        <v>APROBABADO</v>
      </c>
      <c r="N47" s="43">
        <f>'CONSOLIDADO 1ER TRIM.'!F47</f>
        <v>8.9700000000000006</v>
      </c>
      <c r="O47" s="43" t="str">
        <f>'CONSOLIDADO 2DO TRIM. '!F47</f>
        <v/>
      </c>
      <c r="P47" s="43" t="str">
        <f>'CONSOLIDADO 3ER TRIM. '!F47</f>
        <v/>
      </c>
      <c r="Q47" s="70">
        <f t="shared" si="21"/>
        <v>8.9700000000000006</v>
      </c>
      <c r="R47" s="45" t="str">
        <f t="shared" si="22"/>
        <v>APROBADO</v>
      </c>
      <c r="S47" s="46">
        <f>'CONSOLIDADO 1ER TRIM.'!G47</f>
        <v>9.9700000000000006</v>
      </c>
      <c r="T47" s="43" t="str">
        <f>'CONSOLIDADO 2DO TRIM. '!G47</f>
        <v/>
      </c>
      <c r="U47" s="43" t="str">
        <f>'CONSOLIDADO 3ER TRIM. '!G47</f>
        <v/>
      </c>
      <c r="V47" s="47">
        <f t="shared" si="23"/>
        <v>9.9700000000000006</v>
      </c>
      <c r="W47" s="45" t="str">
        <f t="shared" si="24"/>
        <v>APROBADO</v>
      </c>
      <c r="X47" s="43">
        <f>'CONSOLIDADO 1ER TRIM.'!H47</f>
        <v>9.7899999999999991</v>
      </c>
      <c r="Y47" s="43" t="str">
        <f>'CONSOLIDADO 2DO TRIM. '!H47</f>
        <v/>
      </c>
      <c r="Z47" s="43" t="str">
        <f>'CONSOLIDADO 3ER TRIM. '!H47</f>
        <v/>
      </c>
      <c r="AA47" s="70">
        <f t="shared" si="25"/>
        <v>9.7899999999999991</v>
      </c>
      <c r="AB47" s="45" t="str">
        <f t="shared" si="26"/>
        <v>APROBADO</v>
      </c>
      <c r="AC47" s="46">
        <f>'CONSOLIDADO 1ER TRIM.'!I47</f>
        <v>10</v>
      </c>
      <c r="AD47" s="43" t="str">
        <f>'CONSOLIDADO 2DO TRIM. '!I47</f>
        <v/>
      </c>
      <c r="AE47" s="43" t="str">
        <f>'CONSOLIDADO 3ER TRIM. '!I47</f>
        <v/>
      </c>
      <c r="AF47" s="47">
        <f t="shared" si="27"/>
        <v>10</v>
      </c>
      <c r="AG47" s="225">
        <f t="shared" si="28"/>
        <v>10</v>
      </c>
      <c r="AH47" s="45" t="str">
        <f t="shared" si="29"/>
        <v>APROBADO</v>
      </c>
      <c r="AI47" s="46">
        <f>'CONSOLIDADO 1ER TRIM.'!J47</f>
        <v>10</v>
      </c>
      <c r="AJ47" s="43" t="str">
        <f>'CONSOLIDADO 2DO TRIM. '!J47</f>
        <v/>
      </c>
      <c r="AK47" s="43" t="str">
        <f>'CONSOLIDADO 3ER TRIM. '!J47</f>
        <v/>
      </c>
      <c r="AL47" s="47">
        <f t="shared" si="30"/>
        <v>10</v>
      </c>
      <c r="AM47" s="225">
        <f t="shared" si="31"/>
        <v>10</v>
      </c>
      <c r="AN47" s="45" t="str">
        <f t="shared" si="32"/>
        <v>APROBADO</v>
      </c>
      <c r="AO47" s="40">
        <f t="shared" si="33"/>
        <v>9.73</v>
      </c>
    </row>
    <row r="48" spans="1:41" ht="16.5" customHeight="1" x14ac:dyDescent="0.25">
      <c r="A48" s="2">
        <v>40</v>
      </c>
      <c r="B48" s="31">
        <f>'CONSOLIDADO 1ER TRIM.'!B48</f>
        <v>0</v>
      </c>
      <c r="C48" s="3">
        <f>'CONSOLIDADO 1ER TRIM.'!C48</f>
        <v>0</v>
      </c>
      <c r="D48" s="43" t="str">
        <f>'CONSOLIDADO 1ER TRIM.'!D48</f>
        <v/>
      </c>
      <c r="E48" s="43" t="str">
        <f>'CONSOLIDADO 2DO TRIM. '!D48</f>
        <v/>
      </c>
      <c r="F48" s="43" t="str">
        <f>'CONSOLIDADO 3ER TRIM. '!D48</f>
        <v/>
      </c>
      <c r="G48" s="44" t="str">
        <f t="shared" si="17"/>
        <v/>
      </c>
      <c r="H48" s="45" t="str">
        <f t="shared" si="18"/>
        <v/>
      </c>
      <c r="I48" s="46" t="str">
        <f>'CONSOLIDADO 1ER TRIM.'!E48</f>
        <v/>
      </c>
      <c r="J48" s="46" t="str">
        <f>'CONSOLIDADO 2DO TRIM. '!E48</f>
        <v/>
      </c>
      <c r="K48" s="46" t="str">
        <f>'CONSOLIDADO 3ER TRIM. '!E48</f>
        <v/>
      </c>
      <c r="L48" s="47" t="str">
        <f t="shared" si="19"/>
        <v/>
      </c>
      <c r="M48" s="45" t="str">
        <f t="shared" si="20"/>
        <v/>
      </c>
      <c r="N48" s="43" t="str">
        <f>'CONSOLIDADO 1ER TRIM.'!F48</f>
        <v/>
      </c>
      <c r="O48" s="43" t="str">
        <f>'CONSOLIDADO 2DO TRIM. '!F48</f>
        <v/>
      </c>
      <c r="P48" s="43" t="str">
        <f>'CONSOLIDADO 3ER TRIM. '!F48</f>
        <v/>
      </c>
      <c r="Q48" s="70" t="str">
        <f t="shared" si="21"/>
        <v/>
      </c>
      <c r="R48" s="45" t="str">
        <f t="shared" si="22"/>
        <v/>
      </c>
      <c r="S48" s="46" t="str">
        <f>'CONSOLIDADO 1ER TRIM.'!G48</f>
        <v/>
      </c>
      <c r="T48" s="43" t="str">
        <f>'CONSOLIDADO 2DO TRIM. '!G48</f>
        <v/>
      </c>
      <c r="U48" s="43" t="str">
        <f>'CONSOLIDADO 3ER TRIM. '!G48</f>
        <v/>
      </c>
      <c r="V48" s="47" t="str">
        <f t="shared" si="23"/>
        <v/>
      </c>
      <c r="W48" s="45" t="str">
        <f t="shared" si="24"/>
        <v/>
      </c>
      <c r="X48" s="43" t="str">
        <f>'CONSOLIDADO 1ER TRIM.'!H48</f>
        <v/>
      </c>
      <c r="Y48" s="43" t="str">
        <f>'CONSOLIDADO 2DO TRIM. '!H48</f>
        <v/>
      </c>
      <c r="Z48" s="43" t="str">
        <f>'CONSOLIDADO 3ER TRIM. '!H48</f>
        <v/>
      </c>
      <c r="AA48" s="70" t="str">
        <f t="shared" si="25"/>
        <v/>
      </c>
      <c r="AB48" s="45" t="str">
        <f t="shared" si="26"/>
        <v/>
      </c>
      <c r="AC48" s="46" t="str">
        <f>'CONSOLIDADO 1ER TRIM.'!I48</f>
        <v/>
      </c>
      <c r="AD48" s="43" t="str">
        <f>'CONSOLIDADO 2DO TRIM. '!I48</f>
        <v/>
      </c>
      <c r="AE48" s="43" t="str">
        <f>'CONSOLIDADO 3ER TRIM. '!I48</f>
        <v/>
      </c>
      <c r="AF48" s="47" t="str">
        <f t="shared" si="27"/>
        <v/>
      </c>
      <c r="AG48" s="225" t="str">
        <f t="shared" si="28"/>
        <v/>
      </c>
      <c r="AH48" s="45" t="str">
        <f t="shared" si="29"/>
        <v/>
      </c>
      <c r="AI48" s="46" t="str">
        <f>'CONSOLIDADO 1ER TRIM.'!J48</f>
        <v/>
      </c>
      <c r="AJ48" s="43" t="str">
        <f>'CONSOLIDADO 2DO TRIM. '!J48</f>
        <v/>
      </c>
      <c r="AK48" s="43" t="str">
        <f>'CONSOLIDADO 3ER TRIM. '!J48</f>
        <v/>
      </c>
      <c r="AL48" s="47" t="str">
        <f t="shared" si="30"/>
        <v/>
      </c>
      <c r="AM48" s="225" t="str">
        <f t="shared" si="31"/>
        <v/>
      </c>
      <c r="AN48" s="45" t="str">
        <f t="shared" si="32"/>
        <v/>
      </c>
      <c r="AO48" s="40" t="str">
        <f t="shared" si="33"/>
        <v/>
      </c>
    </row>
    <row r="50" spans="3:41" x14ac:dyDescent="0.25">
      <c r="C50" s="64" t="s">
        <v>13</v>
      </c>
      <c r="G50" s="6">
        <f>COUNTIF(G9:G48,"&gt;0")</f>
        <v>39</v>
      </c>
      <c r="H50" s="15"/>
      <c r="L50" s="6">
        <f>COUNTIF(L9:L48,"&gt;0")</f>
        <v>39</v>
      </c>
      <c r="M50" s="15"/>
      <c r="Q50" s="6">
        <f>COUNTIF(Q9:Q48,"&gt;0")</f>
        <v>39</v>
      </c>
      <c r="R50" s="15"/>
      <c r="V50" s="6">
        <f>COUNTIF(V9:V48,"&gt;0")</f>
        <v>39</v>
      </c>
      <c r="W50" s="15"/>
      <c r="AA50" s="6">
        <f>COUNTIF(AA9:AA48,"&gt;0")</f>
        <v>39</v>
      </c>
      <c r="AB50" s="15"/>
      <c r="AG50" s="6">
        <f>COUNTIF(AG9:AG48,"&gt;0")</f>
        <v>39</v>
      </c>
      <c r="AM50" s="6">
        <f>COUNTIF(AM9:AM48,"&gt;0")</f>
        <v>39</v>
      </c>
    </row>
    <row r="51" spans="3:41" x14ac:dyDescent="0.25">
      <c r="C51" s="64" t="s">
        <v>31</v>
      </c>
      <c r="G51" s="7">
        <f>SUM(G9:G48)/G50</f>
        <v>8.8702564102564079</v>
      </c>
      <c r="H51" s="16"/>
      <c r="L51" s="7">
        <f>SUM(L9:L48)/L50</f>
        <v>9.0815384615384627</v>
      </c>
      <c r="M51" s="16"/>
      <c r="Q51" s="7">
        <f>SUM(Q9:Q48)/Q50</f>
        <v>9.0625641025641031</v>
      </c>
      <c r="R51" s="16"/>
      <c r="V51" s="7">
        <f>SUM(V9:V48)/V50</f>
        <v>9.3835897435897451</v>
      </c>
      <c r="W51" s="16"/>
      <c r="AA51" s="7">
        <f>SUM(AA9:AA48)/AA50</f>
        <v>9.1643589743589757</v>
      </c>
      <c r="AB51" s="16"/>
      <c r="AG51" s="7">
        <f>SUM(AG9:AG48)/AG50</f>
        <v>9.6923076923076916</v>
      </c>
      <c r="AM51" s="7">
        <f>SUM(AM9:AM48)/AM50</f>
        <v>9.8461538461538467</v>
      </c>
    </row>
    <row r="53" spans="3:41" x14ac:dyDescent="0.25">
      <c r="C53" s="63" t="s">
        <v>20</v>
      </c>
      <c r="D53" s="666" t="s">
        <v>139</v>
      </c>
      <c r="E53" s="666"/>
      <c r="I53" s="665" t="s">
        <v>140</v>
      </c>
      <c r="J53" s="665"/>
      <c r="N53" s="666" t="s">
        <v>141</v>
      </c>
      <c r="O53" s="666"/>
      <c r="S53" s="665" t="s">
        <v>142</v>
      </c>
      <c r="T53" s="665"/>
      <c r="X53" s="666" t="s">
        <v>22</v>
      </c>
      <c r="Y53" s="666"/>
      <c r="AC53" s="665" t="s">
        <v>143</v>
      </c>
      <c r="AD53" s="665"/>
      <c r="AI53" s="665" t="s">
        <v>136</v>
      </c>
      <c r="AJ53" s="665"/>
      <c r="AO53" s="115"/>
    </row>
    <row r="54" spans="3:41" x14ac:dyDescent="0.25">
      <c r="C54" s="13" t="s">
        <v>14</v>
      </c>
      <c r="D54" s="17" t="s">
        <v>28</v>
      </c>
      <c r="E54" s="17" t="s">
        <v>29</v>
      </c>
      <c r="I54" s="17" t="s">
        <v>28</v>
      </c>
      <c r="J54" s="17" t="s">
        <v>29</v>
      </c>
      <c r="N54" s="17" t="s">
        <v>28</v>
      </c>
      <c r="O54" s="17" t="s">
        <v>29</v>
      </c>
      <c r="S54" s="17" t="s">
        <v>28</v>
      </c>
      <c r="T54" s="17" t="s">
        <v>29</v>
      </c>
      <c r="X54" s="17" t="s">
        <v>28</v>
      </c>
      <c r="Y54" s="17" t="s">
        <v>29</v>
      </c>
      <c r="AC54" s="17" t="s">
        <v>28</v>
      </c>
      <c r="AD54" s="17" t="s">
        <v>29</v>
      </c>
      <c r="AI54" s="17" t="s">
        <v>28</v>
      </c>
      <c r="AJ54" s="17" t="s">
        <v>29</v>
      </c>
      <c r="AO54" s="239"/>
    </row>
    <row r="55" spans="3:41" ht="12" customHeight="1" x14ac:dyDescent="0.25">
      <c r="C55" s="8" t="s">
        <v>16</v>
      </c>
      <c r="D55" s="14" t="s">
        <v>24</v>
      </c>
      <c r="E55" s="32">
        <f>COUNTIF(G9:G48,"&gt;8,99")</f>
        <v>22</v>
      </c>
      <c r="I55" s="14" t="s">
        <v>24</v>
      </c>
      <c r="J55" s="32">
        <f>COUNTIF(L9:L48,"&gt;8,99")</f>
        <v>23</v>
      </c>
      <c r="N55" s="14" t="s">
        <v>24</v>
      </c>
      <c r="O55" s="32">
        <f>COUNTIF(Q9:Q48,"&gt;8,99")</f>
        <v>20</v>
      </c>
      <c r="S55" s="14" t="s">
        <v>24</v>
      </c>
      <c r="T55" s="32">
        <f>COUNTIF(V9:V48,"&gt;8,99")</f>
        <v>30</v>
      </c>
      <c r="X55" s="14" t="s">
        <v>24</v>
      </c>
      <c r="Y55" s="32">
        <f>COUNTIF(AA9:AA48,"&gt;8,99")</f>
        <v>26</v>
      </c>
      <c r="AC55" s="14" t="s">
        <v>24</v>
      </c>
      <c r="AD55" s="32">
        <f>COUNTIF(AG9:AG48,"&gt;8,99")</f>
        <v>36</v>
      </c>
      <c r="AI55" s="14" t="s">
        <v>24</v>
      </c>
      <c r="AJ55" s="32">
        <f>COUNTIF(AM9:AM48,"&gt;8,99")</f>
        <v>38</v>
      </c>
      <c r="AO55" s="116"/>
    </row>
    <row r="56" spans="3:41" ht="12" customHeight="1" x14ac:dyDescent="0.25">
      <c r="C56" s="8" t="s">
        <v>17</v>
      </c>
      <c r="D56" s="14" t="s">
        <v>25</v>
      </c>
      <c r="E56" s="32">
        <f>COUNTIF(G9:G48,"&gt;6,99")-E55</f>
        <v>16</v>
      </c>
      <c r="I56" s="14" t="s">
        <v>25</v>
      </c>
      <c r="J56" s="32">
        <f>COUNTIF(L9:L48,"&gt;6,99")-J55</f>
        <v>15</v>
      </c>
      <c r="N56" s="14" t="s">
        <v>25</v>
      </c>
      <c r="O56" s="32">
        <f>COUNTIF(Q9:Q48,"&gt;6,99")-O55</f>
        <v>18</v>
      </c>
      <c r="S56" s="14" t="s">
        <v>25</v>
      </c>
      <c r="T56" s="32">
        <f>COUNTIF(V9:V48,"&gt;6,99")-T55</f>
        <v>8</v>
      </c>
      <c r="X56" s="14" t="s">
        <v>25</v>
      </c>
      <c r="Y56" s="32">
        <f>COUNTIF(AA9:AA48,"&gt;6,99")-Y55</f>
        <v>11</v>
      </c>
      <c r="AC56" s="14" t="s">
        <v>25</v>
      </c>
      <c r="AD56" s="32">
        <f>COUNTIF(AG9:AG48,"&gt;6,99")-AD55</f>
        <v>3</v>
      </c>
      <c r="AI56" s="14" t="s">
        <v>25</v>
      </c>
      <c r="AJ56" s="32">
        <f>COUNTIF(AM9:AM48,"&gt;6,99")-AJ55</f>
        <v>1</v>
      </c>
      <c r="AO56" s="116"/>
    </row>
    <row r="57" spans="3:41" ht="12" customHeight="1" x14ac:dyDescent="0.25">
      <c r="C57" s="9" t="s">
        <v>18</v>
      </c>
      <c r="D57" s="14" t="s">
        <v>26</v>
      </c>
      <c r="E57" s="32">
        <f>COUNTIF(G9:G48,"&gt;4")-E56-E55</f>
        <v>1</v>
      </c>
      <c r="I57" s="14" t="s">
        <v>26</v>
      </c>
      <c r="J57" s="32">
        <f>COUNTIF(L9:L48,"&gt;4")-J56-J55</f>
        <v>1</v>
      </c>
      <c r="N57" s="14" t="s">
        <v>26</v>
      </c>
      <c r="O57" s="32">
        <f>COUNTIF(Q9:Q48,"&gt;4")-O56-O55</f>
        <v>1</v>
      </c>
      <c r="S57" s="14" t="s">
        <v>26</v>
      </c>
      <c r="T57" s="32">
        <f>COUNTIF(V9:V48,"&gt;4")-T56-T55</f>
        <v>1</v>
      </c>
      <c r="X57" s="14" t="s">
        <v>26</v>
      </c>
      <c r="Y57" s="32">
        <f>COUNTIF(AA9:AA48,"&gt;4")-Y56-Y55</f>
        <v>2</v>
      </c>
      <c r="AC57" s="14" t="s">
        <v>26</v>
      </c>
      <c r="AD57" s="32">
        <f>COUNTIF(AG9:AG48,"&gt;4")-AD56-AD55</f>
        <v>0</v>
      </c>
      <c r="AI57" s="14" t="s">
        <v>26</v>
      </c>
      <c r="AJ57" s="32">
        <f>COUNTIF(AM9:AM48,"&gt;4")-AJ56-AJ55</f>
        <v>0</v>
      </c>
      <c r="AO57" s="116"/>
    </row>
    <row r="58" spans="3:41" ht="12" customHeight="1" x14ac:dyDescent="0.25">
      <c r="C58" s="8" t="s">
        <v>19</v>
      </c>
      <c r="D58" s="14" t="s">
        <v>27</v>
      </c>
      <c r="E58" s="35">
        <f>COUNTIF(G9:G48,"&gt;0")-E57-E56-E55</f>
        <v>0</v>
      </c>
      <c r="I58" s="14" t="s">
        <v>27</v>
      </c>
      <c r="J58" s="35">
        <f>COUNTIF(L9:L48,"&gt;0")-J57-J56-J55</f>
        <v>0</v>
      </c>
      <c r="N58" s="14" t="s">
        <v>27</v>
      </c>
      <c r="O58" s="35">
        <f>COUNTIF(Q9:Q48,"&gt;0")-O57-O56-O55</f>
        <v>0</v>
      </c>
      <c r="S58" s="14" t="s">
        <v>27</v>
      </c>
      <c r="T58" s="35">
        <f>COUNTIF(V9:V48,"&gt;0")-T57-T56-T55</f>
        <v>0</v>
      </c>
      <c r="X58" s="14" t="s">
        <v>27</v>
      </c>
      <c r="Y58" s="35">
        <f>COUNTIF(AA9:AA48,"&gt;0")-Y57-Y56-Y55</f>
        <v>0</v>
      </c>
      <c r="AC58" s="14" t="s">
        <v>27</v>
      </c>
      <c r="AD58" s="35">
        <f>COUNTIF(AG9:AG48,"&gt;0")-AD57-AD56-AD55</f>
        <v>0</v>
      </c>
      <c r="AI58" s="14" t="s">
        <v>27</v>
      </c>
      <c r="AJ58" s="35">
        <f>COUNTIF(AM9:AM48,"&gt;0")-AJ57-AJ56-AJ55</f>
        <v>0</v>
      </c>
      <c r="AO58" s="116"/>
    </row>
    <row r="59" spans="3:41" x14ac:dyDescent="0.25">
      <c r="D59" s="227" t="s">
        <v>39</v>
      </c>
      <c r="E59" s="228">
        <f>SUM(E55:E58)</f>
        <v>39</v>
      </c>
      <c r="I59" s="71" t="s">
        <v>39</v>
      </c>
      <c r="J59" s="72">
        <f>SUM(J55:J58)</f>
        <v>39</v>
      </c>
      <c r="N59" s="73" t="s">
        <v>39</v>
      </c>
      <c r="O59" s="74">
        <f>SUM(O55:O58)</f>
        <v>39</v>
      </c>
      <c r="S59" s="71" t="s">
        <v>39</v>
      </c>
      <c r="T59" s="72">
        <f>SUM(T55:T58)</f>
        <v>39</v>
      </c>
      <c r="X59" s="73" t="s">
        <v>39</v>
      </c>
      <c r="Y59" s="74">
        <f>SUM(Y55:Y58)</f>
        <v>39</v>
      </c>
      <c r="AC59" s="71" t="s">
        <v>39</v>
      </c>
      <c r="AD59" s="72">
        <f t="shared" ref="AD59" si="34">SUM(AD55:AD58)</f>
        <v>39</v>
      </c>
      <c r="AI59" s="71" t="s">
        <v>39</v>
      </c>
      <c r="AJ59" s="72">
        <f t="shared" ref="AJ59" si="35">SUM(AJ55:AJ58)</f>
        <v>39</v>
      </c>
      <c r="AO59" s="114"/>
    </row>
    <row r="62" spans="3:41" x14ac:dyDescent="0.25">
      <c r="C62" s="11"/>
      <c r="H62" s="11"/>
    </row>
    <row r="63" spans="3:41" x14ac:dyDescent="0.25">
      <c r="C63" s="107" t="str">
        <f>MENÚ!B7</f>
        <v>MGTR. YUGCHA BRAVO SHIRLEY</v>
      </c>
      <c r="D63" s="105"/>
      <c r="E63" s="105"/>
      <c r="F63" s="105"/>
      <c r="H63" s="39"/>
    </row>
    <row r="64" spans="3:41" x14ac:dyDescent="0.25">
      <c r="C64" s="111" t="str">
        <f>MENÚ!A7</f>
        <v>DOCENTE TUTORA</v>
      </c>
      <c r="D64" s="105"/>
      <c r="E64" s="105"/>
      <c r="F64" s="105"/>
      <c r="H64" s="38"/>
    </row>
    <row r="65" spans="3:6" x14ac:dyDescent="0.25">
      <c r="C65" s="105"/>
      <c r="D65" s="105"/>
      <c r="E65" s="105"/>
      <c r="F65" s="105"/>
    </row>
  </sheetData>
  <mergeCells count="45">
    <mergeCell ref="AI6:AN6"/>
    <mergeCell ref="AI7:AK7"/>
    <mergeCell ref="AF7:AF8"/>
    <mergeCell ref="AG7:AG8"/>
    <mergeCell ref="AM7:AM8"/>
    <mergeCell ref="AN7:AN8"/>
    <mergeCell ref="AL7:AL8"/>
    <mergeCell ref="Q7:Q8"/>
    <mergeCell ref="N7:P7"/>
    <mergeCell ref="AC6:AH6"/>
    <mergeCell ref="AC7:AE7"/>
    <mergeCell ref="AH7:AH8"/>
    <mergeCell ref="AA7:AA8"/>
    <mergeCell ref="AB7:AB8"/>
    <mergeCell ref="V7:V8"/>
    <mergeCell ref="R7:R8"/>
    <mergeCell ref="S7:U7"/>
    <mergeCell ref="A2:B2"/>
    <mergeCell ref="A3:B3"/>
    <mergeCell ref="A4:B4"/>
    <mergeCell ref="C3:E3"/>
    <mergeCell ref="C2:G2"/>
    <mergeCell ref="AO6:AO8"/>
    <mergeCell ref="A6:C6"/>
    <mergeCell ref="D6:H6"/>
    <mergeCell ref="H7:H8"/>
    <mergeCell ref="I6:M6"/>
    <mergeCell ref="M7:M8"/>
    <mergeCell ref="I7:K7"/>
    <mergeCell ref="L7:L8"/>
    <mergeCell ref="A7:C7"/>
    <mergeCell ref="D7:F7"/>
    <mergeCell ref="G7:G8"/>
    <mergeCell ref="N6:R6"/>
    <mergeCell ref="S6:W6"/>
    <mergeCell ref="W7:W8"/>
    <mergeCell ref="X6:AB6"/>
    <mergeCell ref="X7:Z7"/>
    <mergeCell ref="AC53:AD53"/>
    <mergeCell ref="AI53:AJ53"/>
    <mergeCell ref="I53:J53"/>
    <mergeCell ref="D53:E53"/>
    <mergeCell ref="X53:Y53"/>
    <mergeCell ref="S53:T53"/>
    <mergeCell ref="N53:O53"/>
  </mergeCells>
  <conditionalFormatting sqref="H9:H48">
    <cfRule type="containsText" dxfId="19" priority="34" operator="containsText" text="SUPLE">
      <formula>NOT(ISERROR(SEARCH("SUPLE",H9)))</formula>
    </cfRule>
    <cfRule type="containsText" dxfId="18" priority="35" operator="containsText" text="REPRO">
      <formula>NOT(ISERROR(SEARCH("REPRO",H9)))</formula>
    </cfRule>
    <cfRule type="containsText" dxfId="17" priority="36" operator="containsText" text="APRO">
      <formula>NOT(ISERROR(SEARCH("APRO",H9)))</formula>
    </cfRule>
  </conditionalFormatting>
  <conditionalFormatting sqref="M9:M48">
    <cfRule type="containsText" dxfId="16" priority="31" operator="containsText" text="SUPLE">
      <formula>NOT(ISERROR(SEARCH("SUPLE",M9)))</formula>
    </cfRule>
    <cfRule type="containsText" dxfId="15" priority="32" operator="containsText" text="REPRO">
      <formula>NOT(ISERROR(SEARCH("REPRO",M9)))</formula>
    </cfRule>
    <cfRule type="containsText" dxfId="14" priority="33" operator="containsText" text="APRO">
      <formula>NOT(ISERROR(SEARCH("APRO",M9)))</formula>
    </cfRule>
  </conditionalFormatting>
  <conditionalFormatting sqref="R9:R48">
    <cfRule type="containsText" dxfId="13" priority="25" operator="containsText" text="SUPLE">
      <formula>NOT(ISERROR(SEARCH("SUPLE",R9)))</formula>
    </cfRule>
    <cfRule type="containsText" dxfId="12" priority="26" operator="containsText" text="REPRO">
      <formula>NOT(ISERROR(SEARCH("REPRO",R9)))</formula>
    </cfRule>
    <cfRule type="containsText" dxfId="11" priority="27" operator="containsText" text="APRO">
      <formula>NOT(ISERROR(SEARCH("APRO",R9)))</formula>
    </cfRule>
  </conditionalFormatting>
  <conditionalFormatting sqref="W9:W48">
    <cfRule type="containsText" dxfId="10" priority="28" operator="containsText" text="SUPLE">
      <formula>NOT(ISERROR(SEARCH("SUPLE",W9)))</formula>
    </cfRule>
    <cfRule type="containsText" dxfId="9" priority="29" operator="containsText" text="REPRO">
      <formula>NOT(ISERROR(SEARCH("REPRO",W9)))</formula>
    </cfRule>
    <cfRule type="containsText" dxfId="8" priority="30" operator="containsText" text="APRO">
      <formula>NOT(ISERROR(SEARCH("APRO",W9)))</formula>
    </cfRule>
  </conditionalFormatting>
  <conditionalFormatting sqref="AB9:AB48">
    <cfRule type="containsText" dxfId="7" priority="22" operator="containsText" text="SUPLE">
      <formula>NOT(ISERROR(SEARCH("SUPLE",AB9)))</formula>
    </cfRule>
    <cfRule type="containsText" dxfId="6" priority="23" operator="containsText" text="REPRO">
      <formula>NOT(ISERROR(SEARCH("REPRO",AB9)))</formula>
    </cfRule>
    <cfRule type="containsText" dxfId="5" priority="24" operator="containsText" text="APRO">
      <formula>NOT(ISERROR(SEARCH("APRO",AB9)))</formula>
    </cfRule>
  </conditionalFormatting>
  <conditionalFormatting sqref="AH9:AH48 AN9:AN48">
    <cfRule type="containsText" dxfId="4" priority="13" operator="containsText" text="SUPLE">
      <formula>NOT(ISERROR(SEARCH("SUPLE",AH9)))</formula>
    </cfRule>
    <cfRule type="containsText" dxfId="3" priority="14" operator="containsText" text="REPRO">
      <formula>NOT(ISERROR(SEARCH("REPRO",AH9)))</formula>
    </cfRule>
    <cfRule type="containsText" dxfId="2" priority="15" operator="containsText" text="APRO">
      <formula>NOT(ISERROR(SEARCH("APRO",AH9)))</formula>
    </cfRule>
  </conditionalFormatting>
  <pageMargins left="0.19685039370078741" right="0.19685039370078741" top="0" bottom="0" header="0" footer="0"/>
  <pageSetup paperSize="9" scale="65" orientation="portrait" horizontalDpi="4294967292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4442"/>
  </sheetPr>
  <dimension ref="A1:R66"/>
  <sheetViews>
    <sheetView showGridLines="0" zoomScaleNormal="100" workbookViewId="0">
      <selection activeCell="D8" sqref="D8"/>
    </sheetView>
  </sheetViews>
  <sheetFormatPr baseColWidth="10" defaultRowHeight="15" x14ac:dyDescent="0.25"/>
  <cols>
    <col min="1" max="1" width="4.140625" customWidth="1"/>
    <col min="2" max="2" width="10.85546875" customWidth="1"/>
    <col min="3" max="3" width="40.7109375" customWidth="1"/>
    <col min="4" max="4" width="10.85546875" customWidth="1"/>
    <col min="5" max="5" width="3.5703125" customWidth="1"/>
    <col min="6" max="6" width="2.7109375" customWidth="1"/>
    <col min="7" max="7" width="4.28515625" customWidth="1"/>
    <col min="8" max="8" width="1.140625" customWidth="1"/>
    <col min="9" max="9" width="40.5703125" customWidth="1"/>
    <col min="10" max="10" width="10.85546875" customWidth="1"/>
    <col min="11" max="11" width="1.42578125" customWidth="1"/>
  </cols>
  <sheetData>
    <row r="1" spans="1:18" ht="83.25" customHeight="1" x14ac:dyDescent="0.25">
      <c r="K1" s="28"/>
      <c r="L1" s="28"/>
      <c r="M1" s="28"/>
      <c r="N1" s="28"/>
      <c r="O1" s="28"/>
      <c r="P1" s="28"/>
      <c r="Q1" s="28"/>
      <c r="R1" s="28"/>
    </row>
    <row r="2" spans="1:18" ht="16.5" customHeight="1" x14ac:dyDescent="0.25">
      <c r="A2" s="719" t="s">
        <v>9</v>
      </c>
      <c r="B2" s="719"/>
      <c r="C2" s="721" t="str">
        <f>MENÚ!A2</f>
        <v>UNIDAD EDUCATIVA DEL MILENIO 
CIUDAD DE PEDERNALES</v>
      </c>
      <c r="D2" s="721"/>
      <c r="E2" s="721"/>
      <c r="F2" s="721"/>
      <c r="G2" s="721"/>
      <c r="H2" s="721"/>
      <c r="K2" s="28"/>
      <c r="L2" s="28"/>
      <c r="M2" s="28"/>
      <c r="N2" s="28"/>
      <c r="O2" s="28"/>
      <c r="P2" s="28"/>
      <c r="Q2" s="28"/>
      <c r="R2" s="28"/>
    </row>
    <row r="3" spans="1:18" ht="16.5" customHeight="1" x14ac:dyDescent="0.25">
      <c r="A3" s="719" t="s">
        <v>10</v>
      </c>
      <c r="B3" s="719"/>
      <c r="C3" s="434" t="str">
        <f>MENÚ!B7</f>
        <v>MGTR. YUGCHA BRAVO SHIRLEY</v>
      </c>
      <c r="D3" s="434"/>
      <c r="E3" s="434"/>
      <c r="F3" s="434"/>
      <c r="G3" s="434"/>
      <c r="H3" s="434"/>
      <c r="K3" s="28"/>
      <c r="L3" s="28"/>
      <c r="M3" s="28"/>
      <c r="N3" s="28"/>
      <c r="O3" s="28"/>
      <c r="P3" s="28"/>
      <c r="Q3" s="28"/>
      <c r="R3" s="28"/>
    </row>
    <row r="4" spans="1:18" ht="16.5" customHeight="1" x14ac:dyDescent="0.25">
      <c r="A4" s="719" t="s">
        <v>51</v>
      </c>
      <c r="B4" s="719"/>
      <c r="C4" s="10" t="str">
        <f>MENÚ!G7</f>
        <v>2do</v>
      </c>
      <c r="D4" s="720" t="s">
        <v>12</v>
      </c>
      <c r="E4" s="720"/>
      <c r="F4" s="722" t="str">
        <f>'CONSOLIDADO 1ER TRIM.'!F5</f>
        <v>A</v>
      </c>
      <c r="G4" s="722"/>
      <c r="H4" s="722"/>
      <c r="K4" s="28"/>
      <c r="L4" s="28"/>
      <c r="M4" s="28"/>
      <c r="N4" s="28"/>
      <c r="O4" s="28"/>
      <c r="P4" s="28"/>
      <c r="Q4" s="28"/>
      <c r="R4" s="28"/>
    </row>
    <row r="5" spans="1:18" ht="8.25" customHeight="1" x14ac:dyDescent="0.25">
      <c r="K5" s="28"/>
      <c r="L5" s="28"/>
      <c r="M5" s="28"/>
      <c r="N5" s="28"/>
      <c r="O5" s="28"/>
      <c r="P5" s="28"/>
      <c r="Q5" s="28"/>
      <c r="R5" s="28"/>
    </row>
    <row r="6" spans="1:18" ht="25.5" customHeight="1" x14ac:dyDescent="0.25">
      <c r="A6" s="723" t="s">
        <v>1</v>
      </c>
      <c r="B6" s="723"/>
      <c r="C6" s="723"/>
      <c r="D6" s="22" t="s">
        <v>33</v>
      </c>
      <c r="E6" s="19"/>
      <c r="F6" s="571"/>
      <c r="G6" s="571"/>
      <c r="H6" s="571"/>
      <c r="I6" s="571"/>
      <c r="J6" s="571"/>
      <c r="K6" s="29"/>
      <c r="L6" s="28"/>
      <c r="M6" s="28"/>
      <c r="N6" s="28"/>
      <c r="O6" s="28"/>
      <c r="P6" s="28"/>
      <c r="Q6" s="28"/>
      <c r="R6" s="28"/>
    </row>
    <row r="7" spans="1:18" ht="27.75" customHeight="1" x14ac:dyDescent="0.25">
      <c r="A7" s="26" t="s">
        <v>3</v>
      </c>
      <c r="B7" s="26" t="s">
        <v>2</v>
      </c>
      <c r="C7" s="26" t="s">
        <v>0</v>
      </c>
      <c r="D7" s="12" t="s">
        <v>34</v>
      </c>
      <c r="E7" s="20"/>
      <c r="F7" s="724" t="s">
        <v>36</v>
      </c>
      <c r="G7" s="725"/>
      <c r="H7" s="20" t="s">
        <v>37</v>
      </c>
      <c r="I7" s="49" t="s">
        <v>38</v>
      </c>
      <c r="J7" s="50" t="s">
        <v>35</v>
      </c>
      <c r="K7" s="29"/>
      <c r="L7" s="28"/>
      <c r="M7" s="28"/>
      <c r="N7" s="28"/>
      <c r="O7" s="28"/>
      <c r="P7" s="28"/>
      <c r="Q7" s="28"/>
      <c r="R7" s="28"/>
    </row>
    <row r="8" spans="1:18" ht="13.5" customHeight="1" x14ac:dyDescent="0.25">
      <c r="A8" s="2">
        <v>1</v>
      </c>
      <c r="B8" s="31">
        <f>'CONSOLIDADO 1ER TRIM.'!B9</f>
        <v>0</v>
      </c>
      <c r="C8" s="3" t="str">
        <f>'CONSOLIDADO 1ER TRIM.'!C9</f>
        <v>ALAVA INTRIAGO MADELINE JULIETTE</v>
      </c>
      <c r="D8" s="4">
        <f>'CALF. TRIMESTRALES'!AO9</f>
        <v>8.8000000000000007</v>
      </c>
      <c r="E8" s="21"/>
      <c r="F8" s="574" t="s">
        <v>44</v>
      </c>
      <c r="G8" s="574"/>
      <c r="H8" s="27">
        <f>MATCH(J8,$D$8:$D$47,0)</f>
        <v>5</v>
      </c>
      <c r="I8" s="48" t="str">
        <f ca="1">OFFSET($D$7,H8,-1)</f>
        <v>BASURTO MOREIRA VICTORIA CHARLOTTE</v>
      </c>
      <c r="J8" s="23">
        <f>LARGE($D$8:$D$47,1)</f>
        <v>10</v>
      </c>
      <c r="K8" s="21"/>
      <c r="L8" s="28"/>
      <c r="M8" s="28"/>
      <c r="N8" s="28"/>
      <c r="O8" s="28"/>
      <c r="P8" s="28"/>
      <c r="Q8" s="28"/>
      <c r="R8" s="28"/>
    </row>
    <row r="9" spans="1:18" ht="13.5" customHeight="1" x14ac:dyDescent="0.25">
      <c r="A9" s="2">
        <v>2</v>
      </c>
      <c r="B9" s="31">
        <f>'CONSOLIDADO 1ER TRIM.'!B10</f>
        <v>0</v>
      </c>
      <c r="C9" s="3" t="str">
        <f>'CONSOLIDADO 1ER TRIM.'!C10</f>
        <v>ALCIVAR MUÑOZ ORIANA VALESKA</v>
      </c>
      <c r="D9" s="4">
        <f>'CALF. TRIMESTRALES'!AO10</f>
        <v>9.92</v>
      </c>
      <c r="E9" s="21"/>
      <c r="F9" s="574" t="s">
        <v>45</v>
      </c>
      <c r="G9" s="574"/>
      <c r="H9" s="27">
        <f>MATCH(J9,$D$8:$D$47,0)</f>
        <v>35</v>
      </c>
      <c r="I9" s="48" t="str">
        <f ca="1">OFFSET($D$7,H9,-1)</f>
        <v>SUAREZ REINA RAUL ALEJANDRO</v>
      </c>
      <c r="J9" s="23">
        <f>LARGE($D$8:$D$47,2)</f>
        <v>9.94</v>
      </c>
      <c r="K9" s="21"/>
      <c r="L9" s="28"/>
      <c r="M9" s="28"/>
      <c r="N9" s="28"/>
      <c r="O9" s="28"/>
      <c r="P9" s="28"/>
      <c r="Q9" s="28"/>
      <c r="R9" s="28"/>
    </row>
    <row r="10" spans="1:18" ht="13.5" customHeight="1" x14ac:dyDescent="0.25">
      <c r="A10" s="2">
        <v>3</v>
      </c>
      <c r="B10" s="31">
        <f>'CONSOLIDADO 1ER TRIM.'!B11</f>
        <v>0</v>
      </c>
      <c r="C10" s="3" t="str">
        <f>'CONSOLIDADO 1ER TRIM.'!C11</f>
        <v>ARIAS MUÑOZ FERNANDO ELIAN</v>
      </c>
      <c r="D10" s="4">
        <f>'CALF. TRIMESTRALES'!AO11</f>
        <v>9.69</v>
      </c>
      <c r="E10" s="21"/>
      <c r="F10" s="574" t="s">
        <v>46</v>
      </c>
      <c r="G10" s="574"/>
      <c r="H10" s="27">
        <f>MATCH(J10,$D$8:$D$47,0)</f>
        <v>32</v>
      </c>
      <c r="I10" s="48" t="str">
        <f ca="1">OFFSET($D$7,H10,-1)</f>
        <v>ROSADO DELGADO ASHLEY ANTONELLA</v>
      </c>
      <c r="J10" s="23">
        <f>LARGE($D$8:$D$47,3)</f>
        <v>9.93</v>
      </c>
      <c r="K10" s="21"/>
      <c r="L10" s="28"/>
      <c r="M10" s="28"/>
      <c r="N10" s="28"/>
      <c r="O10" s="28"/>
      <c r="P10" s="28"/>
      <c r="Q10" s="28"/>
      <c r="R10" s="28"/>
    </row>
    <row r="11" spans="1:18" ht="13.5" customHeight="1" x14ac:dyDescent="0.25">
      <c r="A11" s="2">
        <v>4</v>
      </c>
      <c r="B11" s="31">
        <f>'CONSOLIDADO 1ER TRIM.'!B12</f>
        <v>0</v>
      </c>
      <c r="C11" s="3" t="str">
        <f>'CONSOLIDADO 1ER TRIM.'!C12</f>
        <v>BARRE MAGALLAN BASTIAN OMAR</v>
      </c>
      <c r="D11" s="4">
        <f>'CALF. TRIMESTRALES'!AO12</f>
        <v>8.5500000000000007</v>
      </c>
      <c r="E11" s="21"/>
      <c r="F11" s="574" t="s">
        <v>42</v>
      </c>
      <c r="G11" s="574"/>
      <c r="H11" s="27">
        <f>MATCH(J11,$D$8:$D$47,0)</f>
        <v>2</v>
      </c>
      <c r="I11" s="48" t="str">
        <f ca="1">OFFSET($D$7,H11,-1)</f>
        <v>ALCIVAR MUÑOZ ORIANA VALESKA</v>
      </c>
      <c r="J11" s="23">
        <f>LARGE($D$8:$D$47,4)</f>
        <v>9.92</v>
      </c>
      <c r="K11" s="21"/>
      <c r="L11" s="28"/>
      <c r="M11" s="28"/>
      <c r="N11" s="28"/>
      <c r="O11" s="28"/>
      <c r="P11" s="28"/>
      <c r="Q11" s="28"/>
      <c r="R11" s="28"/>
    </row>
    <row r="12" spans="1:18" ht="13.5" customHeight="1" x14ac:dyDescent="0.25">
      <c r="A12" s="2">
        <v>5</v>
      </c>
      <c r="B12" s="31">
        <f>'CONSOLIDADO 1ER TRIM.'!B13</f>
        <v>0</v>
      </c>
      <c r="C12" s="3" t="str">
        <f>'CONSOLIDADO 1ER TRIM.'!C13</f>
        <v>BASURTO MOREIRA VICTORIA CHARLOTTE</v>
      </c>
      <c r="D12" s="4">
        <f>'CALF. TRIMESTRALES'!AO13</f>
        <v>10</v>
      </c>
      <c r="E12" s="21"/>
      <c r="F12" s="574" t="s">
        <v>43</v>
      </c>
      <c r="G12" s="574"/>
      <c r="H12" s="27">
        <f>MATCH(J12,$D$8:$D$47,0)</f>
        <v>27</v>
      </c>
      <c r="I12" s="48" t="str">
        <f ca="1">OFFSET($D$7,H12,-1)</f>
        <v>ORTIZ CAGUA DANNY DAMIAN</v>
      </c>
      <c r="J12" s="23">
        <f>LARGE($D$8:$D$47,5)</f>
        <v>9.8699999999999992</v>
      </c>
      <c r="K12" s="21"/>
      <c r="L12" s="28"/>
      <c r="M12" s="28"/>
      <c r="N12" s="28"/>
      <c r="O12" s="28"/>
      <c r="P12" s="28"/>
      <c r="Q12" s="28"/>
      <c r="R12" s="28"/>
    </row>
    <row r="13" spans="1:18" ht="13.5" customHeight="1" x14ac:dyDescent="0.25">
      <c r="A13" s="2">
        <v>6</v>
      </c>
      <c r="B13" s="31">
        <f>'CONSOLIDADO 1ER TRIM.'!B14</f>
        <v>0</v>
      </c>
      <c r="C13" s="3" t="str">
        <f>'CONSOLIDADO 1ER TRIM.'!C14</f>
        <v>BONE CUERO JOSAFAT ISAAC</v>
      </c>
      <c r="D13" s="4">
        <f>'CALF. TRIMESTRALES'!AO14</f>
        <v>9.01</v>
      </c>
      <c r="E13" s="21"/>
      <c r="K13" s="21"/>
      <c r="L13" s="28"/>
      <c r="M13" s="28"/>
      <c r="N13" s="28"/>
      <c r="O13" s="28"/>
      <c r="P13" s="28"/>
      <c r="Q13" s="28"/>
      <c r="R13" s="28"/>
    </row>
    <row r="14" spans="1:18" ht="13.5" customHeight="1" x14ac:dyDescent="0.25">
      <c r="A14" s="2">
        <v>7</v>
      </c>
      <c r="B14" s="31">
        <f>'CONSOLIDADO 1ER TRIM.'!B15</f>
        <v>0</v>
      </c>
      <c r="C14" s="3" t="str">
        <f>'CONSOLIDADO 1ER TRIM.'!C15</f>
        <v>CAGUA ROMAN DARA ABIGAIL</v>
      </c>
      <c r="D14" s="4">
        <f>'CALF. TRIMESTRALES'!AO15</f>
        <v>9.81</v>
      </c>
      <c r="E14" s="21"/>
      <c r="F14" s="18"/>
      <c r="G14" s="18"/>
      <c r="H14" s="18"/>
      <c r="I14" s="18"/>
      <c r="J14" s="18"/>
      <c r="K14" s="18"/>
      <c r="L14" s="28"/>
      <c r="M14" s="28"/>
      <c r="N14" s="28"/>
      <c r="O14" s="28"/>
      <c r="P14" s="28"/>
      <c r="Q14" s="28"/>
      <c r="R14" s="28"/>
    </row>
    <row r="15" spans="1:18" ht="13.5" customHeight="1" x14ac:dyDescent="0.25">
      <c r="A15" s="2">
        <v>8</v>
      </c>
      <c r="B15" s="31">
        <f>'CONSOLIDADO 1ER TRIM.'!B16</f>
        <v>0</v>
      </c>
      <c r="C15" s="3" t="str">
        <f>'CONSOLIDADO 1ER TRIM.'!C16</f>
        <v>CALDERON CAÑARTE KEVIN DANIEL</v>
      </c>
      <c r="D15" s="4">
        <f>'CALF. TRIMESTRALES'!AO16</f>
        <v>8.9600000000000009</v>
      </c>
      <c r="E15" s="21"/>
      <c r="F15" s="18"/>
      <c r="G15" s="18"/>
      <c r="H15" s="18"/>
      <c r="I15" s="18"/>
      <c r="J15" s="18"/>
      <c r="K15" s="18"/>
      <c r="L15" s="28"/>
      <c r="M15" s="28"/>
      <c r="N15" s="28"/>
      <c r="O15" s="28"/>
      <c r="P15" s="28"/>
      <c r="Q15" s="28"/>
      <c r="R15" s="28"/>
    </row>
    <row r="16" spans="1:18" ht="13.5" customHeight="1" x14ac:dyDescent="0.25">
      <c r="A16" s="2">
        <v>9</v>
      </c>
      <c r="B16" s="31">
        <f>'CONSOLIDADO 1ER TRIM.'!B17</f>
        <v>0</v>
      </c>
      <c r="C16" s="3" t="str">
        <f>'CONSOLIDADO 1ER TRIM.'!C17</f>
        <v>CALDERON VILELA BRITANNY AILIN</v>
      </c>
      <c r="D16" s="4">
        <f>'CALF. TRIMESTRALES'!AO17</f>
        <v>9.65</v>
      </c>
      <c r="E16" s="21"/>
      <c r="F16" s="18"/>
      <c r="G16" s="18"/>
      <c r="H16" s="18"/>
      <c r="I16" s="18"/>
      <c r="J16" s="18"/>
      <c r="K16" s="18"/>
      <c r="L16" s="28"/>
      <c r="M16" s="28"/>
      <c r="N16" s="28"/>
      <c r="O16" s="28"/>
      <c r="P16" s="28"/>
      <c r="Q16" s="28"/>
      <c r="R16" s="28"/>
    </row>
    <row r="17" spans="1:18" ht="13.5" customHeight="1" x14ac:dyDescent="0.25">
      <c r="A17" s="2">
        <v>10</v>
      </c>
      <c r="B17" s="31">
        <f>'CONSOLIDADO 1ER TRIM.'!B18</f>
        <v>0</v>
      </c>
      <c r="C17" s="3" t="str">
        <f>'CONSOLIDADO 1ER TRIM.'!C18</f>
        <v>CAÑOLA CHILA MARIA FERNANDA</v>
      </c>
      <c r="D17" s="4">
        <f>'CALF. TRIMESTRALES'!AO18</f>
        <v>9.57</v>
      </c>
      <c r="E17" s="21"/>
      <c r="F17" s="18"/>
      <c r="G17" s="18"/>
      <c r="H17" s="18"/>
      <c r="I17" s="18"/>
      <c r="J17" s="18"/>
      <c r="K17" s="18"/>
      <c r="L17" s="28"/>
      <c r="M17" s="28"/>
      <c r="N17" s="28"/>
      <c r="O17" s="28"/>
      <c r="P17" s="28"/>
      <c r="Q17" s="28"/>
      <c r="R17" s="28"/>
    </row>
    <row r="18" spans="1:18" ht="13.5" customHeight="1" x14ac:dyDescent="0.25">
      <c r="A18" s="2">
        <v>11</v>
      </c>
      <c r="B18" s="31">
        <f>'CONSOLIDADO 1ER TRIM.'!B19</f>
        <v>0</v>
      </c>
      <c r="C18" s="3" t="str">
        <f>'CONSOLIDADO 1ER TRIM.'!C19</f>
        <v>CRIOLLO JAMA HEYTHAN KEANU</v>
      </c>
      <c r="D18" s="4">
        <f>'CALF. TRIMESTRALES'!AO19</f>
        <v>9.26</v>
      </c>
      <c r="E18" s="21"/>
      <c r="F18" s="18"/>
      <c r="G18" s="18"/>
      <c r="H18" s="18"/>
      <c r="I18" s="18"/>
      <c r="J18" s="18"/>
      <c r="K18" s="18"/>
      <c r="L18" s="28"/>
      <c r="M18" s="28"/>
      <c r="N18" s="28"/>
      <c r="O18" s="28"/>
      <c r="P18" s="28"/>
      <c r="Q18" s="28"/>
      <c r="R18" s="28"/>
    </row>
    <row r="19" spans="1:18" ht="13.5" customHeight="1" x14ac:dyDescent="0.25">
      <c r="A19" s="2">
        <v>12</v>
      </c>
      <c r="B19" s="31">
        <f>'CONSOLIDADO 1ER TRIM.'!B20</f>
        <v>0</v>
      </c>
      <c r="C19" s="3" t="str">
        <f>'CONSOLIDADO 1ER TRIM.'!C20</f>
        <v>FARIAS QUIÑONEZ SCARLETH JULIETH</v>
      </c>
      <c r="D19" s="4">
        <f>'CALF. TRIMESTRALES'!AO20</f>
        <v>9.56</v>
      </c>
      <c r="E19" s="21"/>
      <c r="F19" s="18"/>
      <c r="G19" s="18"/>
      <c r="H19" s="18"/>
      <c r="I19" s="18"/>
      <c r="J19" s="18"/>
      <c r="K19" s="18"/>
      <c r="L19" s="28"/>
      <c r="M19" s="28"/>
      <c r="N19" s="28"/>
      <c r="O19" s="28"/>
      <c r="P19" s="28"/>
      <c r="Q19" s="28"/>
      <c r="R19" s="28"/>
    </row>
    <row r="20" spans="1:18" ht="13.5" customHeight="1" x14ac:dyDescent="0.25">
      <c r="A20" s="2">
        <v>13</v>
      </c>
      <c r="B20" s="31">
        <f>'CONSOLIDADO 1ER TRIM.'!B21</f>
        <v>0</v>
      </c>
      <c r="C20" s="3" t="str">
        <f>'CONSOLIDADO 1ER TRIM.'!C21</f>
        <v>GARCIA JIMENEZ DIEGO NICOLAS</v>
      </c>
      <c r="D20" s="4">
        <f>'CALF. TRIMESTRALES'!AO21</f>
        <v>9.81</v>
      </c>
      <c r="E20" s="21"/>
      <c r="F20" s="18"/>
      <c r="G20" s="18"/>
      <c r="H20" s="18"/>
      <c r="I20" s="18"/>
      <c r="J20" s="18"/>
      <c r="K20" s="18"/>
      <c r="L20" s="28"/>
      <c r="M20" s="28"/>
      <c r="N20" s="28"/>
      <c r="O20" s="28"/>
      <c r="P20" s="28"/>
      <c r="Q20" s="28"/>
      <c r="R20" s="28"/>
    </row>
    <row r="21" spans="1:18" ht="13.5" customHeight="1" x14ac:dyDescent="0.25">
      <c r="A21" s="2">
        <v>14</v>
      </c>
      <c r="B21" s="31">
        <f>'CONSOLIDADO 1ER TRIM.'!B22</f>
        <v>0</v>
      </c>
      <c r="C21" s="3" t="str">
        <f>'CONSOLIDADO 1ER TRIM.'!C22</f>
        <v>GUERRERO NAPA ACENE SAMANTA</v>
      </c>
      <c r="D21" s="4">
        <f>'CALF. TRIMESTRALES'!AO22</f>
        <v>9.02</v>
      </c>
      <c r="E21" s="21"/>
      <c r="F21" s="18"/>
      <c r="G21" s="18"/>
      <c r="H21" s="18"/>
      <c r="I21" s="18"/>
      <c r="J21" s="18"/>
      <c r="K21" s="18"/>
      <c r="L21" s="28"/>
      <c r="M21" s="28"/>
      <c r="N21" s="28"/>
      <c r="O21" s="28"/>
      <c r="P21" s="28"/>
      <c r="Q21" s="28"/>
      <c r="R21" s="28"/>
    </row>
    <row r="22" spans="1:18" ht="13.5" customHeight="1" x14ac:dyDescent="0.25">
      <c r="A22" s="2">
        <v>15</v>
      </c>
      <c r="B22" s="31">
        <f>'CONSOLIDADO 1ER TRIM.'!B23</f>
        <v>0</v>
      </c>
      <c r="C22" s="3" t="str">
        <f>'CONSOLIDADO 1ER TRIM.'!C23</f>
        <v>GUILLEN RODRIGUEZ KIMBERLY DOMENICA</v>
      </c>
      <c r="D22" s="4">
        <f>'CALF. TRIMESTRALES'!AO23</f>
        <v>9.56</v>
      </c>
      <c r="E22" s="21"/>
      <c r="F22" s="18"/>
      <c r="G22" s="18"/>
      <c r="H22" s="18"/>
      <c r="I22" s="18"/>
      <c r="J22" s="18"/>
      <c r="K22" s="18"/>
      <c r="L22" s="28"/>
      <c r="M22" s="28"/>
      <c r="N22" s="28"/>
      <c r="O22" s="28"/>
      <c r="P22" s="28"/>
      <c r="Q22" s="28"/>
      <c r="R22" s="28"/>
    </row>
    <row r="23" spans="1:18" ht="13.5" customHeight="1" x14ac:dyDescent="0.25">
      <c r="A23" s="2">
        <v>16</v>
      </c>
      <c r="B23" s="31">
        <f>'CONSOLIDADO 1ER TRIM.'!B24</f>
        <v>0</v>
      </c>
      <c r="C23" s="3" t="str">
        <f>'CONSOLIDADO 1ER TRIM.'!C24</f>
        <v>IBARRA PICO JEAN CARLOS</v>
      </c>
      <c r="D23" s="4">
        <f>'CALF. TRIMESTRALES'!AO24</f>
        <v>8.83</v>
      </c>
      <c r="E23" s="21"/>
      <c r="F23" s="18"/>
      <c r="G23" s="18"/>
      <c r="H23" s="18"/>
      <c r="I23" s="18"/>
      <c r="J23" s="18"/>
      <c r="K23" s="18"/>
      <c r="L23" s="28"/>
      <c r="M23" s="28"/>
      <c r="N23" s="28"/>
      <c r="O23" s="28"/>
      <c r="P23" s="28"/>
      <c r="Q23" s="28"/>
      <c r="R23" s="28"/>
    </row>
    <row r="24" spans="1:18" ht="13.5" customHeight="1" x14ac:dyDescent="0.25">
      <c r="A24" s="2">
        <v>17</v>
      </c>
      <c r="B24" s="31">
        <f>'CONSOLIDADO 1ER TRIM.'!B25</f>
        <v>0</v>
      </c>
      <c r="C24" s="3" t="str">
        <f>'CONSOLIDADO 1ER TRIM.'!C25</f>
        <v>JAMA IVARRA GIANNA LIDICETH</v>
      </c>
      <c r="D24" s="4">
        <f>'CALF. TRIMESTRALES'!AO25</f>
        <v>9.61</v>
      </c>
      <c r="E24" s="21"/>
      <c r="F24" s="18"/>
      <c r="G24" s="18"/>
      <c r="H24" s="18"/>
      <c r="I24" s="18"/>
      <c r="J24" s="18"/>
      <c r="K24" s="18"/>
      <c r="L24" s="28"/>
      <c r="M24" s="28"/>
      <c r="N24" s="28"/>
      <c r="O24" s="28"/>
      <c r="P24" s="28"/>
      <c r="Q24" s="28"/>
      <c r="R24" s="28"/>
    </row>
    <row r="25" spans="1:18" ht="13.5" customHeight="1" x14ac:dyDescent="0.25">
      <c r="A25" s="2">
        <v>18</v>
      </c>
      <c r="B25" s="31">
        <f>'CONSOLIDADO 1ER TRIM.'!B26</f>
        <v>0</v>
      </c>
      <c r="C25" s="3" t="str">
        <f>'CONSOLIDADO 1ER TRIM.'!C26</f>
        <v>JAMA MOREIRA ASHLY DANIELA</v>
      </c>
      <c r="D25" s="4">
        <f>'CALF. TRIMESTRALES'!AO26</f>
        <v>8.8800000000000008</v>
      </c>
      <c r="E25" s="21"/>
      <c r="F25" s="18"/>
      <c r="G25" s="18"/>
      <c r="H25" s="18"/>
      <c r="I25" s="18"/>
      <c r="J25" s="18"/>
      <c r="K25" s="18"/>
      <c r="L25" s="28"/>
      <c r="M25" s="28"/>
      <c r="N25" s="28"/>
      <c r="O25" s="28"/>
      <c r="P25" s="28"/>
      <c r="Q25" s="28"/>
      <c r="R25" s="28"/>
    </row>
    <row r="26" spans="1:18" ht="13.5" customHeight="1" x14ac:dyDescent="0.25">
      <c r="A26" s="2">
        <v>19</v>
      </c>
      <c r="B26" s="31">
        <f>'CONSOLIDADO 1ER TRIM.'!B27</f>
        <v>0</v>
      </c>
      <c r="C26" s="3" t="str">
        <f>'CONSOLIDADO 1ER TRIM.'!C27</f>
        <v>LOOR MOREIRA ISAIAS EZEQUIEL</v>
      </c>
      <c r="D26" s="4">
        <f>'CALF. TRIMESTRALES'!AO27</f>
        <v>9.26</v>
      </c>
      <c r="E26" s="21"/>
      <c r="F26" s="18"/>
      <c r="G26" s="18"/>
      <c r="H26" s="18"/>
      <c r="I26" s="18"/>
      <c r="J26" s="18"/>
      <c r="K26" s="18"/>
      <c r="L26" s="28"/>
      <c r="M26" s="28"/>
      <c r="N26" s="28"/>
      <c r="O26" s="28"/>
      <c r="P26" s="28"/>
      <c r="Q26" s="28"/>
      <c r="R26" s="28"/>
    </row>
    <row r="27" spans="1:18" ht="13.5" customHeight="1" x14ac:dyDescent="0.25">
      <c r="A27" s="2">
        <v>20</v>
      </c>
      <c r="B27" s="31">
        <f>'CONSOLIDADO 1ER TRIM.'!B28</f>
        <v>0</v>
      </c>
      <c r="C27" s="3" t="str">
        <f>'CONSOLIDADO 1ER TRIM.'!C28</f>
        <v>LOPEZ MARCILLO GLADYS VALENTINA</v>
      </c>
      <c r="D27" s="4">
        <f>'CALF. TRIMESTRALES'!AO28</f>
        <v>9.5299999999999994</v>
      </c>
      <c r="E27" s="21"/>
      <c r="F27" s="18"/>
      <c r="G27" s="18"/>
      <c r="H27" s="18"/>
      <c r="I27" s="18"/>
      <c r="J27" s="18"/>
      <c r="K27" s="18"/>
      <c r="L27" s="28"/>
      <c r="M27" s="28"/>
      <c r="N27" s="28"/>
      <c r="O27" s="28"/>
      <c r="P27" s="28"/>
      <c r="Q27" s="28"/>
      <c r="R27" s="28"/>
    </row>
    <row r="28" spans="1:18" ht="13.5" customHeight="1" x14ac:dyDescent="0.25">
      <c r="A28" s="2">
        <v>21</v>
      </c>
      <c r="B28" s="31">
        <f>'CONSOLIDADO 1ER TRIM.'!B29</f>
        <v>0</v>
      </c>
      <c r="C28" s="3" t="str">
        <f>'CONSOLIDADO 1ER TRIM.'!C29</f>
        <v>LUCAS FARIAS MADELIN ELIZABETH</v>
      </c>
      <c r="D28" s="4">
        <f>'CALF. TRIMESTRALES'!AO29</f>
        <v>9.06</v>
      </c>
      <c r="E28" s="21"/>
      <c r="F28" s="18"/>
      <c r="G28" s="18"/>
      <c r="H28" s="18"/>
      <c r="I28" s="18"/>
      <c r="J28" s="18"/>
      <c r="K28" s="18"/>
      <c r="L28" s="28"/>
      <c r="M28" s="28"/>
      <c r="N28" s="28"/>
      <c r="O28" s="28"/>
      <c r="P28" s="28"/>
      <c r="Q28" s="28"/>
      <c r="R28" s="28"/>
    </row>
    <row r="29" spans="1:18" ht="13.5" customHeight="1" x14ac:dyDescent="0.25">
      <c r="A29" s="2">
        <v>22</v>
      </c>
      <c r="B29" s="31">
        <f>'CONSOLIDADO 1ER TRIM.'!B30</f>
        <v>0</v>
      </c>
      <c r="C29" s="3" t="str">
        <f>'CONSOLIDADO 1ER TRIM.'!C30</f>
        <v>MACIAS MERO FERNANDO EMANUEL</v>
      </c>
      <c r="D29" s="4">
        <f>'CALF. TRIMESTRALES'!AO30</f>
        <v>9.51</v>
      </c>
      <c r="E29" s="21"/>
      <c r="F29" s="18"/>
      <c r="G29" s="18"/>
      <c r="H29" s="18"/>
      <c r="I29" s="18"/>
      <c r="J29" s="18"/>
      <c r="K29" s="18"/>
      <c r="L29" s="28"/>
      <c r="M29" s="28"/>
      <c r="N29" s="28"/>
      <c r="O29" s="28"/>
      <c r="P29" s="28"/>
      <c r="Q29" s="28"/>
      <c r="R29" s="28"/>
    </row>
    <row r="30" spans="1:18" ht="13.5" customHeight="1" x14ac:dyDescent="0.25">
      <c r="A30" s="2">
        <v>23</v>
      </c>
      <c r="B30" s="31">
        <f>'CONSOLIDADO 1ER TRIM.'!B31</f>
        <v>0</v>
      </c>
      <c r="C30" s="3" t="str">
        <f>'CONSOLIDADO 1ER TRIM.'!C31</f>
        <v>MENDOZA BRAVO ALISSE VALENTINA</v>
      </c>
      <c r="D30" s="4">
        <f>'CALF. TRIMESTRALES'!AO31</f>
        <v>9.1</v>
      </c>
      <c r="E30" s="21"/>
      <c r="F30" s="18"/>
      <c r="G30" s="18"/>
      <c r="H30" s="18"/>
      <c r="I30" s="18"/>
      <c r="J30" s="18"/>
      <c r="K30" s="18"/>
      <c r="L30" s="28"/>
      <c r="M30" s="28"/>
      <c r="N30" s="28"/>
      <c r="O30" s="28"/>
      <c r="P30" s="28"/>
      <c r="Q30" s="28"/>
      <c r="R30" s="28"/>
    </row>
    <row r="31" spans="1:18" ht="13.5" customHeight="1" x14ac:dyDescent="0.25">
      <c r="A31" s="2">
        <v>24</v>
      </c>
      <c r="B31" s="31">
        <f>'CONSOLIDADO 1ER TRIM.'!B32</f>
        <v>0</v>
      </c>
      <c r="C31" s="3" t="str">
        <f>'CONSOLIDADO 1ER TRIM.'!C32</f>
        <v>MORALES CAICEDO ANGIE LISSETH</v>
      </c>
      <c r="D31" s="4">
        <f>'CALF. TRIMESTRALES'!AO32</f>
        <v>9.32</v>
      </c>
      <c r="E31" s="21"/>
      <c r="F31" s="18"/>
      <c r="G31" s="18"/>
      <c r="H31" s="18"/>
      <c r="I31" s="18"/>
      <c r="J31" s="18"/>
      <c r="K31" s="18"/>
      <c r="L31" s="28"/>
      <c r="M31" s="28"/>
      <c r="N31" s="28"/>
      <c r="O31" s="28"/>
      <c r="P31" s="28"/>
      <c r="Q31" s="28"/>
      <c r="R31" s="28"/>
    </row>
    <row r="32" spans="1:18" ht="13.5" customHeight="1" x14ac:dyDescent="0.25">
      <c r="A32" s="2">
        <v>25</v>
      </c>
      <c r="B32" s="31">
        <f>'CONSOLIDADO 1ER TRIM.'!B33</f>
        <v>0</v>
      </c>
      <c r="C32" s="3" t="str">
        <f>'CONSOLIDADO 1ER TRIM.'!C33</f>
        <v>MORENO MOREIRA JOSE JAHER</v>
      </c>
      <c r="D32" s="4">
        <f>'CALF. TRIMESTRALES'!AO33</f>
        <v>7.84</v>
      </c>
      <c r="E32" s="21"/>
      <c r="F32" s="18"/>
      <c r="G32" s="18"/>
      <c r="H32" s="18"/>
      <c r="I32" s="18"/>
      <c r="J32" s="18"/>
      <c r="K32" s="18"/>
      <c r="L32" s="28"/>
      <c r="M32" s="28"/>
      <c r="N32" s="28"/>
      <c r="O32" s="28"/>
      <c r="P32" s="28"/>
      <c r="Q32" s="28"/>
      <c r="R32" s="28"/>
    </row>
    <row r="33" spans="1:18" ht="13.5" customHeight="1" x14ac:dyDescent="0.25">
      <c r="A33" s="2">
        <v>26</v>
      </c>
      <c r="B33" s="31">
        <f>'CONSOLIDADO 1ER TRIM.'!B34</f>
        <v>0</v>
      </c>
      <c r="C33" s="3" t="str">
        <f>'CONSOLIDADO 1ER TRIM.'!C34</f>
        <v>MURILLO CHILA ZAIDA CHARLOTTE</v>
      </c>
      <c r="D33" s="4">
        <f>'CALF. TRIMESTRALES'!AO34</f>
        <v>9.33</v>
      </c>
      <c r="E33" s="21"/>
      <c r="F33" s="18"/>
      <c r="G33" s="18"/>
      <c r="H33" s="18"/>
      <c r="I33" s="18"/>
      <c r="J33" s="18"/>
      <c r="K33" s="18"/>
      <c r="L33" s="28"/>
      <c r="M33" s="28"/>
      <c r="N33" s="28"/>
      <c r="O33" s="28"/>
      <c r="P33" s="28"/>
      <c r="Q33" s="28"/>
      <c r="R33" s="28"/>
    </row>
    <row r="34" spans="1:18" ht="13.5" customHeight="1" x14ac:dyDescent="0.25">
      <c r="A34" s="2">
        <v>27</v>
      </c>
      <c r="B34" s="31">
        <f>'CONSOLIDADO 1ER TRIM.'!B35</f>
        <v>0</v>
      </c>
      <c r="C34" s="3" t="str">
        <f>'CONSOLIDADO 1ER TRIM.'!C35</f>
        <v>ORTIZ CAGUA DANNY DAMIAN</v>
      </c>
      <c r="D34" s="4">
        <f>'CALF. TRIMESTRALES'!AO35</f>
        <v>9.8699999999999992</v>
      </c>
      <c r="E34" s="21"/>
      <c r="F34" s="18"/>
      <c r="G34" s="18"/>
      <c r="H34" s="18"/>
      <c r="I34" s="18"/>
      <c r="J34" s="18"/>
      <c r="K34" s="18"/>
      <c r="L34" s="28"/>
      <c r="M34" s="28"/>
      <c r="N34" s="28"/>
      <c r="O34" s="28"/>
      <c r="P34" s="28"/>
      <c r="Q34" s="28"/>
      <c r="R34" s="28"/>
    </row>
    <row r="35" spans="1:18" ht="13.5" customHeight="1" x14ac:dyDescent="0.25">
      <c r="A35" s="2">
        <v>28</v>
      </c>
      <c r="B35" s="31">
        <f>'CONSOLIDADO 1ER TRIM.'!B36</f>
        <v>0</v>
      </c>
      <c r="C35" s="3" t="str">
        <f>'CONSOLIDADO 1ER TRIM.'!C36</f>
        <v>ORTIZ ZAMBRANO ANA DALILA</v>
      </c>
      <c r="D35" s="4">
        <f>'CALF. TRIMESTRALES'!AO36</f>
        <v>9.84</v>
      </c>
      <c r="E35" s="21"/>
      <c r="F35" s="18"/>
      <c r="G35" s="18"/>
      <c r="H35" s="18"/>
      <c r="I35" s="18"/>
      <c r="J35" s="18"/>
      <c r="K35" s="18"/>
      <c r="L35" s="28"/>
      <c r="M35" s="28"/>
      <c r="N35" s="28"/>
      <c r="O35" s="28"/>
      <c r="P35" s="28"/>
      <c r="Q35" s="28"/>
      <c r="R35" s="28"/>
    </row>
    <row r="36" spans="1:18" ht="13.5" customHeight="1" x14ac:dyDescent="0.25">
      <c r="A36" s="2">
        <v>29</v>
      </c>
      <c r="B36" s="31">
        <f>'CONSOLIDADO 1ER TRIM.'!B37</f>
        <v>0</v>
      </c>
      <c r="C36" s="3" t="str">
        <f>'CONSOLIDADO 1ER TRIM.'!C37</f>
        <v>QUIROZ ORTIZ ADRIANA LUCIA</v>
      </c>
      <c r="D36" s="4">
        <f>'CALF. TRIMESTRALES'!AO37</f>
        <v>9.51</v>
      </c>
      <c r="E36" s="21"/>
      <c r="F36" s="18"/>
      <c r="G36" s="18"/>
      <c r="H36" s="18"/>
      <c r="I36" s="18"/>
      <c r="J36" s="18"/>
      <c r="K36" s="18"/>
      <c r="L36" s="28"/>
      <c r="M36" s="28"/>
      <c r="N36" s="28"/>
      <c r="O36" s="28"/>
      <c r="P36" s="28"/>
      <c r="Q36" s="28"/>
      <c r="R36" s="28"/>
    </row>
    <row r="37" spans="1:18" ht="13.5" customHeight="1" x14ac:dyDescent="0.25">
      <c r="A37" s="2">
        <v>30</v>
      </c>
      <c r="B37" s="31">
        <f>'CONSOLIDADO 1ER TRIM.'!B38</f>
        <v>0</v>
      </c>
      <c r="C37" s="3" t="str">
        <f>'CONSOLIDADO 1ER TRIM.'!C38</f>
        <v>RODRIGUEZ ARRIAGA KEYLER JOSUE</v>
      </c>
      <c r="D37" s="4">
        <f>'CALF. TRIMESTRALES'!AO38</f>
        <v>9.3000000000000007</v>
      </c>
      <c r="E37" s="21"/>
      <c r="F37" s="18"/>
      <c r="G37" s="18"/>
      <c r="H37" s="18"/>
      <c r="I37" s="18"/>
      <c r="J37" s="18"/>
      <c r="K37" s="18"/>
      <c r="L37" s="28"/>
      <c r="M37" s="28"/>
      <c r="N37" s="28"/>
      <c r="O37" s="28"/>
      <c r="P37" s="28"/>
      <c r="Q37" s="28"/>
      <c r="R37" s="28"/>
    </row>
    <row r="38" spans="1:18" ht="13.5" customHeight="1" x14ac:dyDescent="0.25">
      <c r="A38" s="2">
        <v>31</v>
      </c>
      <c r="B38" s="31">
        <f>'CONSOLIDADO 1ER TRIM.'!B39</f>
        <v>0</v>
      </c>
      <c r="C38" s="3" t="str">
        <f>'CONSOLIDADO 1ER TRIM.'!C39</f>
        <v>RODRIGUEZ GUILLEN CAMILA NOHELIA</v>
      </c>
      <c r="D38" s="4">
        <f>'CALF. TRIMESTRALES'!AO39</f>
        <v>9.6999999999999993</v>
      </c>
      <c r="E38" s="21"/>
      <c r="F38" s="18"/>
      <c r="G38" s="18"/>
      <c r="H38" s="18"/>
      <c r="I38" s="18"/>
      <c r="J38" s="18"/>
      <c r="K38" s="18"/>
      <c r="L38" s="28"/>
      <c r="M38" s="28"/>
      <c r="N38" s="28"/>
      <c r="O38" s="28"/>
      <c r="P38" s="28"/>
      <c r="Q38" s="28"/>
      <c r="R38" s="28"/>
    </row>
    <row r="39" spans="1:18" ht="13.5" customHeight="1" x14ac:dyDescent="0.25">
      <c r="A39" s="2">
        <v>32</v>
      </c>
      <c r="B39" s="31">
        <f>'CONSOLIDADO 1ER TRIM.'!B40</f>
        <v>0</v>
      </c>
      <c r="C39" s="3" t="str">
        <f>'CONSOLIDADO 1ER TRIM.'!C40</f>
        <v>ROSADO DELGADO ASHLEY ANTONELLA</v>
      </c>
      <c r="D39" s="4">
        <f>'CALF. TRIMESTRALES'!AO40</f>
        <v>9.93</v>
      </c>
      <c r="E39" s="21"/>
      <c r="F39" s="18"/>
      <c r="G39" s="18"/>
      <c r="H39" s="18"/>
      <c r="I39" s="18"/>
      <c r="J39" s="18"/>
      <c r="K39" s="18"/>
      <c r="L39" s="28"/>
      <c r="M39" s="28"/>
      <c r="N39" s="28"/>
      <c r="O39" s="28"/>
      <c r="P39" s="28"/>
      <c r="Q39" s="28"/>
      <c r="R39" s="28"/>
    </row>
    <row r="40" spans="1:18" ht="13.5" customHeight="1" x14ac:dyDescent="0.25">
      <c r="A40" s="2">
        <v>33</v>
      </c>
      <c r="B40" s="31">
        <f>'CONSOLIDADO 1ER TRIM.'!B41</f>
        <v>0</v>
      </c>
      <c r="C40" s="3" t="str">
        <f>'CONSOLIDADO 1ER TRIM.'!C41</f>
        <v>SABANDO IBARRA JEREMIAS KALET</v>
      </c>
      <c r="D40" s="4">
        <f>'CALF. TRIMESTRALES'!AO41</f>
        <v>8.52</v>
      </c>
      <c r="E40" s="21"/>
      <c r="F40" s="18"/>
      <c r="G40" s="18"/>
      <c r="H40" s="18"/>
      <c r="I40" s="18"/>
      <c r="J40" s="18"/>
      <c r="K40" s="18"/>
      <c r="L40" s="28"/>
      <c r="M40" s="28"/>
      <c r="N40" s="28"/>
      <c r="O40" s="28"/>
      <c r="P40" s="28"/>
      <c r="Q40" s="28"/>
      <c r="R40" s="28"/>
    </row>
    <row r="41" spans="1:18" ht="13.5" customHeight="1" x14ac:dyDescent="0.25">
      <c r="A41" s="2">
        <v>34</v>
      </c>
      <c r="B41" s="31">
        <f>'CONSOLIDADO 1ER TRIM.'!B42</f>
        <v>0</v>
      </c>
      <c r="C41" s="3" t="str">
        <f>'CONSOLIDADO 1ER TRIM.'!C42</f>
        <v>SOLORZANO MELENDREZ JOSTIN RAFAEL</v>
      </c>
      <c r="D41" s="4">
        <f>'CALF. TRIMESTRALES'!AO42</f>
        <v>9.76</v>
      </c>
      <c r="E41" s="21"/>
      <c r="F41" s="18"/>
      <c r="G41" s="18"/>
      <c r="H41" s="18"/>
      <c r="I41" s="18"/>
      <c r="J41" s="18"/>
      <c r="K41" s="18"/>
      <c r="L41" s="28"/>
      <c r="M41" s="28"/>
      <c r="N41" s="28"/>
      <c r="O41" s="28"/>
      <c r="P41" s="28"/>
      <c r="Q41" s="28"/>
      <c r="R41" s="28"/>
    </row>
    <row r="42" spans="1:18" ht="13.5" customHeight="1" x14ac:dyDescent="0.25">
      <c r="A42" s="2">
        <v>35</v>
      </c>
      <c r="B42" s="31">
        <f>'CONSOLIDADO 1ER TRIM.'!B43</f>
        <v>0</v>
      </c>
      <c r="C42" s="3" t="str">
        <f>'CONSOLIDADO 1ER TRIM.'!C43</f>
        <v>SUAREZ REINA RAUL ALEJANDRO</v>
      </c>
      <c r="D42" s="4">
        <f>'CALF. TRIMESTRALES'!AO43</f>
        <v>9.94</v>
      </c>
      <c r="E42" s="21"/>
      <c r="F42" s="18"/>
      <c r="G42" s="18"/>
      <c r="H42" s="18"/>
      <c r="I42" s="18"/>
      <c r="J42" s="18"/>
      <c r="K42" s="18"/>
      <c r="L42" s="28"/>
      <c r="M42" s="28"/>
      <c r="N42" s="28"/>
      <c r="O42" s="28"/>
      <c r="P42" s="28"/>
      <c r="Q42" s="28"/>
      <c r="R42" s="28"/>
    </row>
    <row r="43" spans="1:18" ht="13.5" customHeight="1" x14ac:dyDescent="0.25">
      <c r="A43" s="2">
        <v>36</v>
      </c>
      <c r="B43" s="31">
        <f>'CONSOLIDADO 1ER TRIM.'!B44</f>
        <v>0</v>
      </c>
      <c r="C43" s="3" t="str">
        <f>'CONSOLIDADO 1ER TRIM.'!C44</f>
        <v>VERA FARIAS JACKSON ARIEL</v>
      </c>
      <c r="D43" s="4">
        <f>'CALF. TRIMESTRALES'!AO44</f>
        <v>9.83</v>
      </c>
      <c r="E43" s="21"/>
      <c r="F43" s="18"/>
      <c r="G43" s="18"/>
      <c r="H43" s="18"/>
      <c r="I43" s="18"/>
      <c r="J43" s="18"/>
      <c r="K43" s="18"/>
      <c r="L43" s="28"/>
      <c r="M43" s="28"/>
      <c r="N43" s="28"/>
      <c r="O43" s="28"/>
      <c r="P43" s="28"/>
      <c r="Q43" s="28"/>
      <c r="R43" s="28"/>
    </row>
    <row r="44" spans="1:18" ht="13.5" customHeight="1" x14ac:dyDescent="0.25">
      <c r="A44" s="2">
        <v>37</v>
      </c>
      <c r="B44" s="31">
        <f>'CONSOLIDADO 1ER TRIM.'!B45</f>
        <v>0</v>
      </c>
      <c r="C44" s="3" t="str">
        <f>'CONSOLIDADO 1ER TRIM.'!C45</f>
        <v>ZAMBRANO CAGUA EVAN NELSIÑO</v>
      </c>
      <c r="D44" s="4">
        <f>'CALF. TRIMESTRALES'!AO45</f>
        <v>8.4600000000000009</v>
      </c>
      <c r="E44" s="21"/>
      <c r="F44" s="18"/>
      <c r="G44" s="18"/>
      <c r="H44" s="18"/>
      <c r="I44" s="18"/>
      <c r="J44" s="18"/>
      <c r="K44" s="18"/>
      <c r="L44" s="28"/>
      <c r="M44" s="28"/>
      <c r="N44" s="28"/>
      <c r="O44" s="28"/>
      <c r="P44" s="28"/>
      <c r="Q44" s="28"/>
      <c r="R44" s="28"/>
    </row>
    <row r="45" spans="1:18" ht="13.5" customHeight="1" x14ac:dyDescent="0.25">
      <c r="A45" s="2">
        <v>38</v>
      </c>
      <c r="B45" s="31">
        <f>'CONSOLIDADO 1ER TRIM.'!B46</f>
        <v>0</v>
      </c>
      <c r="C45" s="3" t="str">
        <f>'CONSOLIDADO 1ER TRIM.'!C46</f>
        <v>ZAMBRANO CHILA NATHALY VIVIANA</v>
      </c>
      <c r="D45" s="4">
        <f>'CALF. TRIMESTRALES'!AO46</f>
        <v>6.7</v>
      </c>
      <c r="E45" s="21"/>
      <c r="F45" s="18"/>
      <c r="G45" s="18"/>
      <c r="H45" s="18"/>
      <c r="I45" s="18"/>
      <c r="J45" s="18"/>
      <c r="K45" s="18"/>
      <c r="L45" s="28"/>
      <c r="M45" s="28"/>
      <c r="N45" s="28"/>
      <c r="O45" s="28"/>
      <c r="P45" s="28"/>
      <c r="Q45" s="28"/>
      <c r="R45" s="28"/>
    </row>
    <row r="46" spans="1:18" ht="13.5" customHeight="1" x14ac:dyDescent="0.25">
      <c r="A46" s="2">
        <v>39</v>
      </c>
      <c r="B46" s="31">
        <f>'CONSOLIDADO 1ER TRIM.'!B47</f>
        <v>0</v>
      </c>
      <c r="C46" s="3" t="str">
        <f>'CONSOLIDADO 1ER TRIM.'!C47</f>
        <v>ZAMBRANO ZAMBRANO ELIAM EZEQUIEL</v>
      </c>
      <c r="D46" s="4">
        <f>'CALF. TRIMESTRALES'!AO47</f>
        <v>9.73</v>
      </c>
      <c r="E46" s="21"/>
      <c r="F46" s="18"/>
      <c r="G46" s="18"/>
      <c r="H46" s="18"/>
      <c r="I46" s="18"/>
      <c r="J46" s="18"/>
      <c r="K46" s="18"/>
      <c r="L46" s="28"/>
      <c r="M46" s="28"/>
      <c r="N46" s="28"/>
      <c r="O46" s="28"/>
      <c r="P46" s="28"/>
      <c r="Q46" s="28"/>
      <c r="R46" s="28"/>
    </row>
    <row r="47" spans="1:18" ht="13.5" customHeight="1" x14ac:dyDescent="0.25">
      <c r="A47" s="2">
        <v>40</v>
      </c>
      <c r="B47" s="31">
        <f>'CONSOLIDADO 1ER TRIM.'!B48</f>
        <v>0</v>
      </c>
      <c r="C47" s="3">
        <f>'CONSOLIDADO 1ER TRIM.'!C48</f>
        <v>0</v>
      </c>
      <c r="D47" s="4" t="str">
        <f>'CALF. TRIMESTRALES'!AO48</f>
        <v/>
      </c>
      <c r="E47" s="21"/>
      <c r="F47" s="18"/>
      <c r="G47" s="18"/>
      <c r="H47" s="18"/>
      <c r="I47" s="18"/>
      <c r="J47" s="18"/>
      <c r="K47" s="18"/>
      <c r="L47" s="28"/>
      <c r="M47" s="28"/>
      <c r="N47" s="28"/>
      <c r="O47" s="28"/>
      <c r="P47" s="28"/>
      <c r="Q47" s="28"/>
      <c r="R47" s="28"/>
    </row>
    <row r="48" spans="1:18" x14ac:dyDescent="0.25">
      <c r="L48" s="28"/>
      <c r="M48" s="28"/>
      <c r="N48" s="28"/>
      <c r="O48" s="28"/>
      <c r="P48" s="28"/>
      <c r="Q48" s="28"/>
      <c r="R48" s="28"/>
    </row>
    <row r="49" spans="3:18" x14ac:dyDescent="0.25">
      <c r="C49" s="5" t="s">
        <v>13</v>
      </c>
      <c r="D49" s="6">
        <f>COUNTIF(D8:D47,"&gt;0")</f>
        <v>39</v>
      </c>
      <c r="L49" s="28"/>
      <c r="M49" s="28"/>
      <c r="N49" s="28"/>
      <c r="O49" s="28"/>
      <c r="P49" s="28"/>
      <c r="Q49" s="28"/>
      <c r="R49" s="28"/>
    </row>
    <row r="50" spans="3:18" x14ac:dyDescent="0.25">
      <c r="C50" s="5" t="s">
        <v>32</v>
      </c>
      <c r="D50" s="7">
        <f>SUM(D8:D47)/D49</f>
        <v>9.2956410256410233</v>
      </c>
      <c r="L50" s="28"/>
      <c r="M50" s="28"/>
      <c r="N50" s="28"/>
      <c r="O50" s="28"/>
      <c r="P50" s="28"/>
      <c r="Q50" s="28"/>
      <c r="R50" s="28"/>
    </row>
    <row r="51" spans="3:18" x14ac:dyDescent="0.25">
      <c r="L51" s="28"/>
      <c r="M51" s="28"/>
      <c r="N51" s="28"/>
      <c r="O51" s="28"/>
      <c r="P51" s="28"/>
      <c r="Q51" s="28"/>
      <c r="R51" s="28"/>
    </row>
    <row r="52" spans="3:18" x14ac:dyDescent="0.25">
      <c r="C52" s="567" t="s">
        <v>20</v>
      </c>
      <c r="D52" s="567"/>
      <c r="E52" s="567"/>
      <c r="F52" s="567"/>
      <c r="L52" s="28"/>
      <c r="M52" s="28"/>
      <c r="N52" s="28"/>
      <c r="O52" s="28"/>
      <c r="P52" s="28"/>
      <c r="Q52" s="28"/>
      <c r="R52" s="28"/>
    </row>
    <row r="53" spans="3:18" x14ac:dyDescent="0.25">
      <c r="C53" s="13" t="s">
        <v>14</v>
      </c>
      <c r="D53" s="17" t="s">
        <v>29</v>
      </c>
      <c r="E53" s="568" t="s">
        <v>15</v>
      </c>
      <c r="F53" s="569"/>
      <c r="L53" s="28"/>
      <c r="M53" s="28"/>
      <c r="N53" s="28"/>
      <c r="O53" s="28"/>
      <c r="P53" s="28"/>
      <c r="Q53" s="28"/>
      <c r="R53" s="28"/>
    </row>
    <row r="54" spans="3:18" ht="12" customHeight="1" x14ac:dyDescent="0.25">
      <c r="C54" s="8" t="s">
        <v>16</v>
      </c>
      <c r="D54" s="32">
        <f>COUNTIF(D8:D47,"&gt;8,99")</f>
        <v>30</v>
      </c>
      <c r="E54" s="33">
        <f>(D54*100)/D58</f>
        <v>76.92307692307692</v>
      </c>
      <c r="F54" s="34" t="s">
        <v>15</v>
      </c>
      <c r="L54" s="28"/>
      <c r="M54" s="28"/>
      <c r="N54" s="28"/>
      <c r="O54" s="28"/>
      <c r="P54" s="28"/>
      <c r="Q54" s="28"/>
      <c r="R54" s="28"/>
    </row>
    <row r="55" spans="3:18" ht="12" customHeight="1" x14ac:dyDescent="0.25">
      <c r="C55" s="8" t="s">
        <v>17</v>
      </c>
      <c r="D55" s="32">
        <f>COUNTIF(D8:D47,"&gt;6,99")-D54</f>
        <v>8</v>
      </c>
      <c r="E55" s="33">
        <f>(D55*100)/D58</f>
        <v>20.512820512820515</v>
      </c>
      <c r="F55" s="34" t="s">
        <v>15</v>
      </c>
      <c r="L55" s="28"/>
      <c r="M55" s="28"/>
      <c r="N55" s="28"/>
      <c r="O55" s="28"/>
      <c r="P55" s="28"/>
      <c r="Q55" s="28"/>
      <c r="R55" s="28"/>
    </row>
    <row r="56" spans="3:18" ht="12" customHeight="1" x14ac:dyDescent="0.25">
      <c r="C56" s="9" t="s">
        <v>18</v>
      </c>
      <c r="D56" s="32">
        <f>COUNTIF(D8:D47,"&gt;4")-D55-D54</f>
        <v>1</v>
      </c>
      <c r="E56" s="33">
        <f>(D56*100)/D58</f>
        <v>2.5641025641025643</v>
      </c>
      <c r="F56" s="34" t="s">
        <v>15</v>
      </c>
      <c r="L56" s="28"/>
      <c r="M56" s="28"/>
      <c r="N56" s="28"/>
      <c r="O56" s="28"/>
      <c r="P56" s="28"/>
      <c r="Q56" s="28"/>
      <c r="R56" s="28"/>
    </row>
    <row r="57" spans="3:18" ht="12" customHeight="1" x14ac:dyDescent="0.25">
      <c r="C57" s="8" t="s">
        <v>19</v>
      </c>
      <c r="D57" s="35">
        <f>COUNTIF(D8:D47,"&gt;0")-D56-D55-D54</f>
        <v>0</v>
      </c>
      <c r="E57" s="36">
        <f>(D57*100)/D58</f>
        <v>0</v>
      </c>
      <c r="F57" s="37" t="s">
        <v>15</v>
      </c>
      <c r="L57" s="28"/>
      <c r="M57" s="28"/>
      <c r="N57" s="28"/>
      <c r="O57" s="28"/>
      <c r="P57" s="28"/>
      <c r="Q57" s="28"/>
      <c r="R57" s="28"/>
    </row>
    <row r="58" spans="3:18" x14ac:dyDescent="0.25">
      <c r="C58" s="63" t="s">
        <v>39</v>
      </c>
      <c r="D58" s="66">
        <f>SUM(D54:D57)</f>
        <v>39</v>
      </c>
      <c r="E58" s="66">
        <f>SUM(E54:E57)</f>
        <v>100</v>
      </c>
      <c r="F58" s="67" t="s">
        <v>15</v>
      </c>
      <c r="L58" s="28"/>
      <c r="M58" s="28"/>
      <c r="N58" s="28"/>
      <c r="O58" s="28"/>
      <c r="P58" s="28"/>
      <c r="Q58" s="28"/>
      <c r="R58" s="28"/>
    </row>
    <row r="59" spans="3:18" x14ac:dyDescent="0.25">
      <c r="L59" s="28"/>
      <c r="M59" s="28"/>
      <c r="N59" s="28"/>
      <c r="O59" s="28"/>
      <c r="P59" s="28"/>
      <c r="Q59" s="28"/>
      <c r="R59" s="28"/>
    </row>
    <row r="60" spans="3:18" x14ac:dyDescent="0.25">
      <c r="L60" s="28"/>
      <c r="M60" s="28"/>
      <c r="N60" s="28"/>
      <c r="O60" s="28"/>
      <c r="P60" s="28"/>
      <c r="Q60" s="28"/>
      <c r="R60" s="28"/>
    </row>
    <row r="61" spans="3:18" x14ac:dyDescent="0.25">
      <c r="L61" s="28"/>
      <c r="M61" s="28"/>
      <c r="N61" s="28"/>
      <c r="O61" s="28"/>
      <c r="P61" s="28"/>
      <c r="Q61" s="28"/>
      <c r="R61" s="28"/>
    </row>
    <row r="62" spans="3:18" x14ac:dyDescent="0.25">
      <c r="C62" s="11"/>
      <c r="L62" s="28"/>
      <c r="M62" s="28"/>
      <c r="N62" s="28"/>
      <c r="O62" s="28"/>
      <c r="P62" s="28"/>
      <c r="Q62" s="28"/>
      <c r="R62" s="28"/>
    </row>
    <row r="63" spans="3:18" x14ac:dyDescent="0.25">
      <c r="C63" s="107" t="str">
        <f>MENÚ!B7</f>
        <v>MGTR. YUGCHA BRAVO SHIRLEY</v>
      </c>
      <c r="D63" s="105"/>
      <c r="E63" s="108"/>
      <c r="F63" s="108"/>
      <c r="G63" s="108"/>
      <c r="H63" s="108"/>
      <c r="I63" s="107" t="str">
        <f>MENÚ!F23</f>
        <v>MGTR. EDUARDO ZAMBRANO ESMERALDAS</v>
      </c>
      <c r="L63" s="28"/>
      <c r="M63" s="28"/>
      <c r="N63" s="28"/>
      <c r="O63" s="28"/>
      <c r="P63" s="28"/>
      <c r="Q63" s="28"/>
      <c r="R63" s="28"/>
    </row>
    <row r="64" spans="3:18" x14ac:dyDescent="0.25">
      <c r="C64" s="106" t="str">
        <f>MENÚ!A7</f>
        <v>DOCENTE TUTORA</v>
      </c>
      <c r="D64" s="105"/>
      <c r="E64" s="109"/>
      <c r="F64" s="109"/>
      <c r="G64" s="109"/>
      <c r="H64" s="109"/>
      <c r="I64" s="106" t="str">
        <f>MENÚ!C23</f>
        <v>RECTOR</v>
      </c>
      <c r="J64" s="24"/>
      <c r="L64" s="28"/>
      <c r="M64" s="28"/>
      <c r="N64" s="28"/>
      <c r="O64" s="28"/>
      <c r="P64" s="28"/>
      <c r="Q64" s="28"/>
      <c r="R64" s="28"/>
    </row>
    <row r="65" spans="3:18" x14ac:dyDescent="0.25">
      <c r="C65" s="105"/>
      <c r="D65" s="105"/>
      <c r="E65" s="105"/>
      <c r="F65" s="105"/>
      <c r="G65" s="105"/>
      <c r="H65" s="105"/>
      <c r="I65" s="105"/>
      <c r="L65" s="28"/>
      <c r="M65" s="28"/>
      <c r="N65" s="28"/>
      <c r="O65" s="28"/>
      <c r="P65" s="28"/>
      <c r="Q65" s="28"/>
      <c r="R65" s="28"/>
    </row>
    <row r="66" spans="3:18" x14ac:dyDescent="0.25">
      <c r="L66" s="28"/>
      <c r="M66" s="28"/>
      <c r="N66" s="28"/>
      <c r="O66" s="28"/>
      <c r="P66" s="28"/>
      <c r="Q66" s="28"/>
      <c r="R66" s="28"/>
    </row>
  </sheetData>
  <mergeCells count="17">
    <mergeCell ref="C52:F52"/>
    <mergeCell ref="E53:F53"/>
    <mergeCell ref="A6:C6"/>
    <mergeCell ref="F6:J6"/>
    <mergeCell ref="F7:G7"/>
    <mergeCell ref="F8:G8"/>
    <mergeCell ref="F9:G9"/>
    <mergeCell ref="F10:G10"/>
    <mergeCell ref="F11:G11"/>
    <mergeCell ref="F12:G12"/>
    <mergeCell ref="A2:B2"/>
    <mergeCell ref="A3:B3"/>
    <mergeCell ref="A4:B4"/>
    <mergeCell ref="D4:E4"/>
    <mergeCell ref="C2:H2"/>
    <mergeCell ref="C3:H3"/>
    <mergeCell ref="F4:H4"/>
  </mergeCells>
  <pageMargins left="0.39370078740157483" right="0.19685039370078741" top="0" bottom="0" header="0" footer="0"/>
  <pageSetup paperSize="9" scale="75" orientation="portrait" horizontalDpi="4294967292" verticalDpi="36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3300"/>
  </sheetPr>
  <dimension ref="A1:P62"/>
  <sheetViews>
    <sheetView showGridLines="0" zoomScale="87" zoomScaleNormal="87" workbookViewId="0"/>
  </sheetViews>
  <sheetFormatPr baseColWidth="10" defaultRowHeight="15" x14ac:dyDescent="0.25"/>
  <cols>
    <col min="1" max="1" width="3.140625" customWidth="1"/>
    <col min="2" max="2" width="11.7109375" customWidth="1"/>
    <col min="3" max="3" width="40.7109375" customWidth="1"/>
    <col min="4" max="11" width="7" customWidth="1"/>
    <col min="12" max="12" width="6.85546875" customWidth="1"/>
    <col min="13" max="13" width="21.140625" customWidth="1"/>
    <col min="14" max="14" width="1.5703125" customWidth="1"/>
    <col min="15" max="15" width="6.7109375" customWidth="1"/>
    <col min="16" max="16" width="2.5703125" customWidth="1"/>
    <col min="17" max="17" width="1.5703125" customWidth="1"/>
  </cols>
  <sheetData>
    <row r="1" spans="1:16" ht="80.25" customHeight="1" x14ac:dyDescent="0.25"/>
    <row r="2" spans="1:16" ht="18.75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  <c r="F2" s="382"/>
      <c r="G2" s="69"/>
      <c r="H2" s="69"/>
      <c r="I2" s="69"/>
      <c r="J2" s="69"/>
      <c r="K2" s="69"/>
      <c r="L2" s="69"/>
      <c r="M2" s="69"/>
      <c r="N2" s="191"/>
      <c r="O2" s="191"/>
      <c r="P2" s="191"/>
    </row>
    <row r="3" spans="1:16" ht="18.75" customHeight="1" x14ac:dyDescent="0.25">
      <c r="A3" s="381" t="s">
        <v>10</v>
      </c>
      <c r="B3" s="381"/>
      <c r="C3" s="434" t="str">
        <f>MENÚ!B7</f>
        <v>MGTR. YUGCHA BRAVO SHIRLEY</v>
      </c>
      <c r="D3" s="434"/>
      <c r="E3" s="434"/>
      <c r="F3" s="434"/>
      <c r="G3" s="192"/>
      <c r="H3" s="192"/>
      <c r="I3" s="191"/>
      <c r="J3" s="191"/>
      <c r="K3" s="191"/>
      <c r="L3" s="191"/>
      <c r="M3" s="191"/>
      <c r="N3" s="191"/>
      <c r="O3" s="191"/>
      <c r="P3" s="191"/>
    </row>
    <row r="4" spans="1:16" ht="18.75" customHeight="1" x14ac:dyDescent="0.25">
      <c r="A4" s="381" t="s">
        <v>51</v>
      </c>
      <c r="B4" s="381"/>
      <c r="C4" s="120" t="str">
        <f>MENÚ!G7</f>
        <v>2do</v>
      </c>
      <c r="D4" s="663" t="s">
        <v>40</v>
      </c>
      <c r="E4" s="663"/>
      <c r="F4" s="122" t="str">
        <f>MENÚ!G8</f>
        <v>A</v>
      </c>
      <c r="G4" s="192"/>
      <c r="H4" s="192"/>
      <c r="I4" s="191"/>
      <c r="J4" s="191"/>
      <c r="K4" s="191"/>
      <c r="L4" s="191"/>
      <c r="M4" s="191"/>
      <c r="N4" s="191"/>
      <c r="O4" s="191"/>
      <c r="P4" s="191"/>
    </row>
    <row r="5" spans="1:16" ht="7.5" customHeight="1" x14ac:dyDescent="0.25"/>
    <row r="6" spans="1:16" ht="22.5" customHeight="1" thickBot="1" x14ac:dyDescent="0.3">
      <c r="A6" s="733" t="s">
        <v>116</v>
      </c>
      <c r="B6" s="733"/>
      <c r="C6" s="733"/>
      <c r="D6" s="733"/>
      <c r="E6" s="733"/>
      <c r="F6" s="733"/>
      <c r="G6" s="733"/>
      <c r="H6" s="733"/>
      <c r="I6" s="733"/>
      <c r="J6" s="733"/>
      <c r="K6" s="733"/>
      <c r="L6" s="733"/>
    </row>
    <row r="7" spans="1:16" ht="15" customHeight="1" thickTop="1" x14ac:dyDescent="0.25">
      <c r="A7" s="734" t="s">
        <v>3</v>
      </c>
      <c r="B7" s="737" t="s">
        <v>2</v>
      </c>
      <c r="C7" s="738" t="s">
        <v>0</v>
      </c>
      <c r="D7" s="741" t="str">
        <f>'CALIF. 1ER TRIM.'!D7</f>
        <v>LENGUA Y LITERATURA</v>
      </c>
      <c r="E7" s="743" t="str">
        <f>'CALIF. 1ER TRIM.'!I7</f>
        <v>MATEMÁTICA</v>
      </c>
      <c r="F7" s="745" t="str">
        <f>'CALIF. 1ER TRIM.'!N7</f>
        <v>ESTUDIOS SOCIALES</v>
      </c>
      <c r="G7" s="756" t="str">
        <f>'CALIF. 1ER TRIM.'!S7</f>
        <v>CIENCIAS NATURALES</v>
      </c>
      <c r="H7" s="758" t="str">
        <f>'CALIF. 1ER TRIM.'!X7</f>
        <v>INGLÉS</v>
      </c>
      <c r="I7" s="750" t="str">
        <f>'CALIF. 1ER TRIM.'!AC7</f>
        <v>EDUCACIÓN FÍSICA</v>
      </c>
      <c r="J7" s="752" t="str">
        <f>'CALIF. 1ER TRIM.'!AE7</f>
        <v>EDUCACIÓN CULTURAL Y ARÍSTICA</v>
      </c>
      <c r="K7" s="754" t="s">
        <v>70</v>
      </c>
      <c r="L7" s="726" t="s">
        <v>117</v>
      </c>
      <c r="M7" s="730" t="s">
        <v>49</v>
      </c>
      <c r="N7" s="217"/>
      <c r="O7" s="193"/>
      <c r="P7" s="193"/>
    </row>
    <row r="8" spans="1:16" ht="15" customHeight="1" x14ac:dyDescent="0.25">
      <c r="A8" s="735"/>
      <c r="B8" s="737"/>
      <c r="C8" s="739"/>
      <c r="D8" s="742"/>
      <c r="E8" s="744"/>
      <c r="F8" s="746"/>
      <c r="G8" s="757"/>
      <c r="H8" s="759"/>
      <c r="I8" s="751"/>
      <c r="J8" s="753"/>
      <c r="K8" s="755"/>
      <c r="L8" s="727"/>
      <c r="M8" s="731"/>
    </row>
    <row r="9" spans="1:16" ht="60.75" customHeight="1" x14ac:dyDescent="0.25">
      <c r="A9" s="736"/>
      <c r="B9" s="737"/>
      <c r="C9" s="740"/>
      <c r="D9" s="742"/>
      <c r="E9" s="744"/>
      <c r="F9" s="746"/>
      <c r="G9" s="757"/>
      <c r="H9" s="759"/>
      <c r="I9" s="751"/>
      <c r="J9" s="753"/>
      <c r="K9" s="755"/>
      <c r="L9" s="728"/>
      <c r="M9" s="732"/>
      <c r="N9" s="194"/>
      <c r="O9" s="194"/>
      <c r="P9" s="194"/>
    </row>
    <row r="10" spans="1:16" s="25" customFormat="1" ht="13.5" customHeight="1" x14ac:dyDescent="0.2">
      <c r="A10" s="195">
        <v>1</v>
      </c>
      <c r="B10" s="155">
        <f>'LISTA CAS'!B8</f>
        <v>0</v>
      </c>
      <c r="C10" s="196" t="str">
        <f>'LISTA CAS'!C8</f>
        <v>ALAVA INTRIAGO MADELINE JULIETTE</v>
      </c>
      <c r="D10" s="197">
        <f>'CALF. TRIMESTRALES'!G9</f>
        <v>8.65</v>
      </c>
      <c r="E10" s="197">
        <f>'CALF. TRIMESTRALES'!L9</f>
        <v>8.57</v>
      </c>
      <c r="F10" s="197">
        <f>'CALF. TRIMESTRALES'!Q9</f>
        <v>9.1199999999999992</v>
      </c>
      <c r="G10" s="197">
        <f>'CALF. TRIMESTRALES'!V9</f>
        <v>8.58</v>
      </c>
      <c r="H10" s="197">
        <f>'CALF. TRIMESTRALES'!AA9</f>
        <v>8.6999999999999993</v>
      </c>
      <c r="I10" s="197">
        <f>'CALF. TRIMESTRALES'!AG9</f>
        <v>9</v>
      </c>
      <c r="J10" s="197">
        <f>'CALF. TRIMESTRALES'!AM9</f>
        <v>9</v>
      </c>
      <c r="K10" s="198">
        <f>'CALF. TRIMESTRALES'!AO9</f>
        <v>8.8000000000000007</v>
      </c>
      <c r="L10" s="266" t="str">
        <f>IF(K10="","",IF(K10&gt;=9,"DA",IF(K10&gt;=7,"AA",IF(K10&gt;=4,"PA","NA"))))</f>
        <v>AA</v>
      </c>
      <c r="M10" s="267" t="str">
        <f t="shared" ref="M10:M24" si="0">IF(K10="","",IF(K10&gt;=7,"APROBADO.",IF(AND(K10&lt;=6.99,K10&gt;=0.01),"REFUERZO PEDAGÓGICO","NO ASISTIO")))</f>
        <v>APROBADO.</v>
      </c>
    </row>
    <row r="11" spans="1:16" s="25" customFormat="1" ht="13.5" customHeight="1" x14ac:dyDescent="0.2">
      <c r="A11" s="199">
        <v>2</v>
      </c>
      <c r="B11" s="155">
        <f>'LISTA CAS'!B9</f>
        <v>0</v>
      </c>
      <c r="C11" s="196" t="str">
        <f>'LISTA CAS'!C9</f>
        <v>ALCIVAR MUÑOZ ORIANA VALESKA</v>
      </c>
      <c r="D11" s="197">
        <f>'CALF. TRIMESTRALES'!G10</f>
        <v>10</v>
      </c>
      <c r="E11" s="197">
        <f>'CALF. TRIMESTRALES'!L10</f>
        <v>9.93</v>
      </c>
      <c r="F11" s="197">
        <f>'CALF. TRIMESTRALES'!Q10</f>
        <v>9.76</v>
      </c>
      <c r="G11" s="197">
        <f>'CALF. TRIMESTRALES'!V10</f>
        <v>9.86</v>
      </c>
      <c r="H11" s="197">
        <f>'CALF. TRIMESTRALES'!AA10</f>
        <v>9.93</v>
      </c>
      <c r="I11" s="197">
        <f>'CALF. TRIMESTRALES'!AG10</f>
        <v>10</v>
      </c>
      <c r="J11" s="197">
        <f>'CALF. TRIMESTRALES'!AM10</f>
        <v>10</v>
      </c>
      <c r="K11" s="198">
        <f>'CALF. TRIMESTRALES'!AO10</f>
        <v>9.92</v>
      </c>
      <c r="L11" s="266" t="str">
        <f>IF(K11="","",IF(K11&gt;=9,"DA",IF(K11&gt;=7,"AA",IF(K11&gt;=4,"PA","NA"))))</f>
        <v>DA</v>
      </c>
      <c r="M11" s="267" t="str">
        <f t="shared" si="0"/>
        <v>APROBADO.</v>
      </c>
    </row>
    <row r="12" spans="1:16" s="25" customFormat="1" ht="13.5" customHeight="1" x14ac:dyDescent="0.2">
      <c r="A12" s="199">
        <v>3</v>
      </c>
      <c r="B12" s="155">
        <f>'LISTA CAS'!B10</f>
        <v>0</v>
      </c>
      <c r="C12" s="196" t="str">
        <f>'LISTA CAS'!C10</f>
        <v>ARIAS MUÑOZ FERNANDO ELIAN</v>
      </c>
      <c r="D12" s="197">
        <f>'CALF. TRIMESTRALES'!G11</f>
        <v>9.93</v>
      </c>
      <c r="E12" s="197">
        <f>'CALF. TRIMESTRALES'!L11</f>
        <v>9.7899999999999991</v>
      </c>
      <c r="F12" s="197">
        <f>'CALF. TRIMESTRALES'!Q11</f>
        <v>9.4600000000000009</v>
      </c>
      <c r="G12" s="197">
        <f>'CALF. TRIMESTRALES'!V11</f>
        <v>9.67</v>
      </c>
      <c r="H12" s="197">
        <f>'CALF. TRIMESTRALES'!AA11</f>
        <v>10</v>
      </c>
      <c r="I12" s="197">
        <f>'CALF. TRIMESTRALES'!AG11</f>
        <v>10</v>
      </c>
      <c r="J12" s="197">
        <f>'CALF. TRIMESTRALES'!AM11</f>
        <v>9</v>
      </c>
      <c r="K12" s="198">
        <f>'CALF. TRIMESTRALES'!AO11</f>
        <v>9.69</v>
      </c>
      <c r="L12" s="266" t="str">
        <f t="shared" ref="L12:L25" si="1">IF(K12="","",IF(K12&gt;=9,"DA",IF(K12&gt;=7,"AA",IF(K12&gt;=4,"PA","NA"))))</f>
        <v>DA</v>
      </c>
      <c r="M12" s="267" t="str">
        <f t="shared" si="0"/>
        <v>APROBADO.</v>
      </c>
    </row>
    <row r="13" spans="1:16" s="25" customFormat="1" ht="13.5" customHeight="1" x14ac:dyDescent="0.2">
      <c r="A13" s="199">
        <v>4</v>
      </c>
      <c r="B13" s="155">
        <f>'LISTA CAS'!B11</f>
        <v>0</v>
      </c>
      <c r="C13" s="196" t="str">
        <f>'LISTA CAS'!C11</f>
        <v>BARRE MAGALLAN BASTIAN OMAR</v>
      </c>
      <c r="D13" s="197">
        <f>'CALF. TRIMESTRALES'!G12</f>
        <v>7.1</v>
      </c>
      <c r="E13" s="197">
        <f>'CALF. TRIMESTRALES'!L12</f>
        <v>8.01</v>
      </c>
      <c r="F13" s="197">
        <f>'CALF. TRIMESTRALES'!Q12</f>
        <v>9.07</v>
      </c>
      <c r="G13" s="197">
        <f>'CALF. TRIMESTRALES'!V12</f>
        <v>8.7799999999999994</v>
      </c>
      <c r="H13" s="197">
        <f>'CALF. TRIMESTRALES'!AA12</f>
        <v>7.93</v>
      </c>
      <c r="I13" s="197">
        <f>'CALF. TRIMESTRALES'!AG12</f>
        <v>9</v>
      </c>
      <c r="J13" s="197">
        <f>'CALF. TRIMESTRALES'!AM12</f>
        <v>10</v>
      </c>
      <c r="K13" s="198">
        <f>'CALF. TRIMESTRALES'!AO12</f>
        <v>8.5500000000000007</v>
      </c>
      <c r="L13" s="266" t="str">
        <f t="shared" si="1"/>
        <v>AA</v>
      </c>
      <c r="M13" s="267" t="str">
        <f t="shared" si="0"/>
        <v>APROBADO.</v>
      </c>
    </row>
    <row r="14" spans="1:16" s="25" customFormat="1" ht="13.5" customHeight="1" x14ac:dyDescent="0.2">
      <c r="A14" s="199">
        <v>5</v>
      </c>
      <c r="B14" s="155">
        <f>'LISTA CAS'!B12</f>
        <v>0</v>
      </c>
      <c r="C14" s="196" t="str">
        <f>'LISTA CAS'!C12</f>
        <v>BASURTO MOREIRA VICTORIA CHARLOTTE</v>
      </c>
      <c r="D14" s="197">
        <f>'CALF. TRIMESTRALES'!G13</f>
        <v>10</v>
      </c>
      <c r="E14" s="197">
        <f>'CALF. TRIMESTRALES'!L13</f>
        <v>10</v>
      </c>
      <c r="F14" s="197">
        <f>'CALF. TRIMESTRALES'!Q13</f>
        <v>10</v>
      </c>
      <c r="G14" s="197">
        <f>'CALF. TRIMESTRALES'!V13</f>
        <v>10</v>
      </c>
      <c r="H14" s="197">
        <f>'CALF. TRIMESTRALES'!AA13</f>
        <v>10</v>
      </c>
      <c r="I14" s="197">
        <f>'CALF. TRIMESTRALES'!AG13</f>
        <v>10</v>
      </c>
      <c r="J14" s="197">
        <f>'CALF. TRIMESTRALES'!AM13</f>
        <v>10</v>
      </c>
      <c r="K14" s="198">
        <f>'CALF. TRIMESTRALES'!AO13</f>
        <v>10</v>
      </c>
      <c r="L14" s="266" t="str">
        <f t="shared" si="1"/>
        <v>DA</v>
      </c>
      <c r="M14" s="267" t="str">
        <f t="shared" si="0"/>
        <v>APROBADO.</v>
      </c>
    </row>
    <row r="15" spans="1:16" s="25" customFormat="1" ht="13.5" customHeight="1" x14ac:dyDescent="0.2">
      <c r="A15" s="199">
        <v>6</v>
      </c>
      <c r="B15" s="155">
        <f>'LISTA CAS'!B13</f>
        <v>0</v>
      </c>
      <c r="C15" s="196" t="str">
        <f>'LISTA CAS'!C13</f>
        <v>BONE CUERO JOSAFAT ISAAC</v>
      </c>
      <c r="D15" s="197">
        <f>'CALF. TRIMESTRALES'!G14</f>
        <v>8.81</v>
      </c>
      <c r="E15" s="197">
        <f>'CALF. TRIMESTRALES'!L14</f>
        <v>8.52</v>
      </c>
      <c r="F15" s="197">
        <f>'CALF. TRIMESTRALES'!Q14</f>
        <v>8.94</v>
      </c>
      <c r="G15" s="197">
        <f>'CALF. TRIMESTRALES'!V14</f>
        <v>8.73</v>
      </c>
      <c r="H15" s="197">
        <f>'CALF. TRIMESTRALES'!AA14</f>
        <v>9.09</v>
      </c>
      <c r="I15" s="197">
        <f>'CALF. TRIMESTRALES'!AG14</f>
        <v>9</v>
      </c>
      <c r="J15" s="197">
        <f>'CALF. TRIMESTRALES'!AM14</f>
        <v>10</v>
      </c>
      <c r="K15" s="198">
        <f>'CALF. TRIMESTRALES'!AO14</f>
        <v>9.01</v>
      </c>
      <c r="L15" s="266" t="str">
        <f t="shared" si="1"/>
        <v>DA</v>
      </c>
      <c r="M15" s="267" t="str">
        <f t="shared" si="0"/>
        <v>APROBADO.</v>
      </c>
    </row>
    <row r="16" spans="1:16" s="25" customFormat="1" ht="13.5" customHeight="1" x14ac:dyDescent="0.2">
      <c r="A16" s="199">
        <v>7</v>
      </c>
      <c r="B16" s="155">
        <f>'LISTA CAS'!B14</f>
        <v>0</v>
      </c>
      <c r="C16" s="196" t="str">
        <f>'LISTA CAS'!C14</f>
        <v>CAGUA ROMAN DARA ABIGAIL</v>
      </c>
      <c r="D16" s="197">
        <f>'CALF. TRIMESTRALES'!G15</f>
        <v>10</v>
      </c>
      <c r="E16" s="197">
        <f>'CALF. TRIMESTRALES'!L15</f>
        <v>9.81</v>
      </c>
      <c r="F16" s="197">
        <f>'CALF. TRIMESTRALES'!Q15</f>
        <v>9.5299999999999994</v>
      </c>
      <c r="G16" s="197">
        <f>'CALF. TRIMESTRALES'!V15</f>
        <v>9.76</v>
      </c>
      <c r="H16" s="197">
        <f>'CALF. TRIMESTRALES'!AA15</f>
        <v>9.61</v>
      </c>
      <c r="I16" s="197">
        <f>'CALF. TRIMESTRALES'!AG15</f>
        <v>10</v>
      </c>
      <c r="J16" s="197">
        <f>'CALF. TRIMESTRALES'!AM15</f>
        <v>10</v>
      </c>
      <c r="K16" s="198">
        <f>'CALF. TRIMESTRALES'!AO15</f>
        <v>9.81</v>
      </c>
      <c r="L16" s="266" t="str">
        <f t="shared" si="1"/>
        <v>DA</v>
      </c>
      <c r="M16" s="267" t="str">
        <f t="shared" si="0"/>
        <v>APROBADO.</v>
      </c>
    </row>
    <row r="17" spans="1:13" s="25" customFormat="1" ht="13.5" customHeight="1" x14ac:dyDescent="0.2">
      <c r="A17" s="199">
        <v>8</v>
      </c>
      <c r="B17" s="155">
        <f>'LISTA CAS'!B15</f>
        <v>0</v>
      </c>
      <c r="C17" s="196" t="str">
        <f>'LISTA CAS'!C15</f>
        <v>CALDERON CAÑARTE KEVIN DANIEL</v>
      </c>
      <c r="D17" s="197">
        <f>'CALF. TRIMESTRALES'!G16</f>
        <v>8.1199999999999992</v>
      </c>
      <c r="E17" s="197">
        <f>'CALF. TRIMESTRALES'!L16</f>
        <v>8.06</v>
      </c>
      <c r="F17" s="197">
        <f>'CALF. TRIMESTRALES'!Q16</f>
        <v>9.81</v>
      </c>
      <c r="G17" s="197">
        <f>'CALF. TRIMESTRALES'!V16</f>
        <v>9.1199999999999992</v>
      </c>
      <c r="H17" s="197">
        <f>'CALF. TRIMESTRALES'!AA16</f>
        <v>7.63</v>
      </c>
      <c r="I17" s="197">
        <f>'CALF. TRIMESTRALES'!AG16</f>
        <v>10</v>
      </c>
      <c r="J17" s="197">
        <f>'CALF. TRIMESTRALES'!AM16</f>
        <v>10</v>
      </c>
      <c r="K17" s="198">
        <f>'CALF. TRIMESTRALES'!AO16</f>
        <v>8.9600000000000009</v>
      </c>
      <c r="L17" s="266" t="str">
        <f t="shared" si="1"/>
        <v>AA</v>
      </c>
      <c r="M17" s="267" t="str">
        <f t="shared" si="0"/>
        <v>APROBADO.</v>
      </c>
    </row>
    <row r="18" spans="1:13" s="25" customFormat="1" ht="13.5" customHeight="1" x14ac:dyDescent="0.2">
      <c r="A18" s="199">
        <v>9</v>
      </c>
      <c r="B18" s="155">
        <f>'LISTA CAS'!B16</f>
        <v>0</v>
      </c>
      <c r="C18" s="196" t="str">
        <f>'LISTA CAS'!C16</f>
        <v>CALDERON VILELA BRITANNY AILIN</v>
      </c>
      <c r="D18" s="197">
        <f>'CALF. TRIMESTRALES'!G17</f>
        <v>9.57</v>
      </c>
      <c r="E18" s="197">
        <f>'CALF. TRIMESTRALES'!L17</f>
        <v>9.32</v>
      </c>
      <c r="F18" s="197">
        <f>'CALF. TRIMESTRALES'!Q17</f>
        <v>8.92</v>
      </c>
      <c r="G18" s="197">
        <f>'CALF. TRIMESTRALES'!V17</f>
        <v>9.93</v>
      </c>
      <c r="H18" s="197">
        <f>'CALF. TRIMESTRALES'!AA17</f>
        <v>9.85</v>
      </c>
      <c r="I18" s="197">
        <f>'CALF. TRIMESTRALES'!AG17</f>
        <v>10</v>
      </c>
      <c r="J18" s="197">
        <f>'CALF. TRIMESTRALES'!AM17</f>
        <v>10</v>
      </c>
      <c r="K18" s="198">
        <f>'CALF. TRIMESTRALES'!AO17</f>
        <v>9.65</v>
      </c>
      <c r="L18" s="266" t="str">
        <f t="shared" si="1"/>
        <v>DA</v>
      </c>
      <c r="M18" s="267" t="str">
        <f t="shared" si="0"/>
        <v>APROBADO.</v>
      </c>
    </row>
    <row r="19" spans="1:13" s="25" customFormat="1" ht="13.5" customHeight="1" x14ac:dyDescent="0.2">
      <c r="A19" s="199">
        <v>10</v>
      </c>
      <c r="B19" s="155">
        <f>'LISTA CAS'!B17</f>
        <v>0</v>
      </c>
      <c r="C19" s="196" t="str">
        <f>'LISTA CAS'!C17</f>
        <v>CAÑOLA CHILA MARIA FERNANDA</v>
      </c>
      <c r="D19" s="197">
        <f>'CALF. TRIMESTRALES'!G18</f>
        <v>9.19</v>
      </c>
      <c r="E19" s="197">
        <f>'CALF. TRIMESTRALES'!L18</f>
        <v>9.68</v>
      </c>
      <c r="F19" s="197">
        <f>'CALF. TRIMESTRALES'!Q18</f>
        <v>9.5299999999999994</v>
      </c>
      <c r="G19" s="197">
        <f>'CALF. TRIMESTRALES'!V18</f>
        <v>9.93</v>
      </c>
      <c r="H19" s="197">
        <f>'CALF. TRIMESTRALES'!AA18</f>
        <v>8.67</v>
      </c>
      <c r="I19" s="197">
        <f>'CALF. TRIMESTRALES'!AG18</f>
        <v>10</v>
      </c>
      <c r="J19" s="197">
        <f>'CALF. TRIMESTRALES'!AM18</f>
        <v>10</v>
      </c>
      <c r="K19" s="198">
        <f>'CALF. TRIMESTRALES'!AO18</f>
        <v>9.57</v>
      </c>
      <c r="L19" s="266" t="str">
        <f t="shared" si="1"/>
        <v>DA</v>
      </c>
      <c r="M19" s="267" t="str">
        <f t="shared" si="0"/>
        <v>APROBADO.</v>
      </c>
    </row>
    <row r="20" spans="1:13" s="25" customFormat="1" ht="13.5" customHeight="1" x14ac:dyDescent="0.2">
      <c r="A20" s="199">
        <v>11</v>
      </c>
      <c r="B20" s="155">
        <f>'LISTA CAS'!B18</f>
        <v>0</v>
      </c>
      <c r="C20" s="196" t="str">
        <f>'LISTA CAS'!C18</f>
        <v>CRIOLLO JAMA HEYTHAN KEANU</v>
      </c>
      <c r="D20" s="197">
        <f>'CALF. TRIMESTRALES'!G19</f>
        <v>8.48</v>
      </c>
      <c r="E20" s="197">
        <f>'CALF. TRIMESTRALES'!L19</f>
        <v>9.4499999999999993</v>
      </c>
      <c r="F20" s="197">
        <f>'CALF. TRIMESTRALES'!Q19</f>
        <v>8.77</v>
      </c>
      <c r="G20" s="197">
        <f>'CALF. TRIMESTRALES'!V19</f>
        <v>9.16</v>
      </c>
      <c r="H20" s="197">
        <f>'CALF. TRIMESTRALES'!AA19</f>
        <v>8.9600000000000009</v>
      </c>
      <c r="I20" s="197">
        <f>'CALF. TRIMESTRALES'!AG19</f>
        <v>10</v>
      </c>
      <c r="J20" s="197">
        <f>'CALF. TRIMESTRALES'!AM19</f>
        <v>10</v>
      </c>
      <c r="K20" s="198">
        <f>'CALF. TRIMESTRALES'!AO19</f>
        <v>9.26</v>
      </c>
      <c r="L20" s="266" t="str">
        <f t="shared" si="1"/>
        <v>DA</v>
      </c>
      <c r="M20" s="267" t="str">
        <f t="shared" si="0"/>
        <v>APROBADO.</v>
      </c>
    </row>
    <row r="21" spans="1:13" s="25" customFormat="1" ht="13.5" customHeight="1" x14ac:dyDescent="0.2">
      <c r="A21" s="199">
        <v>12</v>
      </c>
      <c r="B21" s="155">
        <f>'LISTA CAS'!B19</f>
        <v>0</v>
      </c>
      <c r="C21" s="196" t="str">
        <f>'LISTA CAS'!C19</f>
        <v>FARIAS QUIÑONEZ SCARLETH JULIETH</v>
      </c>
      <c r="D21" s="197">
        <f>'CALF. TRIMESTRALES'!G20</f>
        <v>9.49</v>
      </c>
      <c r="E21" s="197">
        <f>'CALF. TRIMESTRALES'!L20</f>
        <v>9.73</v>
      </c>
      <c r="F21" s="197">
        <f>'CALF. TRIMESTRALES'!Q20</f>
        <v>8.91</v>
      </c>
      <c r="G21" s="197">
        <f>'CALF. TRIMESTRALES'!V20</f>
        <v>9.8800000000000008</v>
      </c>
      <c r="H21" s="197">
        <f>'CALF. TRIMESTRALES'!AA20</f>
        <v>8.93</v>
      </c>
      <c r="I21" s="197">
        <f>'CALF. TRIMESTRALES'!AG20</f>
        <v>10</v>
      </c>
      <c r="J21" s="197">
        <f>'CALF. TRIMESTRALES'!AM20</f>
        <v>10</v>
      </c>
      <c r="K21" s="198">
        <f>'CALF. TRIMESTRALES'!AO20</f>
        <v>9.56</v>
      </c>
      <c r="L21" s="266" t="str">
        <f t="shared" si="1"/>
        <v>DA</v>
      </c>
      <c r="M21" s="267" t="str">
        <f t="shared" si="0"/>
        <v>APROBADO.</v>
      </c>
    </row>
    <row r="22" spans="1:13" s="25" customFormat="1" ht="13.5" customHeight="1" x14ac:dyDescent="0.2">
      <c r="A22" s="199">
        <v>13</v>
      </c>
      <c r="B22" s="155">
        <f>'LISTA CAS'!B20</f>
        <v>0</v>
      </c>
      <c r="C22" s="196" t="str">
        <f>'LISTA CAS'!C20</f>
        <v>GARCIA JIMENEZ DIEGO NICOLAS</v>
      </c>
      <c r="D22" s="197">
        <f>'CALF. TRIMESTRALES'!G21</f>
        <v>9.65</v>
      </c>
      <c r="E22" s="197">
        <f>'CALF. TRIMESTRALES'!L21</f>
        <v>9.8800000000000008</v>
      </c>
      <c r="F22" s="197">
        <f>'CALF. TRIMESTRALES'!Q21</f>
        <v>9.4700000000000006</v>
      </c>
      <c r="G22" s="197">
        <f>'CALF. TRIMESTRALES'!V21</f>
        <v>9.8800000000000008</v>
      </c>
      <c r="H22" s="197">
        <f>'CALF. TRIMESTRALES'!AA21</f>
        <v>9.84</v>
      </c>
      <c r="I22" s="197">
        <f>'CALF. TRIMESTRALES'!AG21</f>
        <v>10</v>
      </c>
      <c r="J22" s="197">
        <f>'CALF. TRIMESTRALES'!AM21</f>
        <v>10</v>
      </c>
      <c r="K22" s="198">
        <f>'CALF. TRIMESTRALES'!AO21</f>
        <v>9.81</v>
      </c>
      <c r="L22" s="266" t="str">
        <f t="shared" si="1"/>
        <v>DA</v>
      </c>
      <c r="M22" s="267" t="str">
        <f t="shared" si="0"/>
        <v>APROBADO.</v>
      </c>
    </row>
    <row r="23" spans="1:13" s="25" customFormat="1" ht="13.5" customHeight="1" x14ac:dyDescent="0.2">
      <c r="A23" s="199">
        <v>14</v>
      </c>
      <c r="B23" s="155">
        <f>'LISTA CAS'!B21</f>
        <v>0</v>
      </c>
      <c r="C23" s="196" t="str">
        <f>'LISTA CAS'!C21</f>
        <v>GUERRERO NAPA ACENE SAMANTA</v>
      </c>
      <c r="D23" s="197">
        <f>'CALF. TRIMESTRALES'!G22</f>
        <v>8.25</v>
      </c>
      <c r="E23" s="197">
        <f>'CALF. TRIMESTRALES'!L22</f>
        <v>8.31</v>
      </c>
      <c r="F23" s="197">
        <f>'CALF. TRIMESTRALES'!Q22</f>
        <v>8.9600000000000009</v>
      </c>
      <c r="G23" s="197">
        <f>'CALF. TRIMESTRALES'!V22</f>
        <v>9.2100000000000009</v>
      </c>
      <c r="H23" s="197">
        <f>'CALF. TRIMESTRALES'!AA22</f>
        <v>8.43</v>
      </c>
      <c r="I23" s="197">
        <f>'CALF. TRIMESTRALES'!AG22</f>
        <v>10</v>
      </c>
      <c r="J23" s="197">
        <f>'CALF. TRIMESTRALES'!AM22</f>
        <v>10</v>
      </c>
      <c r="K23" s="198">
        <f>'CALF. TRIMESTRALES'!AO22</f>
        <v>9.02</v>
      </c>
      <c r="L23" s="266" t="str">
        <f t="shared" si="1"/>
        <v>DA</v>
      </c>
      <c r="M23" s="267" t="str">
        <f t="shared" si="0"/>
        <v>APROBADO.</v>
      </c>
    </row>
    <row r="24" spans="1:13" s="25" customFormat="1" ht="13.5" customHeight="1" x14ac:dyDescent="0.2">
      <c r="A24" s="199">
        <v>15</v>
      </c>
      <c r="B24" s="155">
        <f>'LISTA CAS'!B22</f>
        <v>0</v>
      </c>
      <c r="C24" s="196" t="str">
        <f>'LISTA CAS'!C22</f>
        <v>GUILLEN RODRIGUEZ KIMBERLY DOMENICA</v>
      </c>
      <c r="D24" s="197">
        <f>'CALF. TRIMESTRALES'!G23</f>
        <v>9.16</v>
      </c>
      <c r="E24" s="197">
        <f>'CALF. TRIMESTRALES'!L23</f>
        <v>8.94</v>
      </c>
      <c r="F24" s="197">
        <f>'CALF. TRIMESTRALES'!Q23</f>
        <v>9.26</v>
      </c>
      <c r="G24" s="197">
        <f>'CALF. TRIMESTRALES'!V23</f>
        <v>9.6999999999999993</v>
      </c>
      <c r="H24" s="197">
        <f>'CALF. TRIMESTRALES'!AA23</f>
        <v>9.9</v>
      </c>
      <c r="I24" s="197">
        <f>'CALF. TRIMESTRALES'!AG23</f>
        <v>10</v>
      </c>
      <c r="J24" s="197">
        <f>'CALF. TRIMESTRALES'!AM23</f>
        <v>10</v>
      </c>
      <c r="K24" s="198">
        <f>'CALF. TRIMESTRALES'!AO23</f>
        <v>9.56</v>
      </c>
      <c r="L24" s="266" t="str">
        <f t="shared" si="1"/>
        <v>DA</v>
      </c>
      <c r="M24" s="267" t="str">
        <f t="shared" si="0"/>
        <v>APROBADO.</v>
      </c>
    </row>
    <row r="25" spans="1:13" s="25" customFormat="1" ht="13.5" customHeight="1" x14ac:dyDescent="0.2">
      <c r="A25" s="199">
        <v>16</v>
      </c>
      <c r="B25" s="155">
        <f>'LISTA CAS'!B23</f>
        <v>0</v>
      </c>
      <c r="C25" s="196" t="str">
        <f>'LISTA CAS'!C23</f>
        <v>IBARRA PICO JEAN CARLOS</v>
      </c>
      <c r="D25" s="197">
        <f>'CALF. TRIMESTRALES'!G24</f>
        <v>7.43</v>
      </c>
      <c r="E25" s="197">
        <f>'CALF. TRIMESTRALES'!L24</f>
        <v>8.33</v>
      </c>
      <c r="F25" s="197">
        <f>'CALF. TRIMESTRALES'!Q24</f>
        <v>8.7100000000000009</v>
      </c>
      <c r="G25" s="197">
        <f>'CALF. TRIMESTRALES'!V24</f>
        <v>9.08</v>
      </c>
      <c r="H25" s="197">
        <f>'CALF. TRIMESTRALES'!AA24</f>
        <v>8.3000000000000007</v>
      </c>
      <c r="I25" s="197">
        <f>'CALF. TRIMESTRALES'!AG24</f>
        <v>10</v>
      </c>
      <c r="J25" s="197">
        <f>'CALF. TRIMESTRALES'!AM24</f>
        <v>10</v>
      </c>
      <c r="K25" s="198">
        <f>'CALF. TRIMESTRALES'!AO24</f>
        <v>8.83</v>
      </c>
      <c r="L25" s="266" t="str">
        <f t="shared" si="1"/>
        <v>AA</v>
      </c>
      <c r="M25" s="267" t="str">
        <f t="shared" ref="M25:M49" si="2">IF(K25="","",IF(K25&gt;=7,"APROBADO.",IF(AND(K25&lt;=6.99,K25&gt;=0.01),"REFUERZO PEDAGÓGICO","NO ASISTIO")))</f>
        <v>APROBADO.</v>
      </c>
    </row>
    <row r="26" spans="1:13" s="25" customFormat="1" ht="13.5" customHeight="1" x14ac:dyDescent="0.2">
      <c r="A26" s="199">
        <v>17</v>
      </c>
      <c r="B26" s="155">
        <f>'LISTA CAS'!B24</f>
        <v>0</v>
      </c>
      <c r="C26" s="196" t="str">
        <f>'LISTA CAS'!C24</f>
        <v>JAMA IVARRA GIANNA LIDICETH</v>
      </c>
      <c r="D26" s="197">
        <f>'CALF. TRIMESTRALES'!G25</f>
        <v>9.23</v>
      </c>
      <c r="E26" s="197">
        <f>'CALF. TRIMESTRALES'!L25</f>
        <v>9.66</v>
      </c>
      <c r="F26" s="197">
        <f>'CALF. TRIMESTRALES'!Q25</f>
        <v>10</v>
      </c>
      <c r="G26" s="197">
        <f>'CALF. TRIMESTRALES'!V25</f>
        <v>8.91</v>
      </c>
      <c r="H26" s="197">
        <f>'CALF. TRIMESTRALES'!AA25</f>
        <v>9.5</v>
      </c>
      <c r="I26" s="197">
        <f>'CALF. TRIMESTRALES'!AG25</f>
        <v>10</v>
      </c>
      <c r="J26" s="197">
        <f>'CALF. TRIMESTRALES'!AM25</f>
        <v>10</v>
      </c>
      <c r="K26" s="198">
        <f>'CALF. TRIMESTRALES'!AO25</f>
        <v>9.61</v>
      </c>
      <c r="L26" s="266" t="str">
        <f t="shared" ref="L26:L49" si="3">IF(K26="","",IF(K26&gt;=9,"DA",IF(K26&gt;=7,"AA",IF(K26&gt;=4,"PA","NA"))))</f>
        <v>DA</v>
      </c>
      <c r="M26" s="267" t="str">
        <f t="shared" si="2"/>
        <v>APROBADO.</v>
      </c>
    </row>
    <row r="27" spans="1:13" s="25" customFormat="1" ht="13.5" customHeight="1" x14ac:dyDescent="0.2">
      <c r="A27" s="199">
        <v>18</v>
      </c>
      <c r="B27" s="155">
        <f>'LISTA CAS'!B25</f>
        <v>0</v>
      </c>
      <c r="C27" s="196" t="str">
        <f>'LISTA CAS'!C25</f>
        <v>JAMA MOREIRA ASHLY DANIELA</v>
      </c>
      <c r="D27" s="197">
        <f>'CALF. TRIMESTRALES'!G26</f>
        <v>8.3699999999999992</v>
      </c>
      <c r="E27" s="197">
        <f>'CALF. TRIMESTRALES'!L26</f>
        <v>7.56</v>
      </c>
      <c r="F27" s="197">
        <f>'CALF. TRIMESTRALES'!Q26</f>
        <v>8.91</v>
      </c>
      <c r="G27" s="197">
        <f>'CALF. TRIMESTRALES'!V26</f>
        <v>9.5</v>
      </c>
      <c r="H27" s="197">
        <f>'CALF. TRIMESTRALES'!AA26</f>
        <v>8.8699999999999992</v>
      </c>
      <c r="I27" s="197">
        <f>'CALF. TRIMESTRALES'!AG26</f>
        <v>9</v>
      </c>
      <c r="J27" s="197">
        <f>'CALF. TRIMESTRALES'!AM26</f>
        <v>10</v>
      </c>
      <c r="K27" s="198">
        <f>'CALF. TRIMESTRALES'!AO26</f>
        <v>8.8800000000000008</v>
      </c>
      <c r="L27" s="266" t="str">
        <f t="shared" si="3"/>
        <v>AA</v>
      </c>
      <c r="M27" s="267" t="str">
        <f t="shared" si="2"/>
        <v>APROBADO.</v>
      </c>
    </row>
    <row r="28" spans="1:13" s="25" customFormat="1" ht="13.5" customHeight="1" x14ac:dyDescent="0.2">
      <c r="A28" s="199">
        <v>19</v>
      </c>
      <c r="B28" s="155">
        <f>'LISTA CAS'!B26</f>
        <v>0</v>
      </c>
      <c r="C28" s="196" t="str">
        <f>'LISTA CAS'!C26</f>
        <v>LOOR MOREIRA ISAIAS EZEQUIEL</v>
      </c>
      <c r="D28" s="197">
        <f>'CALF. TRIMESTRALES'!G27</f>
        <v>8.9499999999999993</v>
      </c>
      <c r="E28" s="197">
        <f>'CALF. TRIMESTRALES'!L27</f>
        <v>7.98</v>
      </c>
      <c r="F28" s="197">
        <f>'CALF. TRIMESTRALES'!Q27</f>
        <v>8.65</v>
      </c>
      <c r="G28" s="197">
        <f>'CALF. TRIMESTRALES'!V27</f>
        <v>9.64</v>
      </c>
      <c r="H28" s="197">
        <f>'CALF. TRIMESTRALES'!AA27</f>
        <v>9.65</v>
      </c>
      <c r="I28" s="197">
        <f>'CALF. TRIMESTRALES'!AG27</f>
        <v>10</v>
      </c>
      <c r="J28" s="197">
        <f>'CALF. TRIMESTRALES'!AM27</f>
        <v>10</v>
      </c>
      <c r="K28" s="198">
        <f>'CALF. TRIMESTRALES'!AO27</f>
        <v>9.26</v>
      </c>
      <c r="L28" s="266" t="str">
        <f t="shared" si="3"/>
        <v>DA</v>
      </c>
      <c r="M28" s="267" t="str">
        <f t="shared" si="2"/>
        <v>APROBADO.</v>
      </c>
    </row>
    <row r="29" spans="1:13" s="25" customFormat="1" ht="13.5" customHeight="1" x14ac:dyDescent="0.2">
      <c r="A29" s="199">
        <v>20</v>
      </c>
      <c r="B29" s="155">
        <f>'LISTA CAS'!B27</f>
        <v>0</v>
      </c>
      <c r="C29" s="196" t="str">
        <f>'LISTA CAS'!C27</f>
        <v>LOPEZ MARCILLO GLADYS VALENTINA</v>
      </c>
      <c r="D29" s="197">
        <f>'CALF. TRIMESTRALES'!G28</f>
        <v>9.7899999999999991</v>
      </c>
      <c r="E29" s="197">
        <f>'CALF. TRIMESTRALES'!L28</f>
        <v>10</v>
      </c>
      <c r="F29" s="197">
        <f>'CALF. TRIMESTRALES'!Q28</f>
        <v>8.48</v>
      </c>
      <c r="G29" s="197">
        <f>'CALF. TRIMESTRALES'!V28</f>
        <v>9</v>
      </c>
      <c r="H29" s="197">
        <f>'CALF. TRIMESTRALES'!AA28</f>
        <v>9.4700000000000006</v>
      </c>
      <c r="I29" s="197">
        <f>'CALF. TRIMESTRALES'!AG28</f>
        <v>10</v>
      </c>
      <c r="J29" s="197">
        <f>'CALF. TRIMESTRALES'!AM28</f>
        <v>10</v>
      </c>
      <c r="K29" s="198">
        <f>'CALF. TRIMESTRALES'!AO28</f>
        <v>9.5299999999999994</v>
      </c>
      <c r="L29" s="266" t="str">
        <f t="shared" si="3"/>
        <v>DA</v>
      </c>
      <c r="M29" s="267" t="str">
        <f t="shared" si="2"/>
        <v>APROBADO.</v>
      </c>
    </row>
    <row r="30" spans="1:13" s="25" customFormat="1" ht="13.5" customHeight="1" x14ac:dyDescent="0.2">
      <c r="A30" s="199">
        <v>21</v>
      </c>
      <c r="B30" s="155">
        <f>'LISTA CAS'!B28</f>
        <v>0</v>
      </c>
      <c r="C30" s="196" t="str">
        <f>'LISTA CAS'!C28</f>
        <v>LUCAS FARIAS MADELIN ELIZABETH</v>
      </c>
      <c r="D30" s="197">
        <f>'CALF. TRIMESTRALES'!G29</f>
        <v>9.1300000000000008</v>
      </c>
      <c r="E30" s="197">
        <f>'CALF. TRIMESTRALES'!L29</f>
        <v>8.1</v>
      </c>
      <c r="F30" s="197">
        <f>'CALF. TRIMESTRALES'!Q29</f>
        <v>9.26</v>
      </c>
      <c r="G30" s="197">
        <f>'CALF. TRIMESTRALES'!V29</f>
        <v>9.11</v>
      </c>
      <c r="H30" s="197">
        <f>'CALF. TRIMESTRALES'!AA29</f>
        <v>8.8699999999999992</v>
      </c>
      <c r="I30" s="197">
        <f>'CALF. TRIMESTRALES'!AG29</f>
        <v>9</v>
      </c>
      <c r="J30" s="197">
        <f>'CALF. TRIMESTRALES'!AM29</f>
        <v>10</v>
      </c>
      <c r="K30" s="198">
        <f>'CALF. TRIMESTRALES'!AO29</f>
        <v>9.06</v>
      </c>
      <c r="L30" s="266" t="str">
        <f t="shared" si="3"/>
        <v>DA</v>
      </c>
      <c r="M30" s="267" t="str">
        <f t="shared" si="2"/>
        <v>APROBADO.</v>
      </c>
    </row>
    <row r="31" spans="1:13" s="25" customFormat="1" ht="13.5" customHeight="1" x14ac:dyDescent="0.2">
      <c r="A31" s="199">
        <v>22</v>
      </c>
      <c r="B31" s="155">
        <f>'LISTA CAS'!B29</f>
        <v>0</v>
      </c>
      <c r="C31" s="196" t="str">
        <f>'LISTA CAS'!C29</f>
        <v>MACIAS MERO FERNANDO EMANUEL</v>
      </c>
      <c r="D31" s="197">
        <f>'CALF. TRIMESTRALES'!G30</f>
        <v>9.4600000000000009</v>
      </c>
      <c r="E31" s="197">
        <f>'CALF. TRIMESTRALES'!L30</f>
        <v>9.69</v>
      </c>
      <c r="F31" s="197">
        <f>'CALF. TRIMESTRALES'!Q30</f>
        <v>8.66</v>
      </c>
      <c r="G31" s="197">
        <f>'CALF. TRIMESTRALES'!V30</f>
        <v>9.39</v>
      </c>
      <c r="H31" s="197">
        <f>'CALF. TRIMESTRALES'!AA30</f>
        <v>9.43</v>
      </c>
      <c r="I31" s="197">
        <f>'CALF. TRIMESTRALES'!AG30</f>
        <v>10</v>
      </c>
      <c r="J31" s="197">
        <f>'CALF. TRIMESTRALES'!AM30</f>
        <v>10</v>
      </c>
      <c r="K31" s="198">
        <f>'CALF. TRIMESTRALES'!AO30</f>
        <v>9.51</v>
      </c>
      <c r="L31" s="266" t="str">
        <f t="shared" si="3"/>
        <v>DA</v>
      </c>
      <c r="M31" s="267" t="str">
        <f t="shared" si="2"/>
        <v>APROBADO.</v>
      </c>
    </row>
    <row r="32" spans="1:13" s="25" customFormat="1" ht="13.5" customHeight="1" x14ac:dyDescent="0.2">
      <c r="A32" s="199">
        <v>23</v>
      </c>
      <c r="B32" s="155">
        <f>'LISTA CAS'!B30</f>
        <v>0</v>
      </c>
      <c r="C32" s="196" t="str">
        <f>'LISTA CAS'!C30</f>
        <v>MENDOZA BRAVO ALISSE VALENTINA</v>
      </c>
      <c r="D32" s="197">
        <f>'CALF. TRIMESTRALES'!G31</f>
        <v>8.01</v>
      </c>
      <c r="E32" s="197">
        <f>'CALF. TRIMESTRALES'!L31</f>
        <v>9.2200000000000006</v>
      </c>
      <c r="F32" s="197">
        <f>'CALF. TRIMESTRALES'!Q31</f>
        <v>8.9499999999999993</v>
      </c>
      <c r="G32" s="197">
        <f>'CALF. TRIMESTRALES'!V31</f>
        <v>8.5299999999999994</v>
      </c>
      <c r="H32" s="197">
        <f>'CALF. TRIMESTRALES'!AA31</f>
        <v>9.0399999999999991</v>
      </c>
      <c r="I32" s="197">
        <f>'CALF. TRIMESTRALES'!AG31</f>
        <v>10</v>
      </c>
      <c r="J32" s="197">
        <f>'CALF. TRIMESTRALES'!AM31</f>
        <v>10</v>
      </c>
      <c r="K32" s="198">
        <f>'CALF. TRIMESTRALES'!AO31</f>
        <v>9.1</v>
      </c>
      <c r="L32" s="266" t="str">
        <f t="shared" si="3"/>
        <v>DA</v>
      </c>
      <c r="M32" s="267" t="str">
        <f t="shared" si="2"/>
        <v>APROBADO.</v>
      </c>
    </row>
    <row r="33" spans="1:13" s="25" customFormat="1" ht="13.5" customHeight="1" x14ac:dyDescent="0.2">
      <c r="A33" s="199">
        <v>24</v>
      </c>
      <c r="B33" s="155">
        <f>'LISTA CAS'!B31</f>
        <v>0</v>
      </c>
      <c r="C33" s="196" t="str">
        <f>'LISTA CAS'!C31</f>
        <v>MORALES CAICEDO ANGIE LISSETH</v>
      </c>
      <c r="D33" s="197">
        <f>'CALF. TRIMESTRALES'!G32</f>
        <v>8.5299999999999994</v>
      </c>
      <c r="E33" s="197">
        <f>'CALF. TRIMESTRALES'!L32</f>
        <v>8.66</v>
      </c>
      <c r="F33" s="197">
        <f>'CALF. TRIMESTRALES'!Q32</f>
        <v>8.58</v>
      </c>
      <c r="G33" s="197">
        <f>'CALF. TRIMESTRALES'!V32</f>
        <v>9.49</v>
      </c>
      <c r="H33" s="197">
        <f>'CALF. TRIMESTRALES'!AA32</f>
        <v>10</v>
      </c>
      <c r="I33" s="197">
        <f>'CALF. TRIMESTRALES'!AG32</f>
        <v>10</v>
      </c>
      <c r="J33" s="197">
        <f>'CALF. TRIMESTRALES'!AM32</f>
        <v>10</v>
      </c>
      <c r="K33" s="198">
        <f>'CALF. TRIMESTRALES'!AO32</f>
        <v>9.32</v>
      </c>
      <c r="L33" s="266" t="str">
        <f t="shared" si="3"/>
        <v>DA</v>
      </c>
      <c r="M33" s="267" t="str">
        <f t="shared" si="2"/>
        <v>APROBADO.</v>
      </c>
    </row>
    <row r="34" spans="1:13" s="25" customFormat="1" ht="13.5" customHeight="1" x14ac:dyDescent="0.2">
      <c r="A34" s="199">
        <v>25</v>
      </c>
      <c r="B34" s="155">
        <f>'LISTA CAS'!B32</f>
        <v>0</v>
      </c>
      <c r="C34" s="196" t="str">
        <f>'LISTA CAS'!C32</f>
        <v>MORENO MOREIRA JOSE JAHER</v>
      </c>
      <c r="D34" s="197">
        <f>'CALF. TRIMESTRALES'!G33</f>
        <v>7.1</v>
      </c>
      <c r="E34" s="197">
        <f>'CALF. TRIMESTRALES'!L33</f>
        <v>7.9</v>
      </c>
      <c r="F34" s="197">
        <f>'CALF. TRIMESTRALES'!Q33</f>
        <v>7.95</v>
      </c>
      <c r="G34" s="197">
        <f>'CALF. TRIMESTRALES'!V33</f>
        <v>8.08</v>
      </c>
      <c r="H34" s="197">
        <f>'CALF. TRIMESTRALES'!AA33</f>
        <v>6.86</v>
      </c>
      <c r="I34" s="197">
        <f>'CALF. TRIMESTRALES'!AG33</f>
        <v>8</v>
      </c>
      <c r="J34" s="197">
        <f>'CALF. TRIMESTRALES'!AM33</f>
        <v>9</v>
      </c>
      <c r="K34" s="198">
        <f>'CALF. TRIMESTRALES'!AO33</f>
        <v>7.84</v>
      </c>
      <c r="L34" s="266" t="str">
        <f t="shared" si="3"/>
        <v>AA</v>
      </c>
      <c r="M34" s="267" t="str">
        <f t="shared" si="2"/>
        <v>APROBADO.</v>
      </c>
    </row>
    <row r="35" spans="1:13" s="25" customFormat="1" ht="13.5" customHeight="1" x14ac:dyDescent="0.2">
      <c r="A35" s="199">
        <v>26</v>
      </c>
      <c r="B35" s="155">
        <f>'LISTA CAS'!B33</f>
        <v>0</v>
      </c>
      <c r="C35" s="196" t="str">
        <f>'LISTA CAS'!C33</f>
        <v>MURILLO CHILA ZAIDA CHARLOTTE</v>
      </c>
      <c r="D35" s="197">
        <f>'CALF. TRIMESTRALES'!G34</f>
        <v>7.93</v>
      </c>
      <c r="E35" s="197">
        <f>'CALF. TRIMESTRALES'!L34</f>
        <v>8.68</v>
      </c>
      <c r="F35" s="197">
        <f>'CALF. TRIMESTRALES'!Q34</f>
        <v>9</v>
      </c>
      <c r="G35" s="197">
        <f>'CALF. TRIMESTRALES'!V34</f>
        <v>10</v>
      </c>
      <c r="H35" s="197">
        <f>'CALF. TRIMESTRALES'!AA34</f>
        <v>9.7100000000000009</v>
      </c>
      <c r="I35" s="197">
        <f>'CALF. TRIMESTRALES'!AG34</f>
        <v>10</v>
      </c>
      <c r="J35" s="197">
        <f>'CALF. TRIMESTRALES'!AM34</f>
        <v>10</v>
      </c>
      <c r="K35" s="198">
        <f>'CALF. TRIMESTRALES'!AO34</f>
        <v>9.33</v>
      </c>
      <c r="L35" s="266" t="str">
        <f t="shared" si="3"/>
        <v>DA</v>
      </c>
      <c r="M35" s="267" t="str">
        <f t="shared" si="2"/>
        <v>APROBADO.</v>
      </c>
    </row>
    <row r="36" spans="1:13" s="25" customFormat="1" ht="13.5" customHeight="1" x14ac:dyDescent="0.2">
      <c r="A36" s="199">
        <v>27</v>
      </c>
      <c r="B36" s="155">
        <f>'LISTA CAS'!B34</f>
        <v>0</v>
      </c>
      <c r="C36" s="196" t="str">
        <f>'LISTA CAS'!C34</f>
        <v>ORTIZ CAGUA DANNY DAMIAN</v>
      </c>
      <c r="D36" s="197">
        <f>'CALF. TRIMESTRALES'!G35</f>
        <v>9.6300000000000008</v>
      </c>
      <c r="E36" s="197">
        <f>'CALF. TRIMESTRALES'!L35</f>
        <v>9.93</v>
      </c>
      <c r="F36" s="197">
        <f>'CALF. TRIMESTRALES'!Q35</f>
        <v>9.76</v>
      </c>
      <c r="G36" s="197">
        <f>'CALF. TRIMESTRALES'!V35</f>
        <v>10</v>
      </c>
      <c r="H36" s="197">
        <f>'CALF. TRIMESTRALES'!AA35</f>
        <v>9.7899999999999991</v>
      </c>
      <c r="I36" s="197">
        <f>'CALF. TRIMESTRALES'!AG35</f>
        <v>10</v>
      </c>
      <c r="J36" s="197">
        <f>'CALF. TRIMESTRALES'!AM35</f>
        <v>10</v>
      </c>
      <c r="K36" s="198">
        <f>'CALF. TRIMESTRALES'!AO35</f>
        <v>9.8699999999999992</v>
      </c>
      <c r="L36" s="266" t="str">
        <f t="shared" si="3"/>
        <v>DA</v>
      </c>
      <c r="M36" s="267" t="str">
        <f t="shared" si="2"/>
        <v>APROBADO.</v>
      </c>
    </row>
    <row r="37" spans="1:13" s="25" customFormat="1" ht="13.5" customHeight="1" x14ac:dyDescent="0.2">
      <c r="A37" s="199">
        <v>28</v>
      </c>
      <c r="B37" s="155">
        <f>'LISTA CAS'!B35</f>
        <v>0</v>
      </c>
      <c r="C37" s="196" t="str">
        <f>'LISTA CAS'!C35</f>
        <v>ORTIZ ZAMBRANO ANA DALILA</v>
      </c>
      <c r="D37" s="197">
        <f>'CALF. TRIMESTRALES'!G36</f>
        <v>9.61</v>
      </c>
      <c r="E37" s="197">
        <f>'CALF. TRIMESTRALES'!L36</f>
        <v>10</v>
      </c>
      <c r="F37" s="197">
        <f>'CALF. TRIMESTRALES'!Q36</f>
        <v>9.31</v>
      </c>
      <c r="G37" s="197">
        <f>'CALF. TRIMESTRALES'!V36</f>
        <v>10</v>
      </c>
      <c r="H37" s="197">
        <f>'CALF. TRIMESTRALES'!AA36</f>
        <v>10</v>
      </c>
      <c r="I37" s="197">
        <f>'CALF. TRIMESTRALES'!AG36</f>
        <v>10</v>
      </c>
      <c r="J37" s="197">
        <f>'CALF. TRIMESTRALES'!AM36</f>
        <v>10</v>
      </c>
      <c r="K37" s="198">
        <f>'CALF. TRIMESTRALES'!AO36</f>
        <v>9.84</v>
      </c>
      <c r="L37" s="266" t="str">
        <f t="shared" si="3"/>
        <v>DA</v>
      </c>
      <c r="M37" s="267" t="str">
        <f t="shared" si="2"/>
        <v>APROBADO.</v>
      </c>
    </row>
    <row r="38" spans="1:13" s="25" customFormat="1" ht="13.5" customHeight="1" x14ac:dyDescent="0.2">
      <c r="A38" s="199">
        <v>29</v>
      </c>
      <c r="B38" s="155">
        <f>'LISTA CAS'!B36</f>
        <v>0</v>
      </c>
      <c r="C38" s="196" t="str">
        <f>'LISTA CAS'!C36</f>
        <v>QUIROZ ORTIZ ADRIANA LUCIA</v>
      </c>
      <c r="D38" s="197">
        <f>'CALF. TRIMESTRALES'!G37</f>
        <v>9.11</v>
      </c>
      <c r="E38" s="197">
        <f>'CALF. TRIMESTRALES'!L37</f>
        <v>9.3800000000000008</v>
      </c>
      <c r="F38" s="197">
        <f>'CALF. TRIMESTRALES'!Q37</f>
        <v>8.8800000000000008</v>
      </c>
      <c r="G38" s="197">
        <f>'CALF. TRIMESTRALES'!V37</f>
        <v>9.58</v>
      </c>
      <c r="H38" s="197">
        <f>'CALF. TRIMESTRALES'!AA37</f>
        <v>9.67</v>
      </c>
      <c r="I38" s="197">
        <f>'CALF. TRIMESTRALES'!AG37</f>
        <v>10</v>
      </c>
      <c r="J38" s="197">
        <f>'CALF. TRIMESTRALES'!AM37</f>
        <v>10</v>
      </c>
      <c r="K38" s="198">
        <f>'CALF. TRIMESTRALES'!AO37</f>
        <v>9.51</v>
      </c>
      <c r="L38" s="266" t="str">
        <f t="shared" si="3"/>
        <v>DA</v>
      </c>
      <c r="M38" s="267" t="str">
        <f t="shared" si="2"/>
        <v>APROBADO.</v>
      </c>
    </row>
    <row r="39" spans="1:13" s="25" customFormat="1" ht="13.5" customHeight="1" x14ac:dyDescent="0.2">
      <c r="A39" s="199">
        <v>30</v>
      </c>
      <c r="B39" s="155">
        <f>'LISTA CAS'!B37</f>
        <v>0</v>
      </c>
      <c r="C39" s="196" t="str">
        <f>'LISTA CAS'!C37</f>
        <v>RODRIGUEZ ARRIAGA KEYLER JOSUE</v>
      </c>
      <c r="D39" s="197">
        <f>'CALF. TRIMESTRALES'!G38</f>
        <v>8.15</v>
      </c>
      <c r="E39" s="197">
        <f>'CALF. TRIMESTRALES'!L38</f>
        <v>9.0299999999999994</v>
      </c>
      <c r="F39" s="197">
        <f>'CALF. TRIMESTRALES'!Q38</f>
        <v>8.91</v>
      </c>
      <c r="G39" s="197">
        <f>'CALF. TRIMESTRALES'!V38</f>
        <v>10</v>
      </c>
      <c r="H39" s="197">
        <f>'CALF. TRIMESTRALES'!AA38</f>
        <v>9.06</v>
      </c>
      <c r="I39" s="197">
        <f>'CALF. TRIMESTRALES'!AG38</f>
        <v>10</v>
      </c>
      <c r="J39" s="197">
        <f>'CALF. TRIMESTRALES'!AM38</f>
        <v>10</v>
      </c>
      <c r="K39" s="198">
        <f>'CALF. TRIMESTRALES'!AO38</f>
        <v>9.3000000000000007</v>
      </c>
      <c r="L39" s="266" t="str">
        <f t="shared" si="3"/>
        <v>DA</v>
      </c>
      <c r="M39" s="267" t="str">
        <f t="shared" si="2"/>
        <v>APROBADO.</v>
      </c>
    </row>
    <row r="40" spans="1:13" s="25" customFormat="1" ht="13.5" customHeight="1" x14ac:dyDescent="0.2">
      <c r="A40" s="199">
        <v>31</v>
      </c>
      <c r="B40" s="155">
        <f>'LISTA CAS'!B38</f>
        <v>0</v>
      </c>
      <c r="C40" s="196" t="str">
        <f>'LISTA CAS'!C38</f>
        <v>RODRIGUEZ GUILLEN CAMILA NOHELIA</v>
      </c>
      <c r="D40" s="197">
        <f>'CALF. TRIMESTRALES'!G39</f>
        <v>9.34</v>
      </c>
      <c r="E40" s="197">
        <f>'CALF. TRIMESTRALES'!L39</f>
        <v>9.42</v>
      </c>
      <c r="F40" s="197">
        <f>'CALF. TRIMESTRALES'!Q39</f>
        <v>9.6999999999999993</v>
      </c>
      <c r="G40" s="197">
        <f>'CALF. TRIMESTRALES'!V39</f>
        <v>10</v>
      </c>
      <c r="H40" s="197">
        <f>'CALF. TRIMESTRALES'!AA39</f>
        <v>9.4700000000000006</v>
      </c>
      <c r="I40" s="197">
        <f>'CALF. TRIMESTRALES'!AG39</f>
        <v>10</v>
      </c>
      <c r="J40" s="197">
        <f>'CALF. TRIMESTRALES'!AM39</f>
        <v>10</v>
      </c>
      <c r="K40" s="198">
        <f>'CALF. TRIMESTRALES'!AO39</f>
        <v>9.6999999999999993</v>
      </c>
      <c r="L40" s="266" t="str">
        <f t="shared" si="3"/>
        <v>DA</v>
      </c>
      <c r="M40" s="267" t="str">
        <f t="shared" si="2"/>
        <v>APROBADO.</v>
      </c>
    </row>
    <row r="41" spans="1:13" s="25" customFormat="1" ht="13.5" customHeight="1" x14ac:dyDescent="0.2">
      <c r="A41" s="199">
        <v>32</v>
      </c>
      <c r="B41" s="155">
        <f>'LISTA CAS'!B39</f>
        <v>0</v>
      </c>
      <c r="C41" s="196" t="str">
        <f>'LISTA CAS'!C39</f>
        <v>ROSADO DELGADO ASHLEY ANTONELLA</v>
      </c>
      <c r="D41" s="197">
        <f>'CALF. TRIMESTRALES'!G40</f>
        <v>10</v>
      </c>
      <c r="E41" s="197">
        <f>'CALF. TRIMESTRALES'!L40</f>
        <v>10</v>
      </c>
      <c r="F41" s="197">
        <f>'CALF. TRIMESTRALES'!Q40</f>
        <v>9.8800000000000008</v>
      </c>
      <c r="G41" s="197">
        <f>'CALF. TRIMESTRALES'!V40</f>
        <v>10</v>
      </c>
      <c r="H41" s="197">
        <f>'CALF. TRIMESTRALES'!AA40</f>
        <v>9.65</v>
      </c>
      <c r="I41" s="197">
        <f>'CALF. TRIMESTRALES'!AG40</f>
        <v>10</v>
      </c>
      <c r="J41" s="197">
        <f>'CALF. TRIMESTRALES'!AM40</f>
        <v>10</v>
      </c>
      <c r="K41" s="198">
        <f>'CALF. TRIMESTRALES'!AO40</f>
        <v>9.93</v>
      </c>
      <c r="L41" s="266" t="str">
        <f t="shared" si="3"/>
        <v>DA</v>
      </c>
      <c r="M41" s="267" t="str">
        <f t="shared" si="2"/>
        <v>APROBADO.</v>
      </c>
    </row>
    <row r="42" spans="1:13" s="25" customFormat="1" ht="13.5" customHeight="1" x14ac:dyDescent="0.2">
      <c r="A42" s="199">
        <v>33</v>
      </c>
      <c r="B42" s="155">
        <f>'LISTA CAS'!B40</f>
        <v>0</v>
      </c>
      <c r="C42" s="196" t="str">
        <f>'LISTA CAS'!C40</f>
        <v>SABANDO IBARRA JEREMIAS KALET</v>
      </c>
      <c r="D42" s="197">
        <f>'CALF. TRIMESTRALES'!G41</f>
        <v>7.31</v>
      </c>
      <c r="E42" s="197">
        <f>'CALF. TRIMESTRALES'!L41</f>
        <v>8.2799999999999994</v>
      </c>
      <c r="F42" s="197">
        <f>'CALF. TRIMESTRALES'!Q41</f>
        <v>8.25</v>
      </c>
      <c r="G42" s="197">
        <f>'CALF. TRIMESTRALES'!V41</f>
        <v>8.4</v>
      </c>
      <c r="H42" s="197">
        <f>'CALF. TRIMESTRALES'!AA41</f>
        <v>9.43</v>
      </c>
      <c r="I42" s="197">
        <f>'CALF. TRIMESTRALES'!AG41</f>
        <v>8</v>
      </c>
      <c r="J42" s="197">
        <f>'CALF. TRIMESTRALES'!AM41</f>
        <v>10</v>
      </c>
      <c r="K42" s="198">
        <f>'CALF. TRIMESTRALES'!AO41</f>
        <v>8.52</v>
      </c>
      <c r="L42" s="266" t="str">
        <f t="shared" si="3"/>
        <v>AA</v>
      </c>
      <c r="M42" s="267" t="str">
        <f t="shared" si="2"/>
        <v>APROBADO.</v>
      </c>
    </row>
    <row r="43" spans="1:13" s="25" customFormat="1" ht="13.5" customHeight="1" x14ac:dyDescent="0.2">
      <c r="A43" s="199">
        <v>34</v>
      </c>
      <c r="B43" s="155">
        <f>'LISTA CAS'!B41</f>
        <v>0</v>
      </c>
      <c r="C43" s="196" t="str">
        <f>'LISTA CAS'!C41</f>
        <v>SOLORZANO MELENDREZ JOSTIN RAFAEL</v>
      </c>
      <c r="D43" s="197">
        <f>'CALF. TRIMESTRALES'!G42</f>
        <v>9.69</v>
      </c>
      <c r="E43" s="197">
        <f>'CALF. TRIMESTRALES'!L42</f>
        <v>9.67</v>
      </c>
      <c r="F43" s="197">
        <f>'CALF. TRIMESTRALES'!Q42</f>
        <v>9.35</v>
      </c>
      <c r="G43" s="197">
        <f>'CALF. TRIMESTRALES'!V42</f>
        <v>9.76</v>
      </c>
      <c r="H43" s="197">
        <f>'CALF. TRIMESTRALES'!AA42</f>
        <v>9.8800000000000008</v>
      </c>
      <c r="I43" s="197">
        <f>'CALF. TRIMESTRALES'!AG42</f>
        <v>10</v>
      </c>
      <c r="J43" s="197">
        <f>'CALF. TRIMESTRALES'!AM42</f>
        <v>10</v>
      </c>
      <c r="K43" s="198">
        <f>'CALF. TRIMESTRALES'!AO42</f>
        <v>9.76</v>
      </c>
      <c r="L43" s="266" t="str">
        <f t="shared" si="3"/>
        <v>DA</v>
      </c>
      <c r="M43" s="267" t="str">
        <f t="shared" si="2"/>
        <v>APROBADO.</v>
      </c>
    </row>
    <row r="44" spans="1:13" s="25" customFormat="1" ht="13.5" customHeight="1" x14ac:dyDescent="0.2">
      <c r="A44" s="199">
        <v>35</v>
      </c>
      <c r="B44" s="155">
        <f>'LISTA CAS'!B42</f>
        <v>0</v>
      </c>
      <c r="C44" s="196" t="str">
        <f>'LISTA CAS'!C42</f>
        <v>SUAREZ REINA RAUL ALEJANDRO</v>
      </c>
      <c r="D44" s="197">
        <f>'CALF. TRIMESTRALES'!G43</f>
        <v>9.83</v>
      </c>
      <c r="E44" s="197">
        <f>'CALF. TRIMESTRALES'!L43</f>
        <v>10</v>
      </c>
      <c r="F44" s="197">
        <f>'CALF. TRIMESTRALES'!Q43</f>
        <v>9.8800000000000008</v>
      </c>
      <c r="G44" s="197">
        <f>'CALF. TRIMESTRALES'!V43</f>
        <v>9.91</v>
      </c>
      <c r="H44" s="197">
        <f>'CALF. TRIMESTRALES'!AA43</f>
        <v>10</v>
      </c>
      <c r="I44" s="197">
        <f>'CALF. TRIMESTRALES'!AG43</f>
        <v>10</v>
      </c>
      <c r="J44" s="197">
        <f>'CALF. TRIMESTRALES'!AM43</f>
        <v>10</v>
      </c>
      <c r="K44" s="198">
        <f>'CALF. TRIMESTRALES'!AO43</f>
        <v>9.94</v>
      </c>
      <c r="L44" s="266" t="str">
        <f t="shared" si="3"/>
        <v>DA</v>
      </c>
      <c r="M44" s="267" t="str">
        <f t="shared" si="2"/>
        <v>APROBADO.</v>
      </c>
    </row>
    <row r="45" spans="1:13" s="25" customFormat="1" ht="13.5" customHeight="1" x14ac:dyDescent="0.2">
      <c r="A45" s="199">
        <v>36</v>
      </c>
      <c r="B45" s="155">
        <f>'LISTA CAS'!B43</f>
        <v>0</v>
      </c>
      <c r="C45" s="196" t="str">
        <f>'LISTA CAS'!C43</f>
        <v>VERA FARIAS JACKSON ARIEL</v>
      </c>
      <c r="D45" s="197">
        <f>'CALF. TRIMESTRALES'!G44</f>
        <v>9.89</v>
      </c>
      <c r="E45" s="197">
        <f>'CALF. TRIMESTRALES'!L44</f>
        <v>9.68</v>
      </c>
      <c r="F45" s="197">
        <f>'CALF. TRIMESTRALES'!Q44</f>
        <v>9.76</v>
      </c>
      <c r="G45" s="197">
        <f>'CALF. TRIMESTRALES'!V44</f>
        <v>9.85</v>
      </c>
      <c r="H45" s="197">
        <f>'CALF. TRIMESTRALES'!AA44</f>
        <v>9.67</v>
      </c>
      <c r="I45" s="197">
        <f>'CALF. TRIMESTRALES'!AG44</f>
        <v>10</v>
      </c>
      <c r="J45" s="197">
        <f>'CALF. TRIMESTRALES'!AM44</f>
        <v>10</v>
      </c>
      <c r="K45" s="198">
        <f>'CALF. TRIMESTRALES'!AO44</f>
        <v>9.83</v>
      </c>
      <c r="L45" s="266" t="str">
        <f t="shared" si="3"/>
        <v>DA</v>
      </c>
      <c r="M45" s="267" t="str">
        <f t="shared" si="2"/>
        <v>APROBADO.</v>
      </c>
    </row>
    <row r="46" spans="1:13" s="25" customFormat="1" ht="13.5" customHeight="1" x14ac:dyDescent="0.2">
      <c r="A46" s="199">
        <v>37</v>
      </c>
      <c r="B46" s="155">
        <f>'LISTA CAS'!B44</f>
        <v>0</v>
      </c>
      <c r="C46" s="196" t="str">
        <f>'LISTA CAS'!C44</f>
        <v>ZAMBRANO CAGUA EVAN NELSIÑO</v>
      </c>
      <c r="D46" s="197">
        <f>'CALF. TRIMESTRALES'!G45</f>
        <v>7.28</v>
      </c>
      <c r="E46" s="197">
        <f>'CALF. TRIMESTRALES'!L45</f>
        <v>8.5500000000000007</v>
      </c>
      <c r="F46" s="197">
        <f>'CALF. TRIMESTRALES'!Q45</f>
        <v>7.98</v>
      </c>
      <c r="G46" s="197">
        <f>'CALF. TRIMESTRALES'!V45</f>
        <v>8.83</v>
      </c>
      <c r="H46" s="197">
        <f>'CALF. TRIMESTRALES'!AA45</f>
        <v>7.58</v>
      </c>
      <c r="I46" s="197">
        <f>'CALF. TRIMESTRALES'!AG45</f>
        <v>9</v>
      </c>
      <c r="J46" s="197">
        <f>'CALF. TRIMESTRALES'!AM45</f>
        <v>10</v>
      </c>
      <c r="K46" s="198">
        <f>'CALF. TRIMESTRALES'!AO45</f>
        <v>8.4600000000000009</v>
      </c>
      <c r="L46" s="266" t="str">
        <f t="shared" si="3"/>
        <v>AA</v>
      </c>
      <c r="M46" s="267" t="str">
        <f t="shared" si="2"/>
        <v>APROBADO.</v>
      </c>
    </row>
    <row r="47" spans="1:13" s="25" customFormat="1" ht="13.5" customHeight="1" x14ac:dyDescent="0.2">
      <c r="A47" s="199">
        <v>38</v>
      </c>
      <c r="B47" s="155">
        <f>'LISTA CAS'!B45</f>
        <v>0</v>
      </c>
      <c r="C47" s="196" t="str">
        <f>'LISTA CAS'!C45</f>
        <v>ZAMBRANO CHILA NATHALY VIVIANA</v>
      </c>
      <c r="D47" s="197">
        <f>'CALF. TRIMESTRALES'!G46</f>
        <v>6.07</v>
      </c>
      <c r="E47" s="197">
        <f>'CALF. TRIMESTRALES'!L46</f>
        <v>6.73</v>
      </c>
      <c r="F47" s="197">
        <f>'CALF. TRIMESTRALES'!Q46</f>
        <v>6.15</v>
      </c>
      <c r="G47" s="197">
        <f>'CALF. TRIMESTRALES'!V46</f>
        <v>6.74</v>
      </c>
      <c r="H47" s="197">
        <f>'CALF. TRIMESTRALES'!AA46</f>
        <v>6.25</v>
      </c>
      <c r="I47" s="197">
        <f>'CALF. TRIMESTRALES'!AG46</f>
        <v>8</v>
      </c>
      <c r="J47" s="197">
        <f>'CALF. TRIMESTRALES'!AM46</f>
        <v>7</v>
      </c>
      <c r="K47" s="198">
        <f>'CALF. TRIMESTRALES'!AO46</f>
        <v>6.7</v>
      </c>
      <c r="L47" s="266" t="str">
        <f t="shared" si="3"/>
        <v>PA</v>
      </c>
      <c r="M47" s="267" t="str">
        <f t="shared" si="2"/>
        <v>REFUERZO PEDAGÓGICO</v>
      </c>
    </row>
    <row r="48" spans="1:13" s="25" customFormat="1" ht="13.5" customHeight="1" x14ac:dyDescent="0.2">
      <c r="A48" s="199">
        <v>39</v>
      </c>
      <c r="B48" s="155">
        <f>'LISTA CAS'!B46</f>
        <v>0</v>
      </c>
      <c r="C48" s="196" t="str">
        <f>'LISTA CAS'!C46</f>
        <v>ZAMBRANO ZAMBRANO ELIAM EZEQUIEL</v>
      </c>
      <c r="D48" s="197">
        <f>'CALF. TRIMESTRALES'!G47</f>
        <v>9.6999999999999993</v>
      </c>
      <c r="E48" s="197">
        <f>'CALF. TRIMESTRALES'!L47</f>
        <v>9.73</v>
      </c>
      <c r="F48" s="197">
        <f>'CALF. TRIMESTRALES'!Q47</f>
        <v>8.9700000000000006</v>
      </c>
      <c r="G48" s="197">
        <f>'CALF. TRIMESTRALES'!V47</f>
        <v>9.9700000000000006</v>
      </c>
      <c r="H48" s="197">
        <f>'CALF. TRIMESTRALES'!AA47</f>
        <v>9.7899999999999991</v>
      </c>
      <c r="I48" s="197">
        <f>'CALF. TRIMESTRALES'!AG47</f>
        <v>10</v>
      </c>
      <c r="J48" s="197">
        <f>'CALF. TRIMESTRALES'!AM47</f>
        <v>10</v>
      </c>
      <c r="K48" s="198">
        <f>'CALF. TRIMESTRALES'!AO47</f>
        <v>9.73</v>
      </c>
      <c r="L48" s="266" t="str">
        <f t="shared" si="3"/>
        <v>DA</v>
      </c>
      <c r="M48" s="267" t="str">
        <f t="shared" si="2"/>
        <v>APROBADO.</v>
      </c>
    </row>
    <row r="49" spans="1:13" s="25" customFormat="1" ht="13.5" customHeight="1" x14ac:dyDescent="0.2">
      <c r="A49" s="199">
        <v>40</v>
      </c>
      <c r="B49" s="155">
        <f>'LISTA CAS'!B47</f>
        <v>0</v>
      </c>
      <c r="C49" s="196">
        <f>'LISTA CAS'!C47</f>
        <v>0</v>
      </c>
      <c r="D49" s="197" t="str">
        <f>'CALF. TRIMESTRALES'!G48</f>
        <v/>
      </c>
      <c r="E49" s="197" t="str">
        <f>'CALF. TRIMESTRALES'!L48</f>
        <v/>
      </c>
      <c r="F49" s="197" t="str">
        <f>'CALF. TRIMESTRALES'!Q48</f>
        <v/>
      </c>
      <c r="G49" s="197" t="str">
        <f>'CALF. TRIMESTRALES'!V48</f>
        <v/>
      </c>
      <c r="H49" s="197" t="str">
        <f>'CALF. TRIMESTRALES'!AA48</f>
        <v/>
      </c>
      <c r="I49" s="197" t="str">
        <f>'CALF. TRIMESTRALES'!AG48</f>
        <v/>
      </c>
      <c r="J49" s="197" t="str">
        <f>'CALF. TRIMESTRALES'!AM48</f>
        <v/>
      </c>
      <c r="K49" s="198" t="str">
        <f>'CALF. TRIMESTRALES'!AO48</f>
        <v/>
      </c>
      <c r="L49" s="266" t="str">
        <f t="shared" si="3"/>
        <v/>
      </c>
      <c r="M49" s="267" t="str">
        <f t="shared" si="2"/>
        <v/>
      </c>
    </row>
    <row r="50" spans="1:13" ht="18" customHeight="1" x14ac:dyDescent="0.25">
      <c r="B50" s="25"/>
      <c r="C50" s="94"/>
      <c r="D50" s="94"/>
      <c r="E50" s="94"/>
      <c r="F50" s="94"/>
      <c r="G50" s="94"/>
      <c r="H50" s="94"/>
      <c r="I50" s="94"/>
      <c r="J50" s="94"/>
      <c r="K50" s="200">
        <f>IFERROR(TRUNC(AVERAGE(K10:K49),2),"")</f>
        <v>9.2899999999999991</v>
      </c>
      <c r="L50" s="94"/>
    </row>
    <row r="51" spans="1:13" ht="21" x14ac:dyDescent="0.25">
      <c r="B51" s="25"/>
      <c r="C51" s="729" t="s">
        <v>118</v>
      </c>
      <c r="D51" s="729"/>
      <c r="E51" s="729"/>
      <c r="F51" s="729"/>
      <c r="G51" s="94"/>
    </row>
    <row r="52" spans="1:13" ht="19.5" customHeight="1" x14ac:dyDescent="0.25">
      <c r="C52" s="747" t="s">
        <v>119</v>
      </c>
      <c r="D52" s="747"/>
      <c r="E52" s="747"/>
      <c r="F52" s="747"/>
      <c r="G52" s="94"/>
    </row>
    <row r="53" spans="1:13" ht="13.5" customHeight="1" x14ac:dyDescent="0.25">
      <c r="C53" s="201" t="s">
        <v>120</v>
      </c>
      <c r="D53" s="202">
        <f>COUNTIF(K10:K49,"&gt;8,99")</f>
        <v>30</v>
      </c>
      <c r="E53" s="203">
        <f>(D53*100)/D57</f>
        <v>76.92307692307692</v>
      </c>
      <c r="F53" s="204" t="s">
        <v>15</v>
      </c>
    </row>
    <row r="54" spans="1:13" ht="13.5" customHeight="1" x14ac:dyDescent="0.25">
      <c r="C54" s="201" t="s">
        <v>108</v>
      </c>
      <c r="D54" s="202">
        <f>COUNTIF(K10:K49,"&gt;6,99")-D53</f>
        <v>8</v>
      </c>
      <c r="E54" s="205">
        <f>(D54*100)/D57</f>
        <v>20.512820512820515</v>
      </c>
      <c r="F54" s="206" t="s">
        <v>15</v>
      </c>
    </row>
    <row r="55" spans="1:13" ht="13.5" customHeight="1" x14ac:dyDescent="0.25">
      <c r="C55" s="207" t="s">
        <v>121</v>
      </c>
      <c r="D55" s="202">
        <f>COUNTIF(K10:K49,"&gt;4")-D53-D54</f>
        <v>1</v>
      </c>
      <c r="E55" s="205">
        <f>(D55*100)/D57</f>
        <v>2.5641025641025643</v>
      </c>
      <c r="F55" s="206" t="s">
        <v>15</v>
      </c>
    </row>
    <row r="56" spans="1:13" ht="13.5" customHeight="1" x14ac:dyDescent="0.25">
      <c r="C56" s="201" t="s">
        <v>122</v>
      </c>
      <c r="D56" s="202">
        <f>COUNTIF(K10:K49,"&gt;0")-D55-D54-D53</f>
        <v>0</v>
      </c>
      <c r="E56" s="208">
        <f>(D56*100)/D57</f>
        <v>0</v>
      </c>
      <c r="F56" s="209" t="s">
        <v>15</v>
      </c>
    </row>
    <row r="57" spans="1:13" ht="17.25" customHeight="1" x14ac:dyDescent="0.25">
      <c r="C57" s="210" t="s">
        <v>39</v>
      </c>
      <c r="D57" s="211">
        <f>SUM(D53:D56)</f>
        <v>39</v>
      </c>
      <c r="E57" s="212">
        <f>SUM(E53:E56)</f>
        <v>100</v>
      </c>
      <c r="F57" s="213" t="s">
        <v>15</v>
      </c>
    </row>
    <row r="59" spans="1:13" x14ac:dyDescent="0.25">
      <c r="H59" s="214"/>
    </row>
    <row r="60" spans="1:13" x14ac:dyDescent="0.25">
      <c r="H60" s="214"/>
    </row>
    <row r="61" spans="1:13" x14ac:dyDescent="0.25">
      <c r="C61" s="104" t="str">
        <f>MENÚ!B7</f>
        <v>MGTR. YUGCHA BRAVO SHIRLEY</v>
      </c>
      <c r="D61" s="215"/>
      <c r="E61" s="215"/>
      <c r="F61" s="215"/>
      <c r="G61" s="749" t="str">
        <f>MENÚ!F23</f>
        <v>MGTR. EDUARDO ZAMBRANO ESMERALDAS</v>
      </c>
      <c r="H61" s="749"/>
      <c r="I61" s="749"/>
      <c r="J61" s="749"/>
      <c r="K61" s="749"/>
    </row>
    <row r="62" spans="1:13" x14ac:dyDescent="0.25">
      <c r="C62" s="216" t="str">
        <f>MENÚ!A7</f>
        <v>DOCENTE TUTORA</v>
      </c>
      <c r="D62" s="215"/>
      <c r="E62" s="215"/>
      <c r="F62" s="215"/>
      <c r="G62" s="748" t="s">
        <v>182</v>
      </c>
      <c r="H62" s="748"/>
      <c r="I62" s="748"/>
      <c r="J62" s="748"/>
      <c r="K62" s="748"/>
    </row>
  </sheetData>
  <mergeCells count="24">
    <mergeCell ref="C52:F52"/>
    <mergeCell ref="G62:K62"/>
    <mergeCell ref="G61:K61"/>
    <mergeCell ref="I7:I9"/>
    <mergeCell ref="J7:J9"/>
    <mergeCell ref="K7:K9"/>
    <mergeCell ref="G7:G9"/>
    <mergeCell ref="H7:H9"/>
    <mergeCell ref="L7:L9"/>
    <mergeCell ref="C51:F51"/>
    <mergeCell ref="M7:M9"/>
    <mergeCell ref="A2:B2"/>
    <mergeCell ref="C2:F2"/>
    <mergeCell ref="A3:B3"/>
    <mergeCell ref="C3:F3"/>
    <mergeCell ref="A4:B4"/>
    <mergeCell ref="D4:E4"/>
    <mergeCell ref="A6:L6"/>
    <mergeCell ref="A7:A9"/>
    <mergeCell ref="B7:B9"/>
    <mergeCell ref="C7:C9"/>
    <mergeCell ref="D7:D9"/>
    <mergeCell ref="E7:E9"/>
    <mergeCell ref="F7:F9"/>
  </mergeCells>
  <conditionalFormatting sqref="D10:J49">
    <cfRule type="cellIs" dxfId="1" priority="1" operator="lessThan">
      <formula>7</formula>
    </cfRule>
  </conditionalFormatting>
  <conditionalFormatting sqref="K10:K49">
    <cfRule type="cellIs" dxfId="0" priority="5" operator="lessThan">
      <formula>7</formula>
    </cfRule>
  </conditionalFormatting>
  <pageMargins left="0" right="0" top="0" bottom="0" header="0" footer="0"/>
  <pageSetup paperSize="9" scale="75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00"/>
  </sheetPr>
  <dimension ref="A1:L41"/>
  <sheetViews>
    <sheetView showGridLines="0" topLeftCell="A16" zoomScale="90" zoomScaleNormal="90" workbookViewId="0">
      <selection activeCell="G28" sqref="G28"/>
    </sheetView>
  </sheetViews>
  <sheetFormatPr baseColWidth="10" defaultRowHeight="15" x14ac:dyDescent="0.25"/>
  <cols>
    <col min="1" max="1" width="9.7109375" customWidth="1"/>
    <col min="2" max="2" width="4.140625" customWidth="1"/>
    <col min="3" max="3" width="15.140625" customWidth="1"/>
    <col min="4" max="4" width="4.7109375" customWidth="1"/>
    <col min="5" max="6" width="10.7109375" customWidth="1"/>
    <col min="7" max="7" width="21.7109375" customWidth="1"/>
    <col min="8" max="12" width="12.7109375" customWidth="1"/>
    <col min="13" max="13" width="7.5703125" customWidth="1"/>
  </cols>
  <sheetData>
    <row r="1" spans="1:12" ht="30" customHeight="1" x14ac:dyDescent="0.25"/>
    <row r="2" spans="1:12" ht="9.75" customHeight="1" x14ac:dyDescent="0.25"/>
    <row r="3" spans="1:12" ht="18" customHeight="1" x14ac:dyDescent="0.25">
      <c r="B3" s="664" t="str">
        <f>MENÚ!A2</f>
        <v>UNIDAD EDUCATIVA DEL MILENIO 
CIUDAD DE PEDERNALES</v>
      </c>
      <c r="C3" s="664"/>
      <c r="D3" s="664"/>
      <c r="E3" s="664"/>
      <c r="F3" s="664"/>
      <c r="G3" s="664"/>
      <c r="H3" s="664"/>
      <c r="I3" s="664"/>
      <c r="J3" s="664"/>
      <c r="K3" s="664"/>
      <c r="L3" s="664"/>
    </row>
    <row r="4" spans="1:12" ht="18" customHeight="1" x14ac:dyDescent="0.25"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</row>
    <row r="5" spans="1:12" ht="12" customHeight="1" x14ac:dyDescent="0.25">
      <c r="B5" s="657" t="str">
        <f>MENÚ!A4</f>
        <v>CODIGO AMIE: 13H03887</v>
      </c>
      <c r="C5" s="657"/>
      <c r="D5" s="657"/>
      <c r="E5" s="657"/>
      <c r="F5" s="657"/>
      <c r="G5" s="657"/>
      <c r="H5" s="657"/>
      <c r="I5" s="657"/>
      <c r="J5" s="657"/>
      <c r="K5" s="657"/>
      <c r="L5" s="657"/>
    </row>
    <row r="6" spans="1:12" ht="12" customHeight="1" x14ac:dyDescent="0.25">
      <c r="B6" s="798" t="str">
        <f>MENÚ!A5</f>
        <v>PEDERNALES - MANABI</v>
      </c>
      <c r="C6" s="798"/>
      <c r="D6" s="798"/>
      <c r="E6" s="798"/>
      <c r="F6" s="798"/>
      <c r="G6" s="798"/>
      <c r="H6" s="798"/>
      <c r="I6" s="798"/>
      <c r="J6" s="798"/>
      <c r="K6" s="798"/>
      <c r="L6" s="798"/>
    </row>
    <row r="7" spans="1:12" ht="20.25" customHeight="1" x14ac:dyDescent="0.25">
      <c r="B7" s="802" t="s">
        <v>65</v>
      </c>
      <c r="C7" s="802"/>
      <c r="D7" s="802"/>
      <c r="E7" s="802"/>
      <c r="F7" s="802"/>
      <c r="G7" s="802"/>
      <c r="H7" s="802"/>
      <c r="I7" s="802"/>
      <c r="J7" s="802"/>
      <c r="K7" s="802"/>
      <c r="L7" s="802"/>
    </row>
    <row r="8" spans="1:12" ht="3.75" customHeight="1" x14ac:dyDescent="0.25">
      <c r="B8" s="75"/>
      <c r="C8" s="75"/>
      <c r="D8" s="75"/>
      <c r="E8" s="75"/>
      <c r="F8" s="75"/>
      <c r="G8" s="75"/>
      <c r="H8" s="75"/>
      <c r="I8" s="75"/>
      <c r="J8" s="75"/>
    </row>
    <row r="9" spans="1:12" x14ac:dyDescent="0.25">
      <c r="B9" s="76" t="s">
        <v>56</v>
      </c>
      <c r="C9" s="77"/>
      <c r="D9" s="113">
        <v>1</v>
      </c>
      <c r="E9" s="78"/>
      <c r="F9" s="78"/>
      <c r="G9" s="78"/>
      <c r="H9" s="78"/>
      <c r="I9" s="78"/>
      <c r="J9" s="78"/>
      <c r="K9" s="80"/>
      <c r="L9" s="80"/>
    </row>
    <row r="10" spans="1:12" x14ac:dyDescent="0.25">
      <c r="A10" s="25"/>
      <c r="B10" s="81" t="s">
        <v>11</v>
      </c>
      <c r="C10" s="82"/>
      <c r="D10" s="97" t="str">
        <f>MENÚ!G7</f>
        <v>2do</v>
      </c>
      <c r="E10" s="97"/>
      <c r="F10" s="25"/>
      <c r="G10" s="25"/>
      <c r="H10" s="809" t="s">
        <v>74</v>
      </c>
      <c r="I10" s="809"/>
      <c r="J10" s="90" t="str">
        <f>MENÚ!G8</f>
        <v>A</v>
      </c>
      <c r="L10" s="25"/>
    </row>
    <row r="11" spans="1:12" x14ac:dyDescent="0.25">
      <c r="A11" s="25"/>
      <c r="B11" s="81" t="s">
        <v>57</v>
      </c>
      <c r="C11" s="82"/>
      <c r="D11" s="97" t="str">
        <f>MENÚ!B7</f>
        <v>MGTR. YUGCHA BRAVO SHIRLEY</v>
      </c>
      <c r="E11" s="97"/>
      <c r="F11" s="97"/>
      <c r="G11" s="97"/>
      <c r="H11" s="809" t="s">
        <v>75</v>
      </c>
      <c r="I11" s="809"/>
      <c r="J11" s="90" t="str">
        <f>MENÚ!B8</f>
        <v>VESPERTINA</v>
      </c>
      <c r="L11" s="25"/>
    </row>
    <row r="12" spans="1:12" x14ac:dyDescent="0.25">
      <c r="A12" s="25"/>
      <c r="B12" s="83" t="s">
        <v>58</v>
      </c>
      <c r="C12" s="83"/>
      <c r="D12" s="97" t="str">
        <f>VLOOKUP(D9,'LISTA CAS'!A8:E47,3,FALSE)</f>
        <v>ALAVA INTRIAGO MADELINE JULIETTE</v>
      </c>
      <c r="E12" s="97"/>
      <c r="F12" s="97"/>
      <c r="G12" s="97"/>
      <c r="H12" s="809" t="s">
        <v>76</v>
      </c>
      <c r="I12" s="809"/>
      <c r="J12" s="90">
        <f>VLOOKUP(D9,'LISTA CAS'!A8:E47,2,FALSE)</f>
        <v>0</v>
      </c>
      <c r="L12" s="25"/>
    </row>
    <row r="13" spans="1:12" ht="3.75" customHeight="1" x14ac:dyDescent="0.25">
      <c r="A13" s="25"/>
      <c r="B13" s="83"/>
      <c r="C13" s="83"/>
      <c r="D13" s="85"/>
      <c r="E13" s="85"/>
      <c r="F13" s="85"/>
      <c r="G13" s="84"/>
      <c r="H13" s="84"/>
      <c r="I13" s="84"/>
      <c r="J13" s="84"/>
      <c r="K13" s="90"/>
      <c r="L13" s="25"/>
    </row>
    <row r="14" spans="1:12" ht="18" customHeight="1" x14ac:dyDescent="0.25">
      <c r="B14" s="803" t="s">
        <v>69</v>
      </c>
      <c r="C14" s="803"/>
      <c r="D14" s="803"/>
      <c r="E14" s="805" t="s">
        <v>53</v>
      </c>
      <c r="F14" s="806"/>
      <c r="G14" s="806"/>
      <c r="H14" s="804" t="s">
        <v>70</v>
      </c>
      <c r="I14" s="804"/>
      <c r="J14" s="804"/>
      <c r="K14" s="804"/>
      <c r="L14" s="804"/>
    </row>
    <row r="15" spans="1:12" ht="22.5" customHeight="1" x14ac:dyDescent="0.25">
      <c r="B15" s="804"/>
      <c r="C15" s="804"/>
      <c r="D15" s="804"/>
      <c r="E15" s="807"/>
      <c r="F15" s="808"/>
      <c r="G15" s="808"/>
      <c r="H15" s="238" t="s">
        <v>67</v>
      </c>
      <c r="I15" s="238" t="s">
        <v>66</v>
      </c>
      <c r="J15" s="238" t="s">
        <v>68</v>
      </c>
      <c r="K15" s="238" t="s">
        <v>123</v>
      </c>
      <c r="L15" s="238" t="s">
        <v>71</v>
      </c>
    </row>
    <row r="16" spans="1:12" ht="18.75" customHeight="1" x14ac:dyDescent="0.25">
      <c r="B16" s="799" t="s">
        <v>21</v>
      </c>
      <c r="C16" s="800"/>
      <c r="D16" s="801"/>
      <c r="E16" s="783" t="str">
        <f>'CALIF. 1ER TRIM.'!D7</f>
        <v>LENGUA Y LITERATURA</v>
      </c>
      <c r="F16" s="784"/>
      <c r="G16" s="785"/>
      <c r="H16" s="164">
        <f>VLOOKUP(D9,'CONSOLIDADO 1ER TRIM.'!A9:K49,4,FALSE)</f>
        <v>9.9700000000000006</v>
      </c>
      <c r="I16" s="164">
        <f>VLOOKUP(D9,'CONSOLIDADO 2DO TRIM. '!A9:K49,4,FALSE)</f>
        <v>8.99</v>
      </c>
      <c r="J16" s="164">
        <f>VLOOKUP(D9,'CONSOLIDADO 3ER TRIM. '!A9:K49,4,FALSE)</f>
        <v>7</v>
      </c>
      <c r="K16" s="274">
        <f>VLOOKUP(D9,'CONSOLIDADO ANUAL'!A10:L49,4,FALSE)</f>
        <v>8.65</v>
      </c>
      <c r="L16" s="172" t="str">
        <f>IF(K16="","",IF(K16&gt;=9,"DAR",IF(K16&gt;=7,"AAR",IF(K16&gt;=4,"PAAR","NAR"))))</f>
        <v>AAR</v>
      </c>
    </row>
    <row r="17" spans="2:12" ht="18.75" customHeight="1" x14ac:dyDescent="0.25">
      <c r="B17" s="597" t="s">
        <v>23</v>
      </c>
      <c r="C17" s="598"/>
      <c r="D17" s="598"/>
      <c r="E17" s="789" t="str">
        <f>'CALIF. 1ER TRIM.'!I7</f>
        <v>MATEMÁTICA</v>
      </c>
      <c r="F17" s="790"/>
      <c r="G17" s="791"/>
      <c r="H17" s="164">
        <f>VLOOKUP(D9,'CONSOLIDADO 1ER TRIM.'!A9:K49,5,FALSE)</f>
        <v>9.82</v>
      </c>
      <c r="I17" s="164">
        <f>VLOOKUP(D9,'CONSOLIDADO 2DO TRIM. '!A9:K49,5,FALSE)</f>
        <v>8.9</v>
      </c>
      <c r="J17" s="164">
        <f>VLOOKUP(D9,'CONSOLIDADO 3ER TRIM. '!A9:K49,5,FALSE)</f>
        <v>7</v>
      </c>
      <c r="K17" s="274">
        <f>VLOOKUP(D9,'CONSOLIDADO ANUAL'!A10:L49,5,FALSE)</f>
        <v>8.57</v>
      </c>
      <c r="L17" s="172" t="str">
        <f t="shared" ref="L17:L22" si="0">IF(K17="","",IF(K17&gt;=9,"DAR",IF(K17&gt;=7,"AAR",IF(K17&gt;=4,"PAAR","NAR"))))</f>
        <v>AAR</v>
      </c>
    </row>
    <row r="18" spans="2:12" ht="18.75" customHeight="1" x14ac:dyDescent="0.25">
      <c r="B18" s="597" t="s">
        <v>130</v>
      </c>
      <c r="C18" s="598"/>
      <c r="D18" s="598"/>
      <c r="E18" s="783" t="str">
        <f>'CALIF. 1ER TRIM.'!N7</f>
        <v>ESTUDIOS SOCIALES</v>
      </c>
      <c r="F18" s="784"/>
      <c r="G18" s="785"/>
      <c r="H18" s="164">
        <f>VLOOKUP(D9,'CONSOLIDADO 1ER TRIM.'!A9:K49,6,FALSE)</f>
        <v>9.44</v>
      </c>
      <c r="I18" s="164">
        <f>VLOOKUP(D9,'CONSOLIDADO 2DO TRIM. '!A9:K49,6,FALSE)</f>
        <v>8.94</v>
      </c>
      <c r="J18" s="164">
        <f>VLOOKUP(D9,'CONSOLIDADO 3ER TRIM. '!A9:K49,6,FALSE)</f>
        <v>9</v>
      </c>
      <c r="K18" s="274">
        <f>VLOOKUP(D9,'CONSOLIDADO ANUAL'!A10:L49,6,FALSE)</f>
        <v>9.1199999999999992</v>
      </c>
      <c r="L18" s="172" t="str">
        <f t="shared" si="0"/>
        <v>DAR</v>
      </c>
    </row>
    <row r="19" spans="2:12" ht="18.75" customHeight="1" x14ac:dyDescent="0.25">
      <c r="B19" s="597" t="s">
        <v>129</v>
      </c>
      <c r="C19" s="598"/>
      <c r="D19" s="598"/>
      <c r="E19" s="789" t="str">
        <f>'CALIF. 1ER TRIM.'!S7</f>
        <v>CIENCIAS NATURALES</v>
      </c>
      <c r="F19" s="790"/>
      <c r="G19" s="791"/>
      <c r="H19" s="164">
        <f>VLOOKUP(D9,'CONSOLIDADO 1ER TRIM.'!A9:K49,7,FALSE)</f>
        <v>9.7899999999999991</v>
      </c>
      <c r="I19" s="164">
        <f>VLOOKUP(D9,'CONSOLIDADO 2DO TRIM. '!A9:K49,7,FALSE)</f>
        <v>8.9499999999999993</v>
      </c>
      <c r="J19" s="164">
        <f>VLOOKUP(D9,'CONSOLIDADO 3ER TRIM. '!A9:K49,7,FALSE)</f>
        <v>7</v>
      </c>
      <c r="K19" s="274">
        <f>VLOOKUP(D9,'CONSOLIDADO ANUAL'!A10:L49,7,FALSE)</f>
        <v>8.58</v>
      </c>
      <c r="L19" s="172" t="str">
        <f t="shared" si="0"/>
        <v>AAR</v>
      </c>
    </row>
    <row r="20" spans="2:12" ht="18.75" customHeight="1" x14ac:dyDescent="0.25">
      <c r="B20" s="597" t="s">
        <v>135</v>
      </c>
      <c r="C20" s="598"/>
      <c r="D20" s="598"/>
      <c r="E20" s="783" t="str">
        <f>'CALIF. 1ER TRIM.'!X7</f>
        <v>INGLÉS</v>
      </c>
      <c r="F20" s="784"/>
      <c r="G20" s="785"/>
      <c r="H20" s="164">
        <f>VLOOKUP(D9,'CONSOLIDADO 1ER TRIM.'!A9:K49,8,FALSE)</f>
        <v>9.85</v>
      </c>
      <c r="I20" s="164">
        <f>VLOOKUP(D9,'CONSOLIDADO 2DO TRIM. '!A9:K49,8,FALSE)</f>
        <v>9.25</v>
      </c>
      <c r="J20" s="164">
        <f>VLOOKUP(D9,'CONSOLIDADO 3ER TRIM. '!A9:K49,8,FALSE)</f>
        <v>7</v>
      </c>
      <c r="K20" s="274">
        <f>VLOOKUP(D9,'CONSOLIDADO ANUAL'!A10:L49,8,FALSE)</f>
        <v>8.6999999999999993</v>
      </c>
      <c r="L20" s="172" t="str">
        <f t="shared" si="0"/>
        <v>AAR</v>
      </c>
    </row>
    <row r="21" spans="2:12" ht="18.75" customHeight="1" x14ac:dyDescent="0.25">
      <c r="B21" s="597" t="s">
        <v>124</v>
      </c>
      <c r="C21" s="598"/>
      <c r="D21" s="598"/>
      <c r="E21" s="783" t="str">
        <f>'CALIF. 1ER TRIM.'!AC7</f>
        <v>EDUCACIÓN FÍSICA</v>
      </c>
      <c r="F21" s="784"/>
      <c r="G21" s="785"/>
      <c r="H21" s="164">
        <f>VLOOKUP(D9,'CONSOLIDADO 1ER TRIM.'!A9:K49,9,FALSE)</f>
        <v>10</v>
      </c>
      <c r="I21" s="164">
        <f>VLOOKUP(D9,'CONSOLIDADO 2DO TRIM. '!A9:K49,9,FALSE)</f>
        <v>9</v>
      </c>
      <c r="J21" s="164">
        <f>VLOOKUP(D9,'CONSOLIDADO 3ER TRIM. '!A9:K49,9,FALSE)</f>
        <v>9</v>
      </c>
      <c r="K21" s="274">
        <f>VLOOKUP(D9,'CONSOLIDADO ANUAL'!A10:L49,9,FALSE)</f>
        <v>9</v>
      </c>
      <c r="L21" s="172" t="str">
        <f t="shared" si="0"/>
        <v>DAR</v>
      </c>
    </row>
    <row r="22" spans="2:12" ht="18.75" customHeight="1" thickBot="1" x14ac:dyDescent="0.3">
      <c r="B22" s="780" t="s">
        <v>136</v>
      </c>
      <c r="C22" s="781"/>
      <c r="D22" s="781"/>
      <c r="E22" s="786" t="str">
        <f>'CALIF. 1ER TRIM.'!AE7</f>
        <v>EDUCACIÓN CULTURAL Y ARÍSTICA</v>
      </c>
      <c r="F22" s="787"/>
      <c r="G22" s="788"/>
      <c r="H22" s="268">
        <f>VLOOKUP(D9,'CONSOLIDADO 1ER TRIM.'!A9:K49,10,FALSE)</f>
        <v>10</v>
      </c>
      <c r="I22" s="268">
        <f>VLOOKUP(D9,'CONSOLIDADO 2DO TRIM. '!A9:K49,10,FALSE)</f>
        <v>8</v>
      </c>
      <c r="J22" s="268">
        <f>VLOOKUP(D9,'CONSOLIDADO 3ER TRIM. '!A9:K49,10,FALSE)</f>
        <v>8</v>
      </c>
      <c r="K22" s="277">
        <f>VLOOKUP(D9,'CONSOLIDADO ANUAL'!A10:L49,10,FALSE)</f>
        <v>9</v>
      </c>
      <c r="L22" s="269" t="str">
        <f t="shared" si="0"/>
        <v>DAR</v>
      </c>
    </row>
    <row r="23" spans="2:12" ht="18.75" customHeight="1" thickTop="1" thickBot="1" x14ac:dyDescent="0.3">
      <c r="B23" s="271"/>
      <c r="C23" s="271"/>
      <c r="D23" s="271"/>
      <c r="E23" s="271"/>
      <c r="F23" s="271"/>
      <c r="G23" s="271"/>
      <c r="H23" s="272"/>
      <c r="I23" s="272"/>
      <c r="J23" s="297" t="s">
        <v>35</v>
      </c>
      <c r="K23" s="278">
        <f>VLOOKUP(D9,'CONSOLIDADO ANUAL'!A10:L49,11,FALSE)</f>
        <v>8.8000000000000007</v>
      </c>
      <c r="L23" s="273"/>
    </row>
    <row r="24" spans="2:12" ht="18" customHeight="1" thickTop="1" x14ac:dyDescent="0.25">
      <c r="B24" s="763"/>
      <c r="C24" s="763"/>
      <c r="D24" s="763"/>
      <c r="E24" s="763"/>
      <c r="F24" s="763"/>
      <c r="G24" s="763"/>
      <c r="H24" s="763"/>
      <c r="I24" s="763"/>
      <c r="J24" s="763"/>
      <c r="K24" s="763"/>
      <c r="L24" s="763"/>
    </row>
    <row r="25" spans="2:12" ht="11.25" customHeight="1" x14ac:dyDescent="0.25">
      <c r="B25" s="275"/>
      <c r="C25" s="275"/>
      <c r="D25" s="275"/>
      <c r="E25" s="275"/>
      <c r="F25" s="275"/>
      <c r="G25" s="275"/>
      <c r="H25" s="165" t="s">
        <v>67</v>
      </c>
      <c r="I25" s="165" t="s">
        <v>66</v>
      </c>
      <c r="J25" s="165" t="s">
        <v>68</v>
      </c>
      <c r="K25" s="275"/>
      <c r="L25" s="275"/>
    </row>
    <row r="26" spans="2:12" ht="14.25" customHeight="1" x14ac:dyDescent="0.25">
      <c r="B26" s="768" t="str">
        <f>'CALIF. 1ER TRIM.'!AG7</f>
        <v>ACOMPAÑAMIENTO INTEGRAL</v>
      </c>
      <c r="C26" s="769"/>
      <c r="D26" s="769"/>
      <c r="E26" s="769"/>
      <c r="F26" s="769"/>
      <c r="G26" s="770"/>
      <c r="H26" s="270" t="str">
        <f>VLOOKUP(D9,'CALIF. 1ER TRIM.'!A11:AH50,33,FALSE)</f>
        <v>A+</v>
      </c>
      <c r="I26" s="270" t="str">
        <f>VLOOKUP(D9,'CALIF. 2DO TRIM. '!A11:AH50,33,FALSE)</f>
        <v>A+</v>
      </c>
      <c r="J26" s="270" t="str">
        <f>VLOOKUP(D9,'CALIF. 3ER TRIM.'!A11:AH49,33,FALSE)</f>
        <v>E-</v>
      </c>
      <c r="K26" s="75"/>
      <c r="L26" s="75"/>
    </row>
    <row r="27" spans="2:12" ht="14.25" customHeight="1" x14ac:dyDescent="0.25">
      <c r="B27" s="768" t="str">
        <f>'CALIF. 1ER TRIM.'!AH7</f>
        <v>ANIMACIÓN A LA LECTURA</v>
      </c>
      <c r="C27" s="769"/>
      <c r="D27" s="769"/>
      <c r="E27" s="769"/>
      <c r="F27" s="769"/>
      <c r="G27" s="770"/>
      <c r="H27" s="164" t="str">
        <f>VLOOKUP(D9,'CALIF. 1ER TRIM.'!A11:AH50,34,FALSE)</f>
        <v>A+</v>
      </c>
      <c r="I27" s="164" t="str">
        <f>VLOOKUP(D9,'CALIF. 2DO TRIM. '!A11:AH50,34,FALSE)</f>
        <v>B-</v>
      </c>
      <c r="J27" s="164" t="str">
        <f>VLOOKUP(D9,'CALIF. 3ER TRIM.'!A11:AH49,34,FALSE)</f>
        <v>C-</v>
      </c>
      <c r="K27" s="75"/>
      <c r="L27" s="75"/>
    </row>
    <row r="28" spans="2:12" ht="18.75" customHeight="1" x14ac:dyDescent="0.25">
      <c r="B28" s="75"/>
      <c r="C28" s="75"/>
      <c r="D28" s="75"/>
      <c r="E28" s="75"/>
      <c r="F28" s="75"/>
      <c r="G28" s="75"/>
      <c r="H28" s="75"/>
      <c r="I28" s="75"/>
      <c r="J28" s="75"/>
      <c r="K28" s="117"/>
      <c r="L28" s="87"/>
    </row>
    <row r="29" spans="2:12" ht="12.75" customHeight="1" x14ac:dyDescent="0.25">
      <c r="B29" s="75"/>
      <c r="C29" s="75"/>
      <c r="D29" s="75"/>
      <c r="E29" s="98"/>
      <c r="F29" s="84"/>
      <c r="G29" s="84"/>
      <c r="H29" s="165" t="s">
        <v>67</v>
      </c>
      <c r="I29" s="165" t="s">
        <v>66</v>
      </c>
      <c r="J29" s="165" t="s">
        <v>68</v>
      </c>
      <c r="K29" s="117"/>
      <c r="L29" s="87"/>
    </row>
    <row r="30" spans="2:12" ht="15" customHeight="1" x14ac:dyDescent="0.25">
      <c r="B30" s="762" t="s">
        <v>72</v>
      </c>
      <c r="C30" s="762"/>
      <c r="D30" s="762"/>
      <c r="E30" s="762"/>
      <c r="F30" s="762"/>
      <c r="G30" s="762"/>
      <c r="H30" s="276" t="str">
        <f>VLOOKUP(D9,COMPORTAMIENTO!A8:F33,4,FALSE)</f>
        <v>A</v>
      </c>
      <c r="I30" s="166">
        <f>VLOOKUP(D9,COMPORTAMIENTO!A8:F33,5,FALSE)</f>
        <v>0</v>
      </c>
      <c r="J30" s="166">
        <f>VLOOKUP(D9,COMPORTAMIENTO!A8:F33,6,FALSE)</f>
        <v>0</v>
      </c>
      <c r="K30" s="117"/>
      <c r="L30" s="87"/>
    </row>
    <row r="31" spans="2:12" ht="18" customHeight="1" x14ac:dyDescent="0.25">
      <c r="B31" s="782"/>
      <c r="C31" s="782"/>
      <c r="D31" s="782"/>
      <c r="E31" s="75"/>
      <c r="F31" s="75"/>
      <c r="G31" s="75"/>
      <c r="H31" s="75"/>
      <c r="I31" s="75"/>
      <c r="J31" s="75"/>
    </row>
    <row r="32" spans="2:12" ht="15" customHeight="1" thickBot="1" x14ac:dyDescent="0.3">
      <c r="B32" s="760" t="s">
        <v>59</v>
      </c>
      <c r="C32" s="761"/>
      <c r="D32" s="760" t="s">
        <v>60</v>
      </c>
      <c r="E32" s="766"/>
      <c r="F32" s="766"/>
      <c r="G32" s="767"/>
      <c r="I32" s="771" t="s">
        <v>61</v>
      </c>
      <c r="J32" s="772"/>
      <c r="K32" s="772"/>
      <c r="L32" s="773"/>
    </row>
    <row r="33" spans="2:12" ht="11.25" customHeight="1" thickTop="1" x14ac:dyDescent="0.25">
      <c r="B33" s="792" t="s">
        <v>186</v>
      </c>
      <c r="C33" s="793"/>
      <c r="D33" s="167" t="s">
        <v>73</v>
      </c>
      <c r="E33" s="69"/>
      <c r="F33" s="69"/>
      <c r="G33" s="168"/>
      <c r="I33" s="774" t="str">
        <f>VLOOKUP(D9,RECOMENDACIONES!A8:H47,8,FALSE)</f>
        <v>FINAL</v>
      </c>
      <c r="J33" s="775"/>
      <c r="K33" s="775"/>
      <c r="L33" s="776"/>
    </row>
    <row r="34" spans="2:12" ht="11.25" customHeight="1" x14ac:dyDescent="0.25">
      <c r="B34" s="794"/>
      <c r="C34" s="795"/>
      <c r="D34" s="167" t="s">
        <v>62</v>
      </c>
      <c r="E34" s="69"/>
      <c r="F34" s="69"/>
      <c r="G34" s="168"/>
      <c r="I34" s="774"/>
      <c r="J34" s="775"/>
      <c r="K34" s="775"/>
      <c r="L34" s="776"/>
    </row>
    <row r="35" spans="2:12" ht="11.25" customHeight="1" x14ac:dyDescent="0.25">
      <c r="B35" s="794"/>
      <c r="C35" s="795"/>
      <c r="D35" s="167" t="s">
        <v>63</v>
      </c>
      <c r="E35" s="69"/>
      <c r="F35" s="69"/>
      <c r="G35" s="168"/>
      <c r="I35" s="774"/>
      <c r="J35" s="775"/>
      <c r="K35" s="775"/>
      <c r="L35" s="776"/>
    </row>
    <row r="36" spans="2:12" ht="24.75" customHeight="1" x14ac:dyDescent="0.25">
      <c r="B36" s="796"/>
      <c r="C36" s="797"/>
      <c r="D36" s="169" t="s">
        <v>64</v>
      </c>
      <c r="E36" s="170"/>
      <c r="F36" s="170"/>
      <c r="G36" s="171"/>
      <c r="I36" s="777"/>
      <c r="J36" s="778"/>
      <c r="K36" s="778"/>
      <c r="L36" s="779"/>
    </row>
    <row r="37" spans="2:12" ht="24" customHeight="1" x14ac:dyDescent="0.25"/>
    <row r="38" spans="2:12" ht="24" customHeight="1" x14ac:dyDescent="0.25">
      <c r="G38" s="93"/>
      <c r="H38" s="93"/>
      <c r="I38" s="93"/>
    </row>
    <row r="39" spans="2:12" ht="18" customHeight="1" x14ac:dyDescent="0.25">
      <c r="F39" s="94"/>
      <c r="G39" s="764" t="str">
        <f>MENÚ!F23</f>
        <v>MGTR. EDUARDO ZAMBRANO ESMERALDAS</v>
      </c>
      <c r="H39" s="764"/>
      <c r="I39" s="764"/>
    </row>
    <row r="40" spans="2:12" x14ac:dyDescent="0.25">
      <c r="G40" s="765" t="s">
        <v>113</v>
      </c>
      <c r="H40" s="765"/>
      <c r="I40" s="765"/>
      <c r="J40" s="24"/>
    </row>
    <row r="41" spans="2:12" ht="6" customHeight="1" x14ac:dyDescent="0.25"/>
  </sheetData>
  <mergeCells count="36">
    <mergeCell ref="B3:L4"/>
    <mergeCell ref="B33:C36"/>
    <mergeCell ref="B17:D17"/>
    <mergeCell ref="E17:G17"/>
    <mergeCell ref="B5:L5"/>
    <mergeCell ref="B6:L6"/>
    <mergeCell ref="B16:D16"/>
    <mergeCell ref="E16:G16"/>
    <mergeCell ref="B7:L7"/>
    <mergeCell ref="B14:D15"/>
    <mergeCell ref="E14:G15"/>
    <mergeCell ref="H14:L14"/>
    <mergeCell ref="H10:I10"/>
    <mergeCell ref="H11:I11"/>
    <mergeCell ref="H12:I12"/>
    <mergeCell ref="B18:D18"/>
    <mergeCell ref="E18:G18"/>
    <mergeCell ref="E22:G22"/>
    <mergeCell ref="E21:G21"/>
    <mergeCell ref="E20:G20"/>
    <mergeCell ref="E19:G19"/>
    <mergeCell ref="B22:D22"/>
    <mergeCell ref="B19:D19"/>
    <mergeCell ref="B20:D20"/>
    <mergeCell ref="B21:D21"/>
    <mergeCell ref="B31:D31"/>
    <mergeCell ref="B32:C32"/>
    <mergeCell ref="B30:G30"/>
    <mergeCell ref="B24:L24"/>
    <mergeCell ref="G39:I39"/>
    <mergeCell ref="G40:I40"/>
    <mergeCell ref="D32:G32"/>
    <mergeCell ref="B26:G26"/>
    <mergeCell ref="B27:G27"/>
    <mergeCell ref="I32:L32"/>
    <mergeCell ref="I33:L36"/>
  </mergeCells>
  <dataValidations count="1">
    <dataValidation type="list" allowBlank="1" showInputMessage="1" showErrorMessage="1" sqref="B3" xr:uid="{00000000-0002-0000-1600-000000000000}">
      <mc:AlternateContent xmlns:x12ac="http://schemas.microsoft.com/office/spreadsheetml/2011/1/ac" xmlns:mc="http://schemas.openxmlformats.org/markup-compatibility/2006">
        <mc:Choice Requires="x12ac">
          <x12ac:list>"UNIDAD EDUCATIVA ""ATAHUALTA"""</x12ac:list>
        </mc:Choice>
        <mc:Fallback>
          <formula1>"UNIDAD EDUCATIVA ""ATAHUALTA"""</formula1>
        </mc:Fallback>
      </mc:AlternateContent>
    </dataValidation>
  </dataValidations>
  <pageMargins left="0" right="0" top="0" bottom="0" header="0" footer="0"/>
  <pageSetup paperSize="9" scale="90" orientation="landscape" horizontalDpi="360" verticalDpi="36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showGridLines="0" topLeftCell="A2" workbookViewId="0">
      <selection activeCell="E11" sqref="E11"/>
    </sheetView>
  </sheetViews>
  <sheetFormatPr baseColWidth="10" defaultRowHeight="15" x14ac:dyDescent="0.25"/>
  <cols>
    <col min="1" max="1" width="4.7109375" customWidth="1"/>
    <col min="2" max="2" width="12.85546875" customWidth="1"/>
    <col min="3" max="3" width="48.85546875" customWidth="1"/>
    <col min="4" max="6" width="10.7109375" customWidth="1"/>
    <col min="7" max="12" width="18.7109375" customWidth="1"/>
  </cols>
  <sheetData>
    <row r="1" spans="1:12" ht="82.5" customHeight="1" x14ac:dyDescent="0.25"/>
    <row r="2" spans="1:12" ht="18.75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</row>
    <row r="3" spans="1:12" ht="18.75" customHeight="1" x14ac:dyDescent="0.25">
      <c r="A3" s="381" t="s">
        <v>10</v>
      </c>
      <c r="B3" s="381"/>
      <c r="C3" s="383" t="str">
        <f>MENÚ!B7</f>
        <v>MGTR. YUGCHA BRAVO SHIRLEY</v>
      </c>
      <c r="D3" s="383"/>
      <c r="E3" s="383"/>
    </row>
    <row r="4" spans="1:12" ht="18.75" customHeight="1" x14ac:dyDescent="0.25">
      <c r="A4" s="381" t="s">
        <v>51</v>
      </c>
      <c r="B4" s="381"/>
      <c r="C4" s="120" t="str">
        <f>MENÚ!G7</f>
        <v>2do</v>
      </c>
      <c r="D4" s="121" t="s">
        <v>40</v>
      </c>
      <c r="E4" s="154" t="str">
        <f>MENÚ!G8</f>
        <v>A</v>
      </c>
    </row>
    <row r="5" spans="1:12" ht="7.5" customHeight="1" x14ac:dyDescent="0.25"/>
    <row r="6" spans="1:12" ht="22.5" customHeight="1" thickBot="1" x14ac:dyDescent="0.3">
      <c r="A6" s="380" t="s">
        <v>59</v>
      </c>
      <c r="B6" s="380"/>
      <c r="C6" s="380"/>
      <c r="D6" s="380"/>
      <c r="E6" s="380"/>
      <c r="F6" s="380"/>
    </row>
    <row r="7" spans="1:12" ht="17.25" customHeight="1" thickTop="1" thickBot="1" x14ac:dyDescent="0.3">
      <c r="A7" s="173" t="s">
        <v>114</v>
      </c>
      <c r="B7" s="173" t="s">
        <v>2</v>
      </c>
      <c r="C7" s="173" t="s">
        <v>115</v>
      </c>
      <c r="D7" s="174" t="s">
        <v>67</v>
      </c>
      <c r="E7" s="174" t="s">
        <v>66</v>
      </c>
      <c r="F7" s="174" t="s">
        <v>68</v>
      </c>
    </row>
    <row r="8" spans="1:12" s="25" customFormat="1" ht="15.75" customHeight="1" thickTop="1" x14ac:dyDescent="0.25">
      <c r="A8" s="178">
        <v>1</v>
      </c>
      <c r="B8" s="179">
        <f>'LISTA CAS'!B8</f>
        <v>0</v>
      </c>
      <c r="C8" s="180" t="str">
        <f>'LISTA CAS'!C8</f>
        <v>ALAVA INTRIAGO MADELINE JULIETTE</v>
      </c>
      <c r="D8" s="181" t="s">
        <v>179</v>
      </c>
      <c r="E8" s="181"/>
      <c r="F8" s="181"/>
      <c r="G8"/>
      <c r="H8"/>
      <c r="I8"/>
      <c r="J8"/>
      <c r="K8"/>
      <c r="L8"/>
    </row>
    <row r="9" spans="1:12" s="25" customFormat="1" ht="15.75" customHeight="1" x14ac:dyDescent="0.25">
      <c r="A9" s="175">
        <v>2</v>
      </c>
      <c r="B9" s="176">
        <f>'LISTA CAS'!B9</f>
        <v>0</v>
      </c>
      <c r="C9" s="177" t="str">
        <f>'LISTA CAS'!C9</f>
        <v>ALCIVAR MUÑOZ ORIANA VALESKA</v>
      </c>
      <c r="D9" s="181"/>
      <c r="E9" s="123"/>
      <c r="F9" s="123"/>
      <c r="G9"/>
      <c r="H9"/>
      <c r="I9"/>
      <c r="J9"/>
      <c r="K9"/>
      <c r="L9"/>
    </row>
    <row r="10" spans="1:12" s="25" customFormat="1" ht="15.75" customHeight="1" x14ac:dyDescent="0.25">
      <c r="A10" s="175">
        <v>3</v>
      </c>
      <c r="B10" s="176">
        <f>'LISTA CAS'!B10</f>
        <v>0</v>
      </c>
      <c r="C10" s="177" t="str">
        <f>'LISTA CAS'!C10</f>
        <v>ARIAS MUÑOZ FERNANDO ELIAN</v>
      </c>
      <c r="D10" s="181"/>
      <c r="E10" s="181"/>
      <c r="F10" s="123"/>
      <c r="G10"/>
      <c r="H10"/>
      <c r="I10"/>
      <c r="J10"/>
      <c r="K10"/>
      <c r="L10"/>
    </row>
    <row r="11" spans="1:12" s="25" customFormat="1" ht="15.75" customHeight="1" x14ac:dyDescent="0.25">
      <c r="A11" s="175">
        <v>4</v>
      </c>
      <c r="B11" s="176">
        <f>'LISTA CAS'!B11</f>
        <v>0</v>
      </c>
      <c r="C11" s="177" t="str">
        <f>'LISTA CAS'!C11</f>
        <v>BARRE MAGALLAN BASTIAN OMAR</v>
      </c>
      <c r="D11" s="181"/>
      <c r="E11" s="123"/>
      <c r="F11" s="123"/>
      <c r="G11"/>
      <c r="H11"/>
      <c r="I11"/>
      <c r="J11"/>
      <c r="K11"/>
      <c r="L11"/>
    </row>
    <row r="12" spans="1:12" s="25" customFormat="1" ht="15.75" customHeight="1" x14ac:dyDescent="0.25">
      <c r="A12" s="175">
        <v>5</v>
      </c>
      <c r="B12" s="176">
        <f>'LISTA CAS'!B12</f>
        <v>0</v>
      </c>
      <c r="C12" s="177" t="str">
        <f>'LISTA CAS'!C12</f>
        <v>BASURTO MOREIRA VICTORIA CHARLOTTE</v>
      </c>
      <c r="D12" s="181"/>
      <c r="E12" s="181"/>
      <c r="F12" s="123"/>
      <c r="G12"/>
      <c r="H12"/>
      <c r="I12"/>
      <c r="J12"/>
      <c r="K12"/>
      <c r="L12"/>
    </row>
    <row r="13" spans="1:12" s="25" customFormat="1" ht="15.75" customHeight="1" x14ac:dyDescent="0.25">
      <c r="A13" s="175">
        <v>6</v>
      </c>
      <c r="B13" s="176">
        <f>'LISTA CAS'!B13</f>
        <v>0</v>
      </c>
      <c r="C13" s="177" t="str">
        <f>'LISTA CAS'!C13</f>
        <v>BONE CUERO JOSAFAT ISAAC</v>
      </c>
      <c r="D13" s="181"/>
      <c r="E13" s="123"/>
      <c r="F13" s="123"/>
      <c r="G13"/>
      <c r="H13"/>
      <c r="I13"/>
      <c r="J13"/>
      <c r="K13"/>
      <c r="L13"/>
    </row>
    <row r="14" spans="1:12" s="25" customFormat="1" ht="15.75" customHeight="1" x14ac:dyDescent="0.25">
      <c r="A14" s="175">
        <v>7</v>
      </c>
      <c r="B14" s="176">
        <f>'LISTA CAS'!B14</f>
        <v>0</v>
      </c>
      <c r="C14" s="177" t="str">
        <f>'LISTA CAS'!C14</f>
        <v>CAGUA ROMAN DARA ABIGAIL</v>
      </c>
      <c r="D14" s="181"/>
      <c r="E14" s="181"/>
      <c r="F14" s="123"/>
      <c r="G14"/>
      <c r="H14"/>
      <c r="I14"/>
      <c r="J14"/>
      <c r="K14"/>
      <c r="L14"/>
    </row>
    <row r="15" spans="1:12" s="25" customFormat="1" ht="15.75" customHeight="1" x14ac:dyDescent="0.25">
      <c r="A15" s="175">
        <v>8</v>
      </c>
      <c r="B15" s="176">
        <f>'LISTA CAS'!B15</f>
        <v>0</v>
      </c>
      <c r="C15" s="177" t="str">
        <f>'LISTA CAS'!C15</f>
        <v>CALDERON CAÑARTE KEVIN DANIEL</v>
      </c>
      <c r="D15" s="181"/>
      <c r="E15" s="123"/>
      <c r="F15" s="123"/>
      <c r="G15"/>
      <c r="H15"/>
      <c r="I15"/>
      <c r="J15"/>
      <c r="K15"/>
      <c r="L15"/>
    </row>
    <row r="16" spans="1:12" s="25" customFormat="1" ht="15.75" customHeight="1" x14ac:dyDescent="0.25">
      <c r="A16" s="175">
        <v>9</v>
      </c>
      <c r="B16" s="176">
        <f>'LISTA CAS'!B16</f>
        <v>0</v>
      </c>
      <c r="C16" s="177" t="str">
        <f>'LISTA CAS'!C16</f>
        <v>CALDERON VILELA BRITANNY AILIN</v>
      </c>
      <c r="D16" s="181"/>
      <c r="E16" s="181"/>
      <c r="F16" s="123"/>
      <c r="G16"/>
      <c r="H16"/>
      <c r="I16"/>
      <c r="J16"/>
      <c r="K16"/>
      <c r="L16"/>
    </row>
    <row r="17" spans="1:12" s="25" customFormat="1" ht="15.75" customHeight="1" x14ac:dyDescent="0.25">
      <c r="A17" s="175">
        <v>10</v>
      </c>
      <c r="B17" s="176">
        <f>'LISTA CAS'!B17</f>
        <v>0</v>
      </c>
      <c r="C17" s="177" t="str">
        <f>'LISTA CAS'!C17</f>
        <v>CAÑOLA CHILA MARIA FERNANDA</v>
      </c>
      <c r="D17" s="181"/>
      <c r="E17" s="123"/>
      <c r="F17" s="123"/>
      <c r="G17"/>
      <c r="H17"/>
      <c r="I17"/>
      <c r="J17"/>
      <c r="K17"/>
      <c r="L17"/>
    </row>
    <row r="18" spans="1:12" s="25" customFormat="1" ht="15.75" customHeight="1" x14ac:dyDescent="0.25">
      <c r="A18" s="175">
        <v>11</v>
      </c>
      <c r="B18" s="176">
        <f>'LISTA CAS'!B18</f>
        <v>0</v>
      </c>
      <c r="C18" s="177" t="str">
        <f>'LISTA CAS'!C18</f>
        <v>CRIOLLO JAMA HEYTHAN KEANU</v>
      </c>
      <c r="D18" s="181"/>
      <c r="E18" s="181"/>
      <c r="F18" s="123"/>
      <c r="G18"/>
      <c r="H18"/>
      <c r="I18"/>
      <c r="J18"/>
      <c r="K18"/>
      <c r="L18"/>
    </row>
    <row r="19" spans="1:12" s="25" customFormat="1" ht="15.75" customHeight="1" x14ac:dyDescent="0.25">
      <c r="A19" s="175">
        <v>12</v>
      </c>
      <c r="B19" s="176">
        <f>'LISTA CAS'!B19</f>
        <v>0</v>
      </c>
      <c r="C19" s="177" t="str">
        <f>'LISTA CAS'!C19</f>
        <v>FARIAS QUIÑONEZ SCARLETH JULIETH</v>
      </c>
      <c r="D19" s="181"/>
      <c r="E19" s="123"/>
      <c r="F19" s="123"/>
      <c r="G19"/>
      <c r="H19"/>
      <c r="I19"/>
      <c r="J19"/>
      <c r="K19"/>
      <c r="L19"/>
    </row>
    <row r="20" spans="1:12" s="25" customFormat="1" ht="15.75" customHeight="1" x14ac:dyDescent="0.25">
      <c r="A20" s="175">
        <v>13</v>
      </c>
      <c r="B20" s="176">
        <f>'LISTA CAS'!B20</f>
        <v>0</v>
      </c>
      <c r="C20" s="180" t="str">
        <f>'LISTA CAS'!C20</f>
        <v>GARCIA JIMENEZ DIEGO NICOLAS</v>
      </c>
      <c r="D20" s="181"/>
      <c r="E20" s="181"/>
      <c r="F20" s="181"/>
      <c r="G20"/>
      <c r="H20"/>
      <c r="I20"/>
      <c r="J20"/>
      <c r="K20"/>
      <c r="L20"/>
    </row>
    <row r="21" spans="1:12" s="25" customFormat="1" ht="15.75" customHeight="1" x14ac:dyDescent="0.25">
      <c r="A21" s="175">
        <v>14</v>
      </c>
      <c r="B21" s="176">
        <f>'LISTA CAS'!B21</f>
        <v>0</v>
      </c>
      <c r="C21" s="177" t="str">
        <f>'LISTA CAS'!C21</f>
        <v>GUERRERO NAPA ACENE SAMANTA</v>
      </c>
      <c r="D21" s="181"/>
      <c r="E21" s="123"/>
      <c r="F21" s="123"/>
      <c r="G21"/>
      <c r="H21"/>
      <c r="I21"/>
      <c r="J21"/>
      <c r="K21"/>
      <c r="L21"/>
    </row>
    <row r="22" spans="1:12" s="25" customFormat="1" ht="15.75" customHeight="1" x14ac:dyDescent="0.25">
      <c r="A22" s="175">
        <v>15</v>
      </c>
      <c r="B22" s="176">
        <f>'LISTA CAS'!B22</f>
        <v>0</v>
      </c>
      <c r="C22" s="177" t="str">
        <f>'LISTA CAS'!C22</f>
        <v>GUILLEN RODRIGUEZ KIMBERLY DOMENICA</v>
      </c>
      <c r="D22" s="181"/>
      <c r="E22" s="181"/>
      <c r="F22" s="123"/>
      <c r="G22"/>
      <c r="H22"/>
      <c r="I22"/>
      <c r="J22"/>
      <c r="K22"/>
      <c r="L22"/>
    </row>
    <row r="23" spans="1:12" s="25" customFormat="1" ht="15.75" customHeight="1" x14ac:dyDescent="0.25">
      <c r="A23" s="175">
        <v>16</v>
      </c>
      <c r="B23" s="176">
        <f>'LISTA CAS'!B23</f>
        <v>0</v>
      </c>
      <c r="C23" s="177" t="str">
        <f>'LISTA CAS'!C23</f>
        <v>IBARRA PICO JEAN CARLOS</v>
      </c>
      <c r="D23" s="181"/>
      <c r="E23" s="123"/>
      <c r="F23" s="123"/>
      <c r="G23"/>
      <c r="H23"/>
      <c r="I23"/>
      <c r="J23"/>
      <c r="K23"/>
      <c r="L23"/>
    </row>
    <row r="24" spans="1:12" s="25" customFormat="1" ht="15.75" customHeight="1" x14ac:dyDescent="0.25">
      <c r="A24" s="175">
        <v>17</v>
      </c>
      <c r="B24" s="176">
        <f>'LISTA CAS'!B24</f>
        <v>0</v>
      </c>
      <c r="C24" s="177" t="str">
        <f>'LISTA CAS'!C24</f>
        <v>JAMA IVARRA GIANNA LIDICETH</v>
      </c>
      <c r="D24" s="181"/>
      <c r="E24" s="181"/>
      <c r="F24" s="123"/>
      <c r="G24"/>
      <c r="H24"/>
      <c r="I24"/>
      <c r="J24"/>
      <c r="K24"/>
      <c r="L24"/>
    </row>
    <row r="25" spans="1:12" s="25" customFormat="1" ht="15.75" customHeight="1" x14ac:dyDescent="0.25">
      <c r="A25" s="178">
        <v>18</v>
      </c>
      <c r="B25" s="179">
        <f>'LISTA CAS'!B25</f>
        <v>0</v>
      </c>
      <c r="C25" s="180" t="str">
        <f>'LISTA CAS'!C25</f>
        <v>JAMA MOREIRA ASHLY DANIELA</v>
      </c>
      <c r="D25" s="181"/>
      <c r="E25" s="181"/>
      <c r="F25" s="181"/>
      <c r="G25"/>
      <c r="H25"/>
      <c r="I25"/>
      <c r="J25"/>
      <c r="K25"/>
      <c r="L25"/>
    </row>
    <row r="26" spans="1:12" s="25" customFormat="1" ht="15.75" customHeight="1" x14ac:dyDescent="0.25">
      <c r="A26" s="175">
        <v>19</v>
      </c>
      <c r="B26" s="176">
        <f>'LISTA CAS'!B26</f>
        <v>0</v>
      </c>
      <c r="C26" s="177" t="str">
        <f>'LISTA CAS'!C26</f>
        <v>LOOR MOREIRA ISAIAS EZEQUIEL</v>
      </c>
      <c r="D26" s="181"/>
      <c r="E26" s="123"/>
      <c r="F26" s="123"/>
      <c r="G26"/>
      <c r="H26"/>
      <c r="I26"/>
      <c r="J26"/>
      <c r="K26"/>
      <c r="L26"/>
    </row>
    <row r="27" spans="1:12" s="25" customFormat="1" ht="15.75" customHeight="1" x14ac:dyDescent="0.25">
      <c r="A27" s="175">
        <v>20</v>
      </c>
      <c r="B27" s="176">
        <f>'LISTA CAS'!B27</f>
        <v>0</v>
      </c>
      <c r="C27" s="177" t="str">
        <f>'LISTA CAS'!C27</f>
        <v>LOPEZ MARCILLO GLADYS VALENTINA</v>
      </c>
      <c r="D27" s="181"/>
      <c r="E27" s="181"/>
      <c r="F27" s="123"/>
      <c r="G27"/>
      <c r="H27"/>
      <c r="I27"/>
      <c r="J27"/>
      <c r="K27"/>
      <c r="L27"/>
    </row>
    <row r="28" spans="1:12" s="25" customFormat="1" ht="15.75" customHeight="1" x14ac:dyDescent="0.25">
      <c r="A28" s="175">
        <v>21</v>
      </c>
      <c r="B28" s="176">
        <f>'LISTA CAS'!B28</f>
        <v>0</v>
      </c>
      <c r="C28" s="177" t="str">
        <f>'LISTA CAS'!C28</f>
        <v>LUCAS FARIAS MADELIN ELIZABETH</v>
      </c>
      <c r="D28" s="181"/>
      <c r="E28" s="123"/>
      <c r="F28" s="123"/>
      <c r="G28"/>
      <c r="H28"/>
      <c r="I28"/>
      <c r="J28"/>
      <c r="K28"/>
      <c r="L28"/>
    </row>
    <row r="29" spans="1:12" s="25" customFormat="1" ht="15.75" customHeight="1" x14ac:dyDescent="0.25">
      <c r="A29" s="175">
        <v>22</v>
      </c>
      <c r="B29" s="176">
        <f>'LISTA CAS'!B29</f>
        <v>0</v>
      </c>
      <c r="C29" s="177" t="str">
        <f>'LISTA CAS'!C29</f>
        <v>MACIAS MERO FERNANDO EMANUEL</v>
      </c>
      <c r="D29" s="181"/>
      <c r="E29" s="181"/>
      <c r="F29" s="123"/>
      <c r="G29"/>
      <c r="H29"/>
      <c r="I29"/>
      <c r="J29"/>
      <c r="K29"/>
      <c r="L29"/>
    </row>
    <row r="30" spans="1:12" s="25" customFormat="1" ht="15.75" customHeight="1" x14ac:dyDescent="0.25">
      <c r="A30" s="175">
        <v>23</v>
      </c>
      <c r="B30" s="176">
        <f>'LISTA CAS'!B30</f>
        <v>0</v>
      </c>
      <c r="C30" s="177" t="str">
        <f>'LISTA CAS'!C30</f>
        <v>MENDOZA BRAVO ALISSE VALENTINA</v>
      </c>
      <c r="D30" s="181"/>
      <c r="E30" s="123"/>
      <c r="F30" s="123"/>
      <c r="G30"/>
      <c r="H30"/>
      <c r="I30"/>
      <c r="J30"/>
      <c r="K30"/>
      <c r="L30"/>
    </row>
    <row r="31" spans="1:12" s="25" customFormat="1" ht="15.75" customHeight="1" x14ac:dyDescent="0.25">
      <c r="A31" s="175">
        <v>24</v>
      </c>
      <c r="B31" s="176">
        <f>'LISTA CAS'!B31</f>
        <v>0</v>
      </c>
      <c r="C31" s="177" t="str">
        <f>'LISTA CAS'!C31</f>
        <v>MORALES CAICEDO ANGIE LISSETH</v>
      </c>
      <c r="D31" s="181"/>
      <c r="E31" s="181"/>
      <c r="F31" s="123"/>
      <c r="G31"/>
      <c r="H31"/>
      <c r="I31"/>
      <c r="J31"/>
      <c r="K31"/>
      <c r="L31"/>
    </row>
    <row r="32" spans="1:12" s="25" customFormat="1" ht="15.75" customHeight="1" x14ac:dyDescent="0.25">
      <c r="A32" s="175">
        <v>25</v>
      </c>
      <c r="B32" s="176">
        <f>'LISTA CAS'!B32</f>
        <v>0</v>
      </c>
      <c r="C32" s="177" t="str">
        <f>'LISTA CAS'!C32</f>
        <v>MORENO MOREIRA JOSE JAHER</v>
      </c>
      <c r="D32" s="181"/>
      <c r="E32" s="123"/>
      <c r="F32" s="123"/>
      <c r="G32"/>
      <c r="H32"/>
      <c r="I32"/>
      <c r="J32"/>
      <c r="K32"/>
      <c r="L32"/>
    </row>
    <row r="33" spans="1:12" s="25" customFormat="1" ht="15.75" customHeight="1" x14ac:dyDescent="0.25">
      <c r="A33" s="175">
        <v>26</v>
      </c>
      <c r="B33" s="176">
        <f>'LISTA CAS'!B33</f>
        <v>0</v>
      </c>
      <c r="C33" s="177" t="str">
        <f>'LISTA CAS'!C33</f>
        <v>MURILLO CHILA ZAIDA CHARLOTTE</v>
      </c>
      <c r="D33" s="181"/>
      <c r="E33" s="181"/>
      <c r="F33" s="123"/>
      <c r="G33"/>
      <c r="H33"/>
      <c r="I33"/>
      <c r="J33"/>
      <c r="K33"/>
      <c r="L33"/>
    </row>
    <row r="34" spans="1:12" ht="18" customHeight="1" x14ac:dyDescent="0.25">
      <c r="A34" s="175">
        <v>27</v>
      </c>
      <c r="B34" s="176">
        <f>'LISTA CAS'!B34</f>
        <v>0</v>
      </c>
      <c r="C34" s="177" t="str">
        <f>'LISTA CAS'!C34</f>
        <v>ORTIZ CAGUA DANNY DAMIAN</v>
      </c>
      <c r="D34" s="181"/>
      <c r="E34" s="123"/>
      <c r="F34" s="123"/>
    </row>
    <row r="35" spans="1:12" x14ac:dyDescent="0.25">
      <c r="A35" s="175">
        <v>28</v>
      </c>
      <c r="B35" s="176">
        <f>'LISTA CAS'!B35</f>
        <v>0</v>
      </c>
      <c r="C35" s="177" t="str">
        <f>'LISTA CAS'!C35</f>
        <v>ORTIZ ZAMBRANO ANA DALILA</v>
      </c>
      <c r="D35" s="181"/>
      <c r="E35" s="181"/>
      <c r="F35" s="123"/>
    </row>
    <row r="36" spans="1:12" ht="15" customHeight="1" x14ac:dyDescent="0.25">
      <c r="A36" s="175">
        <v>29</v>
      </c>
      <c r="B36" s="176">
        <f>'LISTA CAS'!B36</f>
        <v>0</v>
      </c>
      <c r="C36" s="177" t="str">
        <f>'LISTA CAS'!C36</f>
        <v>QUIROZ ORTIZ ADRIANA LUCIA</v>
      </c>
      <c r="D36" s="181"/>
      <c r="E36" s="123"/>
      <c r="F36" s="123"/>
    </row>
    <row r="37" spans="1:12" ht="15" customHeight="1" x14ac:dyDescent="0.25">
      <c r="A37" s="175">
        <v>30</v>
      </c>
      <c r="B37" s="176">
        <f>'LISTA CAS'!B37</f>
        <v>0</v>
      </c>
      <c r="C37" s="180" t="str">
        <f>'LISTA CAS'!C37</f>
        <v>RODRIGUEZ ARRIAGA KEYLER JOSUE</v>
      </c>
      <c r="D37" s="181"/>
      <c r="E37" s="181"/>
      <c r="F37" s="181"/>
    </row>
    <row r="38" spans="1:12" ht="15" customHeight="1" x14ac:dyDescent="0.25">
      <c r="A38" s="175">
        <v>31</v>
      </c>
      <c r="B38" s="176">
        <f>'LISTA CAS'!B38</f>
        <v>0</v>
      </c>
      <c r="C38" s="177" t="str">
        <f>'LISTA CAS'!C38</f>
        <v>RODRIGUEZ GUILLEN CAMILA NOHELIA</v>
      </c>
      <c r="D38" s="181"/>
      <c r="E38" s="123"/>
      <c r="F38" s="123"/>
    </row>
    <row r="39" spans="1:12" ht="15" customHeight="1" x14ac:dyDescent="0.25">
      <c r="A39" s="175">
        <v>32</v>
      </c>
      <c r="B39" s="176">
        <f>'LISTA CAS'!B39</f>
        <v>0</v>
      </c>
      <c r="C39" s="177" t="str">
        <f>'LISTA CAS'!C39</f>
        <v>ROSADO DELGADO ASHLEY ANTONELLA</v>
      </c>
      <c r="D39" s="181"/>
      <c r="E39" s="181"/>
      <c r="F39" s="123"/>
    </row>
    <row r="40" spans="1:12" ht="15" customHeight="1" x14ac:dyDescent="0.25">
      <c r="A40" s="175">
        <v>33</v>
      </c>
      <c r="B40" s="176">
        <f>'LISTA CAS'!B40</f>
        <v>0</v>
      </c>
      <c r="C40" s="177" t="str">
        <f>'LISTA CAS'!C40</f>
        <v>SABANDO IBARRA JEREMIAS KALET</v>
      </c>
      <c r="D40" s="181"/>
      <c r="E40" s="123"/>
      <c r="F40" s="123"/>
    </row>
    <row r="41" spans="1:12" ht="17.25" customHeight="1" x14ac:dyDescent="0.25">
      <c r="A41" s="175">
        <v>34</v>
      </c>
      <c r="B41" s="176">
        <f>'LISTA CAS'!B41</f>
        <v>0</v>
      </c>
      <c r="C41" s="177" t="str">
        <f>'LISTA CAS'!C41</f>
        <v>SOLORZANO MELENDREZ JOSTIN RAFAEL</v>
      </c>
      <c r="D41" s="181"/>
      <c r="E41" s="181"/>
      <c r="F41" s="123"/>
    </row>
    <row r="42" spans="1:12" x14ac:dyDescent="0.25">
      <c r="A42" s="178">
        <v>35</v>
      </c>
      <c r="B42" s="179">
        <f>'LISTA CAS'!B42</f>
        <v>0</v>
      </c>
      <c r="C42" s="180" t="str">
        <f>'LISTA CAS'!C42</f>
        <v>SUAREZ REINA RAUL ALEJANDRO</v>
      </c>
      <c r="D42" s="181"/>
      <c r="E42" s="181"/>
      <c r="F42" s="181"/>
    </row>
    <row r="43" spans="1:12" x14ac:dyDescent="0.25">
      <c r="A43" s="175">
        <v>36</v>
      </c>
      <c r="B43" s="176">
        <f>'LISTA CAS'!B43</f>
        <v>0</v>
      </c>
      <c r="C43" s="177" t="str">
        <f>'LISTA CAS'!C43</f>
        <v>VERA FARIAS JACKSON ARIEL</v>
      </c>
      <c r="D43" s="181"/>
      <c r="E43" s="123"/>
      <c r="F43" s="123"/>
    </row>
    <row r="44" spans="1:12" x14ac:dyDescent="0.25">
      <c r="A44" s="175">
        <v>37</v>
      </c>
      <c r="B44" s="176">
        <f>'LISTA CAS'!B44</f>
        <v>0</v>
      </c>
      <c r="C44" s="177" t="str">
        <f>'LISTA CAS'!C44</f>
        <v>ZAMBRANO CAGUA EVAN NELSIÑO</v>
      </c>
      <c r="D44" s="123"/>
      <c r="E44" s="123"/>
      <c r="F44" s="123"/>
    </row>
    <row r="45" spans="1:12" x14ac:dyDescent="0.25">
      <c r="A45" s="175">
        <v>38</v>
      </c>
      <c r="B45" s="176">
        <f>'LISTA CAS'!B45</f>
        <v>0</v>
      </c>
      <c r="C45" s="177" t="str">
        <f>'LISTA CAS'!C45</f>
        <v>ZAMBRANO CHILA NATHALY VIVIANA</v>
      </c>
      <c r="D45" s="181"/>
      <c r="E45" s="181"/>
      <c r="F45" s="123"/>
    </row>
    <row r="46" spans="1:12" x14ac:dyDescent="0.25">
      <c r="A46" s="175">
        <v>39</v>
      </c>
      <c r="B46" s="176">
        <f>'LISTA CAS'!B46</f>
        <v>0</v>
      </c>
      <c r="C46" s="177" t="str">
        <f>'LISTA CAS'!C46</f>
        <v>ZAMBRANO ZAMBRANO ELIAM EZEQUIEL</v>
      </c>
      <c r="D46" s="123"/>
      <c r="E46" s="123"/>
      <c r="F46" s="123"/>
    </row>
    <row r="47" spans="1:12" x14ac:dyDescent="0.25">
      <c r="A47" s="175">
        <v>40</v>
      </c>
      <c r="B47" s="176">
        <f>'LISTA CAS'!B47</f>
        <v>0</v>
      </c>
      <c r="C47" s="177">
        <f>'LISTA CAS'!C47</f>
        <v>0</v>
      </c>
      <c r="D47" s="181"/>
      <c r="E47" s="181"/>
      <c r="F47" s="123"/>
    </row>
    <row r="48" spans="1:12" x14ac:dyDescent="0.25">
      <c r="A48" s="175"/>
      <c r="B48" s="176"/>
      <c r="C48" s="177"/>
      <c r="D48" s="123"/>
      <c r="E48" s="123"/>
      <c r="F48" s="123"/>
    </row>
  </sheetData>
  <mergeCells count="6">
    <mergeCell ref="A6:F6"/>
    <mergeCell ref="A2:B2"/>
    <mergeCell ref="C2:E2"/>
    <mergeCell ref="A3:B3"/>
    <mergeCell ref="C3:E3"/>
    <mergeCell ref="A4:B4"/>
  </mergeCells>
  <phoneticPr fontId="48" type="noConversion"/>
  <pageMargins left="0.39370078740157483" right="0" top="0" bottom="0" header="0" footer="0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"/>
  <sheetViews>
    <sheetView showGridLines="0" topLeftCell="A2" workbookViewId="0">
      <selection activeCell="D9" sqref="D9:E43"/>
    </sheetView>
  </sheetViews>
  <sheetFormatPr baseColWidth="10" defaultRowHeight="15" x14ac:dyDescent="0.25"/>
  <cols>
    <col min="1" max="1" width="4.7109375" customWidth="1"/>
    <col min="2" max="2" width="12.85546875" customWidth="1"/>
    <col min="3" max="3" width="48.85546875" customWidth="1"/>
    <col min="4" max="4" width="32.7109375" customWidth="1"/>
    <col min="5" max="5" width="5.7109375" customWidth="1"/>
    <col min="6" max="7" width="37.7109375" customWidth="1"/>
    <col min="8" max="8" width="50.7109375" customWidth="1"/>
    <col min="9" max="13" width="18.7109375" customWidth="1"/>
  </cols>
  <sheetData>
    <row r="1" spans="1:13" ht="82.5" customHeight="1" x14ac:dyDescent="0.25"/>
    <row r="2" spans="1:13" ht="18.75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</row>
    <row r="3" spans="1:13" ht="18.75" customHeight="1" x14ac:dyDescent="0.25">
      <c r="A3" s="381" t="s">
        <v>10</v>
      </c>
      <c r="B3" s="381"/>
      <c r="C3" s="391" t="str">
        <f>MENÚ!B7</f>
        <v>MGTR. YUGCHA BRAVO SHIRLEY</v>
      </c>
      <c r="D3" s="391"/>
      <c r="E3" s="391"/>
    </row>
    <row r="4" spans="1:13" ht="18.75" customHeight="1" x14ac:dyDescent="0.25">
      <c r="A4" s="381" t="s">
        <v>51</v>
      </c>
      <c r="B4" s="381"/>
      <c r="C4" s="120" t="str">
        <f>MENÚ!G7</f>
        <v>2do</v>
      </c>
      <c r="D4" s="188" t="s">
        <v>40</v>
      </c>
      <c r="E4" s="154" t="str">
        <f>MENÚ!G8</f>
        <v>A</v>
      </c>
    </row>
    <row r="5" spans="1:13" ht="7.5" customHeight="1" x14ac:dyDescent="0.25"/>
    <row r="6" spans="1:13" ht="22.5" customHeight="1" x14ac:dyDescent="0.25">
      <c r="A6" s="380" t="s">
        <v>61</v>
      </c>
      <c r="B6" s="380"/>
      <c r="C6" s="380"/>
      <c r="D6" s="380"/>
      <c r="E6" s="380"/>
      <c r="F6" s="380"/>
      <c r="G6" s="380"/>
      <c r="H6" s="380"/>
    </row>
    <row r="7" spans="1:13" ht="24.75" customHeight="1" thickBot="1" x14ac:dyDescent="0.3">
      <c r="A7" s="182" t="s">
        <v>3</v>
      </c>
      <c r="B7" s="182" t="s">
        <v>2</v>
      </c>
      <c r="C7" s="182" t="s">
        <v>0</v>
      </c>
      <c r="D7" s="386" t="s">
        <v>111</v>
      </c>
      <c r="E7" s="387"/>
      <c r="F7" s="183" t="s">
        <v>110</v>
      </c>
      <c r="G7" s="183" t="s">
        <v>112</v>
      </c>
      <c r="H7" s="183" t="s">
        <v>127</v>
      </c>
    </row>
    <row r="8" spans="1:13" s="25" customFormat="1" ht="15.75" customHeight="1" thickTop="1" x14ac:dyDescent="0.25">
      <c r="A8" s="178">
        <v>1</v>
      </c>
      <c r="B8" s="179">
        <f>'LISTA CAS'!B8</f>
        <v>0</v>
      </c>
      <c r="C8" s="180" t="str">
        <f>'LISTA CAS'!C8</f>
        <v>ALAVA INTRIAGO MADELINE JULIETTE</v>
      </c>
      <c r="D8" s="388" t="s">
        <v>187</v>
      </c>
      <c r="E8" s="389"/>
      <c r="F8" s="184"/>
      <c r="G8" s="184"/>
      <c r="H8" s="184" t="s">
        <v>128</v>
      </c>
      <c r="I8"/>
      <c r="J8"/>
      <c r="K8"/>
      <c r="L8"/>
      <c r="M8"/>
    </row>
    <row r="9" spans="1:13" s="25" customFormat="1" ht="15.75" customHeight="1" x14ac:dyDescent="0.25">
      <c r="A9" s="175">
        <v>2</v>
      </c>
      <c r="B9" s="176">
        <f>'LISTA CAS'!B9</f>
        <v>0</v>
      </c>
      <c r="C9" s="177" t="str">
        <f>'LISTA CAS'!C9</f>
        <v>ALCIVAR MUÑOZ ORIANA VALESKA</v>
      </c>
      <c r="D9" s="384"/>
      <c r="E9" s="385"/>
      <c r="F9" s="185"/>
      <c r="G9" s="185"/>
      <c r="H9" s="184"/>
      <c r="I9"/>
      <c r="J9"/>
      <c r="K9"/>
      <c r="L9"/>
      <c r="M9"/>
    </row>
    <row r="10" spans="1:13" s="25" customFormat="1" ht="15.75" customHeight="1" x14ac:dyDescent="0.25">
      <c r="A10" s="175">
        <v>3</v>
      </c>
      <c r="B10" s="176">
        <f>'LISTA CAS'!B10</f>
        <v>0</v>
      </c>
      <c r="C10" s="177" t="str">
        <f>'LISTA CAS'!C10</f>
        <v>ARIAS MUÑOZ FERNANDO ELIAN</v>
      </c>
      <c r="D10" s="384"/>
      <c r="E10" s="385"/>
      <c r="F10" s="185"/>
      <c r="G10" s="185"/>
      <c r="H10" s="184"/>
      <c r="I10"/>
      <c r="J10"/>
      <c r="K10"/>
      <c r="L10"/>
      <c r="M10"/>
    </row>
    <row r="11" spans="1:13" s="25" customFormat="1" ht="15.75" customHeight="1" x14ac:dyDescent="0.25">
      <c r="A11" s="175">
        <v>4</v>
      </c>
      <c r="B11" s="176">
        <f>'LISTA CAS'!B11</f>
        <v>0</v>
      </c>
      <c r="C11" s="177" t="str">
        <f>'LISTA CAS'!C11</f>
        <v>BARRE MAGALLAN BASTIAN OMAR</v>
      </c>
      <c r="D11" s="384"/>
      <c r="E11" s="385"/>
      <c r="F11" s="185"/>
      <c r="G11" s="185"/>
      <c r="H11" s="184"/>
      <c r="I11"/>
      <c r="J11"/>
      <c r="K11"/>
      <c r="L11"/>
      <c r="M11"/>
    </row>
    <row r="12" spans="1:13" s="25" customFormat="1" ht="15.75" customHeight="1" x14ac:dyDescent="0.25">
      <c r="A12" s="175">
        <v>5</v>
      </c>
      <c r="B12" s="176">
        <f>'LISTA CAS'!B12</f>
        <v>0</v>
      </c>
      <c r="C12" s="177" t="str">
        <f>'LISTA CAS'!C12</f>
        <v>BASURTO MOREIRA VICTORIA CHARLOTTE</v>
      </c>
      <c r="D12" s="384"/>
      <c r="E12" s="385"/>
      <c r="F12" s="185"/>
      <c r="G12" s="185"/>
      <c r="H12" s="184"/>
      <c r="I12"/>
      <c r="J12"/>
      <c r="K12"/>
      <c r="L12"/>
      <c r="M12"/>
    </row>
    <row r="13" spans="1:13" s="25" customFormat="1" ht="15.75" customHeight="1" x14ac:dyDescent="0.25">
      <c r="A13" s="175">
        <v>6</v>
      </c>
      <c r="B13" s="176">
        <f>'LISTA CAS'!B13</f>
        <v>0</v>
      </c>
      <c r="C13" s="177" t="str">
        <f>'LISTA CAS'!C13</f>
        <v>BONE CUERO JOSAFAT ISAAC</v>
      </c>
      <c r="D13" s="384"/>
      <c r="E13" s="385"/>
      <c r="F13" s="185"/>
      <c r="G13" s="185"/>
      <c r="H13" s="184"/>
      <c r="I13"/>
      <c r="J13"/>
      <c r="K13"/>
      <c r="L13"/>
      <c r="M13"/>
    </row>
    <row r="14" spans="1:13" s="25" customFormat="1" ht="15.75" customHeight="1" x14ac:dyDescent="0.25">
      <c r="A14" s="175">
        <v>7</v>
      </c>
      <c r="B14" s="176">
        <f>'LISTA CAS'!B14</f>
        <v>0</v>
      </c>
      <c r="C14" s="177" t="str">
        <f>'LISTA CAS'!C14</f>
        <v>CAGUA ROMAN DARA ABIGAIL</v>
      </c>
      <c r="D14" s="384"/>
      <c r="E14" s="385"/>
      <c r="F14" s="185"/>
      <c r="G14" s="185"/>
      <c r="H14" s="184"/>
      <c r="I14"/>
      <c r="J14"/>
      <c r="K14"/>
      <c r="L14"/>
      <c r="M14"/>
    </row>
    <row r="15" spans="1:13" s="25" customFormat="1" ht="15.75" customHeight="1" x14ac:dyDescent="0.25">
      <c r="A15" s="175">
        <v>8</v>
      </c>
      <c r="B15" s="176">
        <f>'LISTA CAS'!B15</f>
        <v>0</v>
      </c>
      <c r="C15" s="177" t="str">
        <f>'LISTA CAS'!C15</f>
        <v>CALDERON CAÑARTE KEVIN DANIEL</v>
      </c>
      <c r="D15" s="384"/>
      <c r="E15" s="385"/>
      <c r="F15" s="185"/>
      <c r="G15" s="185"/>
      <c r="H15" s="184"/>
      <c r="I15"/>
      <c r="J15"/>
      <c r="K15"/>
      <c r="L15"/>
      <c r="M15"/>
    </row>
    <row r="16" spans="1:13" s="25" customFormat="1" ht="15.75" customHeight="1" x14ac:dyDescent="0.25">
      <c r="A16" s="175">
        <v>9</v>
      </c>
      <c r="B16" s="176">
        <f>'LISTA CAS'!B16</f>
        <v>0</v>
      </c>
      <c r="C16" s="177" t="str">
        <f>'LISTA CAS'!C16</f>
        <v>CALDERON VILELA BRITANNY AILIN</v>
      </c>
      <c r="D16" s="384"/>
      <c r="E16" s="385"/>
      <c r="F16" s="185"/>
      <c r="G16" s="185"/>
      <c r="H16" s="184"/>
      <c r="I16"/>
      <c r="J16"/>
      <c r="K16"/>
      <c r="L16"/>
      <c r="M16"/>
    </row>
    <row r="17" spans="1:13" s="25" customFormat="1" ht="15.75" customHeight="1" x14ac:dyDescent="0.25">
      <c r="A17" s="175">
        <v>10</v>
      </c>
      <c r="B17" s="176">
        <f>'LISTA CAS'!B17</f>
        <v>0</v>
      </c>
      <c r="C17" s="177" t="str">
        <f>'LISTA CAS'!C17</f>
        <v>CAÑOLA CHILA MARIA FERNANDA</v>
      </c>
      <c r="D17" s="384"/>
      <c r="E17" s="385"/>
      <c r="F17" s="185"/>
      <c r="G17" s="185"/>
      <c r="H17" s="184"/>
      <c r="I17"/>
      <c r="J17"/>
      <c r="K17"/>
      <c r="L17"/>
      <c r="M17"/>
    </row>
    <row r="18" spans="1:13" s="25" customFormat="1" ht="15.75" customHeight="1" x14ac:dyDescent="0.25">
      <c r="A18" s="175">
        <v>11</v>
      </c>
      <c r="B18" s="176">
        <f>'LISTA CAS'!B18</f>
        <v>0</v>
      </c>
      <c r="C18" s="177" t="str">
        <f>'LISTA CAS'!C18</f>
        <v>CRIOLLO JAMA HEYTHAN KEANU</v>
      </c>
      <c r="D18" s="384"/>
      <c r="E18" s="385"/>
      <c r="F18" s="185"/>
      <c r="G18" s="185"/>
      <c r="H18" s="184"/>
      <c r="I18"/>
      <c r="J18"/>
      <c r="K18"/>
      <c r="L18"/>
      <c r="M18"/>
    </row>
    <row r="19" spans="1:13" s="25" customFormat="1" ht="15.75" customHeight="1" x14ac:dyDescent="0.25">
      <c r="A19" s="175">
        <v>12</v>
      </c>
      <c r="B19" s="176">
        <f>'LISTA CAS'!B19</f>
        <v>0</v>
      </c>
      <c r="C19" s="177" t="str">
        <f>'LISTA CAS'!C19</f>
        <v>FARIAS QUIÑONEZ SCARLETH JULIETH</v>
      </c>
      <c r="D19" s="384"/>
      <c r="E19" s="385"/>
      <c r="F19" s="185"/>
      <c r="G19" s="185"/>
      <c r="H19" s="184"/>
      <c r="I19"/>
      <c r="J19"/>
      <c r="K19"/>
      <c r="L19"/>
      <c r="M19"/>
    </row>
    <row r="20" spans="1:13" s="25" customFormat="1" ht="15.75" customHeight="1" x14ac:dyDescent="0.25">
      <c r="A20" s="175">
        <v>13</v>
      </c>
      <c r="B20" s="176">
        <f>'LISTA CAS'!B20</f>
        <v>0</v>
      </c>
      <c r="C20" s="177" t="str">
        <f>'LISTA CAS'!C20</f>
        <v>GARCIA JIMENEZ DIEGO NICOLAS</v>
      </c>
      <c r="D20" s="384"/>
      <c r="E20" s="385"/>
      <c r="F20" s="185"/>
      <c r="G20" s="185"/>
      <c r="H20" s="184"/>
      <c r="I20"/>
      <c r="J20"/>
      <c r="K20"/>
      <c r="L20"/>
      <c r="M20"/>
    </row>
    <row r="21" spans="1:13" s="25" customFormat="1" ht="15.75" customHeight="1" x14ac:dyDescent="0.25">
      <c r="A21" s="175">
        <v>14</v>
      </c>
      <c r="B21" s="176">
        <f>'LISTA CAS'!B21</f>
        <v>0</v>
      </c>
      <c r="C21" s="177" t="str">
        <f>'LISTA CAS'!C21</f>
        <v>GUERRERO NAPA ACENE SAMANTA</v>
      </c>
      <c r="D21" s="390"/>
      <c r="E21" s="385"/>
      <c r="F21" s="185"/>
      <c r="G21" s="185"/>
      <c r="H21" s="184"/>
      <c r="I21"/>
      <c r="J21"/>
      <c r="K21"/>
      <c r="L21"/>
      <c r="M21"/>
    </row>
    <row r="22" spans="1:13" s="25" customFormat="1" ht="15.75" customHeight="1" x14ac:dyDescent="0.25">
      <c r="A22" s="175">
        <v>15</v>
      </c>
      <c r="B22" s="176">
        <f>'LISTA CAS'!B22</f>
        <v>0</v>
      </c>
      <c r="C22" s="177" t="str">
        <f>'LISTA CAS'!C22</f>
        <v>GUILLEN RODRIGUEZ KIMBERLY DOMENICA</v>
      </c>
      <c r="D22" s="384"/>
      <c r="E22" s="385"/>
      <c r="F22" s="185"/>
      <c r="G22" s="185"/>
      <c r="H22" s="184"/>
      <c r="I22"/>
      <c r="J22"/>
      <c r="K22"/>
      <c r="L22"/>
      <c r="M22"/>
    </row>
    <row r="23" spans="1:13" s="25" customFormat="1" ht="15.75" customHeight="1" x14ac:dyDescent="0.25">
      <c r="A23" s="175">
        <v>16</v>
      </c>
      <c r="B23" s="176">
        <f>'LISTA CAS'!B23</f>
        <v>0</v>
      </c>
      <c r="C23" s="177" t="str">
        <f>'LISTA CAS'!C23</f>
        <v>IBARRA PICO JEAN CARLOS</v>
      </c>
      <c r="D23" s="384"/>
      <c r="E23" s="385"/>
      <c r="F23" s="185"/>
      <c r="G23" s="185"/>
      <c r="H23" s="184"/>
      <c r="I23"/>
      <c r="J23"/>
      <c r="K23"/>
      <c r="L23"/>
      <c r="M23"/>
    </row>
    <row r="24" spans="1:13" s="25" customFormat="1" ht="15.75" customHeight="1" x14ac:dyDescent="0.25">
      <c r="A24" s="175">
        <v>17</v>
      </c>
      <c r="B24" s="176">
        <f>'LISTA CAS'!B24</f>
        <v>0</v>
      </c>
      <c r="C24" s="177" t="str">
        <f>'LISTA CAS'!C24</f>
        <v>JAMA IVARRA GIANNA LIDICETH</v>
      </c>
      <c r="D24" s="384"/>
      <c r="E24" s="385"/>
      <c r="F24" s="185"/>
      <c r="G24" s="185"/>
      <c r="H24" s="184"/>
      <c r="I24"/>
      <c r="J24"/>
      <c r="K24"/>
      <c r="L24"/>
      <c r="M24"/>
    </row>
    <row r="25" spans="1:13" s="25" customFormat="1" ht="15.75" customHeight="1" x14ac:dyDescent="0.25">
      <c r="A25" s="175">
        <v>18</v>
      </c>
      <c r="B25" s="176">
        <f>'LISTA CAS'!B25</f>
        <v>0</v>
      </c>
      <c r="C25" s="177" t="str">
        <f>'LISTA CAS'!C25</f>
        <v>JAMA MOREIRA ASHLY DANIELA</v>
      </c>
      <c r="D25" s="384"/>
      <c r="E25" s="385"/>
      <c r="F25" s="185"/>
      <c r="G25" s="185"/>
      <c r="H25" s="184"/>
      <c r="I25"/>
      <c r="J25"/>
      <c r="K25"/>
      <c r="L25"/>
      <c r="M25"/>
    </row>
    <row r="26" spans="1:13" s="25" customFormat="1" ht="15.75" customHeight="1" x14ac:dyDescent="0.25">
      <c r="A26" s="175">
        <v>19</v>
      </c>
      <c r="B26" s="176">
        <f>'LISTA CAS'!B26</f>
        <v>0</v>
      </c>
      <c r="C26" s="177" t="str">
        <f>'LISTA CAS'!C26</f>
        <v>LOOR MOREIRA ISAIAS EZEQUIEL</v>
      </c>
      <c r="D26" s="384"/>
      <c r="E26" s="385"/>
      <c r="F26" s="185"/>
      <c r="G26" s="185"/>
      <c r="H26" s="184"/>
      <c r="I26"/>
      <c r="J26"/>
      <c r="K26"/>
      <c r="L26"/>
      <c r="M26"/>
    </row>
    <row r="27" spans="1:13" s="25" customFormat="1" ht="15.75" customHeight="1" x14ac:dyDescent="0.25">
      <c r="A27" s="175">
        <v>20</v>
      </c>
      <c r="B27" s="176">
        <f>'LISTA CAS'!B27</f>
        <v>0</v>
      </c>
      <c r="C27" s="177" t="str">
        <f>'LISTA CAS'!C27</f>
        <v>LOPEZ MARCILLO GLADYS VALENTINA</v>
      </c>
      <c r="D27" s="384"/>
      <c r="E27" s="385"/>
      <c r="F27" s="185"/>
      <c r="G27" s="185"/>
      <c r="H27" s="184"/>
      <c r="I27"/>
      <c r="J27"/>
      <c r="K27"/>
      <c r="L27"/>
      <c r="M27"/>
    </row>
    <row r="28" spans="1:13" s="25" customFormat="1" ht="15.75" customHeight="1" x14ac:dyDescent="0.25">
      <c r="A28" s="175">
        <v>21</v>
      </c>
      <c r="B28" s="176"/>
      <c r="C28" s="177" t="str">
        <f>'LISTA CAS'!C28</f>
        <v>LUCAS FARIAS MADELIN ELIZABETH</v>
      </c>
      <c r="D28" s="392"/>
      <c r="E28" s="393"/>
      <c r="F28" s="185"/>
      <c r="G28" s="185"/>
      <c r="H28" s="184"/>
      <c r="I28"/>
      <c r="J28"/>
      <c r="K28"/>
      <c r="L28"/>
      <c r="M28"/>
    </row>
    <row r="29" spans="1:13" s="25" customFormat="1" ht="15.75" customHeight="1" x14ac:dyDescent="0.25">
      <c r="A29" s="175">
        <v>22</v>
      </c>
      <c r="B29" s="176"/>
      <c r="C29" s="177" t="str">
        <f>'LISTA CAS'!C29</f>
        <v>MACIAS MERO FERNANDO EMANUEL</v>
      </c>
      <c r="D29" s="384"/>
      <c r="E29" s="385"/>
      <c r="F29" s="185"/>
      <c r="G29" s="185"/>
      <c r="H29" s="184"/>
      <c r="I29"/>
      <c r="J29"/>
      <c r="K29"/>
      <c r="L29"/>
      <c r="M29"/>
    </row>
    <row r="30" spans="1:13" s="25" customFormat="1" ht="15.75" customHeight="1" x14ac:dyDescent="0.25">
      <c r="A30" s="175">
        <v>23</v>
      </c>
      <c r="B30" s="176"/>
      <c r="C30" s="177" t="str">
        <f>'LISTA CAS'!C30</f>
        <v>MENDOZA BRAVO ALISSE VALENTINA</v>
      </c>
      <c r="D30" s="390"/>
      <c r="E30" s="385"/>
      <c r="F30" s="185"/>
      <c r="G30" s="185"/>
      <c r="H30" s="184"/>
      <c r="I30"/>
      <c r="J30"/>
      <c r="K30"/>
      <c r="L30"/>
      <c r="M30"/>
    </row>
    <row r="31" spans="1:13" s="25" customFormat="1" ht="15.75" customHeight="1" x14ac:dyDescent="0.25">
      <c r="A31" s="175">
        <v>24</v>
      </c>
      <c r="B31" s="176"/>
      <c r="C31" s="177" t="str">
        <f>'LISTA CAS'!C31</f>
        <v>MORALES CAICEDO ANGIE LISSETH</v>
      </c>
      <c r="D31" s="384"/>
      <c r="E31" s="385"/>
      <c r="F31" s="185"/>
      <c r="G31" s="185"/>
      <c r="H31" s="184"/>
      <c r="I31"/>
      <c r="J31"/>
      <c r="K31"/>
      <c r="L31"/>
      <c r="M31"/>
    </row>
    <row r="32" spans="1:13" s="25" customFormat="1" ht="15.75" customHeight="1" x14ac:dyDescent="0.25">
      <c r="A32" s="175">
        <v>25</v>
      </c>
      <c r="B32" s="176"/>
      <c r="C32" s="177" t="str">
        <f>'LISTA CAS'!C32</f>
        <v>MORENO MOREIRA JOSE JAHER</v>
      </c>
      <c r="D32" s="384"/>
      <c r="E32" s="385"/>
      <c r="F32" s="185"/>
      <c r="G32" s="185"/>
      <c r="H32" s="184"/>
      <c r="I32"/>
      <c r="J32"/>
      <c r="K32"/>
      <c r="L32"/>
      <c r="M32"/>
    </row>
    <row r="33" spans="1:13" s="25" customFormat="1" ht="15.75" customHeight="1" x14ac:dyDescent="0.25">
      <c r="A33" s="175">
        <v>26</v>
      </c>
      <c r="B33" s="176"/>
      <c r="C33" s="177" t="str">
        <f>'LISTA CAS'!C33</f>
        <v>MURILLO CHILA ZAIDA CHARLOTTE</v>
      </c>
      <c r="D33" s="390"/>
      <c r="E33" s="385"/>
      <c r="F33" s="185"/>
      <c r="G33" s="185"/>
      <c r="H33" s="184"/>
      <c r="I33"/>
      <c r="J33"/>
      <c r="K33"/>
      <c r="L33"/>
      <c r="M33"/>
    </row>
    <row r="34" spans="1:13" s="25" customFormat="1" ht="15.75" customHeight="1" x14ac:dyDescent="0.25">
      <c r="A34" s="175">
        <v>27</v>
      </c>
      <c r="B34" s="176"/>
      <c r="C34" s="177" t="str">
        <f>'LISTA CAS'!C34</f>
        <v>ORTIZ CAGUA DANNY DAMIAN</v>
      </c>
      <c r="D34" s="384"/>
      <c r="E34" s="385"/>
      <c r="F34" s="185"/>
      <c r="G34" s="185"/>
      <c r="H34" s="184"/>
      <c r="I34"/>
      <c r="J34"/>
      <c r="K34"/>
      <c r="L34"/>
      <c r="M34"/>
    </row>
    <row r="35" spans="1:13" s="25" customFormat="1" ht="15.75" customHeight="1" x14ac:dyDescent="0.25">
      <c r="A35" s="175">
        <v>28</v>
      </c>
      <c r="B35" s="176"/>
      <c r="C35" s="177" t="str">
        <f>'LISTA CAS'!C35</f>
        <v>ORTIZ ZAMBRANO ANA DALILA</v>
      </c>
      <c r="D35" s="384"/>
      <c r="E35" s="385"/>
      <c r="F35" s="185"/>
      <c r="G35" s="185"/>
      <c r="H35" s="184"/>
      <c r="I35"/>
      <c r="J35"/>
      <c r="K35"/>
      <c r="L35"/>
      <c r="M35"/>
    </row>
    <row r="36" spans="1:13" s="25" customFormat="1" ht="15.75" customHeight="1" x14ac:dyDescent="0.25">
      <c r="A36" s="175">
        <v>29</v>
      </c>
      <c r="B36" s="176"/>
      <c r="C36" s="177" t="str">
        <f>'LISTA CAS'!C36</f>
        <v>QUIROZ ORTIZ ADRIANA LUCIA</v>
      </c>
      <c r="D36" s="384"/>
      <c r="E36" s="385"/>
      <c r="F36" s="185"/>
      <c r="G36" s="185"/>
      <c r="H36" s="184"/>
      <c r="I36"/>
      <c r="J36"/>
      <c r="K36"/>
      <c r="L36"/>
      <c r="M36"/>
    </row>
    <row r="37" spans="1:13" s="25" customFormat="1" ht="15.75" customHeight="1" x14ac:dyDescent="0.25">
      <c r="A37" s="175">
        <v>30</v>
      </c>
      <c r="B37" s="176"/>
      <c r="C37" s="177" t="str">
        <f>'LISTA CAS'!C37</f>
        <v>RODRIGUEZ ARRIAGA KEYLER JOSUE</v>
      </c>
      <c r="D37" s="384"/>
      <c r="E37" s="385"/>
      <c r="F37" s="185"/>
      <c r="G37" s="185"/>
      <c r="H37" s="184"/>
      <c r="I37"/>
      <c r="J37"/>
      <c r="K37"/>
      <c r="L37"/>
      <c r="M37"/>
    </row>
    <row r="38" spans="1:13" s="25" customFormat="1" ht="15.75" customHeight="1" x14ac:dyDescent="0.25">
      <c r="A38" s="175">
        <v>31</v>
      </c>
      <c r="B38" s="176"/>
      <c r="C38" s="177" t="str">
        <f>'LISTA CAS'!C38</f>
        <v>RODRIGUEZ GUILLEN CAMILA NOHELIA</v>
      </c>
      <c r="D38" s="384"/>
      <c r="E38" s="385"/>
      <c r="F38" s="185"/>
      <c r="G38" s="185"/>
      <c r="H38" s="184"/>
      <c r="I38"/>
      <c r="J38"/>
      <c r="K38"/>
      <c r="L38"/>
      <c r="M38"/>
    </row>
    <row r="39" spans="1:13" s="25" customFormat="1" ht="15.75" customHeight="1" x14ac:dyDescent="0.25">
      <c r="A39" s="175">
        <v>32</v>
      </c>
      <c r="B39" s="176"/>
      <c r="C39" s="177" t="str">
        <f>'LISTA CAS'!C39</f>
        <v>ROSADO DELGADO ASHLEY ANTONELLA</v>
      </c>
      <c r="D39" s="384"/>
      <c r="E39" s="385"/>
      <c r="F39" s="185"/>
      <c r="G39" s="185"/>
      <c r="H39" s="184"/>
      <c r="I39"/>
      <c r="J39"/>
      <c r="K39"/>
      <c r="L39"/>
      <c r="M39"/>
    </row>
    <row r="40" spans="1:13" s="25" customFormat="1" ht="15.75" customHeight="1" x14ac:dyDescent="0.25">
      <c r="A40" s="175">
        <v>33</v>
      </c>
      <c r="B40" s="176"/>
      <c r="C40" s="177" t="str">
        <f>'LISTA CAS'!C40</f>
        <v>SABANDO IBARRA JEREMIAS KALET</v>
      </c>
      <c r="D40" s="384"/>
      <c r="E40" s="385"/>
      <c r="F40" s="185"/>
      <c r="G40" s="185"/>
      <c r="H40" s="184"/>
      <c r="I40"/>
      <c r="J40"/>
      <c r="K40"/>
      <c r="L40"/>
      <c r="M40"/>
    </row>
    <row r="41" spans="1:13" s="25" customFormat="1" ht="15.75" customHeight="1" x14ac:dyDescent="0.25">
      <c r="A41" s="175">
        <v>34</v>
      </c>
      <c r="B41" s="176"/>
      <c r="C41" s="177" t="str">
        <f>'LISTA CAS'!C41</f>
        <v>SOLORZANO MELENDREZ JOSTIN RAFAEL</v>
      </c>
      <c r="D41" s="384"/>
      <c r="E41" s="385"/>
      <c r="F41" s="185"/>
      <c r="G41" s="185"/>
      <c r="H41" s="184"/>
      <c r="I41"/>
      <c r="J41"/>
      <c r="K41"/>
      <c r="L41"/>
      <c r="M41"/>
    </row>
    <row r="42" spans="1:13" s="25" customFormat="1" ht="15.75" customHeight="1" x14ac:dyDescent="0.25">
      <c r="A42" s="175">
        <v>35</v>
      </c>
      <c r="B42" s="176"/>
      <c r="C42" s="177" t="str">
        <f>'LISTA CAS'!C42</f>
        <v>SUAREZ REINA RAUL ALEJANDRO</v>
      </c>
      <c r="D42" s="384"/>
      <c r="E42" s="385"/>
      <c r="F42" s="185"/>
      <c r="G42" s="185"/>
      <c r="H42" s="184"/>
      <c r="I42"/>
      <c r="J42"/>
      <c r="K42"/>
      <c r="L42"/>
      <c r="M42"/>
    </row>
    <row r="43" spans="1:13" s="25" customFormat="1" ht="15.75" customHeight="1" x14ac:dyDescent="0.25">
      <c r="A43" s="175">
        <v>36</v>
      </c>
      <c r="B43" s="176"/>
      <c r="C43" s="177" t="str">
        <f>'LISTA CAS'!C43</f>
        <v>VERA FARIAS JACKSON ARIEL</v>
      </c>
      <c r="D43" s="384"/>
      <c r="E43" s="385"/>
      <c r="F43" s="185"/>
      <c r="G43" s="185"/>
      <c r="H43" s="184"/>
      <c r="I43"/>
      <c r="J43"/>
      <c r="K43"/>
      <c r="L43"/>
      <c r="M43"/>
    </row>
    <row r="44" spans="1:13" s="25" customFormat="1" ht="15.75" customHeight="1" x14ac:dyDescent="0.25">
      <c r="A44" s="175">
        <v>37</v>
      </c>
      <c r="B44" s="176"/>
      <c r="C44" s="177" t="str">
        <f>'LISTA CAS'!C44</f>
        <v>ZAMBRANO CAGUA EVAN NELSIÑO</v>
      </c>
      <c r="D44" s="384"/>
      <c r="E44" s="385"/>
      <c r="F44" s="185"/>
      <c r="G44" s="185"/>
      <c r="H44" s="184"/>
      <c r="I44"/>
      <c r="J44"/>
      <c r="K44"/>
      <c r="L44"/>
      <c r="M44"/>
    </row>
    <row r="45" spans="1:13" s="25" customFormat="1" ht="15.75" customHeight="1" x14ac:dyDescent="0.25">
      <c r="A45" s="175">
        <v>38</v>
      </c>
      <c r="B45" s="176"/>
      <c r="C45" s="177" t="str">
        <f>'LISTA CAS'!C45</f>
        <v>ZAMBRANO CHILA NATHALY VIVIANA</v>
      </c>
      <c r="D45" s="384"/>
      <c r="E45" s="385"/>
      <c r="F45" s="185"/>
      <c r="G45" s="185"/>
      <c r="H45" s="184"/>
      <c r="I45"/>
      <c r="J45"/>
      <c r="K45"/>
      <c r="L45"/>
      <c r="M45"/>
    </row>
    <row r="46" spans="1:13" s="25" customFormat="1" ht="15.75" customHeight="1" x14ac:dyDescent="0.25">
      <c r="A46" s="175">
        <v>39</v>
      </c>
      <c r="B46" s="176"/>
      <c r="C46" s="177" t="str">
        <f>'LISTA CAS'!C46</f>
        <v>ZAMBRANO ZAMBRANO ELIAM EZEQUIEL</v>
      </c>
      <c r="D46" s="384"/>
      <c r="E46" s="385"/>
      <c r="F46" s="185"/>
      <c r="G46" s="185"/>
      <c r="H46" s="184"/>
      <c r="I46"/>
      <c r="J46"/>
      <c r="K46"/>
      <c r="L46"/>
      <c r="M46"/>
    </row>
    <row r="47" spans="1:13" s="25" customFormat="1" ht="15.75" customHeight="1" x14ac:dyDescent="0.25">
      <c r="A47" s="175">
        <v>40</v>
      </c>
      <c r="B47" s="176"/>
      <c r="C47" s="177">
        <f>'LISTA CAS'!C47</f>
        <v>0</v>
      </c>
      <c r="D47" s="384"/>
      <c r="E47" s="385"/>
      <c r="F47" s="185"/>
      <c r="G47" s="185"/>
      <c r="H47" s="184"/>
      <c r="I47"/>
      <c r="J47"/>
      <c r="K47"/>
      <c r="L47"/>
      <c r="M47"/>
    </row>
    <row r="48" spans="1:13" ht="18" customHeight="1" x14ac:dyDescent="0.25">
      <c r="B48" s="25"/>
    </row>
    <row r="49" spans="2:2" x14ac:dyDescent="0.25">
      <c r="B49" s="25"/>
    </row>
    <row r="50" spans="2:2" ht="19.5" customHeight="1" x14ac:dyDescent="0.25"/>
    <row r="51" spans="2:2" ht="15" customHeight="1" x14ac:dyDescent="0.25"/>
    <row r="52" spans="2:2" ht="15" customHeight="1" x14ac:dyDescent="0.25"/>
    <row r="53" spans="2:2" ht="15" customHeight="1" x14ac:dyDescent="0.25"/>
    <row r="54" spans="2:2" ht="15" customHeight="1" x14ac:dyDescent="0.25"/>
    <row r="55" spans="2:2" ht="17.25" customHeight="1" x14ac:dyDescent="0.25"/>
  </sheetData>
  <mergeCells count="47">
    <mergeCell ref="D43:E43"/>
    <mergeCell ref="D44:E44"/>
    <mergeCell ref="D45:E45"/>
    <mergeCell ref="D46:E46"/>
    <mergeCell ref="D47:E47"/>
    <mergeCell ref="D24:E24"/>
    <mergeCell ref="D25:E25"/>
    <mergeCell ref="D26:E26"/>
    <mergeCell ref="D27:E27"/>
    <mergeCell ref="D42:E42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A6:H6"/>
    <mergeCell ref="D9:E9"/>
    <mergeCell ref="D10:E10"/>
    <mergeCell ref="D11:E11"/>
    <mergeCell ref="D12:E12"/>
    <mergeCell ref="C2:E2"/>
    <mergeCell ref="C3:E3"/>
    <mergeCell ref="A2:B2"/>
    <mergeCell ref="A3:B3"/>
    <mergeCell ref="A4:B4"/>
    <mergeCell ref="D39:E39"/>
    <mergeCell ref="D40:E40"/>
    <mergeCell ref="D41:E41"/>
    <mergeCell ref="D7:E7"/>
    <mergeCell ref="D8:E8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</mergeCells>
  <phoneticPr fontId="48" type="noConversion"/>
  <pageMargins left="0.39370078740157483" right="0" top="0" bottom="0" header="0" footer="0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O52"/>
  <sheetViews>
    <sheetView showGridLines="0" topLeftCell="A6" zoomScale="90" zoomScaleNormal="90" workbookViewId="0">
      <pane xSplit="3" ySplit="6" topLeftCell="D44" activePane="bottomRight" state="frozen"/>
      <selection activeCell="A6" sqref="A6"/>
      <selection pane="topRight" activeCell="D6" sqref="D6"/>
      <selection pane="bottomLeft" activeCell="A12" sqref="A12"/>
      <selection pane="bottomRight" activeCell="C12" sqref="C12:C50"/>
    </sheetView>
  </sheetViews>
  <sheetFormatPr baseColWidth="10" defaultRowHeight="15" x14ac:dyDescent="0.25"/>
  <cols>
    <col min="1" max="1" width="4.140625" customWidth="1"/>
    <col min="2" max="2" width="11.7109375" customWidth="1"/>
    <col min="3" max="3" width="40.7109375" customWidth="1"/>
    <col min="4" max="9" width="5.7109375" customWidth="1"/>
    <col min="10" max="12" width="6.7109375" customWidth="1"/>
    <col min="13" max="13" width="5.7109375" customWidth="1"/>
    <col min="14" max="15" width="10.7109375" customWidth="1"/>
    <col min="16" max="29" width="6.7109375" customWidth="1"/>
    <col min="30" max="31" width="10.7109375" customWidth="1"/>
    <col min="32" max="45" width="6.7109375" customWidth="1"/>
    <col min="46" max="47" width="10.7109375" customWidth="1"/>
    <col min="48" max="61" width="6.7109375" customWidth="1"/>
    <col min="62" max="63" width="10.7109375" customWidth="1"/>
    <col min="64" max="64" width="6.5703125" customWidth="1"/>
    <col min="65" max="77" width="6.7109375" customWidth="1"/>
    <col min="78" max="79" width="10.7109375" customWidth="1"/>
    <col min="80" max="93" width="6.7109375" customWidth="1"/>
    <col min="94" max="95" width="10.7109375" customWidth="1"/>
    <col min="96" max="111" width="6.7109375" customWidth="1"/>
    <col min="112" max="113" width="10.7109375" customWidth="1"/>
    <col min="114" max="119" width="6.7109375" customWidth="1"/>
  </cols>
  <sheetData>
    <row r="1" spans="1:119" ht="73.5" customHeight="1" x14ac:dyDescent="0.25"/>
    <row r="2" spans="1:119" ht="21" customHeight="1" x14ac:dyDescent="0.25">
      <c r="A2" s="433" t="s">
        <v>9</v>
      </c>
      <c r="B2" s="433"/>
      <c r="C2" s="382" t="str">
        <f>MENÚ!A2</f>
        <v>UNIDAD EDUCATIVA DEL MILENIO 
CIUDAD DE PEDERNALES</v>
      </c>
      <c r="D2" s="382"/>
      <c r="E2" s="382"/>
      <c r="F2" s="382"/>
      <c r="G2" s="382"/>
      <c r="H2" s="382"/>
      <c r="I2" s="382"/>
    </row>
    <row r="3" spans="1:119" ht="21" customHeight="1" x14ac:dyDescent="0.25">
      <c r="A3" s="433" t="s">
        <v>10</v>
      </c>
      <c r="B3" s="433"/>
      <c r="C3" s="434" t="str">
        <f>MENÚ!B7</f>
        <v>MGTR. YUGCHA BRAVO SHIRLEY</v>
      </c>
      <c r="D3" s="434"/>
      <c r="E3" s="434"/>
      <c r="F3" s="434"/>
      <c r="G3" s="434"/>
      <c r="H3" s="434"/>
      <c r="I3" s="434"/>
    </row>
    <row r="4" spans="1:119" ht="21" customHeight="1" x14ac:dyDescent="0.25">
      <c r="A4" s="433" t="s">
        <v>51</v>
      </c>
      <c r="B4" s="433"/>
      <c r="C4" s="10" t="str">
        <f>MENÚ!G7</f>
        <v>2do</v>
      </c>
      <c r="D4" s="435" t="s">
        <v>12</v>
      </c>
      <c r="E4" s="435"/>
      <c r="F4" s="435"/>
      <c r="G4" s="435"/>
      <c r="H4" s="436" t="str">
        <f>MENÚ!G8</f>
        <v>A</v>
      </c>
      <c r="I4" s="436"/>
    </row>
    <row r="5" spans="1:119" ht="5.25" customHeight="1" x14ac:dyDescent="0.25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</row>
    <row r="6" spans="1:119" ht="21.75" customHeight="1" x14ac:dyDescent="0.25">
      <c r="A6" s="437" t="s">
        <v>144</v>
      </c>
      <c r="B6" s="437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7"/>
      <c r="AH6" s="437"/>
      <c r="AI6" s="437"/>
      <c r="AJ6" s="437"/>
      <c r="AK6" s="437"/>
      <c r="AL6" s="437"/>
      <c r="AM6" s="437"/>
      <c r="AN6" s="437"/>
      <c r="AO6" s="437"/>
      <c r="AP6" s="437"/>
      <c r="AQ6" s="437"/>
      <c r="AR6" s="437"/>
      <c r="AS6" s="437"/>
      <c r="AT6" s="437"/>
      <c r="AU6" s="437"/>
      <c r="AV6" s="437"/>
      <c r="AW6" s="437"/>
      <c r="AX6" s="437"/>
      <c r="AY6" s="437"/>
      <c r="AZ6" s="437"/>
      <c r="BA6" s="437"/>
      <c r="BB6" s="437"/>
      <c r="BC6" s="437"/>
      <c r="BD6" s="437"/>
      <c r="BE6" s="437"/>
      <c r="BF6" s="437"/>
      <c r="BG6" s="437"/>
      <c r="BH6" s="437"/>
      <c r="BI6" s="437"/>
      <c r="BJ6" s="437"/>
      <c r="BK6" s="437"/>
      <c r="BL6" s="437"/>
      <c r="BM6" s="437"/>
      <c r="BN6" s="437"/>
      <c r="BO6" s="437"/>
      <c r="BP6" s="437"/>
      <c r="BQ6" s="437"/>
      <c r="BR6" s="437"/>
      <c r="BS6" s="437"/>
      <c r="BT6" s="437"/>
      <c r="BU6" s="437"/>
      <c r="BV6" s="437"/>
      <c r="BW6" s="437"/>
      <c r="BX6" s="437"/>
      <c r="BY6" s="437"/>
      <c r="BZ6" s="437"/>
      <c r="CA6" s="437"/>
      <c r="CB6" s="437"/>
      <c r="CC6" s="437"/>
      <c r="CD6" s="437"/>
      <c r="CE6" s="437"/>
      <c r="CF6" s="437"/>
      <c r="CG6" s="437"/>
      <c r="CH6" s="437"/>
      <c r="CI6" s="437"/>
      <c r="CJ6" s="437"/>
      <c r="CK6" s="437"/>
      <c r="CL6" s="437"/>
      <c r="CM6" s="437"/>
      <c r="CN6" s="437"/>
      <c r="CO6" s="437"/>
      <c r="CP6" s="437"/>
      <c r="CQ6" s="437"/>
      <c r="CR6" s="437"/>
      <c r="CS6" s="437"/>
      <c r="CT6" s="437"/>
      <c r="CU6" s="437"/>
      <c r="CV6" s="437"/>
      <c r="CW6" s="437"/>
      <c r="CX6" s="437"/>
      <c r="CY6" s="437"/>
      <c r="CZ6" s="437"/>
      <c r="DA6" s="437"/>
      <c r="DB6" s="437"/>
      <c r="DC6" s="437"/>
      <c r="DD6" s="437"/>
      <c r="DE6" s="437"/>
      <c r="DF6" s="437"/>
      <c r="DG6" s="437"/>
      <c r="DH6" s="437"/>
      <c r="DI6" s="437"/>
      <c r="DJ6" s="437"/>
      <c r="DK6" s="437"/>
      <c r="DL6" s="437"/>
      <c r="DM6" s="437"/>
      <c r="DN6" s="437"/>
      <c r="DO6" s="437"/>
    </row>
    <row r="7" spans="1:119" ht="25.5" customHeight="1" thickBot="1" x14ac:dyDescent="0.3">
      <c r="A7" s="287"/>
      <c r="B7" s="287"/>
      <c r="C7" s="287"/>
      <c r="D7" s="397" t="s">
        <v>160</v>
      </c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452" t="s">
        <v>23</v>
      </c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4" t="s">
        <v>130</v>
      </c>
      <c r="AK7" s="455"/>
      <c r="AL7" s="455"/>
      <c r="AM7" s="455"/>
      <c r="AN7" s="455"/>
      <c r="AO7" s="455"/>
      <c r="AP7" s="455"/>
      <c r="AQ7" s="455"/>
      <c r="AR7" s="455"/>
      <c r="AS7" s="455"/>
      <c r="AT7" s="455"/>
      <c r="AU7" s="455"/>
      <c r="AV7" s="455"/>
      <c r="AW7" s="455"/>
      <c r="AX7" s="455"/>
      <c r="AY7" s="455"/>
      <c r="AZ7" s="456" t="s">
        <v>161</v>
      </c>
      <c r="BA7" s="457"/>
      <c r="BB7" s="457"/>
      <c r="BC7" s="457"/>
      <c r="BD7" s="457"/>
      <c r="BE7" s="457"/>
      <c r="BF7" s="457"/>
      <c r="BG7" s="457"/>
      <c r="BH7" s="457"/>
      <c r="BI7" s="457"/>
      <c r="BJ7" s="457"/>
      <c r="BK7" s="457"/>
      <c r="BL7" s="457"/>
      <c r="BM7" s="457"/>
      <c r="BN7" s="457"/>
      <c r="BO7" s="457"/>
      <c r="BP7" s="475" t="s">
        <v>22</v>
      </c>
      <c r="BQ7" s="476"/>
      <c r="BR7" s="476"/>
      <c r="BS7" s="476"/>
      <c r="BT7" s="476"/>
      <c r="BU7" s="476"/>
      <c r="BV7" s="476"/>
      <c r="BW7" s="476"/>
      <c r="BX7" s="476"/>
      <c r="BY7" s="476"/>
      <c r="BZ7" s="476"/>
      <c r="CA7" s="476"/>
      <c r="CB7" s="476"/>
      <c r="CC7" s="476"/>
      <c r="CD7" s="476"/>
      <c r="CE7" s="476"/>
      <c r="CF7" s="469" t="s">
        <v>124</v>
      </c>
      <c r="CG7" s="470"/>
      <c r="CH7" s="470"/>
      <c r="CI7" s="470"/>
      <c r="CJ7" s="470"/>
      <c r="CK7" s="470"/>
      <c r="CL7" s="470"/>
      <c r="CM7" s="470"/>
      <c r="CN7" s="470"/>
      <c r="CO7" s="470"/>
      <c r="CP7" s="470"/>
      <c r="CQ7" s="470"/>
      <c r="CR7" s="470"/>
      <c r="CS7" s="470"/>
      <c r="CT7" s="470"/>
      <c r="CU7" s="470"/>
      <c r="CV7" s="470"/>
      <c r="CW7" s="471"/>
      <c r="CX7" s="494" t="s">
        <v>165</v>
      </c>
      <c r="CY7" s="495"/>
      <c r="CZ7" s="495"/>
      <c r="DA7" s="495"/>
      <c r="DB7" s="495"/>
      <c r="DC7" s="495"/>
      <c r="DD7" s="495"/>
      <c r="DE7" s="495"/>
      <c r="DF7" s="495"/>
      <c r="DG7" s="495"/>
      <c r="DH7" s="495"/>
      <c r="DI7" s="495"/>
      <c r="DJ7" s="495"/>
      <c r="DK7" s="495"/>
      <c r="DL7" s="495"/>
      <c r="DM7" s="495"/>
      <c r="DN7" s="495"/>
      <c r="DO7" s="496"/>
    </row>
    <row r="8" spans="1:119" ht="25.5" customHeight="1" thickTop="1" thickBot="1" x14ac:dyDescent="0.3">
      <c r="A8" s="287"/>
      <c r="B8" s="287"/>
      <c r="C8" s="287"/>
      <c r="D8" s="402" t="s">
        <v>145</v>
      </c>
      <c r="E8" s="403"/>
      <c r="F8" s="403"/>
      <c r="G8" s="403"/>
      <c r="H8" s="403"/>
      <c r="I8" s="403"/>
      <c r="J8" s="403"/>
      <c r="K8" s="403"/>
      <c r="L8" s="403"/>
      <c r="M8" s="404"/>
      <c r="N8" s="402" t="s">
        <v>146</v>
      </c>
      <c r="O8" s="403"/>
      <c r="P8" s="403"/>
      <c r="Q8" s="403"/>
      <c r="R8" s="403"/>
      <c r="S8" s="403"/>
      <c r="T8" s="402" t="s">
        <v>145</v>
      </c>
      <c r="U8" s="403"/>
      <c r="V8" s="403"/>
      <c r="W8" s="403"/>
      <c r="X8" s="403"/>
      <c r="Y8" s="403"/>
      <c r="Z8" s="403"/>
      <c r="AA8" s="403"/>
      <c r="AB8" s="403"/>
      <c r="AC8" s="404"/>
      <c r="AD8" s="402" t="s">
        <v>146</v>
      </c>
      <c r="AE8" s="403"/>
      <c r="AF8" s="403"/>
      <c r="AG8" s="403"/>
      <c r="AH8" s="403"/>
      <c r="AI8" s="403"/>
      <c r="AJ8" s="402" t="s">
        <v>145</v>
      </c>
      <c r="AK8" s="403"/>
      <c r="AL8" s="403"/>
      <c r="AM8" s="403"/>
      <c r="AN8" s="403"/>
      <c r="AO8" s="403"/>
      <c r="AP8" s="403"/>
      <c r="AQ8" s="403"/>
      <c r="AR8" s="403"/>
      <c r="AS8" s="404"/>
      <c r="AT8" s="402" t="s">
        <v>146</v>
      </c>
      <c r="AU8" s="403"/>
      <c r="AV8" s="403"/>
      <c r="AW8" s="403"/>
      <c r="AX8" s="403"/>
      <c r="AY8" s="403"/>
      <c r="AZ8" s="402" t="s">
        <v>145</v>
      </c>
      <c r="BA8" s="403"/>
      <c r="BB8" s="403"/>
      <c r="BC8" s="403"/>
      <c r="BD8" s="403"/>
      <c r="BE8" s="403"/>
      <c r="BF8" s="403"/>
      <c r="BG8" s="403"/>
      <c r="BH8" s="403"/>
      <c r="BI8" s="404"/>
      <c r="BJ8" s="402" t="s">
        <v>146</v>
      </c>
      <c r="BK8" s="403"/>
      <c r="BL8" s="403"/>
      <c r="BM8" s="403"/>
      <c r="BN8" s="403"/>
      <c r="BO8" s="403"/>
      <c r="BP8" s="402" t="s">
        <v>145</v>
      </c>
      <c r="BQ8" s="403"/>
      <c r="BR8" s="403"/>
      <c r="BS8" s="403"/>
      <c r="BT8" s="403"/>
      <c r="BU8" s="403"/>
      <c r="BV8" s="403"/>
      <c r="BW8" s="403"/>
      <c r="BX8" s="403"/>
      <c r="BY8" s="404"/>
      <c r="BZ8" s="402" t="s">
        <v>146</v>
      </c>
      <c r="CA8" s="403"/>
      <c r="CB8" s="403"/>
      <c r="CC8" s="403"/>
      <c r="CD8" s="403"/>
      <c r="CE8" s="403"/>
      <c r="CF8" s="484" t="s">
        <v>145</v>
      </c>
      <c r="CG8" s="484"/>
      <c r="CH8" s="484"/>
      <c r="CI8" s="484"/>
      <c r="CJ8" s="484"/>
      <c r="CK8" s="484"/>
      <c r="CL8" s="484"/>
      <c r="CM8" s="484"/>
      <c r="CN8" s="484"/>
      <c r="CO8" s="484"/>
      <c r="CP8" s="484" t="s">
        <v>146</v>
      </c>
      <c r="CQ8" s="484"/>
      <c r="CR8" s="484"/>
      <c r="CS8" s="484"/>
      <c r="CT8" s="484"/>
      <c r="CU8" s="402"/>
      <c r="CV8" s="472" t="s">
        <v>126</v>
      </c>
      <c r="CW8" s="474" t="s">
        <v>164</v>
      </c>
      <c r="CX8" s="484" t="s">
        <v>145</v>
      </c>
      <c r="CY8" s="484"/>
      <c r="CZ8" s="484"/>
      <c r="DA8" s="484"/>
      <c r="DB8" s="484"/>
      <c r="DC8" s="484"/>
      <c r="DD8" s="484"/>
      <c r="DE8" s="484"/>
      <c r="DF8" s="484"/>
      <c r="DG8" s="484"/>
      <c r="DH8" s="484" t="s">
        <v>146</v>
      </c>
      <c r="DI8" s="484"/>
      <c r="DJ8" s="484"/>
      <c r="DK8" s="484"/>
      <c r="DL8" s="484"/>
      <c r="DM8" s="402"/>
      <c r="DN8" s="472" t="s">
        <v>126</v>
      </c>
      <c r="DO8" s="474" t="s">
        <v>164</v>
      </c>
    </row>
    <row r="9" spans="1:119" ht="24" customHeight="1" thickTop="1" thickBot="1" x14ac:dyDescent="0.3">
      <c r="A9" s="425" t="s">
        <v>1</v>
      </c>
      <c r="B9" s="425"/>
      <c r="C9" s="425"/>
      <c r="D9" s="405" t="s">
        <v>147</v>
      </c>
      <c r="E9" s="406"/>
      <c r="F9" s="406"/>
      <c r="G9" s="406"/>
      <c r="H9" s="406"/>
      <c r="I9" s="406"/>
      <c r="J9" s="406"/>
      <c r="K9" s="406"/>
      <c r="L9" s="406"/>
      <c r="M9" s="407"/>
      <c r="N9" s="426" t="s">
        <v>169</v>
      </c>
      <c r="O9" s="426" t="s">
        <v>148</v>
      </c>
      <c r="P9" s="394" t="s">
        <v>171</v>
      </c>
      <c r="Q9" s="399" t="s">
        <v>168</v>
      </c>
      <c r="R9" s="411" t="s">
        <v>149</v>
      </c>
      <c r="S9" s="431" t="s">
        <v>35</v>
      </c>
      <c r="T9" s="405" t="s">
        <v>147</v>
      </c>
      <c r="U9" s="406"/>
      <c r="V9" s="406"/>
      <c r="W9" s="406"/>
      <c r="X9" s="406"/>
      <c r="Y9" s="406"/>
      <c r="Z9" s="406"/>
      <c r="AA9" s="406"/>
      <c r="AB9" s="406"/>
      <c r="AC9" s="407"/>
      <c r="AD9" s="408" t="s">
        <v>169</v>
      </c>
      <c r="AE9" s="408" t="s">
        <v>148</v>
      </c>
      <c r="AF9" s="394" t="s">
        <v>171</v>
      </c>
      <c r="AG9" s="399" t="s">
        <v>168</v>
      </c>
      <c r="AH9" s="411" t="s">
        <v>149</v>
      </c>
      <c r="AI9" s="414" t="s">
        <v>35</v>
      </c>
      <c r="AJ9" s="405" t="s">
        <v>147</v>
      </c>
      <c r="AK9" s="406"/>
      <c r="AL9" s="406"/>
      <c r="AM9" s="406"/>
      <c r="AN9" s="406"/>
      <c r="AO9" s="406"/>
      <c r="AP9" s="406"/>
      <c r="AQ9" s="406"/>
      <c r="AR9" s="406"/>
      <c r="AS9" s="407"/>
      <c r="AT9" s="422" t="s">
        <v>169</v>
      </c>
      <c r="AU9" s="422" t="s">
        <v>148</v>
      </c>
      <c r="AV9" s="394" t="s">
        <v>171</v>
      </c>
      <c r="AW9" s="399" t="s">
        <v>168</v>
      </c>
      <c r="AX9" s="411" t="s">
        <v>149</v>
      </c>
      <c r="AY9" s="458" t="s">
        <v>35</v>
      </c>
      <c r="AZ9" s="405" t="s">
        <v>147</v>
      </c>
      <c r="BA9" s="406"/>
      <c r="BB9" s="406"/>
      <c r="BC9" s="406"/>
      <c r="BD9" s="406"/>
      <c r="BE9" s="406"/>
      <c r="BF9" s="406"/>
      <c r="BG9" s="406"/>
      <c r="BH9" s="406"/>
      <c r="BI9" s="407"/>
      <c r="BJ9" s="462" t="s">
        <v>169</v>
      </c>
      <c r="BK9" s="462" t="s">
        <v>148</v>
      </c>
      <c r="BL9" s="394" t="s">
        <v>171</v>
      </c>
      <c r="BM9" s="399" t="s">
        <v>168</v>
      </c>
      <c r="BN9" s="411" t="s">
        <v>149</v>
      </c>
      <c r="BO9" s="465" t="s">
        <v>35</v>
      </c>
      <c r="BP9" s="405" t="s">
        <v>147</v>
      </c>
      <c r="BQ9" s="406"/>
      <c r="BR9" s="406"/>
      <c r="BS9" s="406"/>
      <c r="BT9" s="406"/>
      <c r="BU9" s="406"/>
      <c r="BV9" s="406"/>
      <c r="BW9" s="406"/>
      <c r="BX9" s="406"/>
      <c r="BY9" s="407"/>
      <c r="BZ9" s="477" t="s">
        <v>169</v>
      </c>
      <c r="CA9" s="477" t="s">
        <v>148</v>
      </c>
      <c r="CB9" s="394" t="s">
        <v>171</v>
      </c>
      <c r="CC9" s="399" t="s">
        <v>168</v>
      </c>
      <c r="CD9" s="411" t="s">
        <v>149</v>
      </c>
      <c r="CE9" s="480" t="s">
        <v>35</v>
      </c>
      <c r="CF9" s="485" t="s">
        <v>147</v>
      </c>
      <c r="CG9" s="485"/>
      <c r="CH9" s="485"/>
      <c r="CI9" s="485"/>
      <c r="CJ9" s="485"/>
      <c r="CK9" s="485"/>
      <c r="CL9" s="485"/>
      <c r="CM9" s="485"/>
      <c r="CN9" s="485"/>
      <c r="CO9" s="485"/>
      <c r="CP9" s="486" t="s">
        <v>169</v>
      </c>
      <c r="CQ9" s="486" t="s">
        <v>148</v>
      </c>
      <c r="CR9" s="394" t="s">
        <v>171</v>
      </c>
      <c r="CS9" s="399" t="s">
        <v>168</v>
      </c>
      <c r="CT9" s="413" t="s">
        <v>149</v>
      </c>
      <c r="CU9" s="489" t="s">
        <v>35</v>
      </c>
      <c r="CV9" s="473"/>
      <c r="CW9" s="474"/>
      <c r="CX9" s="485" t="s">
        <v>147</v>
      </c>
      <c r="CY9" s="485"/>
      <c r="CZ9" s="485"/>
      <c r="DA9" s="485"/>
      <c r="DB9" s="485"/>
      <c r="DC9" s="485"/>
      <c r="DD9" s="485"/>
      <c r="DE9" s="485"/>
      <c r="DF9" s="485"/>
      <c r="DG9" s="485"/>
      <c r="DH9" s="497" t="s">
        <v>169</v>
      </c>
      <c r="DI9" s="497" t="s">
        <v>148</v>
      </c>
      <c r="DJ9" s="394" t="s">
        <v>171</v>
      </c>
      <c r="DK9" s="399" t="s">
        <v>168</v>
      </c>
      <c r="DL9" s="413" t="s">
        <v>149</v>
      </c>
      <c r="DM9" s="499" t="s">
        <v>35</v>
      </c>
      <c r="DN9" s="473"/>
      <c r="DO9" s="474"/>
    </row>
    <row r="10" spans="1:119" ht="41.25" customHeight="1" thickTop="1" thickBot="1" x14ac:dyDescent="0.3">
      <c r="A10" s="288"/>
      <c r="B10" s="288"/>
      <c r="C10" s="288"/>
      <c r="D10" s="429" t="s">
        <v>150</v>
      </c>
      <c r="E10" s="430"/>
      <c r="F10" s="430"/>
      <c r="G10" s="430"/>
      <c r="H10" s="430"/>
      <c r="I10" s="430"/>
      <c r="J10" s="418" t="s">
        <v>151</v>
      </c>
      <c r="K10" s="419"/>
      <c r="L10" s="440" t="s">
        <v>167</v>
      </c>
      <c r="M10" s="420" t="s">
        <v>152</v>
      </c>
      <c r="N10" s="427"/>
      <c r="O10" s="427"/>
      <c r="P10" s="395"/>
      <c r="Q10" s="400"/>
      <c r="R10" s="412"/>
      <c r="S10" s="432"/>
      <c r="T10" s="416" t="s">
        <v>162</v>
      </c>
      <c r="U10" s="417"/>
      <c r="V10" s="417"/>
      <c r="W10" s="417"/>
      <c r="X10" s="417"/>
      <c r="Y10" s="417"/>
      <c r="Z10" s="418" t="s">
        <v>151</v>
      </c>
      <c r="AA10" s="419"/>
      <c r="AB10" s="446" t="s">
        <v>167</v>
      </c>
      <c r="AC10" s="420" t="s">
        <v>152</v>
      </c>
      <c r="AD10" s="409"/>
      <c r="AE10" s="409"/>
      <c r="AF10" s="395"/>
      <c r="AG10" s="400"/>
      <c r="AH10" s="412"/>
      <c r="AI10" s="415"/>
      <c r="AJ10" s="460" t="s">
        <v>162</v>
      </c>
      <c r="AK10" s="461"/>
      <c r="AL10" s="461"/>
      <c r="AM10" s="461"/>
      <c r="AN10" s="461"/>
      <c r="AO10" s="461"/>
      <c r="AP10" s="418" t="s">
        <v>151</v>
      </c>
      <c r="AQ10" s="419"/>
      <c r="AR10" s="448" t="s">
        <v>167</v>
      </c>
      <c r="AS10" s="420" t="s">
        <v>152</v>
      </c>
      <c r="AT10" s="423"/>
      <c r="AU10" s="423"/>
      <c r="AV10" s="395"/>
      <c r="AW10" s="400"/>
      <c r="AX10" s="412"/>
      <c r="AY10" s="459"/>
      <c r="AZ10" s="467" t="s">
        <v>150</v>
      </c>
      <c r="BA10" s="468"/>
      <c r="BB10" s="468"/>
      <c r="BC10" s="468"/>
      <c r="BD10" s="468"/>
      <c r="BE10" s="468"/>
      <c r="BF10" s="418" t="s">
        <v>151</v>
      </c>
      <c r="BG10" s="419"/>
      <c r="BH10" s="450" t="s">
        <v>167</v>
      </c>
      <c r="BI10" s="420" t="s">
        <v>152</v>
      </c>
      <c r="BJ10" s="463"/>
      <c r="BK10" s="463"/>
      <c r="BL10" s="395"/>
      <c r="BM10" s="400"/>
      <c r="BN10" s="412"/>
      <c r="BO10" s="466"/>
      <c r="BP10" s="482" t="s">
        <v>163</v>
      </c>
      <c r="BQ10" s="483"/>
      <c r="BR10" s="483"/>
      <c r="BS10" s="483"/>
      <c r="BT10" s="483"/>
      <c r="BU10" s="483"/>
      <c r="BV10" s="418" t="s">
        <v>151</v>
      </c>
      <c r="BW10" s="419"/>
      <c r="BX10" s="442" t="s">
        <v>167</v>
      </c>
      <c r="BY10" s="420" t="s">
        <v>152</v>
      </c>
      <c r="BZ10" s="478"/>
      <c r="CA10" s="478"/>
      <c r="CB10" s="395"/>
      <c r="CC10" s="400"/>
      <c r="CD10" s="412"/>
      <c r="CE10" s="481"/>
      <c r="CF10" s="490" t="s">
        <v>163</v>
      </c>
      <c r="CG10" s="491"/>
      <c r="CH10" s="491"/>
      <c r="CI10" s="491"/>
      <c r="CJ10" s="491"/>
      <c r="CK10" s="491"/>
      <c r="CL10" s="492" t="s">
        <v>151</v>
      </c>
      <c r="CM10" s="493"/>
      <c r="CN10" s="438" t="s">
        <v>166</v>
      </c>
      <c r="CO10" s="413" t="s">
        <v>152</v>
      </c>
      <c r="CP10" s="487"/>
      <c r="CQ10" s="487"/>
      <c r="CR10" s="395"/>
      <c r="CS10" s="400"/>
      <c r="CT10" s="488"/>
      <c r="CU10" s="489"/>
      <c r="CV10" s="473"/>
      <c r="CW10" s="474"/>
      <c r="CX10" s="500" t="s">
        <v>163</v>
      </c>
      <c r="CY10" s="501"/>
      <c r="CZ10" s="501"/>
      <c r="DA10" s="501"/>
      <c r="DB10" s="501"/>
      <c r="DC10" s="501"/>
      <c r="DD10" s="502" t="s">
        <v>151</v>
      </c>
      <c r="DE10" s="503"/>
      <c r="DF10" s="444" t="s">
        <v>167</v>
      </c>
      <c r="DG10" s="413" t="s">
        <v>152</v>
      </c>
      <c r="DH10" s="498"/>
      <c r="DI10" s="498"/>
      <c r="DJ10" s="395"/>
      <c r="DK10" s="400"/>
      <c r="DL10" s="488"/>
      <c r="DM10" s="499"/>
      <c r="DN10" s="473"/>
      <c r="DO10" s="474"/>
    </row>
    <row r="11" spans="1:119" ht="60" customHeight="1" thickTop="1" thickBot="1" x14ac:dyDescent="0.3">
      <c r="A11" s="289" t="s">
        <v>3</v>
      </c>
      <c r="B11" s="289" t="s">
        <v>2</v>
      </c>
      <c r="C11" s="290" t="s">
        <v>0</v>
      </c>
      <c r="D11" s="291" t="s">
        <v>153</v>
      </c>
      <c r="E11" s="291" t="s">
        <v>154</v>
      </c>
      <c r="F11" s="291" t="s">
        <v>155</v>
      </c>
      <c r="G11" s="291" t="s">
        <v>156</v>
      </c>
      <c r="H11" s="291" t="s">
        <v>157</v>
      </c>
      <c r="I11" s="291" t="s">
        <v>158</v>
      </c>
      <c r="J11" s="292"/>
      <c r="K11" s="292"/>
      <c r="L11" s="441"/>
      <c r="M11" s="421"/>
      <c r="N11" s="428"/>
      <c r="O11" s="428"/>
      <c r="P11" s="396"/>
      <c r="Q11" s="401"/>
      <c r="R11" s="413"/>
      <c r="S11" s="432"/>
      <c r="T11" s="291" t="s">
        <v>153</v>
      </c>
      <c r="U11" s="291" t="s">
        <v>154</v>
      </c>
      <c r="V11" s="291" t="s">
        <v>155</v>
      </c>
      <c r="W11" s="291" t="s">
        <v>156</v>
      </c>
      <c r="X11" s="291" t="s">
        <v>157</v>
      </c>
      <c r="Y11" s="291" t="s">
        <v>158</v>
      </c>
      <c r="Z11" s="292"/>
      <c r="AA11" s="292"/>
      <c r="AB11" s="447"/>
      <c r="AC11" s="421"/>
      <c r="AD11" s="410"/>
      <c r="AE11" s="410"/>
      <c r="AF11" s="396"/>
      <c r="AG11" s="401"/>
      <c r="AH11" s="413"/>
      <c r="AI11" s="415"/>
      <c r="AJ11" s="291" t="s">
        <v>153</v>
      </c>
      <c r="AK11" s="291" t="s">
        <v>154</v>
      </c>
      <c r="AL11" s="291" t="s">
        <v>155</v>
      </c>
      <c r="AM11" s="291" t="s">
        <v>156</v>
      </c>
      <c r="AN11" s="291" t="s">
        <v>157</v>
      </c>
      <c r="AO11" s="291" t="s">
        <v>158</v>
      </c>
      <c r="AP11" s="292"/>
      <c r="AQ11" s="292"/>
      <c r="AR11" s="449"/>
      <c r="AS11" s="421"/>
      <c r="AT11" s="424"/>
      <c r="AU11" s="424"/>
      <c r="AV11" s="396"/>
      <c r="AW11" s="401"/>
      <c r="AX11" s="413"/>
      <c r="AY11" s="459"/>
      <c r="AZ11" s="291" t="s">
        <v>153</v>
      </c>
      <c r="BA11" s="291" t="s">
        <v>154</v>
      </c>
      <c r="BB11" s="291" t="s">
        <v>155</v>
      </c>
      <c r="BC11" s="291" t="s">
        <v>156</v>
      </c>
      <c r="BD11" s="291" t="s">
        <v>157</v>
      </c>
      <c r="BE11" s="291" t="s">
        <v>158</v>
      </c>
      <c r="BF11" s="292"/>
      <c r="BG11" s="292"/>
      <c r="BH11" s="451"/>
      <c r="BI11" s="421"/>
      <c r="BJ11" s="464"/>
      <c r="BK11" s="464"/>
      <c r="BL11" s="396"/>
      <c r="BM11" s="401"/>
      <c r="BN11" s="413"/>
      <c r="BO11" s="466"/>
      <c r="BP11" s="291" t="s">
        <v>153</v>
      </c>
      <c r="BQ11" s="291" t="s">
        <v>154</v>
      </c>
      <c r="BR11" s="291" t="s">
        <v>155</v>
      </c>
      <c r="BS11" s="291" t="s">
        <v>156</v>
      </c>
      <c r="BT11" s="291" t="s">
        <v>157</v>
      </c>
      <c r="BU11" s="291" t="s">
        <v>158</v>
      </c>
      <c r="BV11" s="292"/>
      <c r="BW11" s="292"/>
      <c r="BX11" s="443"/>
      <c r="BY11" s="421"/>
      <c r="BZ11" s="479"/>
      <c r="CA11" s="479"/>
      <c r="CB11" s="396"/>
      <c r="CC11" s="401"/>
      <c r="CD11" s="413"/>
      <c r="CE11" s="481"/>
      <c r="CF11" s="291" t="s">
        <v>153</v>
      </c>
      <c r="CG11" s="291" t="s">
        <v>154</v>
      </c>
      <c r="CH11" s="291" t="s">
        <v>155</v>
      </c>
      <c r="CI11" s="291" t="s">
        <v>156</v>
      </c>
      <c r="CJ11" s="291" t="s">
        <v>157</v>
      </c>
      <c r="CK11" s="291" t="s">
        <v>158</v>
      </c>
      <c r="CL11" s="292"/>
      <c r="CM11" s="292"/>
      <c r="CN11" s="439"/>
      <c r="CO11" s="488"/>
      <c r="CP11" s="487"/>
      <c r="CQ11" s="487"/>
      <c r="CR11" s="396"/>
      <c r="CS11" s="401"/>
      <c r="CT11" s="488"/>
      <c r="CU11" s="489"/>
      <c r="CV11" s="473"/>
      <c r="CW11" s="474"/>
      <c r="CX11" s="291" t="s">
        <v>153</v>
      </c>
      <c r="CY11" s="291" t="s">
        <v>154</v>
      </c>
      <c r="CZ11" s="291" t="s">
        <v>155</v>
      </c>
      <c r="DA11" s="291" t="s">
        <v>156</v>
      </c>
      <c r="DB11" s="291" t="s">
        <v>157</v>
      </c>
      <c r="DC11" s="291" t="s">
        <v>158</v>
      </c>
      <c r="DD11" s="292"/>
      <c r="DE11" s="292"/>
      <c r="DF11" s="445"/>
      <c r="DG11" s="488"/>
      <c r="DH11" s="498"/>
      <c r="DI11" s="498"/>
      <c r="DJ11" s="396"/>
      <c r="DK11" s="401"/>
      <c r="DL11" s="488"/>
      <c r="DM11" s="499"/>
      <c r="DN11" s="473"/>
      <c r="DO11" s="474"/>
    </row>
    <row r="12" spans="1:119" ht="15" customHeight="1" thickTop="1" x14ac:dyDescent="0.25">
      <c r="A12" s="293">
        <v>1</v>
      </c>
      <c r="B12" s="296">
        <f>'LISTA CAS'!B8</f>
        <v>0</v>
      </c>
      <c r="C12" s="296" t="s">
        <v>189</v>
      </c>
      <c r="D12" s="307">
        <v>10</v>
      </c>
      <c r="E12" s="307">
        <v>10</v>
      </c>
      <c r="F12" s="307">
        <v>10</v>
      </c>
      <c r="G12" s="307">
        <v>10</v>
      </c>
      <c r="H12" s="307">
        <v>9.85</v>
      </c>
      <c r="I12" s="307">
        <v>10</v>
      </c>
      <c r="J12" s="294"/>
      <c r="K12" s="294"/>
      <c r="L12" s="302">
        <f t="shared" ref="L12:L51" si="0">IFERROR(TRUNC(AVERAGE(D12:K12),2),"")</f>
        <v>9.9700000000000006</v>
      </c>
      <c r="M12" s="295">
        <f>IFERROR((L12*70/100),"")</f>
        <v>6.979000000000001</v>
      </c>
      <c r="N12" s="308">
        <v>10</v>
      </c>
      <c r="O12" s="308">
        <v>10</v>
      </c>
      <c r="P12" s="43"/>
      <c r="Q12" s="310">
        <f t="shared" ref="Q12:Q22" si="1">IFERROR(TRUNC(AVERAGE(N12:O12),2),"")</f>
        <v>10</v>
      </c>
      <c r="R12" s="312">
        <f t="shared" ref="R12:R22" si="2">IFERROR((Q12*30/100),"")</f>
        <v>3</v>
      </c>
      <c r="S12" s="313">
        <f>IFERROR(TRUNC(SUM(M12+R12),2),"")</f>
        <v>9.9700000000000006</v>
      </c>
      <c r="T12" s="308">
        <v>9.5</v>
      </c>
      <c r="U12" s="308">
        <v>10</v>
      </c>
      <c r="V12" s="308">
        <v>9</v>
      </c>
      <c r="W12" s="308">
        <v>10</v>
      </c>
      <c r="X12" s="308">
        <v>10</v>
      </c>
      <c r="Y12" s="308">
        <v>10</v>
      </c>
      <c r="Z12" s="294"/>
      <c r="AA12" s="294"/>
      <c r="AB12" s="310">
        <f t="shared" ref="AB12:AB51" si="3">IFERROR(TRUNC(AVERAGE(T12:AA12),2),"")</f>
        <v>9.75</v>
      </c>
      <c r="AC12" s="311">
        <f t="shared" ref="AC12:AC22" si="4">IFERROR((AB12*70/100),"")</f>
        <v>6.8250000000000002</v>
      </c>
      <c r="AD12" s="308">
        <v>10</v>
      </c>
      <c r="AE12" s="359">
        <v>10</v>
      </c>
      <c r="AF12" s="43"/>
      <c r="AG12" s="309">
        <f t="shared" ref="AG12:AG22" si="5">IFERROR(TRUNC(AVERAGE(AD12:AF12),2),"")</f>
        <v>10</v>
      </c>
      <c r="AH12" s="314">
        <f t="shared" ref="AH12:AH22" si="6">IFERROR((AG12*30/100),"")</f>
        <v>3</v>
      </c>
      <c r="AI12" s="313">
        <f t="shared" ref="AI12:AI22" si="7">IFERROR(TRUNC(SUM(AC12+AH12),2),"")</f>
        <v>9.82</v>
      </c>
      <c r="AJ12" s="308">
        <v>9</v>
      </c>
      <c r="AK12" s="308">
        <v>9</v>
      </c>
      <c r="AL12" s="308">
        <v>9.75</v>
      </c>
      <c r="AM12" s="308">
        <v>9.5</v>
      </c>
      <c r="AN12" s="308">
        <v>9</v>
      </c>
      <c r="AO12" s="308">
        <v>9</v>
      </c>
      <c r="AP12" s="294"/>
      <c r="AQ12" s="294"/>
      <c r="AR12" s="302">
        <f t="shared" ref="AR12:AR51" si="8">IFERROR(TRUNC(AVERAGE(AJ12:AQ12),2),"")</f>
        <v>9.1999999999999993</v>
      </c>
      <c r="AS12" s="295">
        <f>IFERROR((AR12*70/100),"")</f>
        <v>6.44</v>
      </c>
      <c r="AT12" s="308">
        <v>10</v>
      </c>
      <c r="AU12" s="308">
        <v>10</v>
      </c>
      <c r="AV12" s="43"/>
      <c r="AW12" s="309">
        <f t="shared" ref="AW12:AW22" si="9">IFERROR(TRUNC(AVERAGE(AT12:AV12),2),"")</f>
        <v>10</v>
      </c>
      <c r="AX12" s="314">
        <f t="shared" ref="AX12:AX22" si="10">IFERROR((AW12*30/100),"")</f>
        <v>3</v>
      </c>
      <c r="AY12" s="313">
        <f t="shared" ref="AY12:AY22" si="11">IFERROR(TRUNC(SUM(AS12+AX12),2),"")</f>
        <v>9.44</v>
      </c>
      <c r="AZ12" s="308">
        <v>10</v>
      </c>
      <c r="BA12" s="308">
        <v>10</v>
      </c>
      <c r="BB12" s="308">
        <v>9</v>
      </c>
      <c r="BC12" s="308">
        <v>10</v>
      </c>
      <c r="BD12" s="308">
        <v>9.5</v>
      </c>
      <c r="BE12" s="308">
        <v>9.75</v>
      </c>
      <c r="BF12" s="294"/>
      <c r="BG12" s="294"/>
      <c r="BH12" s="310">
        <f t="shared" ref="BH12:BH51" si="12">IFERROR(TRUNC(AVERAGE(AZ12:BG12),2),"")</f>
        <v>9.6999999999999993</v>
      </c>
      <c r="BI12" s="311">
        <f t="shared" ref="BI12:BI22" si="13">IFERROR((BH12*70/100),"")</f>
        <v>6.79</v>
      </c>
      <c r="BJ12" s="308">
        <v>10</v>
      </c>
      <c r="BK12" s="308">
        <v>10</v>
      </c>
      <c r="BL12" s="43"/>
      <c r="BM12" s="310">
        <f>IFERROR(TRUNC(AVERAGE(BJ12:BL12),2),"")</f>
        <v>10</v>
      </c>
      <c r="BN12" s="312">
        <f>IFERROR((BM12*30/100),"")</f>
        <v>3</v>
      </c>
      <c r="BO12" s="313">
        <f t="shared" ref="BO12" si="14">IFERROR(TRUNC(SUM(BI12+BN12),2),"")</f>
        <v>9.7899999999999991</v>
      </c>
      <c r="BP12" s="308">
        <v>10</v>
      </c>
      <c r="BQ12" s="308">
        <v>10</v>
      </c>
      <c r="BR12" s="308">
        <v>10</v>
      </c>
      <c r="BS12" s="308">
        <v>10</v>
      </c>
      <c r="BT12" s="308">
        <v>10</v>
      </c>
      <c r="BU12" s="308">
        <v>10</v>
      </c>
      <c r="BV12" s="294"/>
      <c r="BW12" s="294"/>
      <c r="BX12" s="310">
        <f t="shared" ref="BX12:BX51" si="15">IFERROR(TRUNC(AVERAGE(BP12:BW12),2),"")</f>
        <v>10</v>
      </c>
      <c r="BY12" s="311">
        <f t="shared" ref="BY12:BY22" si="16">IFERROR((BX12*70/100),"")</f>
        <v>7</v>
      </c>
      <c r="BZ12" s="308">
        <v>10</v>
      </c>
      <c r="CA12" s="308">
        <v>9.0500000000000007</v>
      </c>
      <c r="CB12" s="43"/>
      <c r="CC12" s="309">
        <f t="shared" ref="CC12:CC22" si="17">IFERROR(TRUNC(AVERAGE(BZ12:CB12),2),"")</f>
        <v>9.52</v>
      </c>
      <c r="CD12" s="314">
        <f t="shared" ref="CD12:CD22" si="18">IFERROR((CC12*30/100),"")</f>
        <v>2.8559999999999999</v>
      </c>
      <c r="CE12" s="313">
        <f t="shared" ref="CE12:CE22" si="19">IFERROR(TRUNC(SUM(BY12+CD12),2),"")</f>
        <v>9.85</v>
      </c>
      <c r="CF12" s="308">
        <v>9.75</v>
      </c>
      <c r="CG12" s="308">
        <v>8.5</v>
      </c>
      <c r="CH12" s="308">
        <v>9.5</v>
      </c>
      <c r="CI12" s="308">
        <v>9</v>
      </c>
      <c r="CJ12" s="308">
        <v>9.5</v>
      </c>
      <c r="CK12" s="308">
        <v>10</v>
      </c>
      <c r="CL12" s="294"/>
      <c r="CM12" s="294"/>
      <c r="CN12" s="310">
        <f t="shared" ref="CN12:CN51" si="20">IFERROR(TRUNC(AVERAGE(CF12:CM12),2),"")</f>
        <v>9.3699999999999992</v>
      </c>
      <c r="CO12" s="311">
        <f t="shared" ref="CO12:CO22" si="21">IFERROR((CN12*70/100),"")</f>
        <v>6.5590000000000002</v>
      </c>
      <c r="CP12" s="308">
        <v>10</v>
      </c>
      <c r="CQ12" s="308">
        <v>10</v>
      </c>
      <c r="CR12" s="43"/>
      <c r="CS12" s="310">
        <f t="shared" ref="CS12:CS22" si="22">IFERROR(TRUNC(AVERAGE(CP12:CR12),2),"")</f>
        <v>10</v>
      </c>
      <c r="CT12" s="312">
        <f t="shared" ref="CT12:CT22" si="23">IFERROR((CS12*30/100),"")</f>
        <v>3</v>
      </c>
      <c r="CU12" s="313">
        <f t="shared" ref="CU12:CU22" si="24">IFERROR(TRUNC(SUM(CO12+CT12),2),"")</f>
        <v>9.5500000000000007</v>
      </c>
      <c r="CV12" s="315">
        <f t="shared" ref="CV12:CV22" si="25">IF(CU12="","",ROUND(CU12,0))</f>
        <v>10</v>
      </c>
      <c r="CW12" s="301" t="str">
        <f t="shared" ref="CW12:CW17" si="26">IF(CV12="","",IF(CV12&gt;=9.51,"A+",IF(CV12&gt;=9,"A-",IF(CV12&gt;=8,"B+",IF(CV12&gt;=7,"B-",IF(CV12&gt;=6,"C+",IF(CV12&gt;=5,"C-",IF(CV12&gt;=4,"D+",IF(CV12&gt;=3,"D-",IF(CV12&gt;=2,"E+",IF(CV12&gt;=0,"E-")))))))))))</f>
        <v>A+</v>
      </c>
      <c r="CX12" s="308">
        <v>10</v>
      </c>
      <c r="CY12" s="308">
        <v>10</v>
      </c>
      <c r="CZ12" s="308">
        <v>10</v>
      </c>
      <c r="DA12" s="308">
        <v>10</v>
      </c>
      <c r="DB12" s="308">
        <v>10</v>
      </c>
      <c r="DC12" s="308">
        <v>10</v>
      </c>
      <c r="DD12" s="294"/>
      <c r="DE12" s="294"/>
      <c r="DF12" s="310">
        <f t="shared" ref="DF12:DF51" si="27">IFERROR(TRUNC(AVERAGE(CX12:DE12),2),"")</f>
        <v>10</v>
      </c>
      <c r="DG12" s="311">
        <f t="shared" ref="DG12:DG22" si="28">IFERROR((DF12*70/100),"")</f>
        <v>7</v>
      </c>
      <c r="DH12" s="308">
        <v>10</v>
      </c>
      <c r="DI12" s="308">
        <v>9</v>
      </c>
      <c r="DJ12" s="43"/>
      <c r="DK12" s="310">
        <f t="shared" ref="DK12:DK22" si="29">IFERROR(TRUNC(AVERAGE(DH12:DJ12),2),"")</f>
        <v>9.5</v>
      </c>
      <c r="DL12" s="312">
        <f t="shared" ref="DL12:DL22" si="30">IFERROR((DK12*30/100),"")</f>
        <v>2.85</v>
      </c>
      <c r="DM12" s="313">
        <f t="shared" ref="DM12:DM22" si="31">IFERROR(TRUNC(SUM(DG12+DL12),2),"")</f>
        <v>9.85</v>
      </c>
      <c r="DN12" s="315">
        <f t="shared" ref="DN12:DN22" si="32">IF(DM12="","",ROUND(DM12,0))</f>
        <v>10</v>
      </c>
      <c r="DO12" s="298" t="str">
        <f t="shared" ref="DO12:DO22" si="33">IF(DN12="","",IF(DN12&gt;=9.51,"A+",IF(DN12&gt;=9,"A-",IF(DN12&gt;=8,"B+",IF(DN12&gt;=7,"B-",IF(DN12&gt;=6,"C+",IF(DN12&gt;=5,"C-",IF(DN12&gt;=4,"D+",IF(DN12&gt;=3,"D-",IF(DN12&gt;=2,"E+",IF(DN12&gt;=0,"E-")))))))))))</f>
        <v>A+</v>
      </c>
    </row>
    <row r="13" spans="1:119" ht="16.5" x14ac:dyDescent="0.25">
      <c r="A13" s="293">
        <v>2</v>
      </c>
      <c r="B13" s="296">
        <f>'LISTA CAS'!B9</f>
        <v>0</v>
      </c>
      <c r="C13" s="296" t="s">
        <v>190</v>
      </c>
      <c r="D13" s="307">
        <v>10</v>
      </c>
      <c r="E13" s="307">
        <v>10</v>
      </c>
      <c r="F13" s="307">
        <v>10</v>
      </c>
      <c r="G13" s="307">
        <v>10</v>
      </c>
      <c r="H13" s="307">
        <v>10</v>
      </c>
      <c r="I13" s="307">
        <v>10</v>
      </c>
      <c r="J13" s="294"/>
      <c r="K13" s="294"/>
      <c r="L13" s="302">
        <f t="shared" si="0"/>
        <v>10</v>
      </c>
      <c r="M13" s="295">
        <f t="shared" ref="M13:M22" si="34">IFERROR((L13*70/100),"")</f>
        <v>7</v>
      </c>
      <c r="N13" s="308">
        <v>10</v>
      </c>
      <c r="O13" s="308">
        <v>10</v>
      </c>
      <c r="P13" s="43"/>
      <c r="Q13" s="310">
        <f t="shared" si="1"/>
        <v>10</v>
      </c>
      <c r="R13" s="312">
        <f t="shared" si="2"/>
        <v>3</v>
      </c>
      <c r="S13" s="313">
        <f t="shared" ref="S13:S22" si="35">IFERROR(TRUNC(SUM(M13+R13),2),"")</f>
        <v>10</v>
      </c>
      <c r="T13" s="308">
        <v>10</v>
      </c>
      <c r="U13" s="308">
        <v>10</v>
      </c>
      <c r="V13" s="308">
        <v>10</v>
      </c>
      <c r="W13" s="308">
        <v>9.5</v>
      </c>
      <c r="X13" s="308">
        <v>10</v>
      </c>
      <c r="Y13" s="308">
        <v>10</v>
      </c>
      <c r="Z13" s="294"/>
      <c r="AA13" s="294"/>
      <c r="AB13" s="310">
        <f t="shared" si="3"/>
        <v>9.91</v>
      </c>
      <c r="AC13" s="311">
        <f t="shared" si="4"/>
        <v>6.9370000000000003</v>
      </c>
      <c r="AD13" s="308">
        <v>10</v>
      </c>
      <c r="AE13" s="359">
        <v>10</v>
      </c>
      <c r="AF13" s="43"/>
      <c r="AG13" s="309">
        <f t="shared" si="5"/>
        <v>10</v>
      </c>
      <c r="AH13" s="314">
        <f t="shared" si="6"/>
        <v>3</v>
      </c>
      <c r="AI13" s="313">
        <f t="shared" si="7"/>
        <v>9.93</v>
      </c>
      <c r="AJ13" s="308">
        <v>10</v>
      </c>
      <c r="AK13" s="308">
        <v>10</v>
      </c>
      <c r="AL13" s="308">
        <v>10</v>
      </c>
      <c r="AM13" s="308">
        <v>10</v>
      </c>
      <c r="AN13" s="308">
        <v>10</v>
      </c>
      <c r="AO13" s="308">
        <v>8</v>
      </c>
      <c r="AP13" s="294"/>
      <c r="AQ13" s="294"/>
      <c r="AR13" s="302">
        <f t="shared" si="8"/>
        <v>9.66</v>
      </c>
      <c r="AS13" s="295">
        <f t="shared" ref="AS13:AS22" si="36">IFERROR((AR13*70/100),"")</f>
        <v>6.7620000000000005</v>
      </c>
      <c r="AT13" s="308">
        <v>10</v>
      </c>
      <c r="AU13" s="308">
        <v>10</v>
      </c>
      <c r="AV13" s="43"/>
      <c r="AW13" s="309">
        <f t="shared" si="9"/>
        <v>10</v>
      </c>
      <c r="AX13" s="314">
        <f t="shared" si="10"/>
        <v>3</v>
      </c>
      <c r="AY13" s="313">
        <f t="shared" si="11"/>
        <v>9.76</v>
      </c>
      <c r="AZ13" s="308">
        <v>10</v>
      </c>
      <c r="BA13" s="308">
        <v>10</v>
      </c>
      <c r="BB13" s="308">
        <v>9.5</v>
      </c>
      <c r="BC13" s="308">
        <v>9.85</v>
      </c>
      <c r="BD13" s="308">
        <v>10</v>
      </c>
      <c r="BE13" s="308">
        <v>10</v>
      </c>
      <c r="BF13" s="294"/>
      <c r="BG13" s="294"/>
      <c r="BH13" s="310">
        <f t="shared" si="12"/>
        <v>9.89</v>
      </c>
      <c r="BI13" s="311">
        <f t="shared" si="13"/>
        <v>6.9230000000000009</v>
      </c>
      <c r="BJ13" s="308">
        <v>10</v>
      </c>
      <c r="BK13" s="308">
        <v>9.6</v>
      </c>
      <c r="BL13" s="43"/>
      <c r="BM13" s="310">
        <f t="shared" ref="BM13" si="37">IFERROR(TRUNC(AVERAGE(BJ13:BL13),2),"")</f>
        <v>9.8000000000000007</v>
      </c>
      <c r="BN13" s="312">
        <f t="shared" ref="BN13:BN22" si="38">IFERROR((BM13*30/100),"")</f>
        <v>2.94</v>
      </c>
      <c r="BO13" s="313">
        <f t="shared" ref="BO13" si="39">IFERROR(TRUNC(SUM(BI13+BN13),2),"")</f>
        <v>9.86</v>
      </c>
      <c r="BP13" s="308">
        <v>10</v>
      </c>
      <c r="BQ13" s="308">
        <v>10</v>
      </c>
      <c r="BR13" s="308">
        <v>9.5</v>
      </c>
      <c r="BS13" s="308">
        <v>10</v>
      </c>
      <c r="BT13" s="308">
        <v>10</v>
      </c>
      <c r="BU13" s="308">
        <v>10</v>
      </c>
      <c r="BV13" s="294"/>
      <c r="BW13" s="294"/>
      <c r="BX13" s="310">
        <f t="shared" si="15"/>
        <v>9.91</v>
      </c>
      <c r="BY13" s="311">
        <f t="shared" si="16"/>
        <v>6.9370000000000003</v>
      </c>
      <c r="BZ13" s="308">
        <v>10</v>
      </c>
      <c r="CA13" s="308">
        <v>10</v>
      </c>
      <c r="CB13" s="43"/>
      <c r="CC13" s="309">
        <f t="shared" si="17"/>
        <v>10</v>
      </c>
      <c r="CD13" s="314">
        <f t="shared" si="18"/>
        <v>3</v>
      </c>
      <c r="CE13" s="313">
        <f t="shared" si="19"/>
        <v>9.93</v>
      </c>
      <c r="CF13" s="308">
        <v>10</v>
      </c>
      <c r="CG13" s="308">
        <v>10</v>
      </c>
      <c r="CH13" s="308">
        <v>10</v>
      </c>
      <c r="CI13" s="308">
        <v>10</v>
      </c>
      <c r="CJ13" s="308">
        <v>10</v>
      </c>
      <c r="CK13" s="308">
        <v>10</v>
      </c>
      <c r="CL13" s="294"/>
      <c r="CM13" s="294"/>
      <c r="CN13" s="310">
        <f t="shared" si="20"/>
        <v>10</v>
      </c>
      <c r="CO13" s="311">
        <f t="shared" si="21"/>
        <v>7</v>
      </c>
      <c r="CP13" s="308">
        <v>10</v>
      </c>
      <c r="CQ13" s="308">
        <v>10</v>
      </c>
      <c r="CR13" s="43"/>
      <c r="CS13" s="310">
        <f t="shared" si="22"/>
        <v>10</v>
      </c>
      <c r="CT13" s="312">
        <f t="shared" si="23"/>
        <v>3</v>
      </c>
      <c r="CU13" s="313">
        <f t="shared" si="24"/>
        <v>10</v>
      </c>
      <c r="CV13" s="315">
        <f t="shared" si="25"/>
        <v>10</v>
      </c>
      <c r="CW13" s="301" t="str">
        <f t="shared" si="26"/>
        <v>A+</v>
      </c>
      <c r="CX13" s="308">
        <v>10</v>
      </c>
      <c r="CY13" s="308">
        <v>10</v>
      </c>
      <c r="CZ13" s="308">
        <v>10</v>
      </c>
      <c r="DA13" s="308">
        <v>10</v>
      </c>
      <c r="DB13" s="308">
        <v>10</v>
      </c>
      <c r="DC13" s="308">
        <v>10</v>
      </c>
      <c r="DD13" s="294"/>
      <c r="DE13" s="294"/>
      <c r="DF13" s="310">
        <f t="shared" si="27"/>
        <v>10</v>
      </c>
      <c r="DG13" s="311">
        <f t="shared" si="28"/>
        <v>7</v>
      </c>
      <c r="DH13" s="308">
        <v>10</v>
      </c>
      <c r="DI13" s="308">
        <v>8</v>
      </c>
      <c r="DJ13" s="43"/>
      <c r="DK13" s="310">
        <f t="shared" si="29"/>
        <v>9</v>
      </c>
      <c r="DL13" s="312">
        <f t="shared" si="30"/>
        <v>2.7</v>
      </c>
      <c r="DM13" s="313">
        <f t="shared" si="31"/>
        <v>9.6999999999999993</v>
      </c>
      <c r="DN13" s="315">
        <f t="shared" si="32"/>
        <v>10</v>
      </c>
      <c r="DO13" s="298" t="str">
        <f t="shared" si="33"/>
        <v>A+</v>
      </c>
    </row>
    <row r="14" spans="1:119" ht="16.5" x14ac:dyDescent="0.25">
      <c r="A14" s="293">
        <v>3</v>
      </c>
      <c r="B14" s="296">
        <f>'LISTA CAS'!B10</f>
        <v>0</v>
      </c>
      <c r="C14" s="296" t="s">
        <v>191</v>
      </c>
      <c r="D14" s="307">
        <v>10</v>
      </c>
      <c r="E14" s="307">
        <v>10</v>
      </c>
      <c r="F14" s="307">
        <v>9.5</v>
      </c>
      <c r="G14" s="307">
        <v>10</v>
      </c>
      <c r="H14" s="307">
        <v>10</v>
      </c>
      <c r="I14" s="307">
        <v>10</v>
      </c>
      <c r="J14" s="294"/>
      <c r="K14" s="294"/>
      <c r="L14" s="302">
        <f t="shared" si="0"/>
        <v>9.91</v>
      </c>
      <c r="M14" s="295">
        <f>IFERROR((L14*70/100),"")</f>
        <v>6.9370000000000003</v>
      </c>
      <c r="N14" s="308">
        <v>10</v>
      </c>
      <c r="O14" s="308">
        <v>10</v>
      </c>
      <c r="P14" s="43"/>
      <c r="Q14" s="310">
        <f t="shared" si="1"/>
        <v>10</v>
      </c>
      <c r="R14" s="312">
        <f t="shared" si="2"/>
        <v>3</v>
      </c>
      <c r="S14" s="313">
        <f t="shared" si="35"/>
        <v>9.93</v>
      </c>
      <c r="T14" s="308">
        <v>9.75</v>
      </c>
      <c r="U14" s="308">
        <v>8.5</v>
      </c>
      <c r="V14" s="308">
        <v>10</v>
      </c>
      <c r="W14" s="308">
        <v>10</v>
      </c>
      <c r="X14" s="308">
        <v>10</v>
      </c>
      <c r="Y14" s="308">
        <v>10</v>
      </c>
      <c r="Z14" s="294"/>
      <c r="AA14" s="294"/>
      <c r="AB14" s="310">
        <f t="shared" si="3"/>
        <v>9.6999999999999993</v>
      </c>
      <c r="AC14" s="311">
        <f t="shared" si="4"/>
        <v>6.79</v>
      </c>
      <c r="AD14" s="308">
        <v>10</v>
      </c>
      <c r="AE14" s="359">
        <v>10</v>
      </c>
      <c r="AF14" s="43"/>
      <c r="AG14" s="309">
        <f t="shared" si="5"/>
        <v>10</v>
      </c>
      <c r="AH14" s="314">
        <f t="shared" si="6"/>
        <v>3</v>
      </c>
      <c r="AI14" s="313">
        <f t="shared" si="7"/>
        <v>9.7899999999999991</v>
      </c>
      <c r="AJ14" s="308">
        <v>10</v>
      </c>
      <c r="AK14" s="308">
        <v>10</v>
      </c>
      <c r="AL14" s="308">
        <v>9</v>
      </c>
      <c r="AM14" s="308">
        <v>10</v>
      </c>
      <c r="AN14" s="308">
        <v>9</v>
      </c>
      <c r="AO14" s="308">
        <v>8.5</v>
      </c>
      <c r="AP14" s="294"/>
      <c r="AQ14" s="294"/>
      <c r="AR14" s="302">
        <f t="shared" si="8"/>
        <v>9.41</v>
      </c>
      <c r="AS14" s="295">
        <f t="shared" si="36"/>
        <v>6.5870000000000006</v>
      </c>
      <c r="AT14" s="308">
        <v>10</v>
      </c>
      <c r="AU14" s="308">
        <v>9.1999999999999993</v>
      </c>
      <c r="AV14" s="43"/>
      <c r="AW14" s="309">
        <f t="shared" si="9"/>
        <v>9.6</v>
      </c>
      <c r="AX14" s="314">
        <f t="shared" si="10"/>
        <v>2.88</v>
      </c>
      <c r="AY14" s="313">
        <f t="shared" si="11"/>
        <v>9.4600000000000009</v>
      </c>
      <c r="AZ14" s="308">
        <v>10</v>
      </c>
      <c r="BA14" s="308">
        <v>10</v>
      </c>
      <c r="BB14" s="308">
        <v>8.75</v>
      </c>
      <c r="BC14" s="308">
        <v>8.5</v>
      </c>
      <c r="BD14" s="308">
        <v>10</v>
      </c>
      <c r="BE14" s="308">
        <v>10</v>
      </c>
      <c r="BF14" s="294"/>
      <c r="BG14" s="294"/>
      <c r="BH14" s="310">
        <f t="shared" si="12"/>
        <v>9.5399999999999991</v>
      </c>
      <c r="BI14" s="311">
        <f t="shared" si="13"/>
        <v>6.6779999999999999</v>
      </c>
      <c r="BJ14" s="308">
        <v>10</v>
      </c>
      <c r="BK14" s="308">
        <v>10</v>
      </c>
      <c r="BL14" s="43"/>
      <c r="BM14" s="310">
        <f>IFERROR(TRUNC(AVERAGE(BJ14:BL14),2),"")</f>
        <v>10</v>
      </c>
      <c r="BN14" s="312">
        <f t="shared" si="38"/>
        <v>3</v>
      </c>
      <c r="BO14" s="313">
        <f t="shared" ref="BO14:BO22" si="40">IFERROR(TRUNC(SUM(BI14+BN14),2),"")</f>
        <v>9.67</v>
      </c>
      <c r="BP14" s="308">
        <v>10</v>
      </c>
      <c r="BQ14" s="308">
        <v>10</v>
      </c>
      <c r="BR14" s="308">
        <v>10</v>
      </c>
      <c r="BS14" s="308">
        <v>10</v>
      </c>
      <c r="BT14" s="308">
        <v>10</v>
      </c>
      <c r="BU14" s="308">
        <v>10</v>
      </c>
      <c r="BV14" s="294"/>
      <c r="BW14" s="294"/>
      <c r="BX14" s="310">
        <f t="shared" si="15"/>
        <v>10</v>
      </c>
      <c r="BY14" s="311">
        <f t="shared" si="16"/>
        <v>7</v>
      </c>
      <c r="BZ14" s="308">
        <v>10</v>
      </c>
      <c r="CA14" s="308">
        <v>10</v>
      </c>
      <c r="CB14" s="43"/>
      <c r="CC14" s="309">
        <f t="shared" si="17"/>
        <v>10</v>
      </c>
      <c r="CD14" s="314">
        <f t="shared" si="18"/>
        <v>3</v>
      </c>
      <c r="CE14" s="313">
        <f t="shared" si="19"/>
        <v>10</v>
      </c>
      <c r="CF14" s="308">
        <v>10</v>
      </c>
      <c r="CG14" s="308">
        <v>10</v>
      </c>
      <c r="CH14" s="308">
        <v>10</v>
      </c>
      <c r="CI14" s="308">
        <v>10</v>
      </c>
      <c r="CJ14" s="308">
        <v>10</v>
      </c>
      <c r="CK14" s="308">
        <v>10</v>
      </c>
      <c r="CL14" s="294"/>
      <c r="CM14" s="294"/>
      <c r="CN14" s="310">
        <f t="shared" si="20"/>
        <v>10</v>
      </c>
      <c r="CO14" s="311">
        <f t="shared" si="21"/>
        <v>7</v>
      </c>
      <c r="CP14" s="308">
        <v>10</v>
      </c>
      <c r="CQ14" s="308">
        <v>9.15</v>
      </c>
      <c r="CR14" s="43"/>
      <c r="CS14" s="310">
        <f t="shared" si="22"/>
        <v>9.57</v>
      </c>
      <c r="CT14" s="312">
        <f t="shared" si="23"/>
        <v>2.8710000000000004</v>
      </c>
      <c r="CU14" s="313">
        <f t="shared" si="24"/>
        <v>9.8699999999999992</v>
      </c>
      <c r="CV14" s="315">
        <f t="shared" si="25"/>
        <v>10</v>
      </c>
      <c r="CW14" s="301" t="str">
        <f t="shared" si="26"/>
        <v>A+</v>
      </c>
      <c r="CX14" s="308">
        <v>10</v>
      </c>
      <c r="CY14" s="308">
        <v>10</v>
      </c>
      <c r="CZ14" s="308">
        <v>10</v>
      </c>
      <c r="DA14" s="308">
        <v>10</v>
      </c>
      <c r="DB14" s="308">
        <v>10</v>
      </c>
      <c r="DC14" s="308">
        <v>10</v>
      </c>
      <c r="DD14" s="294"/>
      <c r="DE14" s="294"/>
      <c r="DF14" s="310">
        <f t="shared" si="27"/>
        <v>10</v>
      </c>
      <c r="DG14" s="311">
        <f t="shared" si="28"/>
        <v>7</v>
      </c>
      <c r="DH14" s="308">
        <v>10</v>
      </c>
      <c r="DI14" s="308">
        <v>6.2</v>
      </c>
      <c r="DJ14" s="43"/>
      <c r="DK14" s="310">
        <f t="shared" si="29"/>
        <v>8.1</v>
      </c>
      <c r="DL14" s="312">
        <f t="shared" si="30"/>
        <v>2.4300000000000002</v>
      </c>
      <c r="DM14" s="313">
        <f t="shared" si="31"/>
        <v>9.43</v>
      </c>
      <c r="DN14" s="315">
        <f t="shared" si="32"/>
        <v>9</v>
      </c>
      <c r="DO14" s="298" t="str">
        <f t="shared" si="33"/>
        <v>A-</v>
      </c>
    </row>
    <row r="15" spans="1:119" ht="16.5" x14ac:dyDescent="0.25">
      <c r="A15" s="293">
        <v>4</v>
      </c>
      <c r="B15" s="296">
        <f>'LISTA CAS'!B11</f>
        <v>0</v>
      </c>
      <c r="C15" s="296" t="s">
        <v>192</v>
      </c>
      <c r="D15" s="307">
        <v>7</v>
      </c>
      <c r="E15" s="308">
        <v>7</v>
      </c>
      <c r="F15" s="308">
        <v>7.9</v>
      </c>
      <c r="G15" s="308">
        <v>7</v>
      </c>
      <c r="H15" s="308">
        <v>7</v>
      </c>
      <c r="I15" s="308">
        <v>7</v>
      </c>
      <c r="J15" s="294"/>
      <c r="K15" s="294"/>
      <c r="L15" s="302">
        <f t="shared" si="0"/>
        <v>7.15</v>
      </c>
      <c r="M15" s="295">
        <f t="shared" si="34"/>
        <v>5.0049999999999999</v>
      </c>
      <c r="N15" s="308">
        <v>10</v>
      </c>
      <c r="O15" s="308">
        <v>4</v>
      </c>
      <c r="P15" s="43"/>
      <c r="Q15" s="310">
        <f t="shared" si="1"/>
        <v>7</v>
      </c>
      <c r="R15" s="312">
        <f t="shared" si="2"/>
        <v>2.1</v>
      </c>
      <c r="S15" s="313">
        <f t="shared" si="35"/>
        <v>7.1</v>
      </c>
      <c r="T15" s="308">
        <v>9.4499999999999993</v>
      </c>
      <c r="U15" s="308">
        <v>8.65</v>
      </c>
      <c r="V15" s="308">
        <v>9.5</v>
      </c>
      <c r="W15" s="308">
        <v>8</v>
      </c>
      <c r="X15" s="308">
        <v>8.1</v>
      </c>
      <c r="Y15" s="308">
        <v>8</v>
      </c>
      <c r="Z15" s="294"/>
      <c r="AA15" s="294"/>
      <c r="AB15" s="310">
        <f t="shared" si="3"/>
        <v>8.61</v>
      </c>
      <c r="AC15" s="311">
        <f t="shared" si="4"/>
        <v>6.0269999999999992</v>
      </c>
      <c r="AD15" s="308">
        <v>10</v>
      </c>
      <c r="AE15" s="359">
        <v>3.25</v>
      </c>
      <c r="AF15" s="43"/>
      <c r="AG15" s="309">
        <f t="shared" si="5"/>
        <v>6.62</v>
      </c>
      <c r="AH15" s="314">
        <f t="shared" si="6"/>
        <v>1.986</v>
      </c>
      <c r="AI15" s="313">
        <f t="shared" si="7"/>
        <v>8.01</v>
      </c>
      <c r="AJ15" s="308">
        <v>10</v>
      </c>
      <c r="AK15" s="308">
        <v>10</v>
      </c>
      <c r="AL15" s="308">
        <v>8</v>
      </c>
      <c r="AM15" s="308">
        <v>8</v>
      </c>
      <c r="AN15" s="308">
        <v>10</v>
      </c>
      <c r="AO15" s="308">
        <v>8</v>
      </c>
      <c r="AP15" s="294"/>
      <c r="AQ15" s="294"/>
      <c r="AR15" s="302">
        <f t="shared" si="8"/>
        <v>9</v>
      </c>
      <c r="AS15" s="295">
        <f t="shared" si="36"/>
        <v>6.3</v>
      </c>
      <c r="AT15" s="308">
        <v>10</v>
      </c>
      <c r="AU15" s="308">
        <v>8.5</v>
      </c>
      <c r="AV15" s="43"/>
      <c r="AW15" s="309">
        <f t="shared" si="9"/>
        <v>9.25</v>
      </c>
      <c r="AX15" s="314">
        <f t="shared" si="10"/>
        <v>2.7749999999999999</v>
      </c>
      <c r="AY15" s="313">
        <f t="shared" si="11"/>
        <v>9.07</v>
      </c>
      <c r="AZ15" s="308">
        <v>10</v>
      </c>
      <c r="BA15" s="308">
        <v>10</v>
      </c>
      <c r="BB15" s="308">
        <v>9.5</v>
      </c>
      <c r="BC15" s="308">
        <v>8</v>
      </c>
      <c r="BD15" s="308">
        <v>7</v>
      </c>
      <c r="BE15" s="308">
        <v>8</v>
      </c>
      <c r="BF15" s="294"/>
      <c r="BG15" s="294"/>
      <c r="BH15" s="310">
        <f t="shared" si="12"/>
        <v>8.75</v>
      </c>
      <c r="BI15" s="311">
        <f t="shared" si="13"/>
        <v>6.125</v>
      </c>
      <c r="BJ15" s="308">
        <v>10</v>
      </c>
      <c r="BK15" s="308">
        <v>7.7</v>
      </c>
      <c r="BL15" s="43"/>
      <c r="BM15" s="310">
        <f t="shared" ref="BM15:BM24" si="41">IFERROR(TRUNC(AVERAGE(BJ15:BL15),2),"")</f>
        <v>8.85</v>
      </c>
      <c r="BN15" s="312">
        <f t="shared" si="38"/>
        <v>2.6549999999999998</v>
      </c>
      <c r="BO15" s="313">
        <f t="shared" si="40"/>
        <v>8.7799999999999994</v>
      </c>
      <c r="BP15" s="308">
        <v>8</v>
      </c>
      <c r="BQ15" s="308">
        <v>7.5</v>
      </c>
      <c r="BR15" s="308">
        <v>9</v>
      </c>
      <c r="BS15" s="308">
        <v>8</v>
      </c>
      <c r="BT15" s="308">
        <v>7</v>
      </c>
      <c r="BU15" s="308">
        <v>7</v>
      </c>
      <c r="BV15" s="294"/>
      <c r="BW15" s="294"/>
      <c r="BX15" s="310">
        <f t="shared" si="15"/>
        <v>7.75</v>
      </c>
      <c r="BY15" s="311">
        <f t="shared" si="16"/>
        <v>5.4249999999999998</v>
      </c>
      <c r="BZ15" s="308">
        <v>10</v>
      </c>
      <c r="CA15" s="308">
        <v>6.75</v>
      </c>
      <c r="CB15" s="43"/>
      <c r="CC15" s="309">
        <f t="shared" si="17"/>
        <v>8.3699999999999992</v>
      </c>
      <c r="CD15" s="314">
        <f t="shared" si="18"/>
        <v>2.5109999999999997</v>
      </c>
      <c r="CE15" s="313">
        <f t="shared" si="19"/>
        <v>7.93</v>
      </c>
      <c r="CF15" s="308">
        <v>7</v>
      </c>
      <c r="CG15" s="308">
        <v>8.5</v>
      </c>
      <c r="CH15" s="308">
        <v>7</v>
      </c>
      <c r="CI15" s="308">
        <v>9</v>
      </c>
      <c r="CJ15" s="308">
        <v>9.5</v>
      </c>
      <c r="CK15" s="308">
        <v>9.75</v>
      </c>
      <c r="CL15" s="294"/>
      <c r="CM15" s="294"/>
      <c r="CN15" s="310">
        <f t="shared" si="20"/>
        <v>8.4499999999999993</v>
      </c>
      <c r="CO15" s="311">
        <f t="shared" si="21"/>
        <v>5.915</v>
      </c>
      <c r="CP15" s="308">
        <v>10</v>
      </c>
      <c r="CQ15" s="308">
        <v>8.5</v>
      </c>
      <c r="CR15" s="43"/>
      <c r="CS15" s="310">
        <f t="shared" si="22"/>
        <v>9.25</v>
      </c>
      <c r="CT15" s="312">
        <f t="shared" si="23"/>
        <v>2.7749999999999999</v>
      </c>
      <c r="CU15" s="313">
        <f t="shared" si="24"/>
        <v>8.69</v>
      </c>
      <c r="CV15" s="315">
        <f t="shared" si="25"/>
        <v>9</v>
      </c>
      <c r="CW15" s="301" t="str">
        <f t="shared" si="26"/>
        <v>A-</v>
      </c>
      <c r="CX15" s="308">
        <v>10</v>
      </c>
      <c r="CY15" s="308">
        <v>10</v>
      </c>
      <c r="CZ15" s="308">
        <v>10</v>
      </c>
      <c r="DA15" s="308">
        <v>10</v>
      </c>
      <c r="DB15" s="308">
        <v>10</v>
      </c>
      <c r="DC15" s="308">
        <v>10</v>
      </c>
      <c r="DD15" s="294"/>
      <c r="DE15" s="294"/>
      <c r="DF15" s="310">
        <f t="shared" si="27"/>
        <v>10</v>
      </c>
      <c r="DG15" s="311">
        <f t="shared" si="28"/>
        <v>7</v>
      </c>
      <c r="DH15" s="308">
        <v>10</v>
      </c>
      <c r="DI15" s="308">
        <v>8</v>
      </c>
      <c r="DJ15" s="43"/>
      <c r="DK15" s="310">
        <f t="shared" si="29"/>
        <v>9</v>
      </c>
      <c r="DL15" s="312">
        <f t="shared" si="30"/>
        <v>2.7</v>
      </c>
      <c r="DM15" s="313">
        <f t="shared" si="31"/>
        <v>9.6999999999999993</v>
      </c>
      <c r="DN15" s="315">
        <f t="shared" si="32"/>
        <v>10</v>
      </c>
      <c r="DO15" s="298" t="str">
        <f t="shared" si="33"/>
        <v>A+</v>
      </c>
    </row>
    <row r="16" spans="1:119" ht="16.5" x14ac:dyDescent="0.25">
      <c r="A16" s="293">
        <v>5</v>
      </c>
      <c r="B16" s="296">
        <f>'LISTA CAS'!B12</f>
        <v>0</v>
      </c>
      <c r="C16" s="296" t="s">
        <v>193</v>
      </c>
      <c r="D16" s="307">
        <v>10</v>
      </c>
      <c r="E16" s="307">
        <v>10</v>
      </c>
      <c r="F16" s="307">
        <v>10</v>
      </c>
      <c r="G16" s="307">
        <v>10</v>
      </c>
      <c r="H16" s="307">
        <v>10</v>
      </c>
      <c r="I16" s="307">
        <v>10</v>
      </c>
      <c r="J16" s="294"/>
      <c r="K16" s="294"/>
      <c r="L16" s="302">
        <f t="shared" si="0"/>
        <v>10</v>
      </c>
      <c r="M16" s="295">
        <f t="shared" si="34"/>
        <v>7</v>
      </c>
      <c r="N16" s="308">
        <v>10</v>
      </c>
      <c r="O16" s="308">
        <v>10</v>
      </c>
      <c r="P16" s="43"/>
      <c r="Q16" s="310">
        <f t="shared" si="1"/>
        <v>10</v>
      </c>
      <c r="R16" s="312">
        <f t="shared" si="2"/>
        <v>3</v>
      </c>
      <c r="S16" s="313">
        <f t="shared" si="35"/>
        <v>10</v>
      </c>
      <c r="T16" s="308">
        <v>10</v>
      </c>
      <c r="U16" s="308">
        <v>10</v>
      </c>
      <c r="V16" s="308">
        <v>10</v>
      </c>
      <c r="W16" s="308">
        <v>10</v>
      </c>
      <c r="X16" s="308">
        <v>10</v>
      </c>
      <c r="Y16" s="308">
        <v>10</v>
      </c>
      <c r="Z16" s="294"/>
      <c r="AA16" s="294"/>
      <c r="AB16" s="310">
        <f t="shared" si="3"/>
        <v>10</v>
      </c>
      <c r="AC16" s="311">
        <f t="shared" si="4"/>
        <v>7</v>
      </c>
      <c r="AD16" s="308">
        <v>10</v>
      </c>
      <c r="AE16" s="359">
        <v>10</v>
      </c>
      <c r="AF16" s="43"/>
      <c r="AG16" s="309">
        <f t="shared" si="5"/>
        <v>10</v>
      </c>
      <c r="AH16" s="314">
        <f t="shared" si="6"/>
        <v>3</v>
      </c>
      <c r="AI16" s="313">
        <f t="shared" si="7"/>
        <v>10</v>
      </c>
      <c r="AJ16" s="308">
        <v>10</v>
      </c>
      <c r="AK16" s="308">
        <v>10</v>
      </c>
      <c r="AL16" s="308">
        <v>10</v>
      </c>
      <c r="AM16" s="308">
        <v>10</v>
      </c>
      <c r="AN16" s="308">
        <v>10</v>
      </c>
      <c r="AO16" s="308">
        <v>10</v>
      </c>
      <c r="AP16" s="294"/>
      <c r="AQ16" s="294"/>
      <c r="AR16" s="302">
        <f t="shared" si="8"/>
        <v>10</v>
      </c>
      <c r="AS16" s="295">
        <f t="shared" si="36"/>
        <v>7</v>
      </c>
      <c r="AT16" s="308">
        <v>10</v>
      </c>
      <c r="AU16" s="308">
        <v>10</v>
      </c>
      <c r="AV16" s="43"/>
      <c r="AW16" s="309">
        <f t="shared" si="9"/>
        <v>10</v>
      </c>
      <c r="AX16" s="314">
        <f t="shared" si="10"/>
        <v>3</v>
      </c>
      <c r="AY16" s="313">
        <f t="shared" si="11"/>
        <v>10</v>
      </c>
      <c r="AZ16" s="308">
        <v>10</v>
      </c>
      <c r="BA16" s="308">
        <v>10</v>
      </c>
      <c r="BB16" s="308">
        <v>10</v>
      </c>
      <c r="BC16" s="308">
        <v>10</v>
      </c>
      <c r="BD16" s="308">
        <v>10</v>
      </c>
      <c r="BE16" s="308">
        <v>10</v>
      </c>
      <c r="BF16" s="294"/>
      <c r="BG16" s="294"/>
      <c r="BH16" s="310">
        <f t="shared" si="12"/>
        <v>10</v>
      </c>
      <c r="BI16" s="311">
        <f t="shared" si="13"/>
        <v>7</v>
      </c>
      <c r="BJ16" s="308">
        <v>10</v>
      </c>
      <c r="BK16" s="308">
        <v>10</v>
      </c>
      <c r="BL16" s="43"/>
      <c r="BM16" s="310">
        <f t="shared" si="41"/>
        <v>10</v>
      </c>
      <c r="BN16" s="312">
        <f t="shared" si="38"/>
        <v>3</v>
      </c>
      <c r="BO16" s="313">
        <f t="shared" si="40"/>
        <v>10</v>
      </c>
      <c r="BP16" s="308">
        <v>10</v>
      </c>
      <c r="BQ16" s="308">
        <v>10</v>
      </c>
      <c r="BR16" s="308">
        <v>10</v>
      </c>
      <c r="BS16" s="308">
        <v>10</v>
      </c>
      <c r="BT16" s="308">
        <v>10</v>
      </c>
      <c r="BU16" s="308">
        <v>10</v>
      </c>
      <c r="BV16" s="294"/>
      <c r="BW16" s="294"/>
      <c r="BX16" s="310">
        <f t="shared" si="15"/>
        <v>10</v>
      </c>
      <c r="BY16" s="311">
        <f t="shared" si="16"/>
        <v>7</v>
      </c>
      <c r="BZ16" s="308">
        <v>10</v>
      </c>
      <c r="CA16" s="308">
        <v>10</v>
      </c>
      <c r="CB16" s="43"/>
      <c r="CC16" s="309">
        <f t="shared" si="17"/>
        <v>10</v>
      </c>
      <c r="CD16" s="314">
        <f t="shared" si="18"/>
        <v>3</v>
      </c>
      <c r="CE16" s="313">
        <f t="shared" si="19"/>
        <v>10</v>
      </c>
      <c r="CF16" s="308">
        <v>10</v>
      </c>
      <c r="CG16" s="308">
        <v>10</v>
      </c>
      <c r="CH16" s="308">
        <v>10</v>
      </c>
      <c r="CI16" s="308">
        <v>10</v>
      </c>
      <c r="CJ16" s="308">
        <v>10</v>
      </c>
      <c r="CK16" s="308">
        <v>10</v>
      </c>
      <c r="CL16" s="294"/>
      <c r="CM16" s="294"/>
      <c r="CN16" s="310">
        <f t="shared" si="20"/>
        <v>10</v>
      </c>
      <c r="CO16" s="311">
        <f t="shared" si="21"/>
        <v>7</v>
      </c>
      <c r="CP16" s="308">
        <v>10</v>
      </c>
      <c r="CQ16" s="308">
        <v>10</v>
      </c>
      <c r="CR16" s="43"/>
      <c r="CS16" s="310">
        <f t="shared" si="22"/>
        <v>10</v>
      </c>
      <c r="CT16" s="312">
        <f t="shared" si="23"/>
        <v>3</v>
      </c>
      <c r="CU16" s="313">
        <f t="shared" si="24"/>
        <v>10</v>
      </c>
      <c r="CV16" s="315">
        <f t="shared" si="25"/>
        <v>10</v>
      </c>
      <c r="CW16" s="301" t="str">
        <f t="shared" si="26"/>
        <v>A+</v>
      </c>
      <c r="CX16" s="308">
        <v>10</v>
      </c>
      <c r="CY16" s="308">
        <v>10</v>
      </c>
      <c r="CZ16" s="308">
        <v>10</v>
      </c>
      <c r="DA16" s="308">
        <v>10</v>
      </c>
      <c r="DB16" s="308">
        <v>10</v>
      </c>
      <c r="DC16" s="308">
        <v>10</v>
      </c>
      <c r="DD16" s="294"/>
      <c r="DE16" s="294"/>
      <c r="DF16" s="310">
        <f t="shared" si="27"/>
        <v>10</v>
      </c>
      <c r="DG16" s="311">
        <f t="shared" si="28"/>
        <v>7</v>
      </c>
      <c r="DH16" s="308">
        <v>10</v>
      </c>
      <c r="DI16" s="308">
        <v>10</v>
      </c>
      <c r="DJ16" s="43"/>
      <c r="DK16" s="310">
        <f t="shared" si="29"/>
        <v>10</v>
      </c>
      <c r="DL16" s="312">
        <f t="shared" si="30"/>
        <v>3</v>
      </c>
      <c r="DM16" s="313">
        <f t="shared" si="31"/>
        <v>10</v>
      </c>
      <c r="DN16" s="315">
        <f t="shared" si="32"/>
        <v>10</v>
      </c>
      <c r="DO16" s="298" t="str">
        <f t="shared" si="33"/>
        <v>A+</v>
      </c>
    </row>
    <row r="17" spans="1:119" ht="16.5" x14ac:dyDescent="0.25">
      <c r="A17" s="293">
        <v>6</v>
      </c>
      <c r="B17" s="296">
        <f>'LISTA CAS'!B13</f>
        <v>0</v>
      </c>
      <c r="C17" s="296" t="s">
        <v>194</v>
      </c>
      <c r="D17" s="307">
        <v>10</v>
      </c>
      <c r="E17" s="308">
        <v>9.1</v>
      </c>
      <c r="F17" s="308">
        <v>8</v>
      </c>
      <c r="G17" s="308">
        <v>7</v>
      </c>
      <c r="H17" s="308">
        <v>9.5</v>
      </c>
      <c r="I17" s="308">
        <v>8.75</v>
      </c>
      <c r="J17" s="294"/>
      <c r="K17" s="294"/>
      <c r="L17" s="302">
        <f t="shared" si="0"/>
        <v>8.7200000000000006</v>
      </c>
      <c r="M17" s="295">
        <f t="shared" si="34"/>
        <v>6.104000000000001</v>
      </c>
      <c r="N17" s="308">
        <v>10</v>
      </c>
      <c r="O17" s="308">
        <v>8.1</v>
      </c>
      <c r="P17" s="43"/>
      <c r="Q17" s="310">
        <f t="shared" si="1"/>
        <v>9.0500000000000007</v>
      </c>
      <c r="R17" s="312">
        <f t="shared" si="2"/>
        <v>2.7149999999999999</v>
      </c>
      <c r="S17" s="313">
        <f t="shared" si="35"/>
        <v>8.81</v>
      </c>
      <c r="T17" s="308">
        <v>9</v>
      </c>
      <c r="U17" s="308">
        <v>8.75</v>
      </c>
      <c r="V17" s="308">
        <v>8</v>
      </c>
      <c r="W17" s="308">
        <v>7</v>
      </c>
      <c r="X17" s="308">
        <v>8.65</v>
      </c>
      <c r="Y17" s="308">
        <v>7</v>
      </c>
      <c r="Z17" s="294"/>
      <c r="AA17" s="294"/>
      <c r="AB17" s="310">
        <f t="shared" si="3"/>
        <v>8.06</v>
      </c>
      <c r="AC17" s="311">
        <f t="shared" si="4"/>
        <v>5.6420000000000003</v>
      </c>
      <c r="AD17" s="308">
        <v>10</v>
      </c>
      <c r="AE17" s="359">
        <v>9.25</v>
      </c>
      <c r="AF17" s="43"/>
      <c r="AG17" s="309">
        <f t="shared" si="5"/>
        <v>9.6199999999999992</v>
      </c>
      <c r="AH17" s="314">
        <f t="shared" si="6"/>
        <v>2.8859999999999997</v>
      </c>
      <c r="AI17" s="313">
        <f t="shared" si="7"/>
        <v>8.52</v>
      </c>
      <c r="AJ17" s="308">
        <v>10</v>
      </c>
      <c r="AK17" s="308">
        <v>10</v>
      </c>
      <c r="AL17" s="308">
        <v>10</v>
      </c>
      <c r="AM17" s="308">
        <v>8.5</v>
      </c>
      <c r="AN17" s="308">
        <v>7</v>
      </c>
      <c r="AO17" s="308">
        <v>7</v>
      </c>
      <c r="AP17" s="294"/>
      <c r="AQ17" s="294"/>
      <c r="AR17" s="302">
        <f t="shared" si="8"/>
        <v>8.75</v>
      </c>
      <c r="AS17" s="295">
        <f t="shared" si="36"/>
        <v>6.125</v>
      </c>
      <c r="AT17" s="308">
        <v>10</v>
      </c>
      <c r="AU17" s="308">
        <v>8.8000000000000007</v>
      </c>
      <c r="AV17" s="43"/>
      <c r="AW17" s="309">
        <f t="shared" si="9"/>
        <v>9.4</v>
      </c>
      <c r="AX17" s="314">
        <f t="shared" si="10"/>
        <v>2.82</v>
      </c>
      <c r="AY17" s="313">
        <f t="shared" si="11"/>
        <v>8.94</v>
      </c>
      <c r="AZ17" s="308">
        <v>10</v>
      </c>
      <c r="BA17" s="308">
        <v>10</v>
      </c>
      <c r="BB17" s="308">
        <v>10</v>
      </c>
      <c r="BC17" s="308">
        <v>7</v>
      </c>
      <c r="BD17" s="308">
        <v>7.5</v>
      </c>
      <c r="BE17" s="308">
        <v>7</v>
      </c>
      <c r="BF17" s="294"/>
      <c r="BG17" s="294"/>
      <c r="BH17" s="310">
        <f t="shared" si="12"/>
        <v>8.58</v>
      </c>
      <c r="BI17" s="311">
        <f t="shared" si="13"/>
        <v>6.0060000000000002</v>
      </c>
      <c r="BJ17" s="308">
        <v>10</v>
      </c>
      <c r="BK17" s="308">
        <v>8.1999999999999993</v>
      </c>
      <c r="BL17" s="43"/>
      <c r="BM17" s="310">
        <f t="shared" si="41"/>
        <v>9.1</v>
      </c>
      <c r="BN17" s="312">
        <f t="shared" si="38"/>
        <v>2.73</v>
      </c>
      <c r="BO17" s="313">
        <f t="shared" si="40"/>
        <v>8.73</v>
      </c>
      <c r="BP17" s="308">
        <v>10</v>
      </c>
      <c r="BQ17" s="308">
        <v>10</v>
      </c>
      <c r="BR17" s="308">
        <v>9.5</v>
      </c>
      <c r="BS17" s="308">
        <v>9</v>
      </c>
      <c r="BT17" s="308">
        <v>7.5</v>
      </c>
      <c r="BU17" s="308">
        <v>8</v>
      </c>
      <c r="BV17" s="294"/>
      <c r="BW17" s="294"/>
      <c r="BX17" s="310">
        <f t="shared" si="15"/>
        <v>9</v>
      </c>
      <c r="BY17" s="311">
        <f t="shared" si="16"/>
        <v>6.3</v>
      </c>
      <c r="BZ17" s="308">
        <v>10</v>
      </c>
      <c r="CA17" s="308">
        <v>8.6</v>
      </c>
      <c r="CB17" s="43"/>
      <c r="CC17" s="309">
        <f t="shared" si="17"/>
        <v>9.3000000000000007</v>
      </c>
      <c r="CD17" s="314">
        <f t="shared" si="18"/>
        <v>2.79</v>
      </c>
      <c r="CE17" s="313">
        <f t="shared" si="19"/>
        <v>9.09</v>
      </c>
      <c r="CF17" s="308">
        <v>8</v>
      </c>
      <c r="CG17" s="308">
        <v>7.5</v>
      </c>
      <c r="CH17" s="308">
        <v>8.9499999999999993</v>
      </c>
      <c r="CI17" s="308">
        <v>10</v>
      </c>
      <c r="CJ17" s="308">
        <v>10</v>
      </c>
      <c r="CK17" s="308">
        <v>10</v>
      </c>
      <c r="CL17" s="294"/>
      <c r="CM17" s="294"/>
      <c r="CN17" s="310">
        <f t="shared" si="20"/>
        <v>9.07</v>
      </c>
      <c r="CO17" s="311">
        <f t="shared" si="21"/>
        <v>6.3490000000000002</v>
      </c>
      <c r="CP17" s="308">
        <v>10</v>
      </c>
      <c r="CQ17" s="308">
        <v>7</v>
      </c>
      <c r="CR17" s="43"/>
      <c r="CS17" s="310">
        <f t="shared" si="22"/>
        <v>8.5</v>
      </c>
      <c r="CT17" s="312">
        <f t="shared" si="23"/>
        <v>2.5499999999999998</v>
      </c>
      <c r="CU17" s="313">
        <f t="shared" si="24"/>
        <v>8.89</v>
      </c>
      <c r="CV17" s="315">
        <f t="shared" si="25"/>
        <v>9</v>
      </c>
      <c r="CW17" s="301" t="str">
        <f t="shared" si="26"/>
        <v>A-</v>
      </c>
      <c r="CX17" s="308">
        <v>10</v>
      </c>
      <c r="CY17" s="308">
        <v>10</v>
      </c>
      <c r="CZ17" s="308">
        <v>10</v>
      </c>
      <c r="DA17" s="308">
        <v>10</v>
      </c>
      <c r="DB17" s="308">
        <v>10</v>
      </c>
      <c r="DC17" s="308">
        <v>10</v>
      </c>
      <c r="DD17" s="294"/>
      <c r="DE17" s="294"/>
      <c r="DF17" s="310">
        <f t="shared" si="27"/>
        <v>10</v>
      </c>
      <c r="DG17" s="311">
        <f t="shared" si="28"/>
        <v>7</v>
      </c>
      <c r="DH17" s="308">
        <v>10</v>
      </c>
      <c r="DI17" s="308">
        <v>7</v>
      </c>
      <c r="DJ17" s="43"/>
      <c r="DK17" s="310">
        <f t="shared" si="29"/>
        <v>8.5</v>
      </c>
      <c r="DL17" s="312">
        <f t="shared" si="30"/>
        <v>2.5499999999999998</v>
      </c>
      <c r="DM17" s="313">
        <f t="shared" si="31"/>
        <v>9.5500000000000007</v>
      </c>
      <c r="DN17" s="315">
        <f t="shared" si="32"/>
        <v>10</v>
      </c>
      <c r="DO17" s="298" t="str">
        <f t="shared" si="33"/>
        <v>A+</v>
      </c>
    </row>
    <row r="18" spans="1:119" ht="16.5" x14ac:dyDescent="0.25">
      <c r="A18" s="293">
        <v>7</v>
      </c>
      <c r="B18" s="296">
        <f>'LISTA CAS'!B14</f>
        <v>0</v>
      </c>
      <c r="C18" s="296" t="s">
        <v>195</v>
      </c>
      <c r="D18" s="307">
        <v>10</v>
      </c>
      <c r="E18" s="307">
        <v>10</v>
      </c>
      <c r="F18" s="307">
        <v>10</v>
      </c>
      <c r="G18" s="307">
        <v>10</v>
      </c>
      <c r="H18" s="307">
        <v>10</v>
      </c>
      <c r="I18" s="307">
        <v>10</v>
      </c>
      <c r="J18" s="294"/>
      <c r="K18" s="294"/>
      <c r="L18" s="302">
        <f t="shared" si="0"/>
        <v>10</v>
      </c>
      <c r="M18" s="295">
        <f t="shared" si="34"/>
        <v>7</v>
      </c>
      <c r="N18" s="308">
        <v>10</v>
      </c>
      <c r="O18" s="308">
        <v>10</v>
      </c>
      <c r="P18" s="43"/>
      <c r="Q18" s="310">
        <f t="shared" si="1"/>
        <v>10</v>
      </c>
      <c r="R18" s="312">
        <f t="shared" si="2"/>
        <v>3</v>
      </c>
      <c r="S18" s="313">
        <f t="shared" si="35"/>
        <v>10</v>
      </c>
      <c r="T18" s="308">
        <v>10</v>
      </c>
      <c r="U18" s="308">
        <v>10</v>
      </c>
      <c r="V18" s="308">
        <v>9.75</v>
      </c>
      <c r="W18" s="308">
        <v>9</v>
      </c>
      <c r="X18" s="308">
        <v>10</v>
      </c>
      <c r="Y18" s="308">
        <v>10</v>
      </c>
      <c r="Z18" s="294"/>
      <c r="AA18" s="294"/>
      <c r="AB18" s="310">
        <f t="shared" si="3"/>
        <v>9.7899999999999991</v>
      </c>
      <c r="AC18" s="311">
        <f t="shared" si="4"/>
        <v>6.8529999999999998</v>
      </c>
      <c r="AD18" s="308">
        <v>10</v>
      </c>
      <c r="AE18" s="359">
        <v>9.75</v>
      </c>
      <c r="AF18" s="43"/>
      <c r="AG18" s="309">
        <f t="shared" si="5"/>
        <v>9.8699999999999992</v>
      </c>
      <c r="AH18" s="314">
        <f t="shared" si="6"/>
        <v>2.9609999999999999</v>
      </c>
      <c r="AI18" s="313">
        <f t="shared" si="7"/>
        <v>9.81</v>
      </c>
      <c r="AJ18" s="308">
        <v>10</v>
      </c>
      <c r="AK18" s="308">
        <v>10</v>
      </c>
      <c r="AL18" s="308">
        <v>10</v>
      </c>
      <c r="AM18" s="308">
        <v>8</v>
      </c>
      <c r="AN18" s="308">
        <v>10</v>
      </c>
      <c r="AO18" s="308">
        <v>8</v>
      </c>
      <c r="AP18" s="294"/>
      <c r="AQ18" s="294"/>
      <c r="AR18" s="302">
        <f t="shared" si="8"/>
        <v>9.33</v>
      </c>
      <c r="AS18" s="295">
        <f t="shared" si="36"/>
        <v>6.5310000000000006</v>
      </c>
      <c r="AT18" s="308">
        <v>10</v>
      </c>
      <c r="AU18" s="308">
        <v>10</v>
      </c>
      <c r="AV18" s="43"/>
      <c r="AW18" s="309">
        <f t="shared" si="9"/>
        <v>10</v>
      </c>
      <c r="AX18" s="314">
        <f t="shared" si="10"/>
        <v>3</v>
      </c>
      <c r="AY18" s="313">
        <f t="shared" si="11"/>
        <v>9.5299999999999994</v>
      </c>
      <c r="AZ18" s="308">
        <v>10</v>
      </c>
      <c r="BA18" s="308">
        <v>10</v>
      </c>
      <c r="BB18" s="308">
        <v>8</v>
      </c>
      <c r="BC18" s="308">
        <v>10</v>
      </c>
      <c r="BD18" s="308">
        <v>10</v>
      </c>
      <c r="BE18" s="308">
        <v>10</v>
      </c>
      <c r="BF18" s="294"/>
      <c r="BG18" s="294"/>
      <c r="BH18" s="310">
        <f t="shared" si="12"/>
        <v>9.66</v>
      </c>
      <c r="BI18" s="311">
        <f t="shared" si="13"/>
        <v>6.7620000000000005</v>
      </c>
      <c r="BJ18" s="308">
        <v>10</v>
      </c>
      <c r="BK18" s="308">
        <v>10</v>
      </c>
      <c r="BL18" s="43"/>
      <c r="BM18" s="310">
        <f t="shared" si="41"/>
        <v>10</v>
      </c>
      <c r="BN18" s="312">
        <f t="shared" si="38"/>
        <v>3</v>
      </c>
      <c r="BO18" s="313">
        <f t="shared" si="40"/>
        <v>9.76</v>
      </c>
      <c r="BP18" s="308">
        <v>10</v>
      </c>
      <c r="BQ18" s="308">
        <v>10</v>
      </c>
      <c r="BR18" s="308">
        <v>10</v>
      </c>
      <c r="BS18" s="308">
        <v>9.5</v>
      </c>
      <c r="BT18" s="308">
        <v>9.75</v>
      </c>
      <c r="BU18" s="308">
        <v>9</v>
      </c>
      <c r="BV18" s="294"/>
      <c r="BW18" s="294"/>
      <c r="BX18" s="310">
        <f t="shared" si="15"/>
        <v>9.6999999999999993</v>
      </c>
      <c r="BY18" s="311">
        <f t="shared" si="16"/>
        <v>6.79</v>
      </c>
      <c r="BZ18" s="308">
        <v>10</v>
      </c>
      <c r="CA18" s="308">
        <v>8.8000000000000007</v>
      </c>
      <c r="CB18" s="43"/>
      <c r="CC18" s="309">
        <f t="shared" si="17"/>
        <v>9.4</v>
      </c>
      <c r="CD18" s="314">
        <f t="shared" si="18"/>
        <v>2.82</v>
      </c>
      <c r="CE18" s="313">
        <f t="shared" si="19"/>
        <v>9.61</v>
      </c>
      <c r="CF18" s="308">
        <v>10</v>
      </c>
      <c r="CG18" s="308">
        <v>10</v>
      </c>
      <c r="CH18" s="308">
        <v>10</v>
      </c>
      <c r="CI18" s="308">
        <v>10</v>
      </c>
      <c r="CJ18" s="308">
        <v>10</v>
      </c>
      <c r="CK18" s="308">
        <v>10</v>
      </c>
      <c r="CL18" s="294"/>
      <c r="CM18" s="294"/>
      <c r="CN18" s="310">
        <f t="shared" si="20"/>
        <v>10</v>
      </c>
      <c r="CO18" s="311">
        <f t="shared" si="21"/>
        <v>7</v>
      </c>
      <c r="CP18" s="308">
        <v>10</v>
      </c>
      <c r="CQ18" s="308">
        <v>10</v>
      </c>
      <c r="CR18" s="43"/>
      <c r="CS18" s="310">
        <f t="shared" si="22"/>
        <v>10</v>
      </c>
      <c r="CT18" s="312">
        <f t="shared" si="23"/>
        <v>3</v>
      </c>
      <c r="CU18" s="313">
        <f t="shared" si="24"/>
        <v>10</v>
      </c>
      <c r="CV18" s="315">
        <f t="shared" si="25"/>
        <v>10</v>
      </c>
      <c r="CW18" s="301" t="str">
        <f t="shared" ref="CW18:CW27" si="42">IF(CV18="","",IF(CV18&gt;=9.51,"A+",IF(CV18&gt;=9,"A-",IF(CV18&gt;=8,"B+",IF(CV18&gt;=7,"B-",IF(CV18&gt;=6,"C+",IF(CV18&gt;=5,"C-",IF(CV18&gt;=4,"D+",IF(CV18&gt;=3,"D-",IF(CV18&gt;=2,"E+",IF(CV18&gt;=0,"E-")))))))))))</f>
        <v>A+</v>
      </c>
      <c r="CX18" s="308">
        <v>10</v>
      </c>
      <c r="CY18" s="308">
        <v>10</v>
      </c>
      <c r="CZ18" s="308">
        <v>10</v>
      </c>
      <c r="DA18" s="308">
        <v>10</v>
      </c>
      <c r="DB18" s="308">
        <v>10</v>
      </c>
      <c r="DC18" s="308">
        <v>10</v>
      </c>
      <c r="DD18" s="294"/>
      <c r="DE18" s="294"/>
      <c r="DF18" s="310">
        <f t="shared" si="27"/>
        <v>10</v>
      </c>
      <c r="DG18" s="311">
        <f t="shared" si="28"/>
        <v>7</v>
      </c>
      <c r="DH18" s="308">
        <v>10</v>
      </c>
      <c r="DI18" s="308">
        <v>10</v>
      </c>
      <c r="DJ18" s="43"/>
      <c r="DK18" s="310">
        <f t="shared" si="29"/>
        <v>10</v>
      </c>
      <c r="DL18" s="312">
        <f t="shared" si="30"/>
        <v>3</v>
      </c>
      <c r="DM18" s="313">
        <f t="shared" si="31"/>
        <v>10</v>
      </c>
      <c r="DN18" s="315">
        <f t="shared" si="32"/>
        <v>10</v>
      </c>
      <c r="DO18" s="298" t="str">
        <f t="shared" si="33"/>
        <v>A+</v>
      </c>
    </row>
    <row r="19" spans="1:119" ht="16.5" x14ac:dyDescent="0.25">
      <c r="A19" s="293">
        <v>8</v>
      </c>
      <c r="B19" s="296">
        <f>'LISTA CAS'!B15</f>
        <v>0</v>
      </c>
      <c r="C19" s="296" t="s">
        <v>196</v>
      </c>
      <c r="D19" s="307">
        <v>7.85</v>
      </c>
      <c r="E19" s="308">
        <v>8</v>
      </c>
      <c r="F19" s="308">
        <v>7.42</v>
      </c>
      <c r="G19" s="308">
        <v>7</v>
      </c>
      <c r="H19" s="308">
        <v>8</v>
      </c>
      <c r="I19" s="308">
        <v>9.5</v>
      </c>
      <c r="J19" s="294"/>
      <c r="K19" s="294"/>
      <c r="L19" s="302">
        <f t="shared" si="0"/>
        <v>7.96</v>
      </c>
      <c r="M19" s="295">
        <f t="shared" si="34"/>
        <v>5.5720000000000001</v>
      </c>
      <c r="N19" s="308">
        <v>10</v>
      </c>
      <c r="O19" s="308">
        <v>7</v>
      </c>
      <c r="P19" s="43"/>
      <c r="Q19" s="310">
        <f t="shared" si="1"/>
        <v>8.5</v>
      </c>
      <c r="R19" s="312">
        <f t="shared" si="2"/>
        <v>2.5499999999999998</v>
      </c>
      <c r="S19" s="313">
        <f t="shared" si="35"/>
        <v>8.1199999999999992</v>
      </c>
      <c r="T19" s="308">
        <v>9</v>
      </c>
      <c r="U19" s="308">
        <v>6.5</v>
      </c>
      <c r="V19" s="308">
        <v>8.75</v>
      </c>
      <c r="W19" s="308">
        <v>8</v>
      </c>
      <c r="X19" s="308">
        <v>9</v>
      </c>
      <c r="Y19" s="308">
        <v>7</v>
      </c>
      <c r="Z19" s="294"/>
      <c r="AA19" s="294"/>
      <c r="AB19" s="310">
        <f t="shared" si="3"/>
        <v>8.0399999999999991</v>
      </c>
      <c r="AC19" s="311">
        <f t="shared" si="4"/>
        <v>5.6279999999999992</v>
      </c>
      <c r="AD19" s="308">
        <v>10</v>
      </c>
      <c r="AE19" s="359">
        <v>6.25</v>
      </c>
      <c r="AF19" s="43"/>
      <c r="AG19" s="309">
        <f t="shared" si="5"/>
        <v>8.1199999999999992</v>
      </c>
      <c r="AH19" s="314">
        <f t="shared" si="6"/>
        <v>2.4359999999999995</v>
      </c>
      <c r="AI19" s="313">
        <f t="shared" si="7"/>
        <v>8.06</v>
      </c>
      <c r="AJ19" s="308">
        <v>10</v>
      </c>
      <c r="AK19" s="308">
        <v>10</v>
      </c>
      <c r="AL19" s="308">
        <v>19</v>
      </c>
      <c r="AM19" s="308">
        <v>8</v>
      </c>
      <c r="AN19" s="308">
        <v>7</v>
      </c>
      <c r="AO19" s="308">
        <v>7</v>
      </c>
      <c r="AP19" s="294"/>
      <c r="AQ19" s="294"/>
      <c r="AR19" s="302">
        <f t="shared" si="8"/>
        <v>10.16</v>
      </c>
      <c r="AS19" s="295">
        <f t="shared" si="36"/>
        <v>7.1120000000000001</v>
      </c>
      <c r="AT19" s="308">
        <v>10</v>
      </c>
      <c r="AU19" s="308">
        <v>8</v>
      </c>
      <c r="AV19" s="43"/>
      <c r="AW19" s="309">
        <f t="shared" si="9"/>
        <v>9</v>
      </c>
      <c r="AX19" s="314">
        <f t="shared" si="10"/>
        <v>2.7</v>
      </c>
      <c r="AY19" s="313">
        <f t="shared" si="11"/>
        <v>9.81</v>
      </c>
      <c r="AZ19" s="308">
        <v>10</v>
      </c>
      <c r="BA19" s="308">
        <v>10</v>
      </c>
      <c r="BB19" s="308">
        <v>7.5</v>
      </c>
      <c r="BC19" s="308">
        <v>10</v>
      </c>
      <c r="BD19" s="308">
        <v>8</v>
      </c>
      <c r="BE19" s="308">
        <v>7</v>
      </c>
      <c r="BF19" s="294"/>
      <c r="BG19" s="294"/>
      <c r="BH19" s="310">
        <f t="shared" si="12"/>
        <v>8.75</v>
      </c>
      <c r="BI19" s="311">
        <f t="shared" si="13"/>
        <v>6.125</v>
      </c>
      <c r="BJ19" s="308">
        <v>10</v>
      </c>
      <c r="BK19" s="308">
        <v>10</v>
      </c>
      <c r="BL19" s="43"/>
      <c r="BM19" s="310">
        <f t="shared" si="41"/>
        <v>10</v>
      </c>
      <c r="BN19" s="312">
        <f t="shared" si="38"/>
        <v>3</v>
      </c>
      <c r="BO19" s="313">
        <f t="shared" si="40"/>
        <v>9.1199999999999992</v>
      </c>
      <c r="BP19" s="308">
        <v>7</v>
      </c>
      <c r="BQ19" s="308">
        <v>7</v>
      </c>
      <c r="BR19" s="308">
        <v>7</v>
      </c>
      <c r="BS19" s="308">
        <v>8</v>
      </c>
      <c r="BT19" s="308">
        <v>7</v>
      </c>
      <c r="BU19" s="308">
        <v>7</v>
      </c>
      <c r="BV19" s="294"/>
      <c r="BW19" s="294"/>
      <c r="BX19" s="310">
        <f t="shared" si="15"/>
        <v>7.16</v>
      </c>
      <c r="BY19" s="311">
        <f t="shared" si="16"/>
        <v>5.0119999999999996</v>
      </c>
      <c r="BZ19" s="308">
        <v>10</v>
      </c>
      <c r="CA19" s="308">
        <v>7.5</v>
      </c>
      <c r="CB19" s="43"/>
      <c r="CC19" s="309">
        <f t="shared" si="17"/>
        <v>8.75</v>
      </c>
      <c r="CD19" s="314">
        <f t="shared" si="18"/>
        <v>2.625</v>
      </c>
      <c r="CE19" s="313">
        <f t="shared" si="19"/>
        <v>7.63</v>
      </c>
      <c r="CF19" s="308">
        <v>10</v>
      </c>
      <c r="CG19" s="308">
        <v>10</v>
      </c>
      <c r="CH19" s="308">
        <v>10</v>
      </c>
      <c r="CI19" s="308">
        <v>10</v>
      </c>
      <c r="CJ19" s="308">
        <v>10</v>
      </c>
      <c r="CK19" s="308">
        <v>10</v>
      </c>
      <c r="CL19" s="294"/>
      <c r="CM19" s="294"/>
      <c r="CN19" s="310">
        <f t="shared" si="20"/>
        <v>10</v>
      </c>
      <c r="CO19" s="311">
        <f t="shared" si="21"/>
        <v>7</v>
      </c>
      <c r="CP19" s="308">
        <v>10</v>
      </c>
      <c r="CQ19" s="308">
        <v>9</v>
      </c>
      <c r="CR19" s="43"/>
      <c r="CS19" s="310">
        <f t="shared" si="22"/>
        <v>9.5</v>
      </c>
      <c r="CT19" s="312">
        <f t="shared" si="23"/>
        <v>2.85</v>
      </c>
      <c r="CU19" s="313">
        <f t="shared" si="24"/>
        <v>9.85</v>
      </c>
      <c r="CV19" s="315">
        <f t="shared" si="25"/>
        <v>10</v>
      </c>
      <c r="CW19" s="301" t="str">
        <f t="shared" si="42"/>
        <v>A+</v>
      </c>
      <c r="CX19" s="308">
        <v>10</v>
      </c>
      <c r="CY19" s="308">
        <v>10</v>
      </c>
      <c r="CZ19" s="308">
        <v>10</v>
      </c>
      <c r="DA19" s="308">
        <v>10</v>
      </c>
      <c r="DB19" s="308">
        <v>10</v>
      </c>
      <c r="DC19" s="308">
        <v>10</v>
      </c>
      <c r="DD19" s="294"/>
      <c r="DE19" s="294"/>
      <c r="DF19" s="310">
        <f t="shared" si="27"/>
        <v>10</v>
      </c>
      <c r="DG19" s="311">
        <f t="shared" si="28"/>
        <v>7</v>
      </c>
      <c r="DH19" s="308">
        <v>10</v>
      </c>
      <c r="DI19" s="308">
        <v>9.5</v>
      </c>
      <c r="DJ19" s="43"/>
      <c r="DK19" s="310">
        <f t="shared" si="29"/>
        <v>9.75</v>
      </c>
      <c r="DL19" s="312">
        <f t="shared" si="30"/>
        <v>2.9249999999999998</v>
      </c>
      <c r="DM19" s="313">
        <f t="shared" si="31"/>
        <v>9.92</v>
      </c>
      <c r="DN19" s="315">
        <f t="shared" si="32"/>
        <v>10</v>
      </c>
      <c r="DO19" s="298" t="str">
        <f t="shared" si="33"/>
        <v>A+</v>
      </c>
    </row>
    <row r="20" spans="1:119" ht="16.5" x14ac:dyDescent="0.25">
      <c r="A20" s="293">
        <v>9</v>
      </c>
      <c r="B20" s="296">
        <f>'LISTA CAS'!B16</f>
        <v>0</v>
      </c>
      <c r="C20" s="296" t="s">
        <v>197</v>
      </c>
      <c r="D20" s="307">
        <v>8</v>
      </c>
      <c r="E20" s="308">
        <v>10</v>
      </c>
      <c r="F20" s="308">
        <v>10</v>
      </c>
      <c r="G20" s="308">
        <v>10</v>
      </c>
      <c r="H20" s="308">
        <v>9.5</v>
      </c>
      <c r="I20" s="308">
        <v>10</v>
      </c>
      <c r="J20" s="294"/>
      <c r="K20" s="294"/>
      <c r="L20" s="302">
        <f t="shared" si="0"/>
        <v>9.58</v>
      </c>
      <c r="M20" s="295">
        <f t="shared" si="34"/>
        <v>6.7060000000000004</v>
      </c>
      <c r="N20" s="308">
        <v>10</v>
      </c>
      <c r="O20" s="308">
        <v>9.1</v>
      </c>
      <c r="P20" s="43"/>
      <c r="Q20" s="310">
        <f t="shared" si="1"/>
        <v>9.5500000000000007</v>
      </c>
      <c r="R20" s="312">
        <f t="shared" si="2"/>
        <v>2.8650000000000002</v>
      </c>
      <c r="S20" s="313">
        <f t="shared" si="35"/>
        <v>9.57</v>
      </c>
      <c r="T20" s="308">
        <v>9.5</v>
      </c>
      <c r="U20" s="308">
        <v>9</v>
      </c>
      <c r="V20" s="308">
        <v>8.75</v>
      </c>
      <c r="W20" s="308">
        <v>9</v>
      </c>
      <c r="X20" s="308">
        <v>10</v>
      </c>
      <c r="Y20" s="308">
        <v>8</v>
      </c>
      <c r="Z20" s="294"/>
      <c r="AA20" s="294"/>
      <c r="AB20" s="310">
        <f t="shared" si="3"/>
        <v>9.0399999999999991</v>
      </c>
      <c r="AC20" s="311">
        <f t="shared" si="4"/>
        <v>6.3279999999999994</v>
      </c>
      <c r="AD20" s="308">
        <v>10</v>
      </c>
      <c r="AE20" s="359">
        <v>10</v>
      </c>
      <c r="AF20" s="43"/>
      <c r="AG20" s="309">
        <f t="shared" si="5"/>
        <v>10</v>
      </c>
      <c r="AH20" s="314">
        <f t="shared" si="6"/>
        <v>3</v>
      </c>
      <c r="AI20" s="313">
        <f t="shared" si="7"/>
        <v>9.32</v>
      </c>
      <c r="AJ20" s="308">
        <v>7.85</v>
      </c>
      <c r="AK20" s="308">
        <v>8</v>
      </c>
      <c r="AL20" s="308">
        <v>10</v>
      </c>
      <c r="AM20" s="308">
        <v>8</v>
      </c>
      <c r="AN20" s="308">
        <v>10</v>
      </c>
      <c r="AO20" s="308">
        <v>7</v>
      </c>
      <c r="AP20" s="294"/>
      <c r="AQ20" s="294"/>
      <c r="AR20" s="302">
        <f t="shared" si="8"/>
        <v>8.4700000000000006</v>
      </c>
      <c r="AS20" s="295">
        <f t="shared" si="36"/>
        <v>5.9290000000000012</v>
      </c>
      <c r="AT20" s="308">
        <v>10</v>
      </c>
      <c r="AU20" s="308">
        <v>10</v>
      </c>
      <c r="AV20" s="43"/>
      <c r="AW20" s="309">
        <f t="shared" si="9"/>
        <v>10</v>
      </c>
      <c r="AX20" s="314">
        <f t="shared" si="10"/>
        <v>3</v>
      </c>
      <c r="AY20" s="313">
        <f t="shared" si="11"/>
        <v>8.92</v>
      </c>
      <c r="AZ20" s="308">
        <v>10</v>
      </c>
      <c r="BA20" s="308">
        <v>10</v>
      </c>
      <c r="BB20" s="308">
        <v>10</v>
      </c>
      <c r="BC20" s="308">
        <v>9.5</v>
      </c>
      <c r="BD20" s="308">
        <v>10</v>
      </c>
      <c r="BE20" s="308">
        <v>10</v>
      </c>
      <c r="BF20" s="294"/>
      <c r="BG20" s="294"/>
      <c r="BH20" s="310">
        <f t="shared" si="12"/>
        <v>9.91</v>
      </c>
      <c r="BI20" s="311">
        <f t="shared" si="13"/>
        <v>6.9370000000000003</v>
      </c>
      <c r="BJ20" s="308">
        <v>10</v>
      </c>
      <c r="BK20" s="308">
        <v>10</v>
      </c>
      <c r="BL20" s="43"/>
      <c r="BM20" s="310">
        <f t="shared" si="41"/>
        <v>10</v>
      </c>
      <c r="BN20" s="312">
        <f t="shared" si="38"/>
        <v>3</v>
      </c>
      <c r="BO20" s="313">
        <f t="shared" si="40"/>
        <v>9.93</v>
      </c>
      <c r="BP20" s="308">
        <v>10</v>
      </c>
      <c r="BQ20" s="308">
        <v>10</v>
      </c>
      <c r="BR20" s="308">
        <v>10</v>
      </c>
      <c r="BS20" s="308">
        <v>10</v>
      </c>
      <c r="BT20" s="308">
        <v>10</v>
      </c>
      <c r="BU20" s="308">
        <v>10</v>
      </c>
      <c r="BV20" s="294"/>
      <c r="BW20" s="294"/>
      <c r="BX20" s="310">
        <f t="shared" si="15"/>
        <v>10</v>
      </c>
      <c r="BY20" s="311">
        <f t="shared" si="16"/>
        <v>7</v>
      </c>
      <c r="BZ20" s="308">
        <v>10</v>
      </c>
      <c r="CA20" s="308">
        <v>9</v>
      </c>
      <c r="CB20" s="43"/>
      <c r="CC20" s="309">
        <f t="shared" si="17"/>
        <v>9.5</v>
      </c>
      <c r="CD20" s="314">
        <f t="shared" si="18"/>
        <v>2.85</v>
      </c>
      <c r="CE20" s="313">
        <f t="shared" si="19"/>
        <v>9.85</v>
      </c>
      <c r="CF20" s="308">
        <v>10</v>
      </c>
      <c r="CG20" s="308">
        <v>10</v>
      </c>
      <c r="CH20" s="308">
        <v>10</v>
      </c>
      <c r="CI20" s="308">
        <v>10</v>
      </c>
      <c r="CJ20" s="308">
        <v>10</v>
      </c>
      <c r="CK20" s="308">
        <v>10</v>
      </c>
      <c r="CL20" s="294"/>
      <c r="CM20" s="294"/>
      <c r="CN20" s="310">
        <f t="shared" si="20"/>
        <v>10</v>
      </c>
      <c r="CO20" s="311">
        <f t="shared" si="21"/>
        <v>7</v>
      </c>
      <c r="CP20" s="308">
        <v>10</v>
      </c>
      <c r="CQ20" s="308">
        <v>9</v>
      </c>
      <c r="CR20" s="43"/>
      <c r="CS20" s="310">
        <f t="shared" si="22"/>
        <v>9.5</v>
      </c>
      <c r="CT20" s="312">
        <f t="shared" si="23"/>
        <v>2.85</v>
      </c>
      <c r="CU20" s="313">
        <f t="shared" si="24"/>
        <v>9.85</v>
      </c>
      <c r="CV20" s="315">
        <f t="shared" si="25"/>
        <v>10</v>
      </c>
      <c r="CW20" s="301" t="str">
        <f t="shared" si="42"/>
        <v>A+</v>
      </c>
      <c r="CX20" s="308">
        <v>10</v>
      </c>
      <c r="CY20" s="308">
        <v>10</v>
      </c>
      <c r="CZ20" s="308">
        <v>10</v>
      </c>
      <c r="DA20" s="308">
        <v>10</v>
      </c>
      <c r="DB20" s="308">
        <v>10</v>
      </c>
      <c r="DC20" s="308">
        <v>10</v>
      </c>
      <c r="DD20" s="294"/>
      <c r="DE20" s="294"/>
      <c r="DF20" s="310">
        <f t="shared" si="27"/>
        <v>10</v>
      </c>
      <c r="DG20" s="311">
        <f t="shared" si="28"/>
        <v>7</v>
      </c>
      <c r="DH20" s="308">
        <v>10</v>
      </c>
      <c r="DI20" s="308">
        <v>9.5</v>
      </c>
      <c r="DJ20" s="43"/>
      <c r="DK20" s="310">
        <f t="shared" si="29"/>
        <v>9.75</v>
      </c>
      <c r="DL20" s="312">
        <f t="shared" si="30"/>
        <v>2.9249999999999998</v>
      </c>
      <c r="DM20" s="313">
        <f t="shared" si="31"/>
        <v>9.92</v>
      </c>
      <c r="DN20" s="315">
        <f t="shared" si="32"/>
        <v>10</v>
      </c>
      <c r="DO20" s="298" t="str">
        <f t="shared" si="33"/>
        <v>A+</v>
      </c>
    </row>
    <row r="21" spans="1:119" ht="15.75" customHeight="1" x14ac:dyDescent="0.25">
      <c r="A21" s="293">
        <v>10</v>
      </c>
      <c r="B21" s="296">
        <f>'LISTA CAS'!B17</f>
        <v>0</v>
      </c>
      <c r="C21" s="296" t="s">
        <v>198</v>
      </c>
      <c r="D21" s="307">
        <v>10</v>
      </c>
      <c r="E21" s="308">
        <v>8</v>
      </c>
      <c r="F21" s="308">
        <v>8.4499999999999993</v>
      </c>
      <c r="G21" s="308">
        <v>9</v>
      </c>
      <c r="H21" s="308">
        <v>9</v>
      </c>
      <c r="I21" s="308">
        <v>8.65</v>
      </c>
      <c r="J21" s="294"/>
      <c r="K21" s="294"/>
      <c r="L21" s="302">
        <f t="shared" si="0"/>
        <v>8.85</v>
      </c>
      <c r="M21" s="295">
        <f t="shared" si="34"/>
        <v>6.1950000000000003</v>
      </c>
      <c r="N21" s="308">
        <v>10</v>
      </c>
      <c r="O21" s="308">
        <v>10</v>
      </c>
      <c r="P21" s="43"/>
      <c r="Q21" s="310">
        <f t="shared" si="1"/>
        <v>10</v>
      </c>
      <c r="R21" s="312">
        <f t="shared" si="2"/>
        <v>3</v>
      </c>
      <c r="S21" s="313">
        <f t="shared" si="35"/>
        <v>9.19</v>
      </c>
      <c r="T21" s="308">
        <v>10</v>
      </c>
      <c r="U21" s="308">
        <v>10</v>
      </c>
      <c r="V21" s="308">
        <v>10</v>
      </c>
      <c r="W21" s="308">
        <v>10</v>
      </c>
      <c r="X21" s="308">
        <v>10</v>
      </c>
      <c r="Y21" s="308">
        <v>8</v>
      </c>
      <c r="Z21" s="294"/>
      <c r="AA21" s="294"/>
      <c r="AB21" s="310">
        <f t="shared" si="3"/>
        <v>9.66</v>
      </c>
      <c r="AC21" s="311">
        <f t="shared" si="4"/>
        <v>6.7620000000000005</v>
      </c>
      <c r="AD21" s="308">
        <v>10</v>
      </c>
      <c r="AE21" s="359">
        <v>9.5</v>
      </c>
      <c r="AF21" s="43"/>
      <c r="AG21" s="309">
        <f t="shared" si="5"/>
        <v>9.75</v>
      </c>
      <c r="AH21" s="314">
        <f t="shared" si="6"/>
        <v>2.9249999999999998</v>
      </c>
      <c r="AI21" s="313">
        <f t="shared" si="7"/>
        <v>9.68</v>
      </c>
      <c r="AJ21" s="308">
        <v>10</v>
      </c>
      <c r="AK21" s="308">
        <v>8</v>
      </c>
      <c r="AL21" s="308">
        <v>10</v>
      </c>
      <c r="AM21" s="308">
        <v>10</v>
      </c>
      <c r="AN21" s="308">
        <v>10</v>
      </c>
      <c r="AO21" s="308">
        <v>8</v>
      </c>
      <c r="AP21" s="294"/>
      <c r="AQ21" s="294"/>
      <c r="AR21" s="302">
        <f t="shared" si="8"/>
        <v>9.33</v>
      </c>
      <c r="AS21" s="295">
        <f t="shared" si="36"/>
        <v>6.5310000000000006</v>
      </c>
      <c r="AT21" s="308">
        <v>10</v>
      </c>
      <c r="AU21" s="308">
        <v>10</v>
      </c>
      <c r="AV21" s="43"/>
      <c r="AW21" s="309">
        <f t="shared" si="9"/>
        <v>10</v>
      </c>
      <c r="AX21" s="314">
        <f t="shared" si="10"/>
        <v>3</v>
      </c>
      <c r="AY21" s="313">
        <f t="shared" si="11"/>
        <v>9.5299999999999994</v>
      </c>
      <c r="AZ21" s="308">
        <v>10</v>
      </c>
      <c r="BA21" s="308">
        <v>10</v>
      </c>
      <c r="BB21" s="308">
        <v>10</v>
      </c>
      <c r="BC21" s="308">
        <v>10</v>
      </c>
      <c r="BD21" s="308">
        <v>9.5</v>
      </c>
      <c r="BE21" s="308">
        <v>10</v>
      </c>
      <c r="BF21" s="294"/>
      <c r="BG21" s="294"/>
      <c r="BH21" s="310">
        <f t="shared" si="12"/>
        <v>9.91</v>
      </c>
      <c r="BI21" s="311">
        <f t="shared" si="13"/>
        <v>6.9370000000000003</v>
      </c>
      <c r="BJ21" s="308">
        <v>10</v>
      </c>
      <c r="BK21" s="308">
        <v>10</v>
      </c>
      <c r="BL21" s="43"/>
      <c r="BM21" s="310">
        <f t="shared" si="41"/>
        <v>10</v>
      </c>
      <c r="BN21" s="312">
        <f t="shared" si="38"/>
        <v>3</v>
      </c>
      <c r="BO21" s="313">
        <f t="shared" si="40"/>
        <v>9.93</v>
      </c>
      <c r="BP21" s="308">
        <v>8.5</v>
      </c>
      <c r="BQ21" s="308">
        <v>8.75</v>
      </c>
      <c r="BR21" s="308">
        <v>8.6</v>
      </c>
      <c r="BS21" s="308">
        <v>7.5</v>
      </c>
      <c r="BT21" s="308">
        <v>8.65</v>
      </c>
      <c r="BU21" s="308">
        <v>7</v>
      </c>
      <c r="BV21" s="294"/>
      <c r="BW21" s="294"/>
      <c r="BX21" s="310">
        <f t="shared" si="15"/>
        <v>8.16</v>
      </c>
      <c r="BY21" s="311">
        <f t="shared" si="16"/>
        <v>5.7120000000000006</v>
      </c>
      <c r="BZ21" s="308">
        <v>10</v>
      </c>
      <c r="CA21" s="308">
        <v>9.75</v>
      </c>
      <c r="CB21" s="43"/>
      <c r="CC21" s="309">
        <f t="shared" si="17"/>
        <v>9.8699999999999992</v>
      </c>
      <c r="CD21" s="314">
        <f t="shared" si="18"/>
        <v>2.9609999999999999</v>
      </c>
      <c r="CE21" s="313">
        <f t="shared" si="19"/>
        <v>8.67</v>
      </c>
      <c r="CF21" s="308">
        <v>10</v>
      </c>
      <c r="CG21" s="308">
        <v>10</v>
      </c>
      <c r="CH21" s="308">
        <v>10</v>
      </c>
      <c r="CI21" s="308">
        <v>10</v>
      </c>
      <c r="CJ21" s="308">
        <v>10</v>
      </c>
      <c r="CK21" s="308">
        <v>10</v>
      </c>
      <c r="CL21" s="294"/>
      <c r="CM21" s="294"/>
      <c r="CN21" s="310">
        <f t="shared" si="20"/>
        <v>10</v>
      </c>
      <c r="CO21" s="311">
        <f t="shared" si="21"/>
        <v>7</v>
      </c>
      <c r="CP21" s="308">
        <v>10</v>
      </c>
      <c r="CQ21" s="308">
        <v>10</v>
      </c>
      <c r="CR21" s="43"/>
      <c r="CS21" s="310">
        <f t="shared" si="22"/>
        <v>10</v>
      </c>
      <c r="CT21" s="312">
        <f t="shared" si="23"/>
        <v>3</v>
      </c>
      <c r="CU21" s="313">
        <f t="shared" si="24"/>
        <v>10</v>
      </c>
      <c r="CV21" s="315">
        <f t="shared" si="25"/>
        <v>10</v>
      </c>
      <c r="CW21" s="301" t="str">
        <f t="shared" si="42"/>
        <v>A+</v>
      </c>
      <c r="CX21" s="308">
        <v>10</v>
      </c>
      <c r="CY21" s="308">
        <v>10</v>
      </c>
      <c r="CZ21" s="308">
        <v>10</v>
      </c>
      <c r="DA21" s="308">
        <v>10</v>
      </c>
      <c r="DB21" s="308">
        <v>10</v>
      </c>
      <c r="DC21" s="308">
        <v>10</v>
      </c>
      <c r="DD21" s="294"/>
      <c r="DE21" s="294"/>
      <c r="DF21" s="310">
        <f t="shared" si="27"/>
        <v>10</v>
      </c>
      <c r="DG21" s="311">
        <f t="shared" si="28"/>
        <v>7</v>
      </c>
      <c r="DH21" s="308">
        <v>10</v>
      </c>
      <c r="DI21" s="308">
        <v>8.5</v>
      </c>
      <c r="DJ21" s="43"/>
      <c r="DK21" s="310">
        <f t="shared" si="29"/>
        <v>9.25</v>
      </c>
      <c r="DL21" s="312">
        <f t="shared" si="30"/>
        <v>2.7749999999999999</v>
      </c>
      <c r="DM21" s="313">
        <f t="shared" si="31"/>
        <v>9.77</v>
      </c>
      <c r="DN21" s="315">
        <f t="shared" si="32"/>
        <v>10</v>
      </c>
      <c r="DO21" s="298" t="str">
        <f t="shared" si="33"/>
        <v>A+</v>
      </c>
    </row>
    <row r="22" spans="1:119" ht="16.5" x14ac:dyDescent="0.25">
      <c r="A22" s="293">
        <v>11</v>
      </c>
      <c r="B22" s="296">
        <f>'LISTA CAS'!B18</f>
        <v>0</v>
      </c>
      <c r="C22" s="296" t="s">
        <v>199</v>
      </c>
      <c r="D22" s="307">
        <v>10</v>
      </c>
      <c r="E22" s="308">
        <v>7.75</v>
      </c>
      <c r="F22" s="308">
        <v>8</v>
      </c>
      <c r="G22" s="308">
        <v>7.45</v>
      </c>
      <c r="H22" s="308">
        <v>7</v>
      </c>
      <c r="I22" s="308">
        <v>9.1</v>
      </c>
      <c r="J22" s="294"/>
      <c r="K22" s="294"/>
      <c r="L22" s="302">
        <f t="shared" si="0"/>
        <v>8.2100000000000009</v>
      </c>
      <c r="M22" s="295">
        <f t="shared" si="34"/>
        <v>5.7470000000000008</v>
      </c>
      <c r="N22" s="308">
        <v>10</v>
      </c>
      <c r="O22" s="308">
        <v>8.25</v>
      </c>
      <c r="P22" s="43"/>
      <c r="Q22" s="310">
        <f t="shared" si="1"/>
        <v>9.1199999999999992</v>
      </c>
      <c r="R22" s="312">
        <f t="shared" si="2"/>
        <v>2.7359999999999998</v>
      </c>
      <c r="S22" s="313">
        <f t="shared" si="35"/>
        <v>8.48</v>
      </c>
      <c r="T22" s="308">
        <v>8</v>
      </c>
      <c r="U22" s="308">
        <v>10</v>
      </c>
      <c r="V22" s="308">
        <v>10</v>
      </c>
      <c r="W22" s="308">
        <v>9.4499999999999993</v>
      </c>
      <c r="X22" s="308">
        <v>9.5</v>
      </c>
      <c r="Y22" s="308">
        <v>10</v>
      </c>
      <c r="Z22" s="294"/>
      <c r="AA22" s="294"/>
      <c r="AB22" s="310">
        <f t="shared" si="3"/>
        <v>9.49</v>
      </c>
      <c r="AC22" s="311">
        <f t="shared" si="4"/>
        <v>6.6430000000000007</v>
      </c>
      <c r="AD22" s="308">
        <v>10</v>
      </c>
      <c r="AE22" s="359">
        <v>8.75</v>
      </c>
      <c r="AF22" s="43"/>
      <c r="AG22" s="309">
        <f t="shared" si="5"/>
        <v>9.3699999999999992</v>
      </c>
      <c r="AH22" s="314">
        <f t="shared" si="6"/>
        <v>2.8109999999999995</v>
      </c>
      <c r="AI22" s="313">
        <f t="shared" si="7"/>
        <v>9.4499999999999993</v>
      </c>
      <c r="AJ22" s="308">
        <v>10</v>
      </c>
      <c r="AK22" s="308">
        <v>9.5</v>
      </c>
      <c r="AL22" s="308">
        <v>7</v>
      </c>
      <c r="AM22" s="308">
        <v>8</v>
      </c>
      <c r="AN22" s="308">
        <v>8</v>
      </c>
      <c r="AO22" s="308">
        <v>7</v>
      </c>
      <c r="AP22" s="294"/>
      <c r="AQ22" s="294"/>
      <c r="AR22" s="302">
        <f t="shared" si="8"/>
        <v>8.25</v>
      </c>
      <c r="AS22" s="295">
        <f t="shared" si="36"/>
        <v>5.7750000000000004</v>
      </c>
      <c r="AT22" s="308">
        <v>10</v>
      </c>
      <c r="AU22" s="308">
        <v>10</v>
      </c>
      <c r="AV22" s="43"/>
      <c r="AW22" s="309">
        <f t="shared" si="9"/>
        <v>10</v>
      </c>
      <c r="AX22" s="314">
        <f t="shared" si="10"/>
        <v>3</v>
      </c>
      <c r="AY22" s="313">
        <f t="shared" si="11"/>
        <v>8.77</v>
      </c>
      <c r="AZ22" s="308">
        <v>9.5</v>
      </c>
      <c r="BA22" s="308">
        <v>8.75</v>
      </c>
      <c r="BB22" s="308">
        <v>9.1</v>
      </c>
      <c r="BC22" s="308">
        <v>9</v>
      </c>
      <c r="BD22" s="308">
        <v>8</v>
      </c>
      <c r="BE22" s="308">
        <v>8.5</v>
      </c>
      <c r="BF22" s="294"/>
      <c r="BG22" s="294"/>
      <c r="BH22" s="310">
        <f t="shared" si="12"/>
        <v>8.8000000000000007</v>
      </c>
      <c r="BI22" s="311">
        <f t="shared" si="13"/>
        <v>6.16</v>
      </c>
      <c r="BJ22" s="308">
        <v>10</v>
      </c>
      <c r="BK22" s="308">
        <v>10</v>
      </c>
      <c r="BL22" s="43"/>
      <c r="BM22" s="310">
        <f t="shared" si="41"/>
        <v>10</v>
      </c>
      <c r="BN22" s="312">
        <f t="shared" si="38"/>
        <v>3</v>
      </c>
      <c r="BO22" s="313">
        <f t="shared" si="40"/>
        <v>9.16</v>
      </c>
      <c r="BP22" s="308">
        <v>10</v>
      </c>
      <c r="BQ22" s="308">
        <v>9.5</v>
      </c>
      <c r="BR22" s="308">
        <v>9</v>
      </c>
      <c r="BS22" s="308">
        <v>8.75</v>
      </c>
      <c r="BT22" s="308">
        <v>8.5</v>
      </c>
      <c r="BU22" s="308">
        <v>9</v>
      </c>
      <c r="BV22" s="294"/>
      <c r="BW22" s="294"/>
      <c r="BX22" s="310">
        <f t="shared" si="15"/>
        <v>9.1199999999999992</v>
      </c>
      <c r="BY22" s="311">
        <f t="shared" si="16"/>
        <v>6.3839999999999995</v>
      </c>
      <c r="BZ22" s="308">
        <v>10</v>
      </c>
      <c r="CA22" s="308">
        <v>7.2</v>
      </c>
      <c r="CB22" s="43"/>
      <c r="CC22" s="309">
        <f t="shared" si="17"/>
        <v>8.6</v>
      </c>
      <c r="CD22" s="314">
        <f t="shared" si="18"/>
        <v>2.58</v>
      </c>
      <c r="CE22" s="313">
        <f t="shared" si="19"/>
        <v>8.9600000000000009</v>
      </c>
      <c r="CF22" s="308">
        <v>10</v>
      </c>
      <c r="CG22" s="308">
        <v>10</v>
      </c>
      <c r="CH22" s="308">
        <v>10</v>
      </c>
      <c r="CI22" s="308">
        <v>10</v>
      </c>
      <c r="CJ22" s="308">
        <v>10</v>
      </c>
      <c r="CK22" s="308">
        <v>10</v>
      </c>
      <c r="CL22" s="294"/>
      <c r="CM22" s="294"/>
      <c r="CN22" s="310">
        <f t="shared" si="20"/>
        <v>10</v>
      </c>
      <c r="CO22" s="311">
        <f t="shared" si="21"/>
        <v>7</v>
      </c>
      <c r="CP22" s="308">
        <v>10</v>
      </c>
      <c r="CQ22" s="308">
        <v>10</v>
      </c>
      <c r="CR22" s="43"/>
      <c r="CS22" s="310">
        <f t="shared" si="22"/>
        <v>10</v>
      </c>
      <c r="CT22" s="312">
        <f t="shared" si="23"/>
        <v>3</v>
      </c>
      <c r="CU22" s="313">
        <f t="shared" si="24"/>
        <v>10</v>
      </c>
      <c r="CV22" s="315">
        <f t="shared" si="25"/>
        <v>10</v>
      </c>
      <c r="CW22" s="301" t="str">
        <f t="shared" si="42"/>
        <v>A+</v>
      </c>
      <c r="CX22" s="308">
        <v>10</v>
      </c>
      <c r="CY22" s="308">
        <v>10</v>
      </c>
      <c r="CZ22" s="308">
        <v>10</v>
      </c>
      <c r="DA22" s="308">
        <v>10</v>
      </c>
      <c r="DB22" s="308">
        <v>10</v>
      </c>
      <c r="DC22" s="308">
        <v>10</v>
      </c>
      <c r="DD22" s="294"/>
      <c r="DE22" s="294"/>
      <c r="DF22" s="310">
        <f t="shared" si="27"/>
        <v>10</v>
      </c>
      <c r="DG22" s="311">
        <f t="shared" si="28"/>
        <v>7</v>
      </c>
      <c r="DH22" s="308">
        <v>10</v>
      </c>
      <c r="DI22" s="308">
        <v>8.6999999999999993</v>
      </c>
      <c r="DJ22" s="43"/>
      <c r="DK22" s="310">
        <f t="shared" si="29"/>
        <v>9.35</v>
      </c>
      <c r="DL22" s="312">
        <f t="shared" si="30"/>
        <v>2.8050000000000002</v>
      </c>
      <c r="DM22" s="313">
        <f t="shared" si="31"/>
        <v>9.8000000000000007</v>
      </c>
      <c r="DN22" s="315">
        <f t="shared" si="32"/>
        <v>10</v>
      </c>
      <c r="DO22" s="298" t="str">
        <f t="shared" si="33"/>
        <v>A+</v>
      </c>
    </row>
    <row r="23" spans="1:119" ht="16.5" x14ac:dyDescent="0.25">
      <c r="A23" s="293">
        <v>12</v>
      </c>
      <c r="B23" s="296">
        <f>'LISTA CAS'!B19</f>
        <v>0</v>
      </c>
      <c r="C23" s="296" t="s">
        <v>200</v>
      </c>
      <c r="D23" s="307">
        <v>8.25</v>
      </c>
      <c r="E23" s="308">
        <v>10</v>
      </c>
      <c r="F23" s="308">
        <v>10</v>
      </c>
      <c r="G23" s="308">
        <v>9.5</v>
      </c>
      <c r="H23" s="308">
        <v>8.9499999999999993</v>
      </c>
      <c r="I23" s="308">
        <v>9</v>
      </c>
      <c r="J23" s="294"/>
      <c r="K23" s="294"/>
      <c r="L23" s="302">
        <f t="shared" si="0"/>
        <v>9.2799999999999994</v>
      </c>
      <c r="M23" s="295">
        <f t="shared" ref="M23:M51" si="43">IFERROR((L23*70/100),"")</f>
        <v>6.4959999999999987</v>
      </c>
      <c r="N23" s="308">
        <v>10</v>
      </c>
      <c r="O23" s="308">
        <v>10</v>
      </c>
      <c r="P23" s="43"/>
      <c r="Q23" s="310">
        <f t="shared" ref="Q23:Q51" si="44">IFERROR(TRUNC(AVERAGE(N23:O23),2),"")</f>
        <v>10</v>
      </c>
      <c r="R23" s="312">
        <f t="shared" ref="R23:R51" si="45">IFERROR((Q23*30/100),"")</f>
        <v>3</v>
      </c>
      <c r="S23" s="313">
        <f t="shared" ref="S23:S51" si="46">IFERROR(TRUNC(SUM(M23+R23),2),"")</f>
        <v>9.49</v>
      </c>
      <c r="T23" s="308">
        <v>8.75</v>
      </c>
      <c r="U23" s="308">
        <v>10</v>
      </c>
      <c r="V23" s="308">
        <v>10</v>
      </c>
      <c r="W23" s="308">
        <v>9</v>
      </c>
      <c r="X23" s="308">
        <v>10</v>
      </c>
      <c r="Y23" s="308">
        <v>10</v>
      </c>
      <c r="Z23" s="294"/>
      <c r="AA23" s="294"/>
      <c r="AB23" s="310">
        <f t="shared" si="3"/>
        <v>9.6199999999999992</v>
      </c>
      <c r="AC23" s="311">
        <f t="shared" ref="AC23:AC51" si="47">IFERROR((AB23*70/100),"")</f>
        <v>6.734</v>
      </c>
      <c r="AD23" s="308">
        <v>10</v>
      </c>
      <c r="AE23" s="359">
        <v>10</v>
      </c>
      <c r="AF23" s="43"/>
      <c r="AG23" s="309">
        <f t="shared" ref="AG23:AG51" si="48">IFERROR(TRUNC(AVERAGE(AD23:AF23),2),"")</f>
        <v>10</v>
      </c>
      <c r="AH23" s="314">
        <f t="shared" ref="AH23:AH51" si="49">IFERROR((AG23*30/100),"")</f>
        <v>3</v>
      </c>
      <c r="AI23" s="313">
        <f t="shared" ref="AI23:AI51" si="50">IFERROR(TRUNC(SUM(AC23+AH23),2),"")</f>
        <v>9.73</v>
      </c>
      <c r="AJ23" s="308">
        <v>7</v>
      </c>
      <c r="AK23" s="308">
        <v>8</v>
      </c>
      <c r="AL23" s="308">
        <v>10</v>
      </c>
      <c r="AM23" s="308">
        <v>10</v>
      </c>
      <c r="AN23" s="308">
        <v>9</v>
      </c>
      <c r="AO23" s="308">
        <v>8</v>
      </c>
      <c r="AP23" s="294"/>
      <c r="AQ23" s="294"/>
      <c r="AR23" s="302">
        <f t="shared" si="8"/>
        <v>8.66</v>
      </c>
      <c r="AS23" s="295">
        <f t="shared" ref="AS23:AS51" si="51">IFERROR((AR23*70/100),"")</f>
        <v>6.0620000000000003</v>
      </c>
      <c r="AT23" s="308">
        <v>10</v>
      </c>
      <c r="AU23" s="308">
        <v>9</v>
      </c>
      <c r="AV23" s="43"/>
      <c r="AW23" s="309">
        <f t="shared" ref="AW23:AW51" si="52">IFERROR(TRUNC(AVERAGE(AT23:AV23),2),"")</f>
        <v>9.5</v>
      </c>
      <c r="AX23" s="314">
        <f t="shared" ref="AX23:AX51" si="53">IFERROR((AW23*30/100),"")</f>
        <v>2.85</v>
      </c>
      <c r="AY23" s="313">
        <f t="shared" ref="AY23:AY51" si="54">IFERROR(TRUNC(SUM(AS23+AX23),2),"")</f>
        <v>8.91</v>
      </c>
      <c r="AZ23" s="308">
        <v>10</v>
      </c>
      <c r="BA23" s="308">
        <v>10</v>
      </c>
      <c r="BB23" s="308">
        <v>10</v>
      </c>
      <c r="BC23" s="308">
        <v>10</v>
      </c>
      <c r="BD23" s="308">
        <v>9</v>
      </c>
      <c r="BE23" s="308">
        <v>10</v>
      </c>
      <c r="BF23" s="294"/>
      <c r="BG23" s="294"/>
      <c r="BH23" s="310">
        <f t="shared" si="12"/>
        <v>9.83</v>
      </c>
      <c r="BI23" s="311">
        <f t="shared" ref="BI23:BI51" si="55">IFERROR((BH23*70/100),"")</f>
        <v>6.8810000000000002</v>
      </c>
      <c r="BJ23" s="308">
        <v>10</v>
      </c>
      <c r="BK23" s="308">
        <v>10</v>
      </c>
      <c r="BL23" s="43"/>
      <c r="BM23" s="310">
        <f t="shared" si="41"/>
        <v>10</v>
      </c>
      <c r="BN23" s="312">
        <f t="shared" ref="BN23:BN51" si="56">IFERROR((BM23*30/100),"")</f>
        <v>3</v>
      </c>
      <c r="BO23" s="313">
        <f t="shared" ref="BO23" si="57">IFERROR(TRUNC(SUM(BI23+BN23),2),"")</f>
        <v>9.8800000000000008</v>
      </c>
      <c r="BP23" s="308">
        <v>10</v>
      </c>
      <c r="BQ23" s="308">
        <v>7</v>
      </c>
      <c r="BR23" s="308">
        <v>7</v>
      </c>
      <c r="BS23" s="308">
        <v>8.5</v>
      </c>
      <c r="BT23" s="308">
        <v>10</v>
      </c>
      <c r="BU23" s="308">
        <v>9</v>
      </c>
      <c r="BV23" s="294"/>
      <c r="BW23" s="294"/>
      <c r="BX23" s="310">
        <f t="shared" si="15"/>
        <v>8.58</v>
      </c>
      <c r="BY23" s="311">
        <f t="shared" ref="BY23:BY51" si="58">IFERROR((BX23*70/100),"")</f>
        <v>6.0060000000000002</v>
      </c>
      <c r="BZ23" s="308">
        <v>10</v>
      </c>
      <c r="CA23" s="308">
        <v>9.5</v>
      </c>
      <c r="CB23" s="43"/>
      <c r="CC23" s="309">
        <f t="shared" ref="CC23:CC51" si="59">IFERROR(TRUNC(AVERAGE(BZ23:CB23),2),"")</f>
        <v>9.75</v>
      </c>
      <c r="CD23" s="314">
        <f t="shared" ref="CD23:CD51" si="60">IFERROR((CC23*30/100),"")</f>
        <v>2.9249999999999998</v>
      </c>
      <c r="CE23" s="313">
        <f t="shared" ref="CE23:CE51" si="61">IFERROR(TRUNC(SUM(BY23+CD23),2),"")</f>
        <v>8.93</v>
      </c>
      <c r="CF23" s="308">
        <v>10</v>
      </c>
      <c r="CG23" s="308">
        <v>10</v>
      </c>
      <c r="CH23" s="308">
        <v>10</v>
      </c>
      <c r="CI23" s="308">
        <v>10</v>
      </c>
      <c r="CJ23" s="308">
        <v>10</v>
      </c>
      <c r="CK23" s="308">
        <v>10</v>
      </c>
      <c r="CL23" s="294"/>
      <c r="CM23" s="294"/>
      <c r="CN23" s="310">
        <f t="shared" si="20"/>
        <v>10</v>
      </c>
      <c r="CO23" s="311">
        <f t="shared" ref="CO23:CO51" si="62">IFERROR((CN23*70/100),"")</f>
        <v>7</v>
      </c>
      <c r="CP23" s="308">
        <v>10</v>
      </c>
      <c r="CQ23" s="308">
        <v>10</v>
      </c>
      <c r="CR23" s="43"/>
      <c r="CS23" s="310">
        <f t="shared" ref="CS23:CS51" si="63">IFERROR(TRUNC(AVERAGE(CP23:CR23),2),"")</f>
        <v>10</v>
      </c>
      <c r="CT23" s="312">
        <f t="shared" ref="CT23:CT51" si="64">IFERROR((CS23*30/100),"")</f>
        <v>3</v>
      </c>
      <c r="CU23" s="313">
        <f t="shared" ref="CU23:CU51" si="65">IFERROR(TRUNC(SUM(CO23+CT23),2),"")</f>
        <v>10</v>
      </c>
      <c r="CV23" s="315">
        <f t="shared" ref="CV23:CV51" si="66">IF(CU23="","",ROUND(CU23,0))</f>
        <v>10</v>
      </c>
      <c r="CW23" s="301" t="str">
        <f t="shared" si="42"/>
        <v>A+</v>
      </c>
      <c r="CX23" s="308">
        <v>10</v>
      </c>
      <c r="CY23" s="308">
        <v>10</v>
      </c>
      <c r="CZ23" s="308">
        <v>10</v>
      </c>
      <c r="DA23" s="308">
        <v>10</v>
      </c>
      <c r="DB23" s="308">
        <v>10</v>
      </c>
      <c r="DC23" s="308">
        <v>10</v>
      </c>
      <c r="DD23" s="294"/>
      <c r="DE23" s="294"/>
      <c r="DF23" s="310">
        <f t="shared" si="27"/>
        <v>10</v>
      </c>
      <c r="DG23" s="311">
        <f t="shared" ref="DG23:DG51" si="67">IFERROR((DF23*70/100),"")</f>
        <v>7</v>
      </c>
      <c r="DH23" s="308">
        <v>10</v>
      </c>
      <c r="DI23" s="308">
        <v>10</v>
      </c>
      <c r="DJ23" s="43"/>
      <c r="DK23" s="310">
        <f t="shared" ref="DK23:DK51" si="68">IFERROR(TRUNC(AVERAGE(DH23:DJ23),2),"")</f>
        <v>10</v>
      </c>
      <c r="DL23" s="312">
        <f t="shared" ref="DL23:DL51" si="69">IFERROR((DK23*30/100),"")</f>
        <v>3</v>
      </c>
      <c r="DM23" s="313">
        <f t="shared" ref="DM23:DM51" si="70">IFERROR(TRUNC(SUM(DG23+DL23),2),"")</f>
        <v>10</v>
      </c>
      <c r="DN23" s="315">
        <f t="shared" ref="DN23:DN51" si="71">IF(DM23="","",ROUND(DM23,0))</f>
        <v>10</v>
      </c>
      <c r="DO23" s="298" t="str">
        <f t="shared" ref="DO23:DO51" si="72">IF(DN23="","",IF(DN23&gt;=9.51,"A+",IF(DN23&gt;=9,"A-",IF(DN23&gt;=8,"B+",IF(DN23&gt;=7,"B-",IF(DN23&gt;=6,"C+",IF(DN23&gt;=5,"C-",IF(DN23&gt;=4,"D+",IF(DN23&gt;=3,"D-",IF(DN23&gt;=2,"E+",IF(DN23&gt;=0,"E-")))))))))))</f>
        <v>A+</v>
      </c>
    </row>
    <row r="24" spans="1:119" ht="16.5" x14ac:dyDescent="0.25">
      <c r="A24" s="293">
        <v>13</v>
      </c>
      <c r="B24" s="296">
        <f>'LISTA CAS'!B20</f>
        <v>0</v>
      </c>
      <c r="C24" s="296" t="s">
        <v>201</v>
      </c>
      <c r="D24" s="307">
        <v>10</v>
      </c>
      <c r="E24" s="308">
        <v>9.65</v>
      </c>
      <c r="F24" s="308">
        <v>8.9</v>
      </c>
      <c r="G24" s="308">
        <v>8.85</v>
      </c>
      <c r="H24" s="308">
        <v>9.6999999999999993</v>
      </c>
      <c r="I24" s="308">
        <v>10</v>
      </c>
      <c r="J24" s="294"/>
      <c r="K24" s="294"/>
      <c r="L24" s="302">
        <f t="shared" si="0"/>
        <v>9.51</v>
      </c>
      <c r="M24" s="295">
        <f t="shared" si="43"/>
        <v>6.6569999999999991</v>
      </c>
      <c r="N24" s="308">
        <v>10</v>
      </c>
      <c r="O24" s="308">
        <v>10</v>
      </c>
      <c r="P24" s="43"/>
      <c r="Q24" s="310">
        <f t="shared" si="44"/>
        <v>10</v>
      </c>
      <c r="R24" s="312">
        <f t="shared" si="45"/>
        <v>3</v>
      </c>
      <c r="S24" s="313">
        <f t="shared" si="46"/>
        <v>9.65</v>
      </c>
      <c r="T24" s="308">
        <v>10</v>
      </c>
      <c r="U24" s="308">
        <v>10</v>
      </c>
      <c r="V24" s="308">
        <v>9</v>
      </c>
      <c r="W24" s="308">
        <v>10</v>
      </c>
      <c r="X24" s="308">
        <v>10</v>
      </c>
      <c r="Y24" s="308">
        <v>10</v>
      </c>
      <c r="Z24" s="294"/>
      <c r="AA24" s="294"/>
      <c r="AB24" s="310">
        <f t="shared" si="3"/>
        <v>9.83</v>
      </c>
      <c r="AC24" s="311">
        <f t="shared" si="47"/>
        <v>6.8810000000000002</v>
      </c>
      <c r="AD24" s="308">
        <v>10</v>
      </c>
      <c r="AE24" s="359">
        <v>10</v>
      </c>
      <c r="AF24" s="43"/>
      <c r="AG24" s="309">
        <f t="shared" si="48"/>
        <v>10</v>
      </c>
      <c r="AH24" s="314">
        <f t="shared" si="49"/>
        <v>3</v>
      </c>
      <c r="AI24" s="313">
        <f t="shared" si="50"/>
        <v>9.8800000000000008</v>
      </c>
      <c r="AJ24" s="308">
        <v>10</v>
      </c>
      <c r="AK24" s="308">
        <v>10</v>
      </c>
      <c r="AL24" s="308">
        <v>10</v>
      </c>
      <c r="AM24" s="308">
        <v>8</v>
      </c>
      <c r="AN24" s="308">
        <v>9.5</v>
      </c>
      <c r="AO24" s="308">
        <v>8</v>
      </c>
      <c r="AP24" s="294"/>
      <c r="AQ24" s="294"/>
      <c r="AR24" s="302">
        <f t="shared" si="8"/>
        <v>9.25</v>
      </c>
      <c r="AS24" s="295">
        <f t="shared" si="51"/>
        <v>6.4749999999999996</v>
      </c>
      <c r="AT24" s="308">
        <v>10</v>
      </c>
      <c r="AU24" s="308">
        <v>10</v>
      </c>
      <c r="AV24" s="43"/>
      <c r="AW24" s="309">
        <f t="shared" si="52"/>
        <v>10</v>
      </c>
      <c r="AX24" s="314">
        <f t="shared" si="53"/>
        <v>3</v>
      </c>
      <c r="AY24" s="313">
        <f t="shared" si="54"/>
        <v>9.4700000000000006</v>
      </c>
      <c r="AZ24" s="308">
        <v>10</v>
      </c>
      <c r="BA24" s="308">
        <v>10</v>
      </c>
      <c r="BB24" s="308">
        <v>10</v>
      </c>
      <c r="BC24" s="308">
        <v>10</v>
      </c>
      <c r="BD24" s="308">
        <v>10</v>
      </c>
      <c r="BE24" s="308">
        <v>9</v>
      </c>
      <c r="BF24" s="294"/>
      <c r="BG24" s="294"/>
      <c r="BH24" s="310">
        <f t="shared" si="12"/>
        <v>9.83</v>
      </c>
      <c r="BI24" s="311">
        <f t="shared" si="55"/>
        <v>6.8810000000000002</v>
      </c>
      <c r="BJ24" s="308">
        <v>10</v>
      </c>
      <c r="BK24" s="308">
        <v>10</v>
      </c>
      <c r="BL24" s="43"/>
      <c r="BM24" s="310">
        <f t="shared" si="41"/>
        <v>10</v>
      </c>
      <c r="BN24" s="312">
        <f t="shared" si="56"/>
        <v>3</v>
      </c>
      <c r="BO24" s="313">
        <f t="shared" ref="BO24:BO32" si="73">IFERROR(TRUNC(SUM(BI24+BN24),2),"")</f>
        <v>9.8800000000000008</v>
      </c>
      <c r="BP24" s="308">
        <v>10</v>
      </c>
      <c r="BQ24" s="308">
        <v>10</v>
      </c>
      <c r="BR24" s="308">
        <v>10</v>
      </c>
      <c r="BS24" s="308">
        <v>10</v>
      </c>
      <c r="BT24" s="308">
        <v>10</v>
      </c>
      <c r="BU24" s="308">
        <v>10</v>
      </c>
      <c r="BV24" s="294"/>
      <c r="BW24" s="294"/>
      <c r="BX24" s="310">
        <f t="shared" si="15"/>
        <v>10</v>
      </c>
      <c r="BY24" s="311">
        <f t="shared" si="58"/>
        <v>7</v>
      </c>
      <c r="BZ24" s="308">
        <v>10</v>
      </c>
      <c r="CA24" s="308">
        <v>8.9499999999999993</v>
      </c>
      <c r="CB24" s="43"/>
      <c r="CC24" s="309">
        <f t="shared" si="59"/>
        <v>9.4700000000000006</v>
      </c>
      <c r="CD24" s="314">
        <f t="shared" si="60"/>
        <v>2.8410000000000002</v>
      </c>
      <c r="CE24" s="313">
        <f t="shared" si="61"/>
        <v>9.84</v>
      </c>
      <c r="CF24" s="308">
        <v>10</v>
      </c>
      <c r="CG24" s="308">
        <v>10</v>
      </c>
      <c r="CH24" s="308">
        <v>10</v>
      </c>
      <c r="CI24" s="308">
        <v>10</v>
      </c>
      <c r="CJ24" s="308">
        <v>10</v>
      </c>
      <c r="CK24" s="308">
        <v>10</v>
      </c>
      <c r="CL24" s="294"/>
      <c r="CM24" s="294"/>
      <c r="CN24" s="310">
        <f t="shared" si="20"/>
        <v>10</v>
      </c>
      <c r="CO24" s="311">
        <f t="shared" si="62"/>
        <v>7</v>
      </c>
      <c r="CP24" s="308">
        <v>10</v>
      </c>
      <c r="CQ24" s="308">
        <v>10</v>
      </c>
      <c r="CR24" s="43"/>
      <c r="CS24" s="310">
        <f t="shared" si="63"/>
        <v>10</v>
      </c>
      <c r="CT24" s="312">
        <f t="shared" si="64"/>
        <v>3</v>
      </c>
      <c r="CU24" s="313">
        <f t="shared" si="65"/>
        <v>10</v>
      </c>
      <c r="CV24" s="315">
        <f t="shared" si="66"/>
        <v>10</v>
      </c>
      <c r="CW24" s="301" t="str">
        <f t="shared" si="42"/>
        <v>A+</v>
      </c>
      <c r="CX24" s="308">
        <v>10</v>
      </c>
      <c r="CY24" s="308">
        <v>10</v>
      </c>
      <c r="CZ24" s="308">
        <v>10</v>
      </c>
      <c r="DA24" s="308">
        <v>10</v>
      </c>
      <c r="DB24" s="308">
        <v>10</v>
      </c>
      <c r="DC24" s="308">
        <v>10</v>
      </c>
      <c r="DD24" s="294"/>
      <c r="DE24" s="294"/>
      <c r="DF24" s="310">
        <f t="shared" si="27"/>
        <v>10</v>
      </c>
      <c r="DG24" s="311">
        <f t="shared" si="67"/>
        <v>7</v>
      </c>
      <c r="DH24" s="308">
        <v>10</v>
      </c>
      <c r="DI24" s="308">
        <v>8.5</v>
      </c>
      <c r="DJ24" s="43"/>
      <c r="DK24" s="310">
        <f t="shared" si="68"/>
        <v>9.25</v>
      </c>
      <c r="DL24" s="312">
        <f t="shared" si="69"/>
        <v>2.7749999999999999</v>
      </c>
      <c r="DM24" s="313">
        <f t="shared" si="70"/>
        <v>9.77</v>
      </c>
      <c r="DN24" s="315">
        <f t="shared" si="71"/>
        <v>10</v>
      </c>
      <c r="DO24" s="298" t="str">
        <f t="shared" si="72"/>
        <v>A+</v>
      </c>
    </row>
    <row r="25" spans="1:119" ht="16.5" x14ac:dyDescent="0.25">
      <c r="A25" s="293">
        <v>14</v>
      </c>
      <c r="B25" s="296">
        <f>'LISTA CAS'!B21</f>
        <v>0</v>
      </c>
      <c r="C25" s="296" t="s">
        <v>202</v>
      </c>
      <c r="D25" s="307">
        <v>7</v>
      </c>
      <c r="E25" s="308">
        <v>7.5</v>
      </c>
      <c r="F25" s="308">
        <v>8.75</v>
      </c>
      <c r="G25" s="308">
        <v>8</v>
      </c>
      <c r="H25" s="308">
        <v>9</v>
      </c>
      <c r="I25" s="308">
        <v>8.5</v>
      </c>
      <c r="J25" s="294"/>
      <c r="K25" s="294"/>
      <c r="L25" s="302">
        <f t="shared" si="0"/>
        <v>8.1199999999999992</v>
      </c>
      <c r="M25" s="295">
        <f t="shared" si="43"/>
        <v>5.6840000000000002</v>
      </c>
      <c r="N25" s="308">
        <v>10</v>
      </c>
      <c r="O25" s="308">
        <v>7.15</v>
      </c>
      <c r="P25" s="43"/>
      <c r="Q25" s="310">
        <f t="shared" si="44"/>
        <v>8.57</v>
      </c>
      <c r="R25" s="312">
        <f t="shared" si="45"/>
        <v>2.5710000000000002</v>
      </c>
      <c r="S25" s="313">
        <f t="shared" si="46"/>
        <v>8.25</v>
      </c>
      <c r="T25" s="308">
        <v>8.15</v>
      </c>
      <c r="U25" s="308">
        <v>8</v>
      </c>
      <c r="V25" s="308">
        <v>8.75</v>
      </c>
      <c r="W25" s="308">
        <v>9</v>
      </c>
      <c r="X25" s="308">
        <v>9</v>
      </c>
      <c r="Y25" s="308">
        <v>8.1</v>
      </c>
      <c r="Z25" s="294"/>
      <c r="AA25" s="294"/>
      <c r="AB25" s="310">
        <f t="shared" si="3"/>
        <v>8.5</v>
      </c>
      <c r="AC25" s="311">
        <f t="shared" si="47"/>
        <v>5.95</v>
      </c>
      <c r="AD25" s="308">
        <v>10</v>
      </c>
      <c r="AE25" s="359">
        <v>5.75</v>
      </c>
      <c r="AF25" s="43"/>
      <c r="AG25" s="309">
        <f t="shared" si="48"/>
        <v>7.87</v>
      </c>
      <c r="AH25" s="314">
        <f t="shared" si="49"/>
        <v>2.3609999999999998</v>
      </c>
      <c r="AI25" s="313">
        <f t="shared" si="50"/>
        <v>8.31</v>
      </c>
      <c r="AJ25" s="308">
        <v>10</v>
      </c>
      <c r="AK25" s="308">
        <v>7</v>
      </c>
      <c r="AL25" s="308">
        <v>7</v>
      </c>
      <c r="AM25" s="308">
        <v>10</v>
      </c>
      <c r="AN25" s="308">
        <v>10</v>
      </c>
      <c r="AO25" s="308">
        <v>8</v>
      </c>
      <c r="AP25" s="294"/>
      <c r="AQ25" s="294"/>
      <c r="AR25" s="302">
        <f t="shared" si="8"/>
        <v>8.66</v>
      </c>
      <c r="AS25" s="295">
        <f t="shared" si="51"/>
        <v>6.0620000000000003</v>
      </c>
      <c r="AT25" s="308">
        <v>10</v>
      </c>
      <c r="AU25" s="308">
        <v>9.36</v>
      </c>
      <c r="AV25" s="43"/>
      <c r="AW25" s="309">
        <f t="shared" si="52"/>
        <v>9.68</v>
      </c>
      <c r="AX25" s="314">
        <f t="shared" si="53"/>
        <v>2.9039999999999999</v>
      </c>
      <c r="AY25" s="313">
        <f t="shared" si="54"/>
        <v>8.9600000000000009</v>
      </c>
      <c r="AZ25" s="308">
        <v>10</v>
      </c>
      <c r="BA25" s="308">
        <v>10</v>
      </c>
      <c r="BB25" s="308">
        <v>7</v>
      </c>
      <c r="BC25" s="308">
        <v>8.5</v>
      </c>
      <c r="BD25" s="308">
        <v>10</v>
      </c>
      <c r="BE25" s="308">
        <v>9</v>
      </c>
      <c r="BF25" s="294"/>
      <c r="BG25" s="294"/>
      <c r="BH25" s="310">
        <f t="shared" si="12"/>
        <v>9.08</v>
      </c>
      <c r="BI25" s="311">
        <f t="shared" si="55"/>
        <v>6.3559999999999999</v>
      </c>
      <c r="BJ25" s="308">
        <v>10</v>
      </c>
      <c r="BK25" s="308">
        <v>9.0500000000000007</v>
      </c>
      <c r="BL25" s="43"/>
      <c r="BM25" s="310">
        <f t="shared" ref="BM25:BM51" si="74">IFERROR(TRUNC(AVERAGE(BJ25:BL25),2),"")</f>
        <v>9.52</v>
      </c>
      <c r="BN25" s="312">
        <f t="shared" si="56"/>
        <v>2.8559999999999999</v>
      </c>
      <c r="BO25" s="313">
        <f t="shared" si="73"/>
        <v>9.2100000000000009</v>
      </c>
      <c r="BP25" s="308">
        <v>7</v>
      </c>
      <c r="BQ25" s="308">
        <v>7</v>
      </c>
      <c r="BR25" s="308">
        <v>7</v>
      </c>
      <c r="BS25" s="308">
        <v>9.5</v>
      </c>
      <c r="BT25" s="308">
        <v>8.75</v>
      </c>
      <c r="BU25" s="308">
        <v>9</v>
      </c>
      <c r="BV25" s="294"/>
      <c r="BW25" s="294"/>
      <c r="BX25" s="310">
        <f t="shared" si="15"/>
        <v>8.0399999999999991</v>
      </c>
      <c r="BY25" s="311">
        <f t="shared" si="58"/>
        <v>5.6279999999999992</v>
      </c>
      <c r="BZ25" s="308">
        <v>10</v>
      </c>
      <c r="CA25" s="308">
        <v>8.6999999999999993</v>
      </c>
      <c r="CB25" s="43"/>
      <c r="CC25" s="309">
        <f t="shared" si="59"/>
        <v>9.35</v>
      </c>
      <c r="CD25" s="314">
        <f t="shared" si="60"/>
        <v>2.8050000000000002</v>
      </c>
      <c r="CE25" s="313">
        <f t="shared" si="61"/>
        <v>8.43</v>
      </c>
      <c r="CF25" s="308">
        <v>10</v>
      </c>
      <c r="CG25" s="308">
        <v>10</v>
      </c>
      <c r="CH25" s="308">
        <v>10</v>
      </c>
      <c r="CI25" s="308">
        <v>10</v>
      </c>
      <c r="CJ25" s="308">
        <v>10</v>
      </c>
      <c r="CK25" s="308">
        <v>10</v>
      </c>
      <c r="CL25" s="294"/>
      <c r="CM25" s="294"/>
      <c r="CN25" s="310">
        <f t="shared" si="20"/>
        <v>10</v>
      </c>
      <c r="CO25" s="311">
        <f t="shared" si="62"/>
        <v>7</v>
      </c>
      <c r="CP25" s="308">
        <v>10</v>
      </c>
      <c r="CQ25" s="308">
        <v>8.75</v>
      </c>
      <c r="CR25" s="43"/>
      <c r="CS25" s="310">
        <f t="shared" si="63"/>
        <v>9.3699999999999992</v>
      </c>
      <c r="CT25" s="312">
        <f t="shared" si="64"/>
        <v>2.8109999999999995</v>
      </c>
      <c r="CU25" s="313">
        <f t="shared" si="65"/>
        <v>9.81</v>
      </c>
      <c r="CV25" s="315">
        <f t="shared" si="66"/>
        <v>10</v>
      </c>
      <c r="CW25" s="301" t="str">
        <f t="shared" si="42"/>
        <v>A+</v>
      </c>
      <c r="CX25" s="308">
        <v>10</v>
      </c>
      <c r="CY25" s="308">
        <v>10</v>
      </c>
      <c r="CZ25" s="308">
        <v>10</v>
      </c>
      <c r="DA25" s="308">
        <v>10</v>
      </c>
      <c r="DB25" s="308">
        <v>10</v>
      </c>
      <c r="DC25" s="308">
        <v>10</v>
      </c>
      <c r="DD25" s="294"/>
      <c r="DE25" s="294"/>
      <c r="DF25" s="310">
        <f t="shared" si="27"/>
        <v>10</v>
      </c>
      <c r="DG25" s="311">
        <f t="shared" si="67"/>
        <v>7</v>
      </c>
      <c r="DH25" s="308">
        <v>10</v>
      </c>
      <c r="DI25" s="308">
        <v>8.5</v>
      </c>
      <c r="DJ25" s="43"/>
      <c r="DK25" s="310">
        <f t="shared" si="68"/>
        <v>9.25</v>
      </c>
      <c r="DL25" s="312">
        <f t="shared" si="69"/>
        <v>2.7749999999999999</v>
      </c>
      <c r="DM25" s="313">
        <f t="shared" si="70"/>
        <v>9.77</v>
      </c>
      <c r="DN25" s="315">
        <f t="shared" si="71"/>
        <v>10</v>
      </c>
      <c r="DO25" s="298" t="str">
        <f t="shared" si="72"/>
        <v>A+</v>
      </c>
    </row>
    <row r="26" spans="1:119" ht="16.5" x14ac:dyDescent="0.25">
      <c r="A26" s="293">
        <v>15</v>
      </c>
      <c r="B26" s="296">
        <f>'LISTA CAS'!B22</f>
        <v>0</v>
      </c>
      <c r="C26" s="296" t="s">
        <v>203</v>
      </c>
      <c r="D26" s="307">
        <v>10</v>
      </c>
      <c r="E26" s="308">
        <v>9.85</v>
      </c>
      <c r="F26" s="308">
        <v>9</v>
      </c>
      <c r="G26" s="308">
        <v>8</v>
      </c>
      <c r="H26" s="308">
        <v>10</v>
      </c>
      <c r="I26" s="308">
        <v>9</v>
      </c>
      <c r="J26" s="294"/>
      <c r="K26" s="294"/>
      <c r="L26" s="302">
        <f t="shared" si="0"/>
        <v>9.3000000000000007</v>
      </c>
      <c r="M26" s="295">
        <f t="shared" si="43"/>
        <v>6.51</v>
      </c>
      <c r="N26" s="308">
        <v>10</v>
      </c>
      <c r="O26" s="308">
        <v>7.7</v>
      </c>
      <c r="P26" s="43"/>
      <c r="Q26" s="310">
        <f t="shared" si="44"/>
        <v>8.85</v>
      </c>
      <c r="R26" s="312">
        <f t="shared" si="45"/>
        <v>2.6549999999999998</v>
      </c>
      <c r="S26" s="313">
        <f t="shared" si="46"/>
        <v>9.16</v>
      </c>
      <c r="T26" s="308">
        <v>9.1999999999999993</v>
      </c>
      <c r="U26" s="308">
        <v>8.5</v>
      </c>
      <c r="V26" s="308">
        <v>9</v>
      </c>
      <c r="W26" s="308">
        <v>9.5</v>
      </c>
      <c r="X26" s="308">
        <v>8.75</v>
      </c>
      <c r="Y26" s="308">
        <v>9</v>
      </c>
      <c r="Z26" s="294"/>
      <c r="AA26" s="294"/>
      <c r="AB26" s="310">
        <f t="shared" si="3"/>
        <v>8.99</v>
      </c>
      <c r="AC26" s="311">
        <f t="shared" si="47"/>
        <v>6.293000000000001</v>
      </c>
      <c r="AD26" s="308">
        <v>10</v>
      </c>
      <c r="AE26" s="359">
        <v>7.7</v>
      </c>
      <c r="AF26" s="43"/>
      <c r="AG26" s="309">
        <f t="shared" si="48"/>
        <v>8.85</v>
      </c>
      <c r="AH26" s="314">
        <f t="shared" si="49"/>
        <v>2.6549999999999998</v>
      </c>
      <c r="AI26" s="313">
        <f t="shared" si="50"/>
        <v>8.94</v>
      </c>
      <c r="AJ26" s="308">
        <v>7</v>
      </c>
      <c r="AK26" s="308">
        <v>10</v>
      </c>
      <c r="AL26" s="308">
        <v>8.75</v>
      </c>
      <c r="AM26" s="308">
        <v>10</v>
      </c>
      <c r="AN26" s="308">
        <v>10</v>
      </c>
      <c r="AO26" s="308">
        <v>8</v>
      </c>
      <c r="AP26" s="294"/>
      <c r="AQ26" s="294"/>
      <c r="AR26" s="302">
        <f t="shared" si="8"/>
        <v>8.9499999999999993</v>
      </c>
      <c r="AS26" s="295">
        <f t="shared" si="51"/>
        <v>6.2649999999999997</v>
      </c>
      <c r="AT26" s="308">
        <v>10</v>
      </c>
      <c r="AU26" s="308">
        <v>10</v>
      </c>
      <c r="AV26" s="43"/>
      <c r="AW26" s="309">
        <f t="shared" si="52"/>
        <v>10</v>
      </c>
      <c r="AX26" s="314">
        <f t="shared" si="53"/>
        <v>3</v>
      </c>
      <c r="AY26" s="313">
        <f t="shared" si="54"/>
        <v>9.26</v>
      </c>
      <c r="AZ26" s="308">
        <v>10</v>
      </c>
      <c r="BA26" s="308">
        <v>10</v>
      </c>
      <c r="BB26" s="308">
        <v>9</v>
      </c>
      <c r="BC26" s="308">
        <v>8.5</v>
      </c>
      <c r="BD26" s="308">
        <v>10</v>
      </c>
      <c r="BE26" s="308">
        <v>10</v>
      </c>
      <c r="BF26" s="294"/>
      <c r="BG26" s="294"/>
      <c r="BH26" s="310">
        <f t="shared" si="12"/>
        <v>9.58</v>
      </c>
      <c r="BI26" s="311">
        <f t="shared" si="55"/>
        <v>6.7060000000000004</v>
      </c>
      <c r="BJ26" s="308">
        <v>10</v>
      </c>
      <c r="BK26" s="308">
        <v>10</v>
      </c>
      <c r="BL26" s="43"/>
      <c r="BM26" s="310">
        <f t="shared" si="74"/>
        <v>10</v>
      </c>
      <c r="BN26" s="312">
        <f t="shared" si="56"/>
        <v>3</v>
      </c>
      <c r="BO26" s="313">
        <f t="shared" si="73"/>
        <v>9.6999999999999993</v>
      </c>
      <c r="BP26" s="308">
        <v>10</v>
      </c>
      <c r="BQ26" s="308">
        <v>10</v>
      </c>
      <c r="BR26" s="308">
        <v>9.5</v>
      </c>
      <c r="BS26" s="308">
        <v>10</v>
      </c>
      <c r="BT26" s="308">
        <v>9.75</v>
      </c>
      <c r="BU26" s="308">
        <v>10</v>
      </c>
      <c r="BV26" s="294"/>
      <c r="BW26" s="294"/>
      <c r="BX26" s="310">
        <f t="shared" si="15"/>
        <v>9.8699999999999992</v>
      </c>
      <c r="BY26" s="311">
        <f t="shared" si="58"/>
        <v>6.9089999999999998</v>
      </c>
      <c r="BZ26" s="308">
        <v>10</v>
      </c>
      <c r="CA26" s="308">
        <v>10</v>
      </c>
      <c r="CB26" s="43"/>
      <c r="CC26" s="309">
        <f t="shared" si="59"/>
        <v>10</v>
      </c>
      <c r="CD26" s="314">
        <f t="shared" si="60"/>
        <v>3</v>
      </c>
      <c r="CE26" s="313">
        <f t="shared" si="61"/>
        <v>9.9</v>
      </c>
      <c r="CF26" s="308">
        <v>10</v>
      </c>
      <c r="CG26" s="308">
        <v>10</v>
      </c>
      <c r="CH26" s="308">
        <v>10</v>
      </c>
      <c r="CI26" s="308">
        <v>10</v>
      </c>
      <c r="CJ26" s="308">
        <v>10</v>
      </c>
      <c r="CK26" s="308">
        <v>10</v>
      </c>
      <c r="CL26" s="294"/>
      <c r="CM26" s="294"/>
      <c r="CN26" s="310">
        <f t="shared" si="20"/>
        <v>10</v>
      </c>
      <c r="CO26" s="311">
        <f t="shared" si="62"/>
        <v>7</v>
      </c>
      <c r="CP26" s="308">
        <v>10</v>
      </c>
      <c r="CQ26" s="308">
        <v>10</v>
      </c>
      <c r="CR26" s="43"/>
      <c r="CS26" s="310">
        <f t="shared" si="63"/>
        <v>10</v>
      </c>
      <c r="CT26" s="312">
        <f t="shared" si="64"/>
        <v>3</v>
      </c>
      <c r="CU26" s="313">
        <f t="shared" si="65"/>
        <v>10</v>
      </c>
      <c r="CV26" s="315">
        <f t="shared" si="66"/>
        <v>10</v>
      </c>
      <c r="CW26" s="301" t="str">
        <f t="shared" si="42"/>
        <v>A+</v>
      </c>
      <c r="CX26" s="308">
        <v>10</v>
      </c>
      <c r="CY26" s="308">
        <v>10</v>
      </c>
      <c r="CZ26" s="308">
        <v>10</v>
      </c>
      <c r="DA26" s="308">
        <v>10</v>
      </c>
      <c r="DB26" s="308">
        <v>10</v>
      </c>
      <c r="DC26" s="308">
        <v>10</v>
      </c>
      <c r="DD26" s="294"/>
      <c r="DE26" s="294"/>
      <c r="DF26" s="310">
        <f t="shared" si="27"/>
        <v>10</v>
      </c>
      <c r="DG26" s="311">
        <f t="shared" si="67"/>
        <v>7</v>
      </c>
      <c r="DH26" s="308">
        <v>10</v>
      </c>
      <c r="DI26" s="308">
        <v>10</v>
      </c>
      <c r="DJ26" s="43"/>
      <c r="DK26" s="310">
        <f t="shared" si="68"/>
        <v>10</v>
      </c>
      <c r="DL26" s="312">
        <f t="shared" si="69"/>
        <v>3</v>
      </c>
      <c r="DM26" s="313">
        <f t="shared" si="70"/>
        <v>10</v>
      </c>
      <c r="DN26" s="315">
        <f t="shared" si="71"/>
        <v>10</v>
      </c>
      <c r="DO26" s="298" t="str">
        <f t="shared" si="72"/>
        <v>A+</v>
      </c>
    </row>
    <row r="27" spans="1:119" ht="16.5" x14ac:dyDescent="0.25">
      <c r="A27" s="293">
        <v>16</v>
      </c>
      <c r="B27" s="296">
        <f>'LISTA CAS'!B23</f>
        <v>0</v>
      </c>
      <c r="C27" s="296" t="s">
        <v>204</v>
      </c>
      <c r="D27" s="307">
        <v>9.5</v>
      </c>
      <c r="E27" s="308">
        <v>7</v>
      </c>
      <c r="F27" s="308">
        <v>7</v>
      </c>
      <c r="G27" s="308">
        <v>7</v>
      </c>
      <c r="H27" s="308">
        <v>7</v>
      </c>
      <c r="I27" s="308">
        <v>7</v>
      </c>
      <c r="J27" s="294"/>
      <c r="K27" s="294"/>
      <c r="L27" s="302">
        <f t="shared" si="0"/>
        <v>7.41</v>
      </c>
      <c r="M27" s="295">
        <f t="shared" si="43"/>
        <v>5.1870000000000003</v>
      </c>
      <c r="N27" s="308">
        <v>10</v>
      </c>
      <c r="O27" s="308">
        <v>5</v>
      </c>
      <c r="P27" s="43"/>
      <c r="Q27" s="310">
        <f t="shared" si="44"/>
        <v>7.5</v>
      </c>
      <c r="R27" s="312">
        <f t="shared" si="45"/>
        <v>2.25</v>
      </c>
      <c r="S27" s="313">
        <f t="shared" si="46"/>
        <v>7.43</v>
      </c>
      <c r="T27" s="308">
        <v>7</v>
      </c>
      <c r="U27" s="308">
        <v>9</v>
      </c>
      <c r="V27" s="308">
        <v>9.5</v>
      </c>
      <c r="W27" s="308">
        <v>8.75</v>
      </c>
      <c r="X27" s="308">
        <v>8</v>
      </c>
      <c r="Y27" s="308">
        <v>8</v>
      </c>
      <c r="Z27" s="294"/>
      <c r="AA27" s="294"/>
      <c r="AB27" s="310">
        <f t="shared" si="3"/>
        <v>8.3699999999999992</v>
      </c>
      <c r="AC27" s="311">
        <f t="shared" si="47"/>
        <v>5.859</v>
      </c>
      <c r="AD27" s="308">
        <v>10</v>
      </c>
      <c r="AE27" s="359">
        <v>6.5</v>
      </c>
      <c r="AF27" s="43"/>
      <c r="AG27" s="309">
        <f t="shared" si="48"/>
        <v>8.25</v>
      </c>
      <c r="AH27" s="314">
        <f t="shared" si="49"/>
        <v>2.4750000000000001</v>
      </c>
      <c r="AI27" s="313">
        <f t="shared" si="50"/>
        <v>8.33</v>
      </c>
      <c r="AJ27" s="308">
        <v>10</v>
      </c>
      <c r="AK27" s="308">
        <v>8</v>
      </c>
      <c r="AL27" s="308">
        <v>7.5</v>
      </c>
      <c r="AM27" s="308">
        <v>8.8000000000000007</v>
      </c>
      <c r="AN27" s="308">
        <v>8</v>
      </c>
      <c r="AO27" s="308">
        <v>8</v>
      </c>
      <c r="AP27" s="294"/>
      <c r="AQ27" s="294"/>
      <c r="AR27" s="302">
        <f t="shared" si="8"/>
        <v>8.3800000000000008</v>
      </c>
      <c r="AS27" s="295">
        <f t="shared" si="51"/>
        <v>5.8660000000000005</v>
      </c>
      <c r="AT27" s="308">
        <v>10</v>
      </c>
      <c r="AU27" s="308">
        <v>9</v>
      </c>
      <c r="AV27" s="43"/>
      <c r="AW27" s="309">
        <f t="shared" si="52"/>
        <v>9.5</v>
      </c>
      <c r="AX27" s="314">
        <f t="shared" si="53"/>
        <v>2.85</v>
      </c>
      <c r="AY27" s="313">
        <f t="shared" si="54"/>
        <v>8.7100000000000009</v>
      </c>
      <c r="AZ27" s="308">
        <v>9</v>
      </c>
      <c r="BA27" s="308">
        <v>8.5</v>
      </c>
      <c r="BB27" s="308">
        <v>8.65</v>
      </c>
      <c r="BC27" s="308">
        <v>9</v>
      </c>
      <c r="BD27" s="308">
        <v>8</v>
      </c>
      <c r="BE27" s="308">
        <v>9</v>
      </c>
      <c r="BF27" s="294"/>
      <c r="BG27" s="294"/>
      <c r="BH27" s="310">
        <f t="shared" si="12"/>
        <v>8.69</v>
      </c>
      <c r="BI27" s="311">
        <f t="shared" si="55"/>
        <v>6.0829999999999993</v>
      </c>
      <c r="BJ27" s="308">
        <v>10</v>
      </c>
      <c r="BK27" s="308">
        <v>10</v>
      </c>
      <c r="BL27" s="43"/>
      <c r="BM27" s="310">
        <f t="shared" si="74"/>
        <v>10</v>
      </c>
      <c r="BN27" s="312">
        <f t="shared" si="56"/>
        <v>3</v>
      </c>
      <c r="BO27" s="313">
        <f t="shared" si="73"/>
        <v>9.08</v>
      </c>
      <c r="BP27" s="308">
        <v>8</v>
      </c>
      <c r="BQ27" s="308">
        <v>8</v>
      </c>
      <c r="BR27" s="308">
        <v>8</v>
      </c>
      <c r="BS27" s="308">
        <v>8</v>
      </c>
      <c r="BT27" s="308">
        <v>8</v>
      </c>
      <c r="BU27" s="308">
        <v>8</v>
      </c>
      <c r="BV27" s="294"/>
      <c r="BW27" s="294"/>
      <c r="BX27" s="310">
        <f t="shared" si="15"/>
        <v>8</v>
      </c>
      <c r="BY27" s="311">
        <f t="shared" si="58"/>
        <v>5.6</v>
      </c>
      <c r="BZ27" s="308">
        <v>10</v>
      </c>
      <c r="CA27" s="308">
        <v>8</v>
      </c>
      <c r="CB27" s="43"/>
      <c r="CC27" s="309">
        <f t="shared" si="59"/>
        <v>9</v>
      </c>
      <c r="CD27" s="314">
        <f t="shared" si="60"/>
        <v>2.7</v>
      </c>
      <c r="CE27" s="313">
        <f t="shared" si="61"/>
        <v>8.3000000000000007</v>
      </c>
      <c r="CF27" s="308">
        <v>10</v>
      </c>
      <c r="CG27" s="308">
        <v>10</v>
      </c>
      <c r="CH27" s="308">
        <v>10</v>
      </c>
      <c r="CI27" s="308">
        <v>10</v>
      </c>
      <c r="CJ27" s="308">
        <v>10</v>
      </c>
      <c r="CK27" s="308">
        <v>10</v>
      </c>
      <c r="CL27" s="294"/>
      <c r="CM27" s="294"/>
      <c r="CN27" s="310">
        <f t="shared" si="20"/>
        <v>10</v>
      </c>
      <c r="CO27" s="311">
        <f t="shared" si="62"/>
        <v>7</v>
      </c>
      <c r="CP27" s="308">
        <v>10</v>
      </c>
      <c r="CQ27" s="308">
        <v>10</v>
      </c>
      <c r="CR27" s="43"/>
      <c r="CS27" s="310">
        <f t="shared" si="63"/>
        <v>10</v>
      </c>
      <c r="CT27" s="312">
        <f t="shared" si="64"/>
        <v>3</v>
      </c>
      <c r="CU27" s="313">
        <f t="shared" si="65"/>
        <v>10</v>
      </c>
      <c r="CV27" s="315">
        <f t="shared" si="66"/>
        <v>10</v>
      </c>
      <c r="CW27" s="301" t="str">
        <f t="shared" si="42"/>
        <v>A+</v>
      </c>
      <c r="CX27" s="308">
        <v>10</v>
      </c>
      <c r="CY27" s="308">
        <v>10</v>
      </c>
      <c r="CZ27" s="308">
        <v>10</v>
      </c>
      <c r="DA27" s="308">
        <v>10</v>
      </c>
      <c r="DB27" s="308">
        <v>10</v>
      </c>
      <c r="DC27" s="308">
        <v>10</v>
      </c>
      <c r="DD27" s="294"/>
      <c r="DE27" s="294"/>
      <c r="DF27" s="310">
        <f t="shared" si="27"/>
        <v>10</v>
      </c>
      <c r="DG27" s="311">
        <f t="shared" si="67"/>
        <v>7</v>
      </c>
      <c r="DH27" s="308">
        <v>10</v>
      </c>
      <c r="DI27" s="308">
        <v>7</v>
      </c>
      <c r="DJ27" s="43"/>
      <c r="DK27" s="310">
        <f t="shared" si="68"/>
        <v>8.5</v>
      </c>
      <c r="DL27" s="312">
        <f t="shared" si="69"/>
        <v>2.5499999999999998</v>
      </c>
      <c r="DM27" s="313">
        <f t="shared" si="70"/>
        <v>9.5500000000000007</v>
      </c>
      <c r="DN27" s="315">
        <f t="shared" si="71"/>
        <v>10</v>
      </c>
      <c r="DO27" s="298" t="str">
        <f t="shared" si="72"/>
        <v>A+</v>
      </c>
    </row>
    <row r="28" spans="1:119" ht="16.5" x14ac:dyDescent="0.25">
      <c r="A28" s="293">
        <v>17</v>
      </c>
      <c r="B28" s="296">
        <f>'LISTA CAS'!B24</f>
        <v>0</v>
      </c>
      <c r="C28" s="296" t="s">
        <v>205</v>
      </c>
      <c r="D28" s="307">
        <v>10</v>
      </c>
      <c r="E28" s="308">
        <v>9.5</v>
      </c>
      <c r="F28" s="308">
        <v>8.75</v>
      </c>
      <c r="G28" s="308">
        <v>8.5</v>
      </c>
      <c r="H28" s="308">
        <v>9</v>
      </c>
      <c r="I28" s="308">
        <v>9</v>
      </c>
      <c r="J28" s="294"/>
      <c r="K28" s="294"/>
      <c r="L28" s="302">
        <f t="shared" si="0"/>
        <v>9.1199999999999992</v>
      </c>
      <c r="M28" s="295">
        <f t="shared" si="43"/>
        <v>6.3839999999999995</v>
      </c>
      <c r="N28" s="308">
        <v>10</v>
      </c>
      <c r="O28" s="308">
        <v>9</v>
      </c>
      <c r="P28" s="43"/>
      <c r="Q28" s="310">
        <f t="shared" si="44"/>
        <v>9.5</v>
      </c>
      <c r="R28" s="312">
        <f t="shared" si="45"/>
        <v>2.85</v>
      </c>
      <c r="S28" s="313">
        <f t="shared" si="46"/>
        <v>9.23</v>
      </c>
      <c r="T28" s="308">
        <v>9.1</v>
      </c>
      <c r="U28" s="308">
        <v>10</v>
      </c>
      <c r="V28" s="308">
        <v>10</v>
      </c>
      <c r="W28" s="308">
        <v>9.5</v>
      </c>
      <c r="X28" s="308">
        <v>9</v>
      </c>
      <c r="Y28" s="308">
        <v>10</v>
      </c>
      <c r="Z28" s="294"/>
      <c r="AA28" s="294"/>
      <c r="AB28" s="310">
        <f t="shared" si="3"/>
        <v>9.6</v>
      </c>
      <c r="AC28" s="311">
        <f t="shared" si="47"/>
        <v>6.72</v>
      </c>
      <c r="AD28" s="308">
        <v>10</v>
      </c>
      <c r="AE28" s="359">
        <v>9.65</v>
      </c>
      <c r="AF28" s="43"/>
      <c r="AG28" s="309">
        <f t="shared" si="48"/>
        <v>9.82</v>
      </c>
      <c r="AH28" s="314">
        <f t="shared" si="49"/>
        <v>2.9460000000000002</v>
      </c>
      <c r="AI28" s="313">
        <f t="shared" si="50"/>
        <v>9.66</v>
      </c>
      <c r="AJ28" s="308">
        <v>10</v>
      </c>
      <c r="AK28" s="308">
        <v>10</v>
      </c>
      <c r="AL28" s="308">
        <v>10</v>
      </c>
      <c r="AM28" s="308">
        <v>10</v>
      </c>
      <c r="AN28" s="308">
        <v>10</v>
      </c>
      <c r="AO28" s="308">
        <v>10</v>
      </c>
      <c r="AP28" s="294"/>
      <c r="AQ28" s="294"/>
      <c r="AR28" s="302">
        <f t="shared" si="8"/>
        <v>10</v>
      </c>
      <c r="AS28" s="295">
        <f t="shared" si="51"/>
        <v>7</v>
      </c>
      <c r="AT28" s="308">
        <v>10</v>
      </c>
      <c r="AU28" s="308">
        <v>10</v>
      </c>
      <c r="AV28" s="43"/>
      <c r="AW28" s="309">
        <f t="shared" si="52"/>
        <v>10</v>
      </c>
      <c r="AX28" s="314">
        <f t="shared" si="53"/>
        <v>3</v>
      </c>
      <c r="AY28" s="313">
        <f t="shared" si="54"/>
        <v>10</v>
      </c>
      <c r="AZ28" s="308">
        <v>10</v>
      </c>
      <c r="BA28" s="308">
        <v>8</v>
      </c>
      <c r="BB28" s="308">
        <v>9.5</v>
      </c>
      <c r="BC28" s="308">
        <v>8</v>
      </c>
      <c r="BD28" s="308">
        <v>8.5</v>
      </c>
      <c r="BE28" s="308">
        <v>8</v>
      </c>
      <c r="BF28" s="294"/>
      <c r="BG28" s="294"/>
      <c r="BH28" s="310">
        <f t="shared" si="12"/>
        <v>8.66</v>
      </c>
      <c r="BI28" s="311">
        <f t="shared" si="55"/>
        <v>6.0620000000000003</v>
      </c>
      <c r="BJ28" s="308">
        <v>10</v>
      </c>
      <c r="BK28" s="308">
        <v>9</v>
      </c>
      <c r="BL28" s="43"/>
      <c r="BM28" s="310">
        <f t="shared" si="74"/>
        <v>9.5</v>
      </c>
      <c r="BN28" s="312">
        <f t="shared" si="56"/>
        <v>2.85</v>
      </c>
      <c r="BO28" s="313">
        <f t="shared" si="73"/>
        <v>8.91</v>
      </c>
      <c r="BP28" s="308">
        <v>8.75</v>
      </c>
      <c r="BQ28" s="308">
        <v>10</v>
      </c>
      <c r="BR28" s="308">
        <v>9</v>
      </c>
      <c r="BS28" s="308">
        <v>9</v>
      </c>
      <c r="BT28" s="308">
        <v>9</v>
      </c>
      <c r="BU28" s="308">
        <v>10</v>
      </c>
      <c r="BV28" s="294"/>
      <c r="BW28" s="294"/>
      <c r="BX28" s="310">
        <f t="shared" si="15"/>
        <v>9.2899999999999991</v>
      </c>
      <c r="BY28" s="311">
        <f t="shared" si="58"/>
        <v>6.5029999999999992</v>
      </c>
      <c r="BZ28" s="308">
        <v>10</v>
      </c>
      <c r="CA28" s="308">
        <v>10</v>
      </c>
      <c r="CB28" s="43"/>
      <c r="CC28" s="309">
        <f t="shared" si="59"/>
        <v>10</v>
      </c>
      <c r="CD28" s="314">
        <f t="shared" si="60"/>
        <v>3</v>
      </c>
      <c r="CE28" s="313">
        <f t="shared" si="61"/>
        <v>9.5</v>
      </c>
      <c r="CF28" s="308">
        <v>10</v>
      </c>
      <c r="CG28" s="308">
        <v>10</v>
      </c>
      <c r="CH28" s="308">
        <v>10</v>
      </c>
      <c r="CI28" s="308">
        <v>10</v>
      </c>
      <c r="CJ28" s="308">
        <v>10</v>
      </c>
      <c r="CK28" s="308">
        <v>10</v>
      </c>
      <c r="CL28" s="294"/>
      <c r="CM28" s="294"/>
      <c r="CN28" s="310">
        <f t="shared" si="20"/>
        <v>10</v>
      </c>
      <c r="CO28" s="311">
        <f t="shared" si="62"/>
        <v>7</v>
      </c>
      <c r="CP28" s="308">
        <v>10</v>
      </c>
      <c r="CQ28" s="308">
        <v>10</v>
      </c>
      <c r="CR28" s="43"/>
      <c r="CS28" s="310">
        <f t="shared" si="63"/>
        <v>10</v>
      </c>
      <c r="CT28" s="312">
        <f t="shared" si="64"/>
        <v>3</v>
      </c>
      <c r="CU28" s="313">
        <f t="shared" si="65"/>
        <v>10</v>
      </c>
      <c r="CV28" s="315">
        <f t="shared" si="66"/>
        <v>10</v>
      </c>
      <c r="CW28" s="301" t="str">
        <f t="shared" ref="CW28:CW51" si="75">IF(CV28="","",IF(CV28&gt;=9.51,"A+",IF(CV28&gt;=9,"A-",IF(CV28&gt;=8,"B+",IF(CV28&gt;=7,"B-",IF(CV28&gt;=6,"C+",IF(CV28&gt;=5,"C-",IF(CV28&gt;=4,"D+",IF(CV28&gt;=3,"D-",IF(CV28&gt;=2,"E+",IF(CV28&gt;=0,"E-")))))))))))</f>
        <v>A+</v>
      </c>
      <c r="CX28" s="308">
        <v>10</v>
      </c>
      <c r="CY28" s="308">
        <v>10</v>
      </c>
      <c r="CZ28" s="308">
        <v>10</v>
      </c>
      <c r="DA28" s="308">
        <v>10</v>
      </c>
      <c r="DB28" s="308">
        <v>10</v>
      </c>
      <c r="DC28" s="308">
        <v>10</v>
      </c>
      <c r="DD28" s="294"/>
      <c r="DE28" s="294"/>
      <c r="DF28" s="310">
        <f t="shared" si="27"/>
        <v>10</v>
      </c>
      <c r="DG28" s="311">
        <f t="shared" si="67"/>
        <v>7</v>
      </c>
      <c r="DH28" s="308">
        <v>10</v>
      </c>
      <c r="DI28" s="308">
        <v>7.25</v>
      </c>
      <c r="DJ28" s="43"/>
      <c r="DK28" s="310">
        <f t="shared" si="68"/>
        <v>8.6199999999999992</v>
      </c>
      <c r="DL28" s="312">
        <f t="shared" si="69"/>
        <v>2.5859999999999999</v>
      </c>
      <c r="DM28" s="313">
        <f t="shared" si="70"/>
        <v>9.58</v>
      </c>
      <c r="DN28" s="315">
        <f t="shared" si="71"/>
        <v>10</v>
      </c>
      <c r="DO28" s="298" t="str">
        <f t="shared" si="72"/>
        <v>A+</v>
      </c>
    </row>
    <row r="29" spans="1:119" ht="16.5" x14ac:dyDescent="0.25">
      <c r="A29" s="293">
        <v>18</v>
      </c>
      <c r="B29" s="296">
        <f>'LISTA CAS'!B25</f>
        <v>0</v>
      </c>
      <c r="C29" s="296" t="s">
        <v>206</v>
      </c>
      <c r="D29" s="307">
        <v>9.5</v>
      </c>
      <c r="E29" s="308">
        <v>7.85</v>
      </c>
      <c r="F29" s="308">
        <v>7</v>
      </c>
      <c r="G29" s="308">
        <v>8.25</v>
      </c>
      <c r="H29" s="308">
        <v>7.45</v>
      </c>
      <c r="I29" s="308">
        <v>7</v>
      </c>
      <c r="J29" s="294"/>
      <c r="K29" s="294"/>
      <c r="L29" s="302">
        <f t="shared" si="0"/>
        <v>7.84</v>
      </c>
      <c r="M29" s="295">
        <f t="shared" si="43"/>
        <v>5.4879999999999995</v>
      </c>
      <c r="N29" s="308">
        <v>10</v>
      </c>
      <c r="O29" s="308">
        <v>9.25</v>
      </c>
      <c r="P29" s="43"/>
      <c r="Q29" s="310">
        <f t="shared" si="44"/>
        <v>9.6199999999999992</v>
      </c>
      <c r="R29" s="312">
        <f t="shared" si="45"/>
        <v>2.8859999999999997</v>
      </c>
      <c r="S29" s="313">
        <f t="shared" si="46"/>
        <v>8.3699999999999992</v>
      </c>
      <c r="T29" s="308">
        <v>8</v>
      </c>
      <c r="U29" s="308">
        <v>7</v>
      </c>
      <c r="V29" s="308">
        <v>7.45</v>
      </c>
      <c r="W29" s="308">
        <v>7.85</v>
      </c>
      <c r="X29" s="308">
        <v>7</v>
      </c>
      <c r="Y29" s="308">
        <v>7</v>
      </c>
      <c r="Z29" s="294"/>
      <c r="AA29" s="294"/>
      <c r="AB29" s="310">
        <f t="shared" si="3"/>
        <v>7.38</v>
      </c>
      <c r="AC29" s="311">
        <f t="shared" si="47"/>
        <v>5.1660000000000004</v>
      </c>
      <c r="AD29" s="308">
        <v>10</v>
      </c>
      <c r="AE29" s="359">
        <v>6</v>
      </c>
      <c r="AF29" s="43"/>
      <c r="AG29" s="309">
        <f t="shared" si="48"/>
        <v>8</v>
      </c>
      <c r="AH29" s="314">
        <f t="shared" si="49"/>
        <v>2.4</v>
      </c>
      <c r="AI29" s="313">
        <f t="shared" si="50"/>
        <v>7.56</v>
      </c>
      <c r="AJ29" s="308">
        <v>9</v>
      </c>
      <c r="AK29" s="308">
        <v>10</v>
      </c>
      <c r="AL29" s="308">
        <v>10</v>
      </c>
      <c r="AM29" s="308">
        <v>10</v>
      </c>
      <c r="AN29" s="308">
        <v>7</v>
      </c>
      <c r="AO29" s="308">
        <v>6</v>
      </c>
      <c r="AP29" s="294"/>
      <c r="AQ29" s="294"/>
      <c r="AR29" s="302">
        <f t="shared" si="8"/>
        <v>8.66</v>
      </c>
      <c r="AS29" s="295">
        <f t="shared" si="51"/>
        <v>6.0620000000000003</v>
      </c>
      <c r="AT29" s="308">
        <v>10</v>
      </c>
      <c r="AU29" s="308">
        <v>9</v>
      </c>
      <c r="AV29" s="43"/>
      <c r="AW29" s="309">
        <f t="shared" si="52"/>
        <v>9.5</v>
      </c>
      <c r="AX29" s="314">
        <f t="shared" si="53"/>
        <v>2.85</v>
      </c>
      <c r="AY29" s="313">
        <f t="shared" si="54"/>
        <v>8.91</v>
      </c>
      <c r="AZ29" s="308">
        <v>10</v>
      </c>
      <c r="BA29" s="308">
        <v>10</v>
      </c>
      <c r="BB29" s="308">
        <v>10</v>
      </c>
      <c r="BC29" s="308">
        <v>9.5</v>
      </c>
      <c r="BD29" s="308">
        <v>9.5</v>
      </c>
      <c r="BE29" s="308">
        <v>8</v>
      </c>
      <c r="BF29" s="294"/>
      <c r="BG29" s="294"/>
      <c r="BH29" s="310">
        <f t="shared" si="12"/>
        <v>9.5</v>
      </c>
      <c r="BI29" s="311">
        <f t="shared" si="55"/>
        <v>6.65</v>
      </c>
      <c r="BJ29" s="308">
        <v>10</v>
      </c>
      <c r="BK29" s="308">
        <v>9</v>
      </c>
      <c r="BL29" s="43"/>
      <c r="BM29" s="310">
        <f t="shared" si="74"/>
        <v>9.5</v>
      </c>
      <c r="BN29" s="312">
        <f t="shared" si="56"/>
        <v>2.85</v>
      </c>
      <c r="BO29" s="313">
        <f t="shared" si="73"/>
        <v>9.5</v>
      </c>
      <c r="BP29" s="308">
        <v>10</v>
      </c>
      <c r="BQ29" s="308">
        <v>10</v>
      </c>
      <c r="BR29" s="308">
        <v>7.5</v>
      </c>
      <c r="BS29" s="308">
        <v>8</v>
      </c>
      <c r="BT29" s="308">
        <v>7</v>
      </c>
      <c r="BU29" s="308">
        <v>10</v>
      </c>
      <c r="BV29" s="294"/>
      <c r="BW29" s="294"/>
      <c r="BX29" s="310">
        <f t="shared" si="15"/>
        <v>8.75</v>
      </c>
      <c r="BY29" s="311">
        <f t="shared" si="58"/>
        <v>6.125</v>
      </c>
      <c r="BZ29" s="308">
        <v>10</v>
      </c>
      <c r="CA29" s="308">
        <v>8.35</v>
      </c>
      <c r="CB29" s="43"/>
      <c r="CC29" s="309">
        <f t="shared" si="59"/>
        <v>9.17</v>
      </c>
      <c r="CD29" s="314">
        <f t="shared" si="60"/>
        <v>2.7510000000000003</v>
      </c>
      <c r="CE29" s="313">
        <f t="shared" si="61"/>
        <v>8.8699999999999992</v>
      </c>
      <c r="CF29" s="308">
        <v>9</v>
      </c>
      <c r="CG29" s="308">
        <v>8.5</v>
      </c>
      <c r="CH29" s="308">
        <v>9</v>
      </c>
      <c r="CI29" s="308">
        <v>8</v>
      </c>
      <c r="CJ29" s="308">
        <v>10</v>
      </c>
      <c r="CK29" s="308">
        <v>10</v>
      </c>
      <c r="CL29" s="294"/>
      <c r="CM29" s="294"/>
      <c r="CN29" s="310">
        <f t="shared" si="20"/>
        <v>9.08</v>
      </c>
      <c r="CO29" s="311">
        <f t="shared" si="62"/>
        <v>6.3559999999999999</v>
      </c>
      <c r="CP29" s="308">
        <v>10</v>
      </c>
      <c r="CQ29" s="308">
        <v>10</v>
      </c>
      <c r="CR29" s="43"/>
      <c r="CS29" s="310">
        <f t="shared" si="63"/>
        <v>10</v>
      </c>
      <c r="CT29" s="312">
        <f t="shared" si="64"/>
        <v>3</v>
      </c>
      <c r="CU29" s="313">
        <f t="shared" si="65"/>
        <v>9.35</v>
      </c>
      <c r="CV29" s="315">
        <f t="shared" si="66"/>
        <v>9</v>
      </c>
      <c r="CW29" s="301" t="str">
        <f t="shared" si="75"/>
        <v>A-</v>
      </c>
      <c r="CX29" s="308">
        <v>10</v>
      </c>
      <c r="CY29" s="308">
        <v>10</v>
      </c>
      <c r="CZ29" s="308">
        <v>10</v>
      </c>
      <c r="DA29" s="308">
        <v>10</v>
      </c>
      <c r="DB29" s="308">
        <v>10</v>
      </c>
      <c r="DC29" s="308">
        <v>10</v>
      </c>
      <c r="DD29" s="294"/>
      <c r="DE29" s="294"/>
      <c r="DF29" s="310">
        <f t="shared" si="27"/>
        <v>10</v>
      </c>
      <c r="DG29" s="311">
        <f t="shared" si="67"/>
        <v>7</v>
      </c>
      <c r="DH29" s="308">
        <v>10</v>
      </c>
      <c r="DI29" s="308">
        <v>8</v>
      </c>
      <c r="DJ29" s="43"/>
      <c r="DK29" s="310">
        <f t="shared" si="68"/>
        <v>9</v>
      </c>
      <c r="DL29" s="312">
        <f t="shared" si="69"/>
        <v>2.7</v>
      </c>
      <c r="DM29" s="313">
        <f t="shared" si="70"/>
        <v>9.6999999999999993</v>
      </c>
      <c r="DN29" s="315">
        <f t="shared" si="71"/>
        <v>10</v>
      </c>
      <c r="DO29" s="298" t="str">
        <f t="shared" si="72"/>
        <v>A+</v>
      </c>
    </row>
    <row r="30" spans="1:119" ht="16.5" x14ac:dyDescent="0.25">
      <c r="A30" s="293">
        <v>19</v>
      </c>
      <c r="B30" s="296">
        <f>'LISTA CAS'!B26</f>
        <v>0</v>
      </c>
      <c r="C30" s="296" t="s">
        <v>207</v>
      </c>
      <c r="D30" s="307">
        <v>8.75</v>
      </c>
      <c r="E30" s="308">
        <v>8</v>
      </c>
      <c r="F30" s="308">
        <v>9</v>
      </c>
      <c r="G30" s="308">
        <v>9.1</v>
      </c>
      <c r="H30" s="308">
        <v>10</v>
      </c>
      <c r="I30" s="308">
        <v>9.75</v>
      </c>
      <c r="J30" s="294"/>
      <c r="K30" s="294"/>
      <c r="L30" s="302">
        <f t="shared" si="0"/>
        <v>9.1</v>
      </c>
      <c r="M30" s="295">
        <f t="shared" si="43"/>
        <v>6.37</v>
      </c>
      <c r="N30" s="308">
        <v>10</v>
      </c>
      <c r="O30" s="308">
        <v>7.2</v>
      </c>
      <c r="P30" s="43"/>
      <c r="Q30" s="310">
        <f t="shared" si="44"/>
        <v>8.6</v>
      </c>
      <c r="R30" s="312">
        <f t="shared" si="45"/>
        <v>2.58</v>
      </c>
      <c r="S30" s="313">
        <f t="shared" si="46"/>
        <v>8.9499999999999993</v>
      </c>
      <c r="T30" s="308">
        <v>8.75</v>
      </c>
      <c r="U30" s="308">
        <v>8</v>
      </c>
      <c r="V30" s="308">
        <v>7.58</v>
      </c>
      <c r="W30" s="308">
        <v>7</v>
      </c>
      <c r="X30" s="308">
        <v>8.5</v>
      </c>
      <c r="Y30" s="308">
        <v>7.1</v>
      </c>
      <c r="Z30" s="294"/>
      <c r="AA30" s="294"/>
      <c r="AB30" s="310">
        <f t="shared" si="3"/>
        <v>7.82</v>
      </c>
      <c r="AC30" s="311">
        <f t="shared" si="47"/>
        <v>5.4740000000000002</v>
      </c>
      <c r="AD30" s="308">
        <v>10</v>
      </c>
      <c r="AE30" s="359">
        <v>6.75</v>
      </c>
      <c r="AF30" s="43"/>
      <c r="AG30" s="309">
        <f t="shared" si="48"/>
        <v>8.3699999999999992</v>
      </c>
      <c r="AH30" s="314">
        <f t="shared" si="49"/>
        <v>2.5109999999999997</v>
      </c>
      <c r="AI30" s="313">
        <f t="shared" si="50"/>
        <v>7.98</v>
      </c>
      <c r="AJ30" s="308">
        <v>10</v>
      </c>
      <c r="AK30" s="308">
        <v>10</v>
      </c>
      <c r="AL30" s="308">
        <v>8</v>
      </c>
      <c r="AM30" s="308">
        <v>6</v>
      </c>
      <c r="AN30" s="308">
        <v>7.75</v>
      </c>
      <c r="AO30" s="308">
        <v>8</v>
      </c>
      <c r="AP30" s="294"/>
      <c r="AQ30" s="294"/>
      <c r="AR30" s="302">
        <f t="shared" si="8"/>
        <v>8.2899999999999991</v>
      </c>
      <c r="AS30" s="295">
        <f t="shared" si="51"/>
        <v>5.8029999999999999</v>
      </c>
      <c r="AT30" s="308">
        <v>10</v>
      </c>
      <c r="AU30" s="308">
        <v>9</v>
      </c>
      <c r="AV30" s="43"/>
      <c r="AW30" s="309">
        <f t="shared" si="52"/>
        <v>9.5</v>
      </c>
      <c r="AX30" s="314">
        <f t="shared" si="53"/>
        <v>2.85</v>
      </c>
      <c r="AY30" s="313">
        <f t="shared" si="54"/>
        <v>8.65</v>
      </c>
      <c r="AZ30" s="308">
        <v>10</v>
      </c>
      <c r="BA30" s="308">
        <v>10</v>
      </c>
      <c r="BB30" s="308">
        <v>9.5</v>
      </c>
      <c r="BC30" s="308">
        <v>9</v>
      </c>
      <c r="BD30" s="308">
        <v>9.4499999999999993</v>
      </c>
      <c r="BE30" s="308">
        <v>9</v>
      </c>
      <c r="BF30" s="294"/>
      <c r="BG30" s="294"/>
      <c r="BH30" s="310">
        <f t="shared" si="12"/>
        <v>9.49</v>
      </c>
      <c r="BI30" s="311">
        <f t="shared" si="55"/>
        <v>6.6430000000000007</v>
      </c>
      <c r="BJ30" s="308">
        <v>10</v>
      </c>
      <c r="BK30" s="308">
        <v>10</v>
      </c>
      <c r="BL30" s="43"/>
      <c r="BM30" s="310">
        <f t="shared" si="74"/>
        <v>10</v>
      </c>
      <c r="BN30" s="312">
        <f t="shared" si="56"/>
        <v>3</v>
      </c>
      <c r="BO30" s="313">
        <f t="shared" si="73"/>
        <v>9.64</v>
      </c>
      <c r="BP30" s="308">
        <v>10</v>
      </c>
      <c r="BQ30" s="308">
        <v>10</v>
      </c>
      <c r="BR30" s="308">
        <v>10</v>
      </c>
      <c r="BS30" s="308">
        <v>9.5</v>
      </c>
      <c r="BT30" s="308">
        <v>9</v>
      </c>
      <c r="BU30" s="308">
        <v>8.5</v>
      </c>
      <c r="BV30" s="294"/>
      <c r="BW30" s="294"/>
      <c r="BX30" s="310">
        <f t="shared" si="15"/>
        <v>9.5</v>
      </c>
      <c r="BY30" s="311">
        <f t="shared" si="58"/>
        <v>6.65</v>
      </c>
      <c r="BZ30" s="308">
        <v>10</v>
      </c>
      <c r="CA30" s="308">
        <v>10</v>
      </c>
      <c r="CB30" s="43"/>
      <c r="CC30" s="309">
        <f t="shared" si="59"/>
        <v>10</v>
      </c>
      <c r="CD30" s="314">
        <f t="shared" si="60"/>
        <v>3</v>
      </c>
      <c r="CE30" s="313">
        <f t="shared" si="61"/>
        <v>9.65</v>
      </c>
      <c r="CF30" s="308">
        <v>10</v>
      </c>
      <c r="CG30" s="308">
        <v>10</v>
      </c>
      <c r="CH30" s="308">
        <v>10</v>
      </c>
      <c r="CI30" s="308">
        <v>10</v>
      </c>
      <c r="CJ30" s="308">
        <v>10</v>
      </c>
      <c r="CK30" s="308">
        <v>10</v>
      </c>
      <c r="CL30" s="294"/>
      <c r="CM30" s="294"/>
      <c r="CN30" s="310">
        <f t="shared" si="20"/>
        <v>10</v>
      </c>
      <c r="CO30" s="311">
        <f t="shared" si="62"/>
        <v>7</v>
      </c>
      <c r="CP30" s="308">
        <v>10</v>
      </c>
      <c r="CQ30" s="308">
        <v>10</v>
      </c>
      <c r="CR30" s="43"/>
      <c r="CS30" s="310">
        <f t="shared" si="63"/>
        <v>10</v>
      </c>
      <c r="CT30" s="312">
        <f t="shared" si="64"/>
        <v>3</v>
      </c>
      <c r="CU30" s="313">
        <f t="shared" si="65"/>
        <v>10</v>
      </c>
      <c r="CV30" s="315">
        <f t="shared" si="66"/>
        <v>10</v>
      </c>
      <c r="CW30" s="301" t="str">
        <f t="shared" si="75"/>
        <v>A+</v>
      </c>
      <c r="CX30" s="308">
        <v>10</v>
      </c>
      <c r="CY30" s="308">
        <v>10</v>
      </c>
      <c r="CZ30" s="308">
        <v>10</v>
      </c>
      <c r="DA30" s="308">
        <v>10</v>
      </c>
      <c r="DB30" s="308">
        <v>10</v>
      </c>
      <c r="DC30" s="308">
        <v>10</v>
      </c>
      <c r="DD30" s="294"/>
      <c r="DE30" s="294"/>
      <c r="DF30" s="310">
        <f t="shared" si="27"/>
        <v>10</v>
      </c>
      <c r="DG30" s="311">
        <f t="shared" si="67"/>
        <v>7</v>
      </c>
      <c r="DH30" s="308">
        <v>10</v>
      </c>
      <c r="DI30" s="308">
        <v>9</v>
      </c>
      <c r="DJ30" s="43"/>
      <c r="DK30" s="310">
        <f t="shared" si="68"/>
        <v>9.5</v>
      </c>
      <c r="DL30" s="312">
        <f t="shared" si="69"/>
        <v>2.85</v>
      </c>
      <c r="DM30" s="313">
        <f t="shared" si="70"/>
        <v>9.85</v>
      </c>
      <c r="DN30" s="315">
        <f t="shared" si="71"/>
        <v>10</v>
      </c>
      <c r="DO30" s="298" t="str">
        <f t="shared" si="72"/>
        <v>A+</v>
      </c>
    </row>
    <row r="31" spans="1:119" ht="16.5" x14ac:dyDescent="0.25">
      <c r="A31" s="293">
        <v>20</v>
      </c>
      <c r="B31" s="296">
        <f>'LISTA CAS'!B27</f>
        <v>0</v>
      </c>
      <c r="C31" s="296" t="s">
        <v>208</v>
      </c>
      <c r="D31" s="307">
        <v>9.5</v>
      </c>
      <c r="E31" s="308">
        <v>9.25</v>
      </c>
      <c r="F31" s="308">
        <v>10</v>
      </c>
      <c r="G31" s="308">
        <v>10</v>
      </c>
      <c r="H31" s="308">
        <v>10</v>
      </c>
      <c r="I31" s="308">
        <v>9.5</v>
      </c>
      <c r="J31" s="294"/>
      <c r="K31" s="294"/>
      <c r="L31" s="302">
        <f t="shared" si="0"/>
        <v>9.6999999999999993</v>
      </c>
      <c r="M31" s="295">
        <f t="shared" si="43"/>
        <v>6.79</v>
      </c>
      <c r="N31" s="308">
        <v>10</v>
      </c>
      <c r="O31" s="308">
        <v>10</v>
      </c>
      <c r="P31" s="43"/>
      <c r="Q31" s="310">
        <f t="shared" si="44"/>
        <v>10</v>
      </c>
      <c r="R31" s="312">
        <f t="shared" si="45"/>
        <v>3</v>
      </c>
      <c r="S31" s="313">
        <f t="shared" si="46"/>
        <v>9.7899999999999991</v>
      </c>
      <c r="T31" s="308">
        <v>10</v>
      </c>
      <c r="U31" s="308">
        <v>10</v>
      </c>
      <c r="V31" s="308">
        <v>10</v>
      </c>
      <c r="W31" s="308">
        <v>10</v>
      </c>
      <c r="X31" s="308">
        <v>10</v>
      </c>
      <c r="Y31" s="308">
        <v>10</v>
      </c>
      <c r="Z31" s="294"/>
      <c r="AA31" s="294"/>
      <c r="AB31" s="310">
        <f t="shared" si="3"/>
        <v>10</v>
      </c>
      <c r="AC31" s="311">
        <f t="shared" si="47"/>
        <v>7</v>
      </c>
      <c r="AD31" s="308">
        <v>10</v>
      </c>
      <c r="AE31" s="359">
        <v>10</v>
      </c>
      <c r="AF31" s="43"/>
      <c r="AG31" s="309">
        <f t="shared" si="48"/>
        <v>10</v>
      </c>
      <c r="AH31" s="314">
        <f t="shared" si="49"/>
        <v>3</v>
      </c>
      <c r="AI31" s="313">
        <f t="shared" si="50"/>
        <v>10</v>
      </c>
      <c r="AJ31" s="308">
        <v>8</v>
      </c>
      <c r="AK31" s="308">
        <v>7</v>
      </c>
      <c r="AL31" s="308">
        <v>10</v>
      </c>
      <c r="AM31" s="308">
        <v>7</v>
      </c>
      <c r="AN31" s="308">
        <v>7</v>
      </c>
      <c r="AO31" s="308">
        <v>8</v>
      </c>
      <c r="AP31" s="294"/>
      <c r="AQ31" s="294"/>
      <c r="AR31" s="302">
        <f t="shared" si="8"/>
        <v>7.83</v>
      </c>
      <c r="AS31" s="295">
        <f t="shared" si="51"/>
        <v>5.4809999999999999</v>
      </c>
      <c r="AT31" s="308">
        <v>10</v>
      </c>
      <c r="AU31" s="308">
        <v>10</v>
      </c>
      <c r="AV31" s="43"/>
      <c r="AW31" s="309">
        <f t="shared" si="52"/>
        <v>10</v>
      </c>
      <c r="AX31" s="314">
        <f t="shared" si="53"/>
        <v>3</v>
      </c>
      <c r="AY31" s="313">
        <f t="shared" si="54"/>
        <v>8.48</v>
      </c>
      <c r="AZ31" s="308">
        <v>6</v>
      </c>
      <c r="BA31" s="308">
        <v>7</v>
      </c>
      <c r="BB31" s="308">
        <v>10</v>
      </c>
      <c r="BC31" s="308">
        <v>10</v>
      </c>
      <c r="BD31" s="308">
        <v>10</v>
      </c>
      <c r="BE31" s="308">
        <v>10</v>
      </c>
      <c r="BF31" s="294"/>
      <c r="BG31" s="294"/>
      <c r="BH31" s="310">
        <f t="shared" si="12"/>
        <v>8.83</v>
      </c>
      <c r="BI31" s="311">
        <f t="shared" si="55"/>
        <v>6.181</v>
      </c>
      <c r="BJ31" s="308">
        <v>10</v>
      </c>
      <c r="BK31" s="308">
        <v>8.8000000000000007</v>
      </c>
      <c r="BL31" s="43"/>
      <c r="BM31" s="310">
        <f t="shared" si="74"/>
        <v>9.4</v>
      </c>
      <c r="BN31" s="312">
        <f t="shared" si="56"/>
        <v>2.82</v>
      </c>
      <c r="BO31" s="313">
        <f t="shared" si="73"/>
        <v>9</v>
      </c>
      <c r="BP31" s="308">
        <v>10</v>
      </c>
      <c r="BQ31" s="308">
        <v>8.5</v>
      </c>
      <c r="BR31" s="308">
        <v>7</v>
      </c>
      <c r="BS31" s="308">
        <v>10</v>
      </c>
      <c r="BT31" s="308">
        <v>10</v>
      </c>
      <c r="BU31" s="308">
        <v>10</v>
      </c>
      <c r="BV31" s="294"/>
      <c r="BW31" s="294"/>
      <c r="BX31" s="310">
        <f t="shared" si="15"/>
        <v>9.25</v>
      </c>
      <c r="BY31" s="311">
        <f t="shared" si="58"/>
        <v>6.4749999999999996</v>
      </c>
      <c r="BZ31" s="308">
        <v>10</v>
      </c>
      <c r="CA31" s="308">
        <v>10</v>
      </c>
      <c r="CB31" s="43"/>
      <c r="CC31" s="309">
        <f t="shared" si="59"/>
        <v>10</v>
      </c>
      <c r="CD31" s="314">
        <f t="shared" si="60"/>
        <v>3</v>
      </c>
      <c r="CE31" s="313">
        <f t="shared" si="61"/>
        <v>9.4700000000000006</v>
      </c>
      <c r="CF31" s="308">
        <v>10</v>
      </c>
      <c r="CG31" s="308">
        <v>10</v>
      </c>
      <c r="CH31" s="308">
        <v>10</v>
      </c>
      <c r="CI31" s="308">
        <v>10</v>
      </c>
      <c r="CJ31" s="308">
        <v>10</v>
      </c>
      <c r="CK31" s="308">
        <v>10</v>
      </c>
      <c r="CL31" s="294"/>
      <c r="CM31" s="294"/>
      <c r="CN31" s="310">
        <f t="shared" si="20"/>
        <v>10</v>
      </c>
      <c r="CO31" s="311">
        <f t="shared" si="62"/>
        <v>7</v>
      </c>
      <c r="CP31" s="308">
        <v>10</v>
      </c>
      <c r="CQ31" s="308">
        <v>10</v>
      </c>
      <c r="CR31" s="43"/>
      <c r="CS31" s="310">
        <f t="shared" si="63"/>
        <v>10</v>
      </c>
      <c r="CT31" s="312">
        <f t="shared" si="64"/>
        <v>3</v>
      </c>
      <c r="CU31" s="313">
        <f t="shared" si="65"/>
        <v>10</v>
      </c>
      <c r="CV31" s="315">
        <f t="shared" si="66"/>
        <v>10</v>
      </c>
      <c r="CW31" s="301" t="str">
        <f t="shared" si="75"/>
        <v>A+</v>
      </c>
      <c r="CX31" s="308">
        <v>10</v>
      </c>
      <c r="CY31" s="308">
        <v>10</v>
      </c>
      <c r="CZ31" s="308">
        <v>10</v>
      </c>
      <c r="DA31" s="308">
        <v>10</v>
      </c>
      <c r="DB31" s="308">
        <v>10</v>
      </c>
      <c r="DC31" s="308">
        <v>10</v>
      </c>
      <c r="DD31" s="294"/>
      <c r="DE31" s="294"/>
      <c r="DF31" s="310">
        <f t="shared" si="27"/>
        <v>10</v>
      </c>
      <c r="DG31" s="311">
        <f t="shared" si="67"/>
        <v>7</v>
      </c>
      <c r="DH31" s="308">
        <v>10</v>
      </c>
      <c r="DI31" s="308">
        <v>10</v>
      </c>
      <c r="DJ31" s="43"/>
      <c r="DK31" s="310">
        <f t="shared" si="68"/>
        <v>10</v>
      </c>
      <c r="DL31" s="312">
        <f t="shared" si="69"/>
        <v>3</v>
      </c>
      <c r="DM31" s="313">
        <f t="shared" si="70"/>
        <v>10</v>
      </c>
      <c r="DN31" s="315">
        <f t="shared" si="71"/>
        <v>10</v>
      </c>
      <c r="DO31" s="298" t="str">
        <f t="shared" si="72"/>
        <v>A+</v>
      </c>
    </row>
    <row r="32" spans="1:119" ht="16.5" x14ac:dyDescent="0.25">
      <c r="A32" s="293">
        <v>21</v>
      </c>
      <c r="B32" s="296">
        <f>'LISTA CAS'!B28</f>
        <v>0</v>
      </c>
      <c r="C32" s="296" t="s">
        <v>209</v>
      </c>
      <c r="D32" s="307">
        <v>10</v>
      </c>
      <c r="E32" s="308">
        <v>9.75</v>
      </c>
      <c r="F32" s="308">
        <v>8.75</v>
      </c>
      <c r="G32" s="308">
        <v>8</v>
      </c>
      <c r="H32" s="308">
        <v>9.1</v>
      </c>
      <c r="I32" s="308">
        <v>7</v>
      </c>
      <c r="J32" s="294"/>
      <c r="K32" s="294"/>
      <c r="L32" s="302">
        <f t="shared" si="0"/>
        <v>8.76</v>
      </c>
      <c r="M32" s="295">
        <f t="shared" si="43"/>
        <v>6.1319999999999997</v>
      </c>
      <c r="N32" s="308">
        <v>10</v>
      </c>
      <c r="O32" s="308">
        <v>10</v>
      </c>
      <c r="P32" s="43"/>
      <c r="Q32" s="310">
        <f t="shared" si="44"/>
        <v>10</v>
      </c>
      <c r="R32" s="312">
        <f t="shared" si="45"/>
        <v>3</v>
      </c>
      <c r="S32" s="313">
        <f t="shared" si="46"/>
        <v>9.1300000000000008</v>
      </c>
      <c r="T32" s="308">
        <v>10</v>
      </c>
      <c r="U32" s="308">
        <v>9.75</v>
      </c>
      <c r="V32" s="308">
        <v>7.5</v>
      </c>
      <c r="W32" s="308">
        <v>8</v>
      </c>
      <c r="X32" s="308">
        <v>6.5</v>
      </c>
      <c r="Y32" s="308">
        <v>7</v>
      </c>
      <c r="Z32" s="294"/>
      <c r="AA32" s="294"/>
      <c r="AB32" s="310">
        <f t="shared" si="3"/>
        <v>8.1199999999999992</v>
      </c>
      <c r="AC32" s="311">
        <f t="shared" si="47"/>
        <v>5.6840000000000002</v>
      </c>
      <c r="AD32" s="308">
        <v>10</v>
      </c>
      <c r="AE32" s="359">
        <v>6.15</v>
      </c>
      <c r="AF32" s="43"/>
      <c r="AG32" s="309">
        <f t="shared" si="48"/>
        <v>8.07</v>
      </c>
      <c r="AH32" s="314">
        <f t="shared" si="49"/>
        <v>2.4210000000000003</v>
      </c>
      <c r="AI32" s="313">
        <f t="shared" si="50"/>
        <v>8.1</v>
      </c>
      <c r="AJ32" s="308">
        <v>10</v>
      </c>
      <c r="AK32" s="308">
        <v>7</v>
      </c>
      <c r="AL32" s="308">
        <v>10</v>
      </c>
      <c r="AM32" s="308">
        <v>10</v>
      </c>
      <c r="AN32" s="308">
        <v>10</v>
      </c>
      <c r="AO32" s="308">
        <v>8</v>
      </c>
      <c r="AP32" s="294"/>
      <c r="AQ32" s="294"/>
      <c r="AR32" s="302">
        <f t="shared" si="8"/>
        <v>9.16</v>
      </c>
      <c r="AS32" s="295">
        <f t="shared" si="51"/>
        <v>6.4120000000000008</v>
      </c>
      <c r="AT32" s="308">
        <v>10</v>
      </c>
      <c r="AU32" s="308">
        <v>9</v>
      </c>
      <c r="AV32" s="43"/>
      <c r="AW32" s="309">
        <f t="shared" si="52"/>
        <v>9.5</v>
      </c>
      <c r="AX32" s="314">
        <f t="shared" si="53"/>
        <v>2.85</v>
      </c>
      <c r="AY32" s="313">
        <f t="shared" si="54"/>
        <v>9.26</v>
      </c>
      <c r="AZ32" s="308">
        <v>9.4499999999999993</v>
      </c>
      <c r="BA32" s="308">
        <v>10</v>
      </c>
      <c r="BB32" s="308">
        <v>10</v>
      </c>
      <c r="BC32" s="308">
        <v>9.5</v>
      </c>
      <c r="BD32" s="308">
        <v>9.1</v>
      </c>
      <c r="BE32" s="308">
        <v>8</v>
      </c>
      <c r="BF32" s="294"/>
      <c r="BG32" s="294"/>
      <c r="BH32" s="310">
        <f t="shared" si="12"/>
        <v>9.34</v>
      </c>
      <c r="BI32" s="311">
        <f t="shared" si="55"/>
        <v>6.5379999999999994</v>
      </c>
      <c r="BJ32" s="308">
        <v>10</v>
      </c>
      <c r="BK32" s="308">
        <v>7.2</v>
      </c>
      <c r="BL32" s="43"/>
      <c r="BM32" s="310">
        <f t="shared" si="74"/>
        <v>8.6</v>
      </c>
      <c r="BN32" s="312">
        <f t="shared" si="56"/>
        <v>2.58</v>
      </c>
      <c r="BO32" s="313">
        <f t="shared" si="73"/>
        <v>9.11</v>
      </c>
      <c r="BP32" s="308">
        <v>10</v>
      </c>
      <c r="BQ32" s="308">
        <v>9.5</v>
      </c>
      <c r="BR32" s="308">
        <v>8.75</v>
      </c>
      <c r="BS32" s="308">
        <v>7</v>
      </c>
      <c r="BT32" s="308">
        <v>9</v>
      </c>
      <c r="BU32" s="308">
        <v>10</v>
      </c>
      <c r="BV32" s="294"/>
      <c r="BW32" s="294"/>
      <c r="BX32" s="310">
        <f t="shared" si="15"/>
        <v>9.0399999999999991</v>
      </c>
      <c r="BY32" s="311">
        <f t="shared" si="58"/>
        <v>6.3279999999999994</v>
      </c>
      <c r="BZ32" s="308">
        <v>10</v>
      </c>
      <c r="CA32" s="308">
        <v>7</v>
      </c>
      <c r="CB32" s="43"/>
      <c r="CC32" s="309">
        <f t="shared" si="59"/>
        <v>8.5</v>
      </c>
      <c r="CD32" s="314">
        <f t="shared" si="60"/>
        <v>2.5499999999999998</v>
      </c>
      <c r="CE32" s="313">
        <f t="shared" si="61"/>
        <v>8.8699999999999992</v>
      </c>
      <c r="CF32" s="308">
        <v>9.5</v>
      </c>
      <c r="CG32" s="308">
        <v>9</v>
      </c>
      <c r="CH32" s="308">
        <v>9.75</v>
      </c>
      <c r="CI32" s="308">
        <v>8.5</v>
      </c>
      <c r="CJ32" s="308">
        <v>8</v>
      </c>
      <c r="CK32" s="308">
        <v>10</v>
      </c>
      <c r="CL32" s="294"/>
      <c r="CM32" s="294"/>
      <c r="CN32" s="310">
        <f t="shared" si="20"/>
        <v>9.1199999999999992</v>
      </c>
      <c r="CO32" s="311">
        <f t="shared" si="62"/>
        <v>6.3839999999999995</v>
      </c>
      <c r="CP32" s="308">
        <v>10</v>
      </c>
      <c r="CQ32" s="308">
        <v>10</v>
      </c>
      <c r="CR32" s="43"/>
      <c r="CS32" s="310">
        <f t="shared" si="63"/>
        <v>10</v>
      </c>
      <c r="CT32" s="312">
        <f t="shared" si="64"/>
        <v>3</v>
      </c>
      <c r="CU32" s="313">
        <f t="shared" si="65"/>
        <v>9.3800000000000008</v>
      </c>
      <c r="CV32" s="315">
        <f t="shared" si="66"/>
        <v>9</v>
      </c>
      <c r="CW32" s="301" t="str">
        <f t="shared" si="75"/>
        <v>A-</v>
      </c>
      <c r="CX32" s="308">
        <v>10</v>
      </c>
      <c r="CY32" s="308">
        <v>10</v>
      </c>
      <c r="CZ32" s="308">
        <v>10</v>
      </c>
      <c r="DA32" s="308">
        <v>10</v>
      </c>
      <c r="DB32" s="308">
        <v>10</v>
      </c>
      <c r="DC32" s="308">
        <v>10</v>
      </c>
      <c r="DD32" s="294"/>
      <c r="DE32" s="294"/>
      <c r="DF32" s="310">
        <f t="shared" si="27"/>
        <v>10</v>
      </c>
      <c r="DG32" s="311">
        <f t="shared" si="67"/>
        <v>7</v>
      </c>
      <c r="DH32" s="308">
        <v>10</v>
      </c>
      <c r="DI32" s="308">
        <v>7</v>
      </c>
      <c r="DJ32" s="43"/>
      <c r="DK32" s="310">
        <f t="shared" si="68"/>
        <v>8.5</v>
      </c>
      <c r="DL32" s="312">
        <f t="shared" si="69"/>
        <v>2.5499999999999998</v>
      </c>
      <c r="DM32" s="313">
        <f t="shared" si="70"/>
        <v>9.5500000000000007</v>
      </c>
      <c r="DN32" s="315">
        <f t="shared" si="71"/>
        <v>10</v>
      </c>
      <c r="DO32" s="298" t="str">
        <f t="shared" si="72"/>
        <v>A+</v>
      </c>
    </row>
    <row r="33" spans="1:119" ht="16.5" x14ac:dyDescent="0.25">
      <c r="A33" s="293">
        <v>22</v>
      </c>
      <c r="B33" s="296">
        <f>'LISTA CAS'!B29</f>
        <v>0</v>
      </c>
      <c r="C33" s="296" t="s">
        <v>210</v>
      </c>
      <c r="D33" s="307">
        <v>10</v>
      </c>
      <c r="E33" s="308">
        <v>10</v>
      </c>
      <c r="F33" s="308">
        <v>9.25</v>
      </c>
      <c r="G33" s="308">
        <v>9</v>
      </c>
      <c r="H33" s="308">
        <v>8.75</v>
      </c>
      <c r="I33" s="308">
        <v>9</v>
      </c>
      <c r="J33" s="294"/>
      <c r="K33" s="294"/>
      <c r="L33" s="302">
        <f t="shared" si="0"/>
        <v>9.33</v>
      </c>
      <c r="M33" s="295">
        <f t="shared" si="43"/>
        <v>6.5310000000000006</v>
      </c>
      <c r="N33" s="308">
        <v>10</v>
      </c>
      <c r="O33" s="308">
        <v>9.5500000000000007</v>
      </c>
      <c r="P33" s="43"/>
      <c r="Q33" s="310">
        <f t="shared" si="44"/>
        <v>9.77</v>
      </c>
      <c r="R33" s="312">
        <f t="shared" si="45"/>
        <v>2.9309999999999996</v>
      </c>
      <c r="S33" s="313">
        <f t="shared" si="46"/>
        <v>9.4600000000000009</v>
      </c>
      <c r="T33" s="308">
        <v>10</v>
      </c>
      <c r="U33" s="308">
        <v>10</v>
      </c>
      <c r="V33" s="308">
        <v>10</v>
      </c>
      <c r="W33" s="308">
        <v>9.5</v>
      </c>
      <c r="X33" s="308">
        <v>9</v>
      </c>
      <c r="Y33" s="308">
        <v>10</v>
      </c>
      <c r="Z33" s="294"/>
      <c r="AA33" s="294"/>
      <c r="AB33" s="310">
        <f t="shared" si="3"/>
        <v>9.75</v>
      </c>
      <c r="AC33" s="311">
        <f t="shared" si="47"/>
        <v>6.8250000000000002</v>
      </c>
      <c r="AD33" s="308">
        <v>10</v>
      </c>
      <c r="AE33" s="359">
        <v>9.15</v>
      </c>
      <c r="AF33" s="43"/>
      <c r="AG33" s="309">
        <f t="shared" si="48"/>
        <v>9.57</v>
      </c>
      <c r="AH33" s="314">
        <f t="shared" si="49"/>
        <v>2.8710000000000004</v>
      </c>
      <c r="AI33" s="313">
        <f t="shared" si="50"/>
        <v>9.69</v>
      </c>
      <c r="AJ33" s="308">
        <v>8.5</v>
      </c>
      <c r="AK33" s="308">
        <v>10</v>
      </c>
      <c r="AL33" s="308">
        <v>8</v>
      </c>
      <c r="AM33" s="308">
        <v>7.5</v>
      </c>
      <c r="AN33" s="308">
        <v>7</v>
      </c>
      <c r="AO33" s="308">
        <v>7.56</v>
      </c>
      <c r="AP33" s="294"/>
      <c r="AQ33" s="294"/>
      <c r="AR33" s="302">
        <f t="shared" si="8"/>
        <v>8.09</v>
      </c>
      <c r="AS33" s="295">
        <f t="shared" si="51"/>
        <v>5.6629999999999994</v>
      </c>
      <c r="AT33" s="308">
        <v>10</v>
      </c>
      <c r="AU33" s="308">
        <v>10</v>
      </c>
      <c r="AV33" s="43"/>
      <c r="AW33" s="309">
        <f t="shared" si="52"/>
        <v>10</v>
      </c>
      <c r="AX33" s="314">
        <f t="shared" si="53"/>
        <v>3</v>
      </c>
      <c r="AY33" s="313">
        <f t="shared" si="54"/>
        <v>8.66</v>
      </c>
      <c r="AZ33" s="308">
        <v>10</v>
      </c>
      <c r="BA33" s="308">
        <v>8</v>
      </c>
      <c r="BB33" s="308">
        <v>7.5</v>
      </c>
      <c r="BC33" s="308">
        <v>10</v>
      </c>
      <c r="BD33" s="308">
        <v>9.5</v>
      </c>
      <c r="BE33" s="308">
        <v>10</v>
      </c>
      <c r="BF33" s="294"/>
      <c r="BG33" s="294"/>
      <c r="BH33" s="310">
        <f t="shared" si="12"/>
        <v>9.16</v>
      </c>
      <c r="BI33" s="311">
        <f t="shared" si="55"/>
        <v>6.4120000000000008</v>
      </c>
      <c r="BJ33" s="308">
        <v>10</v>
      </c>
      <c r="BK33" s="308">
        <v>9.9</v>
      </c>
      <c r="BL33" s="43"/>
      <c r="BM33" s="310">
        <f t="shared" si="74"/>
        <v>9.9499999999999993</v>
      </c>
      <c r="BN33" s="312">
        <f t="shared" si="56"/>
        <v>2.9849999999999999</v>
      </c>
      <c r="BO33" s="313">
        <f t="shared" ref="BO33" si="76">IFERROR(TRUNC(SUM(BI33+BN33),2),"")</f>
        <v>9.39</v>
      </c>
      <c r="BP33" s="308">
        <v>10</v>
      </c>
      <c r="BQ33" s="308">
        <v>9.5</v>
      </c>
      <c r="BR33" s="308">
        <v>8.75</v>
      </c>
      <c r="BS33" s="308">
        <v>9.4499999999999993</v>
      </c>
      <c r="BT33" s="308">
        <v>10</v>
      </c>
      <c r="BU33" s="308">
        <v>9</v>
      </c>
      <c r="BV33" s="294"/>
      <c r="BW33" s="294"/>
      <c r="BX33" s="310">
        <f t="shared" si="15"/>
        <v>9.4499999999999993</v>
      </c>
      <c r="BY33" s="311">
        <f t="shared" si="58"/>
        <v>6.6150000000000002</v>
      </c>
      <c r="BZ33" s="308">
        <v>10</v>
      </c>
      <c r="CA33" s="308">
        <v>8.8000000000000007</v>
      </c>
      <c r="CB33" s="43"/>
      <c r="CC33" s="309">
        <f t="shared" si="59"/>
        <v>9.4</v>
      </c>
      <c r="CD33" s="314">
        <f t="shared" si="60"/>
        <v>2.82</v>
      </c>
      <c r="CE33" s="313">
        <f t="shared" si="61"/>
        <v>9.43</v>
      </c>
      <c r="CF33" s="308">
        <v>10</v>
      </c>
      <c r="CG33" s="308">
        <v>10</v>
      </c>
      <c r="CH33" s="308">
        <v>10</v>
      </c>
      <c r="CI33" s="308">
        <v>10</v>
      </c>
      <c r="CJ33" s="308">
        <v>10</v>
      </c>
      <c r="CK33" s="308">
        <v>10</v>
      </c>
      <c r="CL33" s="294"/>
      <c r="CM33" s="294"/>
      <c r="CN33" s="310">
        <f t="shared" si="20"/>
        <v>10</v>
      </c>
      <c r="CO33" s="311">
        <f t="shared" si="62"/>
        <v>7</v>
      </c>
      <c r="CP33" s="308">
        <v>10</v>
      </c>
      <c r="CQ33" s="308">
        <v>9.25</v>
      </c>
      <c r="CR33" s="43"/>
      <c r="CS33" s="310">
        <f t="shared" si="63"/>
        <v>9.6199999999999992</v>
      </c>
      <c r="CT33" s="312">
        <f t="shared" si="64"/>
        <v>2.8859999999999997</v>
      </c>
      <c r="CU33" s="313">
        <f t="shared" si="65"/>
        <v>9.8800000000000008</v>
      </c>
      <c r="CV33" s="315">
        <f t="shared" si="66"/>
        <v>10</v>
      </c>
      <c r="CW33" s="301" t="str">
        <f t="shared" si="75"/>
        <v>A+</v>
      </c>
      <c r="CX33" s="308">
        <v>10</v>
      </c>
      <c r="CY33" s="308">
        <v>10</v>
      </c>
      <c r="CZ33" s="308">
        <v>10</v>
      </c>
      <c r="DA33" s="308">
        <v>10</v>
      </c>
      <c r="DB33" s="308">
        <v>10</v>
      </c>
      <c r="DC33" s="308">
        <v>10</v>
      </c>
      <c r="DD33" s="294"/>
      <c r="DE33" s="294"/>
      <c r="DF33" s="310">
        <f t="shared" si="27"/>
        <v>10</v>
      </c>
      <c r="DG33" s="311">
        <f t="shared" si="67"/>
        <v>7</v>
      </c>
      <c r="DH33" s="308">
        <v>10</v>
      </c>
      <c r="DI33" s="308">
        <v>10</v>
      </c>
      <c r="DJ33" s="43"/>
      <c r="DK33" s="310">
        <f t="shared" si="68"/>
        <v>10</v>
      </c>
      <c r="DL33" s="312">
        <f t="shared" si="69"/>
        <v>3</v>
      </c>
      <c r="DM33" s="313">
        <f t="shared" si="70"/>
        <v>10</v>
      </c>
      <c r="DN33" s="315">
        <f t="shared" si="71"/>
        <v>10</v>
      </c>
      <c r="DO33" s="298" t="str">
        <f t="shared" si="72"/>
        <v>A+</v>
      </c>
    </row>
    <row r="34" spans="1:119" ht="16.5" x14ac:dyDescent="0.25">
      <c r="A34" s="293">
        <v>23</v>
      </c>
      <c r="B34" s="296">
        <f>'LISTA CAS'!B30</f>
        <v>0</v>
      </c>
      <c r="C34" s="296" t="s">
        <v>211</v>
      </c>
      <c r="D34" s="307">
        <v>7</v>
      </c>
      <c r="E34" s="308">
        <v>8.5</v>
      </c>
      <c r="F34" s="308">
        <v>8.25</v>
      </c>
      <c r="G34" s="308">
        <v>8</v>
      </c>
      <c r="H34" s="308">
        <v>7.5</v>
      </c>
      <c r="I34" s="308">
        <v>8</v>
      </c>
      <c r="J34" s="294"/>
      <c r="K34" s="294"/>
      <c r="L34" s="302">
        <f t="shared" si="0"/>
        <v>7.87</v>
      </c>
      <c r="M34" s="295">
        <f t="shared" si="43"/>
        <v>5.5089999999999995</v>
      </c>
      <c r="N34" s="308">
        <v>10</v>
      </c>
      <c r="O34" s="308">
        <v>6.7</v>
      </c>
      <c r="P34" s="43"/>
      <c r="Q34" s="310">
        <f t="shared" si="44"/>
        <v>8.35</v>
      </c>
      <c r="R34" s="312">
        <f t="shared" si="45"/>
        <v>2.5049999999999999</v>
      </c>
      <c r="S34" s="313">
        <f t="shared" si="46"/>
        <v>8.01</v>
      </c>
      <c r="T34" s="308">
        <v>10</v>
      </c>
      <c r="U34" s="308">
        <v>9.5</v>
      </c>
      <c r="V34" s="308">
        <v>8</v>
      </c>
      <c r="W34" s="308">
        <v>8.5</v>
      </c>
      <c r="X34" s="308">
        <v>9.1</v>
      </c>
      <c r="Y34" s="308">
        <v>10</v>
      </c>
      <c r="Z34" s="294"/>
      <c r="AA34" s="294"/>
      <c r="AB34" s="310">
        <f t="shared" si="3"/>
        <v>9.18</v>
      </c>
      <c r="AC34" s="311">
        <f t="shared" si="47"/>
        <v>6.4260000000000002</v>
      </c>
      <c r="AD34" s="308">
        <v>10</v>
      </c>
      <c r="AE34" s="359">
        <v>8.67</v>
      </c>
      <c r="AF34" s="43"/>
      <c r="AG34" s="309">
        <f t="shared" si="48"/>
        <v>9.33</v>
      </c>
      <c r="AH34" s="314">
        <f t="shared" si="49"/>
        <v>2.7989999999999999</v>
      </c>
      <c r="AI34" s="313">
        <f t="shared" si="50"/>
        <v>9.2200000000000006</v>
      </c>
      <c r="AJ34" s="308">
        <v>7.5</v>
      </c>
      <c r="AK34" s="308">
        <v>7</v>
      </c>
      <c r="AL34" s="308">
        <v>8.5</v>
      </c>
      <c r="AM34" s="308">
        <v>10</v>
      </c>
      <c r="AN34" s="308">
        <v>10</v>
      </c>
      <c r="AO34" s="308">
        <v>8</v>
      </c>
      <c r="AP34" s="294"/>
      <c r="AQ34" s="294"/>
      <c r="AR34" s="302">
        <f t="shared" si="8"/>
        <v>8.5</v>
      </c>
      <c r="AS34" s="295">
        <f t="shared" si="51"/>
        <v>5.95</v>
      </c>
      <c r="AT34" s="308">
        <v>10</v>
      </c>
      <c r="AU34" s="308">
        <v>10</v>
      </c>
      <c r="AV34" s="43"/>
      <c r="AW34" s="309">
        <f t="shared" si="52"/>
        <v>10</v>
      </c>
      <c r="AX34" s="314">
        <f t="shared" si="53"/>
        <v>3</v>
      </c>
      <c r="AY34" s="313">
        <f t="shared" si="54"/>
        <v>8.9499999999999993</v>
      </c>
      <c r="AZ34" s="308">
        <v>8.65</v>
      </c>
      <c r="BA34" s="308">
        <v>10</v>
      </c>
      <c r="BB34" s="308">
        <v>7.8</v>
      </c>
      <c r="BC34" s="308">
        <v>7</v>
      </c>
      <c r="BD34" s="308">
        <v>7</v>
      </c>
      <c r="BE34" s="308">
        <v>7</v>
      </c>
      <c r="BF34" s="294"/>
      <c r="BG34" s="294"/>
      <c r="BH34" s="310">
        <f t="shared" si="12"/>
        <v>7.9</v>
      </c>
      <c r="BI34" s="311">
        <f t="shared" si="55"/>
        <v>5.53</v>
      </c>
      <c r="BJ34" s="308">
        <v>10</v>
      </c>
      <c r="BK34" s="308">
        <v>10</v>
      </c>
      <c r="BL34" s="43"/>
      <c r="BM34" s="310">
        <f t="shared" si="74"/>
        <v>10</v>
      </c>
      <c r="BN34" s="312">
        <f t="shared" si="56"/>
        <v>3</v>
      </c>
      <c r="BO34" s="313">
        <f t="shared" ref="BO34:BO42" si="77">IFERROR(TRUNC(SUM(BI34+BN34),2),"")</f>
        <v>8.5299999999999994</v>
      </c>
      <c r="BP34" s="308">
        <v>10</v>
      </c>
      <c r="BQ34" s="308">
        <v>7.5</v>
      </c>
      <c r="BR34" s="308">
        <v>8.4499999999999993</v>
      </c>
      <c r="BS34" s="308">
        <v>9.6</v>
      </c>
      <c r="BT34" s="308">
        <v>9</v>
      </c>
      <c r="BU34" s="308">
        <v>8</v>
      </c>
      <c r="BV34" s="294"/>
      <c r="BW34" s="294"/>
      <c r="BX34" s="310">
        <f t="shared" si="15"/>
        <v>8.75</v>
      </c>
      <c r="BY34" s="311">
        <f t="shared" si="58"/>
        <v>6.125</v>
      </c>
      <c r="BZ34" s="308">
        <v>10</v>
      </c>
      <c r="CA34" s="308">
        <v>9.4499999999999993</v>
      </c>
      <c r="CB34" s="43"/>
      <c r="CC34" s="309">
        <f t="shared" si="59"/>
        <v>9.7200000000000006</v>
      </c>
      <c r="CD34" s="314">
        <f t="shared" si="60"/>
        <v>2.9160000000000004</v>
      </c>
      <c r="CE34" s="313">
        <f t="shared" si="61"/>
        <v>9.0399999999999991</v>
      </c>
      <c r="CF34" s="308">
        <v>10</v>
      </c>
      <c r="CG34" s="308">
        <v>10</v>
      </c>
      <c r="CH34" s="308">
        <v>10</v>
      </c>
      <c r="CI34" s="308">
        <v>10</v>
      </c>
      <c r="CJ34" s="308">
        <v>10</v>
      </c>
      <c r="CK34" s="308">
        <v>10</v>
      </c>
      <c r="CL34" s="294"/>
      <c r="CM34" s="294"/>
      <c r="CN34" s="310">
        <f t="shared" si="20"/>
        <v>10</v>
      </c>
      <c r="CO34" s="311">
        <f t="shared" si="62"/>
        <v>7</v>
      </c>
      <c r="CP34" s="308">
        <v>10</v>
      </c>
      <c r="CQ34" s="308">
        <v>10</v>
      </c>
      <c r="CR34" s="43"/>
      <c r="CS34" s="310">
        <f t="shared" si="63"/>
        <v>10</v>
      </c>
      <c r="CT34" s="312">
        <f t="shared" si="64"/>
        <v>3</v>
      </c>
      <c r="CU34" s="313">
        <f t="shared" si="65"/>
        <v>10</v>
      </c>
      <c r="CV34" s="315">
        <f t="shared" si="66"/>
        <v>10</v>
      </c>
      <c r="CW34" s="301" t="str">
        <f t="shared" si="75"/>
        <v>A+</v>
      </c>
      <c r="CX34" s="308">
        <v>10</v>
      </c>
      <c r="CY34" s="308">
        <v>10</v>
      </c>
      <c r="CZ34" s="308">
        <v>10</v>
      </c>
      <c r="DA34" s="308">
        <v>10</v>
      </c>
      <c r="DB34" s="308">
        <v>10</v>
      </c>
      <c r="DC34" s="308">
        <v>10</v>
      </c>
      <c r="DD34" s="294"/>
      <c r="DE34" s="294"/>
      <c r="DF34" s="310">
        <f t="shared" si="27"/>
        <v>10</v>
      </c>
      <c r="DG34" s="311">
        <f t="shared" si="67"/>
        <v>7</v>
      </c>
      <c r="DH34" s="308">
        <v>10</v>
      </c>
      <c r="DI34" s="308">
        <v>9.35</v>
      </c>
      <c r="DJ34" s="43"/>
      <c r="DK34" s="310">
        <f t="shared" si="68"/>
        <v>9.67</v>
      </c>
      <c r="DL34" s="312">
        <f t="shared" si="69"/>
        <v>2.9010000000000002</v>
      </c>
      <c r="DM34" s="313">
        <f t="shared" si="70"/>
        <v>9.9</v>
      </c>
      <c r="DN34" s="315">
        <f t="shared" si="71"/>
        <v>10</v>
      </c>
      <c r="DO34" s="298" t="str">
        <f t="shared" si="72"/>
        <v>A+</v>
      </c>
    </row>
    <row r="35" spans="1:119" ht="16.5" x14ac:dyDescent="0.25">
      <c r="A35" s="293">
        <v>24</v>
      </c>
      <c r="B35" s="296">
        <f>'LISTA CAS'!B31</f>
        <v>0</v>
      </c>
      <c r="C35" s="296" t="s">
        <v>212</v>
      </c>
      <c r="D35" s="307">
        <v>9.5</v>
      </c>
      <c r="E35" s="308">
        <v>8.85</v>
      </c>
      <c r="F35" s="308">
        <v>8</v>
      </c>
      <c r="G35" s="308">
        <v>7.95</v>
      </c>
      <c r="H35" s="308">
        <v>8.25</v>
      </c>
      <c r="I35" s="308">
        <v>7.45</v>
      </c>
      <c r="J35" s="294"/>
      <c r="K35" s="294"/>
      <c r="L35" s="302">
        <f t="shared" si="0"/>
        <v>8.33</v>
      </c>
      <c r="M35" s="295">
        <f t="shared" si="43"/>
        <v>5.8310000000000004</v>
      </c>
      <c r="N35" s="308">
        <v>10</v>
      </c>
      <c r="O35" s="308">
        <v>8</v>
      </c>
      <c r="P35" s="43"/>
      <c r="Q35" s="310">
        <f t="shared" si="44"/>
        <v>9</v>
      </c>
      <c r="R35" s="312">
        <f t="shared" si="45"/>
        <v>2.7</v>
      </c>
      <c r="S35" s="313">
        <f t="shared" si="46"/>
        <v>8.5299999999999994</v>
      </c>
      <c r="T35" s="308">
        <v>10</v>
      </c>
      <c r="U35" s="308">
        <v>7.5</v>
      </c>
      <c r="V35" s="308">
        <v>8.4600000000000009</v>
      </c>
      <c r="W35" s="308">
        <v>8</v>
      </c>
      <c r="X35" s="308">
        <v>9.5</v>
      </c>
      <c r="Y35" s="308">
        <v>8</v>
      </c>
      <c r="Z35" s="294"/>
      <c r="AA35" s="294"/>
      <c r="AB35" s="310">
        <f t="shared" si="3"/>
        <v>8.57</v>
      </c>
      <c r="AC35" s="311">
        <f t="shared" si="47"/>
        <v>5.9989999999999997</v>
      </c>
      <c r="AD35" s="308">
        <v>10</v>
      </c>
      <c r="AE35" s="359">
        <v>7.75</v>
      </c>
      <c r="AF35" s="43"/>
      <c r="AG35" s="309">
        <f t="shared" si="48"/>
        <v>8.8699999999999992</v>
      </c>
      <c r="AH35" s="314">
        <f t="shared" si="49"/>
        <v>2.6609999999999996</v>
      </c>
      <c r="AI35" s="313">
        <f t="shared" si="50"/>
        <v>8.66</v>
      </c>
      <c r="AJ35" s="308">
        <v>10</v>
      </c>
      <c r="AK35" s="308">
        <v>7</v>
      </c>
      <c r="AL35" s="308">
        <v>8</v>
      </c>
      <c r="AM35" s="308">
        <v>9.75</v>
      </c>
      <c r="AN35" s="308">
        <v>10</v>
      </c>
      <c r="AO35" s="308">
        <v>7</v>
      </c>
      <c r="AP35" s="294"/>
      <c r="AQ35" s="294"/>
      <c r="AR35" s="302">
        <f t="shared" si="8"/>
        <v>8.6199999999999992</v>
      </c>
      <c r="AS35" s="295">
        <f t="shared" si="51"/>
        <v>6.0339999999999998</v>
      </c>
      <c r="AT35" s="308">
        <v>10</v>
      </c>
      <c r="AU35" s="308">
        <v>7</v>
      </c>
      <c r="AV35" s="43"/>
      <c r="AW35" s="309">
        <f t="shared" si="52"/>
        <v>8.5</v>
      </c>
      <c r="AX35" s="314">
        <f t="shared" si="53"/>
        <v>2.5499999999999998</v>
      </c>
      <c r="AY35" s="313">
        <f t="shared" si="54"/>
        <v>8.58</v>
      </c>
      <c r="AZ35" s="308">
        <v>10</v>
      </c>
      <c r="BA35" s="308">
        <v>10</v>
      </c>
      <c r="BB35" s="308">
        <v>9.5</v>
      </c>
      <c r="BC35" s="308">
        <v>9.4499999999999993</v>
      </c>
      <c r="BD35" s="308">
        <v>8.75</v>
      </c>
      <c r="BE35" s="308">
        <v>8</v>
      </c>
      <c r="BF35" s="294"/>
      <c r="BG35" s="294"/>
      <c r="BH35" s="310">
        <f t="shared" si="12"/>
        <v>9.2799999999999994</v>
      </c>
      <c r="BI35" s="311">
        <f t="shared" si="55"/>
        <v>6.4959999999999987</v>
      </c>
      <c r="BJ35" s="308">
        <v>10</v>
      </c>
      <c r="BK35" s="308">
        <v>10</v>
      </c>
      <c r="BL35" s="43"/>
      <c r="BM35" s="310">
        <f t="shared" si="74"/>
        <v>10</v>
      </c>
      <c r="BN35" s="312">
        <f t="shared" si="56"/>
        <v>3</v>
      </c>
      <c r="BO35" s="313">
        <f t="shared" si="77"/>
        <v>9.49</v>
      </c>
      <c r="BP35" s="308">
        <v>10</v>
      </c>
      <c r="BQ35" s="308">
        <v>10</v>
      </c>
      <c r="BR35" s="308">
        <v>10</v>
      </c>
      <c r="BS35" s="308">
        <v>10</v>
      </c>
      <c r="BT35" s="308">
        <v>10</v>
      </c>
      <c r="BU35" s="308">
        <v>10</v>
      </c>
      <c r="BV35" s="294"/>
      <c r="BW35" s="294"/>
      <c r="BX35" s="310">
        <f t="shared" si="15"/>
        <v>10</v>
      </c>
      <c r="BY35" s="311">
        <f t="shared" si="58"/>
        <v>7</v>
      </c>
      <c r="BZ35" s="308">
        <v>10</v>
      </c>
      <c r="CA35" s="308">
        <v>10</v>
      </c>
      <c r="CB35" s="43"/>
      <c r="CC35" s="309">
        <f t="shared" si="59"/>
        <v>10</v>
      </c>
      <c r="CD35" s="314">
        <f t="shared" si="60"/>
        <v>3</v>
      </c>
      <c r="CE35" s="313">
        <f t="shared" si="61"/>
        <v>10</v>
      </c>
      <c r="CF35" s="308">
        <v>10</v>
      </c>
      <c r="CG35" s="308">
        <v>10</v>
      </c>
      <c r="CH35" s="308">
        <v>10</v>
      </c>
      <c r="CI35" s="308">
        <v>10</v>
      </c>
      <c r="CJ35" s="308">
        <v>10</v>
      </c>
      <c r="CK35" s="308">
        <v>10</v>
      </c>
      <c r="CL35" s="294"/>
      <c r="CM35" s="294"/>
      <c r="CN35" s="310">
        <f t="shared" si="20"/>
        <v>10</v>
      </c>
      <c r="CO35" s="311">
        <f t="shared" si="62"/>
        <v>7</v>
      </c>
      <c r="CP35" s="308">
        <v>10</v>
      </c>
      <c r="CQ35" s="308">
        <v>8.5</v>
      </c>
      <c r="CR35" s="43"/>
      <c r="CS35" s="310">
        <f t="shared" si="63"/>
        <v>9.25</v>
      </c>
      <c r="CT35" s="312">
        <f t="shared" si="64"/>
        <v>2.7749999999999999</v>
      </c>
      <c r="CU35" s="313">
        <f t="shared" si="65"/>
        <v>9.77</v>
      </c>
      <c r="CV35" s="315">
        <f t="shared" si="66"/>
        <v>10</v>
      </c>
      <c r="CW35" s="301" t="str">
        <f t="shared" si="75"/>
        <v>A+</v>
      </c>
      <c r="CX35" s="308">
        <v>10</v>
      </c>
      <c r="CY35" s="308">
        <v>10</v>
      </c>
      <c r="CZ35" s="308">
        <v>10</v>
      </c>
      <c r="DA35" s="308">
        <v>10</v>
      </c>
      <c r="DB35" s="308">
        <v>10</v>
      </c>
      <c r="DC35" s="308">
        <v>10</v>
      </c>
      <c r="DD35" s="294"/>
      <c r="DE35" s="294"/>
      <c r="DF35" s="310">
        <f t="shared" si="27"/>
        <v>10</v>
      </c>
      <c r="DG35" s="311">
        <f t="shared" si="67"/>
        <v>7</v>
      </c>
      <c r="DH35" s="308">
        <v>10</v>
      </c>
      <c r="DI35" s="308">
        <v>10</v>
      </c>
      <c r="DJ35" s="43"/>
      <c r="DK35" s="310">
        <f t="shared" si="68"/>
        <v>10</v>
      </c>
      <c r="DL35" s="312">
        <f t="shared" si="69"/>
        <v>3</v>
      </c>
      <c r="DM35" s="313">
        <f t="shared" si="70"/>
        <v>10</v>
      </c>
      <c r="DN35" s="315">
        <f t="shared" si="71"/>
        <v>10</v>
      </c>
      <c r="DO35" s="298" t="str">
        <f t="shared" si="72"/>
        <v>A+</v>
      </c>
    </row>
    <row r="36" spans="1:119" ht="16.5" x14ac:dyDescent="0.25">
      <c r="A36" s="293">
        <v>25</v>
      </c>
      <c r="B36" s="296">
        <f>'LISTA CAS'!B32</f>
        <v>0</v>
      </c>
      <c r="C36" s="296" t="s">
        <v>213</v>
      </c>
      <c r="D36" s="307">
        <v>7</v>
      </c>
      <c r="E36" s="308">
        <v>7</v>
      </c>
      <c r="F36" s="308">
        <v>7.1</v>
      </c>
      <c r="G36" s="308">
        <v>8</v>
      </c>
      <c r="H36" s="308">
        <v>7</v>
      </c>
      <c r="I36" s="308">
        <v>7</v>
      </c>
      <c r="J36" s="294"/>
      <c r="K36" s="294"/>
      <c r="L36" s="302">
        <f t="shared" si="0"/>
        <v>7.18</v>
      </c>
      <c r="M36" s="295">
        <f t="shared" si="43"/>
        <v>5.0259999999999998</v>
      </c>
      <c r="N36" s="308">
        <v>10</v>
      </c>
      <c r="O36" s="308">
        <v>3.85</v>
      </c>
      <c r="P36" s="43"/>
      <c r="Q36" s="310">
        <f t="shared" si="44"/>
        <v>6.92</v>
      </c>
      <c r="R36" s="312">
        <f t="shared" si="45"/>
        <v>2.0760000000000001</v>
      </c>
      <c r="S36" s="313">
        <f t="shared" si="46"/>
        <v>7.1</v>
      </c>
      <c r="T36" s="308">
        <v>4</v>
      </c>
      <c r="U36" s="308">
        <v>7.5</v>
      </c>
      <c r="V36" s="308">
        <v>7</v>
      </c>
      <c r="W36" s="308">
        <v>8.75</v>
      </c>
      <c r="X36" s="308">
        <v>9.4</v>
      </c>
      <c r="Y36" s="308">
        <v>7</v>
      </c>
      <c r="Z36" s="294"/>
      <c r="AA36" s="294"/>
      <c r="AB36" s="310">
        <f t="shared" si="3"/>
        <v>7.27</v>
      </c>
      <c r="AC36" s="311">
        <f t="shared" si="47"/>
        <v>5.0889999999999995</v>
      </c>
      <c r="AD36" s="308">
        <v>10</v>
      </c>
      <c r="AE36" s="359">
        <v>8.75</v>
      </c>
      <c r="AF36" s="43"/>
      <c r="AG36" s="309">
        <f t="shared" si="48"/>
        <v>9.3699999999999992</v>
      </c>
      <c r="AH36" s="314">
        <f t="shared" si="49"/>
        <v>2.8109999999999995</v>
      </c>
      <c r="AI36" s="313">
        <f t="shared" si="50"/>
        <v>7.9</v>
      </c>
      <c r="AJ36" s="308">
        <v>7</v>
      </c>
      <c r="AK36" s="308">
        <v>7</v>
      </c>
      <c r="AL36" s="308">
        <v>9.5</v>
      </c>
      <c r="AM36" s="308">
        <v>8.6</v>
      </c>
      <c r="AN36" s="308">
        <v>7</v>
      </c>
      <c r="AO36" s="308">
        <v>6</v>
      </c>
      <c r="AP36" s="294"/>
      <c r="AQ36" s="294"/>
      <c r="AR36" s="302">
        <f t="shared" si="8"/>
        <v>7.51</v>
      </c>
      <c r="AS36" s="295">
        <f t="shared" si="51"/>
        <v>5.2569999999999997</v>
      </c>
      <c r="AT36" s="308">
        <v>10</v>
      </c>
      <c r="AU36" s="308">
        <v>8</v>
      </c>
      <c r="AV36" s="43"/>
      <c r="AW36" s="309">
        <f t="shared" si="52"/>
        <v>9</v>
      </c>
      <c r="AX36" s="314">
        <f t="shared" si="53"/>
        <v>2.7</v>
      </c>
      <c r="AY36" s="313">
        <f t="shared" si="54"/>
        <v>7.95</v>
      </c>
      <c r="AZ36" s="308">
        <v>6.5</v>
      </c>
      <c r="BA36" s="308">
        <v>8</v>
      </c>
      <c r="BB36" s="308">
        <v>9.5</v>
      </c>
      <c r="BC36" s="308">
        <v>8</v>
      </c>
      <c r="BD36" s="308">
        <v>7.5</v>
      </c>
      <c r="BE36" s="308">
        <v>8</v>
      </c>
      <c r="BF36" s="294"/>
      <c r="BG36" s="294"/>
      <c r="BH36" s="310">
        <f t="shared" si="12"/>
        <v>7.91</v>
      </c>
      <c r="BI36" s="311">
        <f t="shared" si="55"/>
        <v>5.5370000000000008</v>
      </c>
      <c r="BJ36" s="308">
        <v>10</v>
      </c>
      <c r="BK36" s="308">
        <v>7</v>
      </c>
      <c r="BL36" s="43"/>
      <c r="BM36" s="310">
        <f t="shared" si="74"/>
        <v>8.5</v>
      </c>
      <c r="BN36" s="312">
        <f t="shared" si="56"/>
        <v>2.5499999999999998</v>
      </c>
      <c r="BO36" s="313">
        <f t="shared" si="77"/>
        <v>8.08</v>
      </c>
      <c r="BP36" s="308">
        <v>3</v>
      </c>
      <c r="BQ36" s="308">
        <v>4</v>
      </c>
      <c r="BR36" s="308">
        <v>7</v>
      </c>
      <c r="BS36" s="308">
        <v>8.5</v>
      </c>
      <c r="BT36" s="308">
        <v>7</v>
      </c>
      <c r="BU36" s="308">
        <v>8</v>
      </c>
      <c r="BV36" s="294"/>
      <c r="BW36" s="294"/>
      <c r="BX36" s="310">
        <f t="shared" si="15"/>
        <v>6.25</v>
      </c>
      <c r="BY36" s="311">
        <f t="shared" si="58"/>
        <v>4.375</v>
      </c>
      <c r="BZ36" s="308">
        <v>10</v>
      </c>
      <c r="CA36" s="308">
        <v>6.6</v>
      </c>
      <c r="CB36" s="43"/>
      <c r="CC36" s="309">
        <f t="shared" si="59"/>
        <v>8.3000000000000007</v>
      </c>
      <c r="CD36" s="314">
        <f t="shared" si="60"/>
        <v>2.4900000000000002</v>
      </c>
      <c r="CE36" s="313">
        <f t="shared" si="61"/>
        <v>6.86</v>
      </c>
      <c r="CF36" s="308">
        <v>7</v>
      </c>
      <c r="CG36" s="308">
        <v>7</v>
      </c>
      <c r="CH36" s="308">
        <v>8.5</v>
      </c>
      <c r="CI36" s="308">
        <v>7</v>
      </c>
      <c r="CJ36" s="308">
        <v>10</v>
      </c>
      <c r="CK36" s="308">
        <v>10</v>
      </c>
      <c r="CL36" s="294"/>
      <c r="CM36" s="294"/>
      <c r="CN36" s="310">
        <f t="shared" si="20"/>
        <v>8.25</v>
      </c>
      <c r="CO36" s="311">
        <f t="shared" si="62"/>
        <v>5.7750000000000004</v>
      </c>
      <c r="CP36" s="308">
        <v>10</v>
      </c>
      <c r="CQ36" s="308">
        <v>7.5</v>
      </c>
      <c r="CR36" s="43"/>
      <c r="CS36" s="310">
        <f t="shared" si="63"/>
        <v>8.75</v>
      </c>
      <c r="CT36" s="312">
        <f t="shared" si="64"/>
        <v>2.625</v>
      </c>
      <c r="CU36" s="313">
        <f t="shared" si="65"/>
        <v>8.4</v>
      </c>
      <c r="CV36" s="315">
        <f t="shared" si="66"/>
        <v>8</v>
      </c>
      <c r="CW36" s="301" t="str">
        <f t="shared" si="75"/>
        <v>B+</v>
      </c>
      <c r="CX36" s="308">
        <v>10</v>
      </c>
      <c r="CY36" s="308">
        <v>10</v>
      </c>
      <c r="CZ36" s="308">
        <v>10</v>
      </c>
      <c r="DA36" s="308">
        <v>10</v>
      </c>
      <c r="DB36" s="308">
        <v>10</v>
      </c>
      <c r="DC36" s="308">
        <v>10</v>
      </c>
      <c r="DD36" s="294"/>
      <c r="DE36" s="294"/>
      <c r="DF36" s="310">
        <f t="shared" si="27"/>
        <v>10</v>
      </c>
      <c r="DG36" s="311">
        <f t="shared" si="67"/>
        <v>7</v>
      </c>
      <c r="DH36" s="308">
        <v>10</v>
      </c>
      <c r="DI36" s="308">
        <v>6</v>
      </c>
      <c r="DJ36" s="43"/>
      <c r="DK36" s="310">
        <f t="shared" si="68"/>
        <v>8</v>
      </c>
      <c r="DL36" s="312">
        <f t="shared" si="69"/>
        <v>2.4</v>
      </c>
      <c r="DM36" s="313">
        <f t="shared" si="70"/>
        <v>9.4</v>
      </c>
      <c r="DN36" s="315">
        <f t="shared" si="71"/>
        <v>9</v>
      </c>
      <c r="DO36" s="298" t="str">
        <f t="shared" si="72"/>
        <v>A-</v>
      </c>
    </row>
    <row r="37" spans="1:119" ht="16.5" x14ac:dyDescent="0.25">
      <c r="A37" s="293">
        <v>26</v>
      </c>
      <c r="B37" s="296">
        <f>'LISTA CAS'!B33</f>
        <v>0</v>
      </c>
      <c r="C37" s="296" t="s">
        <v>214</v>
      </c>
      <c r="D37" s="307">
        <v>7</v>
      </c>
      <c r="E37" s="308">
        <v>7.1</v>
      </c>
      <c r="F37" s="308">
        <v>8.25</v>
      </c>
      <c r="G37" s="308">
        <v>7</v>
      </c>
      <c r="H37" s="308">
        <v>7</v>
      </c>
      <c r="I37" s="308">
        <v>7</v>
      </c>
      <c r="J37" s="294"/>
      <c r="K37" s="294"/>
      <c r="L37" s="302">
        <f t="shared" si="0"/>
        <v>7.22</v>
      </c>
      <c r="M37" s="295">
        <f t="shared" si="43"/>
        <v>5.0539999999999994</v>
      </c>
      <c r="N37" s="308">
        <v>10</v>
      </c>
      <c r="O37" s="308">
        <v>9.1999999999999993</v>
      </c>
      <c r="P37" s="43"/>
      <c r="Q37" s="310">
        <f t="shared" si="44"/>
        <v>9.6</v>
      </c>
      <c r="R37" s="312">
        <f t="shared" si="45"/>
        <v>2.88</v>
      </c>
      <c r="S37" s="313">
        <f t="shared" si="46"/>
        <v>7.93</v>
      </c>
      <c r="T37" s="308">
        <v>10</v>
      </c>
      <c r="U37" s="308">
        <v>8.75</v>
      </c>
      <c r="V37" s="308">
        <v>8</v>
      </c>
      <c r="W37" s="308">
        <v>7.5</v>
      </c>
      <c r="X37" s="308">
        <v>8</v>
      </c>
      <c r="Y37" s="308">
        <v>8.1</v>
      </c>
      <c r="Z37" s="294"/>
      <c r="AA37" s="294"/>
      <c r="AB37" s="310">
        <f t="shared" si="3"/>
        <v>8.39</v>
      </c>
      <c r="AC37" s="311">
        <f t="shared" si="47"/>
        <v>5.8730000000000011</v>
      </c>
      <c r="AD37" s="308">
        <v>10</v>
      </c>
      <c r="AE37" s="359">
        <v>8.75</v>
      </c>
      <c r="AF37" s="43"/>
      <c r="AG37" s="309">
        <f t="shared" si="48"/>
        <v>9.3699999999999992</v>
      </c>
      <c r="AH37" s="314">
        <f t="shared" si="49"/>
        <v>2.8109999999999995</v>
      </c>
      <c r="AI37" s="313">
        <f t="shared" si="50"/>
        <v>8.68</v>
      </c>
      <c r="AJ37" s="308">
        <v>10</v>
      </c>
      <c r="AK37" s="308">
        <v>10</v>
      </c>
      <c r="AL37" s="308">
        <v>7</v>
      </c>
      <c r="AM37" s="308">
        <v>10</v>
      </c>
      <c r="AN37" s="308">
        <v>10</v>
      </c>
      <c r="AO37" s="308">
        <v>7</v>
      </c>
      <c r="AP37" s="294"/>
      <c r="AQ37" s="294"/>
      <c r="AR37" s="302">
        <f t="shared" si="8"/>
        <v>9</v>
      </c>
      <c r="AS37" s="295">
        <f t="shared" si="51"/>
        <v>6.3</v>
      </c>
      <c r="AT37" s="308">
        <v>10</v>
      </c>
      <c r="AU37" s="308">
        <v>8</v>
      </c>
      <c r="AV37" s="43"/>
      <c r="AW37" s="309">
        <f t="shared" si="52"/>
        <v>9</v>
      </c>
      <c r="AX37" s="314">
        <f t="shared" si="53"/>
        <v>2.7</v>
      </c>
      <c r="AY37" s="313">
        <f t="shared" si="54"/>
        <v>9</v>
      </c>
      <c r="AZ37" s="308">
        <v>10</v>
      </c>
      <c r="BA37" s="308">
        <v>10</v>
      </c>
      <c r="BB37" s="308">
        <v>10</v>
      </c>
      <c r="BC37" s="308">
        <v>10</v>
      </c>
      <c r="BD37" s="308">
        <v>10</v>
      </c>
      <c r="BE37" s="308">
        <v>10</v>
      </c>
      <c r="BF37" s="294"/>
      <c r="BG37" s="294"/>
      <c r="BH37" s="310">
        <f t="shared" si="12"/>
        <v>10</v>
      </c>
      <c r="BI37" s="311">
        <f t="shared" si="55"/>
        <v>7</v>
      </c>
      <c r="BJ37" s="308">
        <v>10</v>
      </c>
      <c r="BK37" s="308">
        <v>10</v>
      </c>
      <c r="BL37" s="43"/>
      <c r="BM37" s="310">
        <f t="shared" si="74"/>
        <v>10</v>
      </c>
      <c r="BN37" s="312">
        <f t="shared" si="56"/>
        <v>3</v>
      </c>
      <c r="BO37" s="313">
        <f t="shared" si="77"/>
        <v>10</v>
      </c>
      <c r="BP37" s="308">
        <v>10</v>
      </c>
      <c r="BQ37" s="308">
        <v>10</v>
      </c>
      <c r="BR37" s="308">
        <v>10</v>
      </c>
      <c r="BS37" s="308">
        <v>10</v>
      </c>
      <c r="BT37" s="308">
        <v>10</v>
      </c>
      <c r="BU37" s="308">
        <v>10</v>
      </c>
      <c r="BV37" s="294"/>
      <c r="BW37" s="294"/>
      <c r="BX37" s="310">
        <f t="shared" si="15"/>
        <v>10</v>
      </c>
      <c r="BY37" s="311">
        <f t="shared" si="58"/>
        <v>7</v>
      </c>
      <c r="BZ37" s="308">
        <v>10</v>
      </c>
      <c r="CA37" s="308">
        <v>8.1</v>
      </c>
      <c r="CB37" s="43"/>
      <c r="CC37" s="309">
        <f t="shared" si="59"/>
        <v>9.0500000000000007</v>
      </c>
      <c r="CD37" s="314">
        <f t="shared" si="60"/>
        <v>2.7149999999999999</v>
      </c>
      <c r="CE37" s="313">
        <f t="shared" si="61"/>
        <v>9.7100000000000009</v>
      </c>
      <c r="CF37" s="308">
        <v>9</v>
      </c>
      <c r="CG37" s="308">
        <v>9.5</v>
      </c>
      <c r="CH37" s="308">
        <v>10</v>
      </c>
      <c r="CI37" s="308">
        <v>10</v>
      </c>
      <c r="CJ37" s="308">
        <v>10</v>
      </c>
      <c r="CK37" s="308">
        <v>10</v>
      </c>
      <c r="CL37" s="294"/>
      <c r="CM37" s="294"/>
      <c r="CN37" s="310">
        <f t="shared" si="20"/>
        <v>9.75</v>
      </c>
      <c r="CO37" s="311">
        <f t="shared" si="62"/>
        <v>6.8250000000000002</v>
      </c>
      <c r="CP37" s="308">
        <v>10</v>
      </c>
      <c r="CQ37" s="308">
        <v>9</v>
      </c>
      <c r="CR37" s="43"/>
      <c r="CS37" s="310">
        <f t="shared" si="63"/>
        <v>9.5</v>
      </c>
      <c r="CT37" s="312">
        <f t="shared" si="64"/>
        <v>2.85</v>
      </c>
      <c r="CU37" s="313">
        <f t="shared" si="65"/>
        <v>9.67</v>
      </c>
      <c r="CV37" s="315">
        <f t="shared" si="66"/>
        <v>10</v>
      </c>
      <c r="CW37" s="301" t="str">
        <f t="shared" si="75"/>
        <v>A+</v>
      </c>
      <c r="CX37" s="308">
        <v>10</v>
      </c>
      <c r="CY37" s="308">
        <v>10</v>
      </c>
      <c r="CZ37" s="308">
        <v>10</v>
      </c>
      <c r="DA37" s="308">
        <v>10</v>
      </c>
      <c r="DB37" s="308">
        <v>10</v>
      </c>
      <c r="DC37" s="308">
        <v>10</v>
      </c>
      <c r="DD37" s="294"/>
      <c r="DE37" s="294"/>
      <c r="DF37" s="310">
        <f t="shared" si="27"/>
        <v>10</v>
      </c>
      <c r="DG37" s="311">
        <f t="shared" si="67"/>
        <v>7</v>
      </c>
      <c r="DH37" s="308">
        <v>10</v>
      </c>
      <c r="DI37" s="308">
        <v>10</v>
      </c>
      <c r="DJ37" s="43"/>
      <c r="DK37" s="310">
        <f t="shared" si="68"/>
        <v>10</v>
      </c>
      <c r="DL37" s="312">
        <f t="shared" si="69"/>
        <v>3</v>
      </c>
      <c r="DM37" s="313">
        <f t="shared" si="70"/>
        <v>10</v>
      </c>
      <c r="DN37" s="315">
        <f t="shared" si="71"/>
        <v>10</v>
      </c>
      <c r="DO37" s="298" t="str">
        <f t="shared" si="72"/>
        <v>A+</v>
      </c>
    </row>
    <row r="38" spans="1:119" ht="16.5" x14ac:dyDescent="0.25">
      <c r="A38" s="293">
        <v>27</v>
      </c>
      <c r="B38" s="296">
        <f>'LISTA CAS'!B34</f>
        <v>0</v>
      </c>
      <c r="C38" s="296" t="s">
        <v>215</v>
      </c>
      <c r="D38" s="307">
        <v>9.75</v>
      </c>
      <c r="E38" s="308">
        <v>9</v>
      </c>
      <c r="F38" s="308">
        <v>10</v>
      </c>
      <c r="G38" s="308">
        <v>10</v>
      </c>
      <c r="H38" s="308">
        <v>9.25</v>
      </c>
      <c r="I38" s="308">
        <v>9.4499999999999993</v>
      </c>
      <c r="J38" s="294"/>
      <c r="K38" s="294"/>
      <c r="L38" s="302">
        <f t="shared" si="0"/>
        <v>9.57</v>
      </c>
      <c r="M38" s="295">
        <f t="shared" si="43"/>
        <v>6.6989999999999998</v>
      </c>
      <c r="N38" s="308">
        <v>10</v>
      </c>
      <c r="O38" s="308">
        <v>9.5500000000000007</v>
      </c>
      <c r="P38" s="43"/>
      <c r="Q38" s="310">
        <f t="shared" si="44"/>
        <v>9.77</v>
      </c>
      <c r="R38" s="312">
        <f t="shared" si="45"/>
        <v>2.9309999999999996</v>
      </c>
      <c r="S38" s="313">
        <f t="shared" si="46"/>
        <v>9.6300000000000008</v>
      </c>
      <c r="T38" s="308">
        <v>10</v>
      </c>
      <c r="U38" s="308">
        <v>9.5</v>
      </c>
      <c r="V38" s="308">
        <v>10</v>
      </c>
      <c r="W38" s="308">
        <v>10</v>
      </c>
      <c r="X38" s="308">
        <v>10</v>
      </c>
      <c r="Y38" s="308">
        <v>10</v>
      </c>
      <c r="Z38" s="294"/>
      <c r="AA38" s="294"/>
      <c r="AB38" s="310">
        <f t="shared" si="3"/>
        <v>9.91</v>
      </c>
      <c r="AC38" s="311">
        <f t="shared" si="47"/>
        <v>6.9370000000000003</v>
      </c>
      <c r="AD38" s="308">
        <v>10</v>
      </c>
      <c r="AE38" s="359">
        <v>10</v>
      </c>
      <c r="AF38" s="43"/>
      <c r="AG38" s="309">
        <f t="shared" si="48"/>
        <v>10</v>
      </c>
      <c r="AH38" s="314">
        <f t="shared" si="49"/>
        <v>3</v>
      </c>
      <c r="AI38" s="313">
        <f t="shared" si="50"/>
        <v>9.93</v>
      </c>
      <c r="AJ38" s="308">
        <v>10</v>
      </c>
      <c r="AK38" s="308">
        <v>10</v>
      </c>
      <c r="AL38" s="308">
        <v>8</v>
      </c>
      <c r="AM38" s="308">
        <v>10</v>
      </c>
      <c r="AN38" s="308">
        <v>10</v>
      </c>
      <c r="AO38" s="308">
        <v>10</v>
      </c>
      <c r="AP38" s="294"/>
      <c r="AQ38" s="294"/>
      <c r="AR38" s="302">
        <f t="shared" si="8"/>
        <v>9.66</v>
      </c>
      <c r="AS38" s="295">
        <f t="shared" si="51"/>
        <v>6.7620000000000005</v>
      </c>
      <c r="AT38" s="308">
        <v>10</v>
      </c>
      <c r="AU38" s="308">
        <v>10</v>
      </c>
      <c r="AV38" s="43"/>
      <c r="AW38" s="309">
        <f t="shared" si="52"/>
        <v>10</v>
      </c>
      <c r="AX38" s="314">
        <f t="shared" si="53"/>
        <v>3</v>
      </c>
      <c r="AY38" s="313">
        <f t="shared" si="54"/>
        <v>9.76</v>
      </c>
      <c r="AZ38" s="308">
        <v>10</v>
      </c>
      <c r="BA38" s="308">
        <v>10</v>
      </c>
      <c r="BB38" s="308">
        <v>10</v>
      </c>
      <c r="BC38" s="308">
        <v>10</v>
      </c>
      <c r="BD38" s="308">
        <v>10</v>
      </c>
      <c r="BE38" s="308">
        <v>10</v>
      </c>
      <c r="BF38" s="294"/>
      <c r="BG38" s="294"/>
      <c r="BH38" s="310">
        <f t="shared" si="12"/>
        <v>10</v>
      </c>
      <c r="BI38" s="311">
        <f t="shared" si="55"/>
        <v>7</v>
      </c>
      <c r="BJ38" s="308">
        <v>10</v>
      </c>
      <c r="BK38" s="308">
        <v>10</v>
      </c>
      <c r="BL38" s="43"/>
      <c r="BM38" s="310">
        <f t="shared" si="74"/>
        <v>10</v>
      </c>
      <c r="BN38" s="312">
        <f t="shared" si="56"/>
        <v>3</v>
      </c>
      <c r="BO38" s="313">
        <f t="shared" si="77"/>
        <v>10</v>
      </c>
      <c r="BP38" s="308">
        <v>10</v>
      </c>
      <c r="BQ38" s="308">
        <v>10</v>
      </c>
      <c r="BR38" s="308">
        <v>9.5</v>
      </c>
      <c r="BS38" s="308">
        <v>9</v>
      </c>
      <c r="BT38" s="308">
        <v>10</v>
      </c>
      <c r="BU38" s="308">
        <v>10</v>
      </c>
      <c r="BV38" s="294"/>
      <c r="BW38" s="294"/>
      <c r="BX38" s="310">
        <f t="shared" si="15"/>
        <v>9.75</v>
      </c>
      <c r="BY38" s="311">
        <f t="shared" si="58"/>
        <v>6.8250000000000002</v>
      </c>
      <c r="BZ38" s="308">
        <v>10</v>
      </c>
      <c r="CA38" s="308">
        <v>9.8000000000000007</v>
      </c>
      <c r="CB38" s="43"/>
      <c r="CC38" s="309">
        <f t="shared" si="59"/>
        <v>9.9</v>
      </c>
      <c r="CD38" s="314">
        <f t="shared" si="60"/>
        <v>2.97</v>
      </c>
      <c r="CE38" s="313">
        <f t="shared" si="61"/>
        <v>9.7899999999999991</v>
      </c>
      <c r="CF38" s="308">
        <v>10</v>
      </c>
      <c r="CG38" s="308">
        <v>10</v>
      </c>
      <c r="CH38" s="308">
        <v>10</v>
      </c>
      <c r="CI38" s="308">
        <v>10</v>
      </c>
      <c r="CJ38" s="308">
        <v>10</v>
      </c>
      <c r="CK38" s="308">
        <v>10</v>
      </c>
      <c r="CL38" s="294"/>
      <c r="CM38" s="294"/>
      <c r="CN38" s="310">
        <f t="shared" si="20"/>
        <v>10</v>
      </c>
      <c r="CO38" s="311">
        <f t="shared" si="62"/>
        <v>7</v>
      </c>
      <c r="CP38" s="308">
        <v>10</v>
      </c>
      <c r="CQ38" s="308">
        <v>10</v>
      </c>
      <c r="CR38" s="43"/>
      <c r="CS38" s="310">
        <f t="shared" si="63"/>
        <v>10</v>
      </c>
      <c r="CT38" s="312">
        <f t="shared" si="64"/>
        <v>3</v>
      </c>
      <c r="CU38" s="313">
        <f t="shared" si="65"/>
        <v>10</v>
      </c>
      <c r="CV38" s="315">
        <f t="shared" si="66"/>
        <v>10</v>
      </c>
      <c r="CW38" s="301" t="str">
        <f t="shared" si="75"/>
        <v>A+</v>
      </c>
      <c r="CX38" s="308">
        <v>10</v>
      </c>
      <c r="CY38" s="308">
        <v>10</v>
      </c>
      <c r="CZ38" s="308">
        <v>10</v>
      </c>
      <c r="DA38" s="308">
        <v>10</v>
      </c>
      <c r="DB38" s="308">
        <v>10</v>
      </c>
      <c r="DC38" s="308">
        <v>10</v>
      </c>
      <c r="DD38" s="294"/>
      <c r="DE38" s="294"/>
      <c r="DF38" s="310">
        <f t="shared" si="27"/>
        <v>10</v>
      </c>
      <c r="DG38" s="311">
        <f t="shared" si="67"/>
        <v>7</v>
      </c>
      <c r="DH38" s="308">
        <v>10</v>
      </c>
      <c r="DI38" s="308">
        <v>10</v>
      </c>
      <c r="DJ38" s="43"/>
      <c r="DK38" s="310">
        <f t="shared" si="68"/>
        <v>10</v>
      </c>
      <c r="DL38" s="312">
        <f t="shared" si="69"/>
        <v>3</v>
      </c>
      <c r="DM38" s="313">
        <f t="shared" si="70"/>
        <v>10</v>
      </c>
      <c r="DN38" s="315">
        <f t="shared" si="71"/>
        <v>10</v>
      </c>
      <c r="DO38" s="298" t="str">
        <f t="shared" si="72"/>
        <v>A+</v>
      </c>
    </row>
    <row r="39" spans="1:119" ht="16.5" x14ac:dyDescent="0.25">
      <c r="A39" s="293">
        <v>28</v>
      </c>
      <c r="B39" s="296">
        <f>'LISTA CAS'!B35</f>
        <v>0</v>
      </c>
      <c r="C39" s="296" t="s">
        <v>216</v>
      </c>
      <c r="D39" s="307">
        <v>10</v>
      </c>
      <c r="E39" s="308">
        <v>10</v>
      </c>
      <c r="F39" s="308">
        <v>10</v>
      </c>
      <c r="G39" s="308">
        <v>10</v>
      </c>
      <c r="H39" s="308">
        <v>10</v>
      </c>
      <c r="I39" s="308">
        <v>10</v>
      </c>
      <c r="J39" s="294"/>
      <c r="K39" s="294"/>
      <c r="L39" s="302">
        <f t="shared" si="0"/>
        <v>10</v>
      </c>
      <c r="M39" s="295">
        <f t="shared" si="43"/>
        <v>7</v>
      </c>
      <c r="N39" s="308">
        <v>10</v>
      </c>
      <c r="O39" s="308">
        <v>7.4</v>
      </c>
      <c r="P39" s="43"/>
      <c r="Q39" s="310">
        <f t="shared" si="44"/>
        <v>8.6999999999999993</v>
      </c>
      <c r="R39" s="312">
        <f t="shared" si="45"/>
        <v>2.61</v>
      </c>
      <c r="S39" s="313">
        <f t="shared" si="46"/>
        <v>9.61</v>
      </c>
      <c r="T39" s="308">
        <v>10</v>
      </c>
      <c r="U39" s="308">
        <v>10</v>
      </c>
      <c r="V39" s="308">
        <v>10</v>
      </c>
      <c r="W39" s="308">
        <v>10</v>
      </c>
      <c r="X39" s="308">
        <v>10</v>
      </c>
      <c r="Y39" s="308">
        <v>10</v>
      </c>
      <c r="Z39" s="294"/>
      <c r="AA39" s="294"/>
      <c r="AB39" s="310">
        <f t="shared" si="3"/>
        <v>10</v>
      </c>
      <c r="AC39" s="311">
        <f t="shared" si="47"/>
        <v>7</v>
      </c>
      <c r="AD39" s="308">
        <v>10</v>
      </c>
      <c r="AE39" s="359">
        <v>10</v>
      </c>
      <c r="AF39" s="43"/>
      <c r="AG39" s="309">
        <f t="shared" si="48"/>
        <v>10</v>
      </c>
      <c r="AH39" s="314">
        <f t="shared" si="49"/>
        <v>3</v>
      </c>
      <c r="AI39" s="313">
        <f t="shared" si="50"/>
        <v>10</v>
      </c>
      <c r="AJ39" s="308">
        <v>10</v>
      </c>
      <c r="AK39" s="308">
        <v>10</v>
      </c>
      <c r="AL39" s="308">
        <v>10</v>
      </c>
      <c r="AM39" s="308">
        <v>7.65</v>
      </c>
      <c r="AN39" s="308">
        <v>8.5</v>
      </c>
      <c r="AO39" s="308">
        <v>8</v>
      </c>
      <c r="AP39" s="294"/>
      <c r="AQ39" s="294"/>
      <c r="AR39" s="302">
        <f t="shared" si="8"/>
        <v>9.02</v>
      </c>
      <c r="AS39" s="295">
        <f t="shared" si="51"/>
        <v>6.3140000000000001</v>
      </c>
      <c r="AT39" s="308">
        <v>10</v>
      </c>
      <c r="AU39" s="308">
        <v>10</v>
      </c>
      <c r="AV39" s="43"/>
      <c r="AW39" s="309">
        <f t="shared" si="52"/>
        <v>10</v>
      </c>
      <c r="AX39" s="314">
        <f t="shared" si="53"/>
        <v>3</v>
      </c>
      <c r="AY39" s="313">
        <f t="shared" si="54"/>
        <v>9.31</v>
      </c>
      <c r="AZ39" s="308">
        <v>10</v>
      </c>
      <c r="BA39" s="308">
        <v>10</v>
      </c>
      <c r="BB39" s="308">
        <v>10</v>
      </c>
      <c r="BC39" s="308">
        <v>10</v>
      </c>
      <c r="BD39" s="308">
        <v>10</v>
      </c>
      <c r="BE39" s="308">
        <v>10</v>
      </c>
      <c r="BF39" s="294"/>
      <c r="BG39" s="294"/>
      <c r="BH39" s="310">
        <f t="shared" si="12"/>
        <v>10</v>
      </c>
      <c r="BI39" s="311">
        <f t="shared" si="55"/>
        <v>7</v>
      </c>
      <c r="BJ39" s="308">
        <v>10</v>
      </c>
      <c r="BK39" s="308">
        <v>10</v>
      </c>
      <c r="BL39" s="43"/>
      <c r="BM39" s="310">
        <f t="shared" si="74"/>
        <v>10</v>
      </c>
      <c r="BN39" s="312">
        <f t="shared" si="56"/>
        <v>3</v>
      </c>
      <c r="BO39" s="313">
        <f t="shared" si="77"/>
        <v>10</v>
      </c>
      <c r="BP39" s="308">
        <v>10</v>
      </c>
      <c r="BQ39" s="308">
        <v>10</v>
      </c>
      <c r="BR39" s="308">
        <v>10</v>
      </c>
      <c r="BS39" s="308">
        <v>10</v>
      </c>
      <c r="BT39" s="308">
        <v>10</v>
      </c>
      <c r="BU39" s="308">
        <v>10</v>
      </c>
      <c r="BV39" s="294"/>
      <c r="BW39" s="294"/>
      <c r="BX39" s="310">
        <f t="shared" si="15"/>
        <v>10</v>
      </c>
      <c r="BY39" s="311">
        <f t="shared" si="58"/>
        <v>7</v>
      </c>
      <c r="BZ39" s="308">
        <v>10</v>
      </c>
      <c r="CA39" s="308">
        <v>10</v>
      </c>
      <c r="CB39" s="43"/>
      <c r="CC39" s="309">
        <f t="shared" si="59"/>
        <v>10</v>
      </c>
      <c r="CD39" s="314">
        <f t="shared" si="60"/>
        <v>3</v>
      </c>
      <c r="CE39" s="313">
        <f t="shared" si="61"/>
        <v>10</v>
      </c>
      <c r="CF39" s="308">
        <v>10</v>
      </c>
      <c r="CG39" s="308">
        <v>10</v>
      </c>
      <c r="CH39" s="308">
        <v>10</v>
      </c>
      <c r="CI39" s="308">
        <v>10</v>
      </c>
      <c r="CJ39" s="308">
        <v>10</v>
      </c>
      <c r="CK39" s="308">
        <v>10</v>
      </c>
      <c r="CL39" s="294"/>
      <c r="CM39" s="294"/>
      <c r="CN39" s="310">
        <f t="shared" si="20"/>
        <v>10</v>
      </c>
      <c r="CO39" s="311">
        <f t="shared" si="62"/>
        <v>7</v>
      </c>
      <c r="CP39" s="308">
        <v>10</v>
      </c>
      <c r="CQ39" s="308">
        <v>10</v>
      </c>
      <c r="CR39" s="43"/>
      <c r="CS39" s="310">
        <f t="shared" si="63"/>
        <v>10</v>
      </c>
      <c r="CT39" s="312">
        <f t="shared" si="64"/>
        <v>3</v>
      </c>
      <c r="CU39" s="313">
        <f t="shared" si="65"/>
        <v>10</v>
      </c>
      <c r="CV39" s="315">
        <f t="shared" si="66"/>
        <v>10</v>
      </c>
      <c r="CW39" s="301" t="str">
        <f t="shared" si="75"/>
        <v>A+</v>
      </c>
      <c r="CX39" s="308">
        <v>10</v>
      </c>
      <c r="CY39" s="308">
        <v>10</v>
      </c>
      <c r="CZ39" s="308">
        <v>10</v>
      </c>
      <c r="DA39" s="308">
        <v>10</v>
      </c>
      <c r="DB39" s="308">
        <v>10</v>
      </c>
      <c r="DC39" s="308">
        <v>10</v>
      </c>
      <c r="DD39" s="294"/>
      <c r="DE39" s="294"/>
      <c r="DF39" s="310">
        <f t="shared" si="27"/>
        <v>10</v>
      </c>
      <c r="DG39" s="311">
        <f t="shared" si="67"/>
        <v>7</v>
      </c>
      <c r="DH39" s="308">
        <v>10</v>
      </c>
      <c r="DI39" s="308">
        <v>9.5</v>
      </c>
      <c r="DJ39" s="43"/>
      <c r="DK39" s="310">
        <f t="shared" si="68"/>
        <v>9.75</v>
      </c>
      <c r="DL39" s="312">
        <f t="shared" si="69"/>
        <v>2.9249999999999998</v>
      </c>
      <c r="DM39" s="313">
        <f t="shared" si="70"/>
        <v>9.92</v>
      </c>
      <c r="DN39" s="315">
        <f t="shared" si="71"/>
        <v>10</v>
      </c>
      <c r="DO39" s="298" t="str">
        <f t="shared" si="72"/>
        <v>A+</v>
      </c>
    </row>
    <row r="40" spans="1:119" ht="16.5" x14ac:dyDescent="0.25">
      <c r="A40" s="293">
        <v>29</v>
      </c>
      <c r="B40" s="296">
        <f>'LISTA CAS'!B36</f>
        <v>0</v>
      </c>
      <c r="C40" s="296" t="s">
        <v>217</v>
      </c>
      <c r="D40" s="307">
        <v>9.5</v>
      </c>
      <c r="E40" s="308">
        <v>10</v>
      </c>
      <c r="F40" s="308">
        <v>9.5</v>
      </c>
      <c r="G40" s="308">
        <v>9</v>
      </c>
      <c r="H40" s="308">
        <v>8.75</v>
      </c>
      <c r="I40" s="308">
        <v>9</v>
      </c>
      <c r="J40" s="294"/>
      <c r="K40" s="294"/>
      <c r="L40" s="302">
        <f t="shared" si="0"/>
        <v>9.2899999999999991</v>
      </c>
      <c r="M40" s="295">
        <f t="shared" si="43"/>
        <v>6.5029999999999992</v>
      </c>
      <c r="N40" s="308">
        <v>10</v>
      </c>
      <c r="O40" s="308">
        <v>7.4</v>
      </c>
      <c r="P40" s="43"/>
      <c r="Q40" s="310">
        <f t="shared" si="44"/>
        <v>8.6999999999999993</v>
      </c>
      <c r="R40" s="312">
        <f t="shared" si="45"/>
        <v>2.61</v>
      </c>
      <c r="S40" s="313">
        <f t="shared" si="46"/>
        <v>9.11</v>
      </c>
      <c r="T40" s="308">
        <v>10</v>
      </c>
      <c r="U40" s="308">
        <v>9.5</v>
      </c>
      <c r="V40" s="308">
        <v>8.75</v>
      </c>
      <c r="W40" s="308">
        <v>7</v>
      </c>
      <c r="X40" s="308">
        <v>10</v>
      </c>
      <c r="Y40" s="308">
        <v>9.5</v>
      </c>
      <c r="Z40" s="294"/>
      <c r="AA40" s="294"/>
      <c r="AB40" s="310">
        <f t="shared" si="3"/>
        <v>9.1199999999999992</v>
      </c>
      <c r="AC40" s="311">
        <f t="shared" si="47"/>
        <v>6.3839999999999995</v>
      </c>
      <c r="AD40" s="308">
        <v>10</v>
      </c>
      <c r="AE40" s="359">
        <v>10</v>
      </c>
      <c r="AF40" s="43"/>
      <c r="AG40" s="309">
        <f t="shared" si="48"/>
        <v>10</v>
      </c>
      <c r="AH40" s="314">
        <f t="shared" si="49"/>
        <v>3</v>
      </c>
      <c r="AI40" s="313">
        <f t="shared" si="50"/>
        <v>9.3800000000000008</v>
      </c>
      <c r="AJ40" s="308">
        <v>7</v>
      </c>
      <c r="AK40" s="308">
        <v>8.5</v>
      </c>
      <c r="AL40" s="308">
        <v>7</v>
      </c>
      <c r="AM40" s="308">
        <v>10</v>
      </c>
      <c r="AN40" s="308">
        <v>10</v>
      </c>
      <c r="AO40" s="308">
        <v>8</v>
      </c>
      <c r="AP40" s="294"/>
      <c r="AQ40" s="294"/>
      <c r="AR40" s="302">
        <f t="shared" si="8"/>
        <v>8.41</v>
      </c>
      <c r="AS40" s="295">
        <f t="shared" si="51"/>
        <v>5.8870000000000005</v>
      </c>
      <c r="AT40" s="308">
        <v>10</v>
      </c>
      <c r="AU40" s="308">
        <v>10</v>
      </c>
      <c r="AV40" s="43"/>
      <c r="AW40" s="309">
        <f t="shared" si="52"/>
        <v>10</v>
      </c>
      <c r="AX40" s="314">
        <f t="shared" si="53"/>
        <v>3</v>
      </c>
      <c r="AY40" s="313">
        <f t="shared" si="54"/>
        <v>8.8800000000000008</v>
      </c>
      <c r="AZ40" s="308">
        <v>10</v>
      </c>
      <c r="BA40" s="308">
        <v>10</v>
      </c>
      <c r="BB40" s="308">
        <v>9</v>
      </c>
      <c r="BC40" s="308">
        <v>9</v>
      </c>
      <c r="BD40" s="308">
        <v>10</v>
      </c>
      <c r="BE40" s="308">
        <v>8.5</v>
      </c>
      <c r="BF40" s="294"/>
      <c r="BG40" s="294"/>
      <c r="BH40" s="310">
        <f t="shared" si="12"/>
        <v>9.41</v>
      </c>
      <c r="BI40" s="311">
        <f t="shared" si="55"/>
        <v>6.5870000000000006</v>
      </c>
      <c r="BJ40" s="308">
        <v>10</v>
      </c>
      <c r="BK40" s="308">
        <v>10</v>
      </c>
      <c r="BL40" s="43"/>
      <c r="BM40" s="310">
        <f t="shared" si="74"/>
        <v>10</v>
      </c>
      <c r="BN40" s="312">
        <f t="shared" si="56"/>
        <v>3</v>
      </c>
      <c r="BO40" s="313">
        <f t="shared" si="77"/>
        <v>9.58</v>
      </c>
      <c r="BP40" s="308">
        <v>10</v>
      </c>
      <c r="BQ40" s="308">
        <v>10</v>
      </c>
      <c r="BR40" s="308">
        <v>10</v>
      </c>
      <c r="BS40" s="308">
        <v>9.5</v>
      </c>
      <c r="BT40" s="308">
        <v>9</v>
      </c>
      <c r="BU40" s="308">
        <v>10</v>
      </c>
      <c r="BV40" s="294"/>
      <c r="BW40" s="294"/>
      <c r="BX40" s="310">
        <f t="shared" si="15"/>
        <v>9.75</v>
      </c>
      <c r="BY40" s="311">
        <f t="shared" si="58"/>
        <v>6.8250000000000002</v>
      </c>
      <c r="BZ40" s="308">
        <v>10</v>
      </c>
      <c r="CA40" s="308">
        <v>9</v>
      </c>
      <c r="CB40" s="43"/>
      <c r="CC40" s="309">
        <f t="shared" si="59"/>
        <v>9.5</v>
      </c>
      <c r="CD40" s="314">
        <f t="shared" si="60"/>
        <v>2.85</v>
      </c>
      <c r="CE40" s="313">
        <f t="shared" si="61"/>
        <v>9.67</v>
      </c>
      <c r="CF40" s="308">
        <v>10</v>
      </c>
      <c r="CG40" s="308">
        <v>10</v>
      </c>
      <c r="CH40" s="308">
        <v>10</v>
      </c>
      <c r="CI40" s="308">
        <v>10</v>
      </c>
      <c r="CJ40" s="308">
        <v>10</v>
      </c>
      <c r="CK40" s="308">
        <v>10</v>
      </c>
      <c r="CL40" s="294"/>
      <c r="CM40" s="294"/>
      <c r="CN40" s="310">
        <f t="shared" si="20"/>
        <v>10</v>
      </c>
      <c r="CO40" s="311">
        <f t="shared" si="62"/>
        <v>7</v>
      </c>
      <c r="CP40" s="308">
        <v>10</v>
      </c>
      <c r="CQ40" s="308">
        <v>10</v>
      </c>
      <c r="CR40" s="43"/>
      <c r="CS40" s="310">
        <f t="shared" si="63"/>
        <v>10</v>
      </c>
      <c r="CT40" s="312">
        <f t="shared" si="64"/>
        <v>3</v>
      </c>
      <c r="CU40" s="313">
        <f t="shared" si="65"/>
        <v>10</v>
      </c>
      <c r="CV40" s="315">
        <f t="shared" si="66"/>
        <v>10</v>
      </c>
      <c r="CW40" s="301" t="str">
        <f t="shared" si="75"/>
        <v>A+</v>
      </c>
      <c r="CX40" s="308">
        <v>10</v>
      </c>
      <c r="CY40" s="308">
        <v>10</v>
      </c>
      <c r="CZ40" s="308">
        <v>10</v>
      </c>
      <c r="DA40" s="308">
        <v>10</v>
      </c>
      <c r="DB40" s="308">
        <v>10</v>
      </c>
      <c r="DC40" s="308">
        <v>10</v>
      </c>
      <c r="DD40" s="294"/>
      <c r="DE40" s="294"/>
      <c r="DF40" s="310">
        <f t="shared" si="27"/>
        <v>10</v>
      </c>
      <c r="DG40" s="311">
        <f t="shared" si="67"/>
        <v>7</v>
      </c>
      <c r="DH40" s="308">
        <v>10</v>
      </c>
      <c r="DI40" s="308">
        <v>9.65</v>
      </c>
      <c r="DJ40" s="43"/>
      <c r="DK40" s="310">
        <f t="shared" si="68"/>
        <v>9.82</v>
      </c>
      <c r="DL40" s="312">
        <f t="shared" si="69"/>
        <v>2.9460000000000002</v>
      </c>
      <c r="DM40" s="313">
        <f t="shared" si="70"/>
        <v>9.94</v>
      </c>
      <c r="DN40" s="315">
        <f t="shared" si="71"/>
        <v>10</v>
      </c>
      <c r="DO40" s="298" t="str">
        <f t="shared" si="72"/>
        <v>A+</v>
      </c>
    </row>
    <row r="41" spans="1:119" ht="16.5" x14ac:dyDescent="0.25">
      <c r="A41" s="293">
        <v>30</v>
      </c>
      <c r="B41" s="296">
        <f>'LISTA CAS'!B37</f>
        <v>0</v>
      </c>
      <c r="C41" s="296" t="s">
        <v>218</v>
      </c>
      <c r="D41" s="307">
        <v>7.85</v>
      </c>
      <c r="E41" s="308">
        <v>9</v>
      </c>
      <c r="F41" s="308">
        <v>7.5</v>
      </c>
      <c r="G41" s="308">
        <v>8</v>
      </c>
      <c r="H41" s="308">
        <v>9</v>
      </c>
      <c r="I41" s="308">
        <v>7.45</v>
      </c>
      <c r="J41" s="294"/>
      <c r="K41" s="294"/>
      <c r="L41" s="302">
        <f t="shared" si="0"/>
        <v>8.1300000000000008</v>
      </c>
      <c r="M41" s="295">
        <f t="shared" si="43"/>
        <v>5.6909999999999998</v>
      </c>
      <c r="N41" s="308">
        <v>10</v>
      </c>
      <c r="O41" s="308">
        <v>6.4</v>
      </c>
      <c r="P41" s="43"/>
      <c r="Q41" s="310">
        <f t="shared" si="44"/>
        <v>8.1999999999999993</v>
      </c>
      <c r="R41" s="312">
        <f t="shared" si="45"/>
        <v>2.4599999999999995</v>
      </c>
      <c r="S41" s="313">
        <f t="shared" si="46"/>
        <v>8.15</v>
      </c>
      <c r="T41" s="308">
        <v>10</v>
      </c>
      <c r="U41" s="308">
        <v>10</v>
      </c>
      <c r="V41" s="308">
        <v>9.1</v>
      </c>
      <c r="W41" s="308">
        <v>7.45</v>
      </c>
      <c r="X41" s="308">
        <v>8.5399999999999991</v>
      </c>
      <c r="Y41" s="308">
        <v>8</v>
      </c>
      <c r="Z41" s="294"/>
      <c r="AA41" s="294"/>
      <c r="AB41" s="310">
        <f t="shared" si="3"/>
        <v>8.84</v>
      </c>
      <c r="AC41" s="311">
        <f t="shared" si="47"/>
        <v>6.1879999999999997</v>
      </c>
      <c r="AD41" s="308">
        <v>10</v>
      </c>
      <c r="AE41" s="359">
        <v>9</v>
      </c>
      <c r="AF41" s="43"/>
      <c r="AG41" s="309">
        <f t="shared" si="48"/>
        <v>9.5</v>
      </c>
      <c r="AH41" s="314">
        <f t="shared" si="49"/>
        <v>2.85</v>
      </c>
      <c r="AI41" s="313">
        <f t="shared" si="50"/>
        <v>9.0299999999999994</v>
      </c>
      <c r="AJ41" s="308">
        <v>10</v>
      </c>
      <c r="AK41" s="308">
        <v>10</v>
      </c>
      <c r="AL41" s="308">
        <v>10</v>
      </c>
      <c r="AM41" s="308">
        <v>10</v>
      </c>
      <c r="AN41" s="308">
        <v>7</v>
      </c>
      <c r="AO41" s="308">
        <v>8.65</v>
      </c>
      <c r="AP41" s="294"/>
      <c r="AQ41" s="294"/>
      <c r="AR41" s="302">
        <f t="shared" si="8"/>
        <v>9.27</v>
      </c>
      <c r="AS41" s="295">
        <f t="shared" si="51"/>
        <v>6.4889999999999999</v>
      </c>
      <c r="AT41" s="308">
        <v>10</v>
      </c>
      <c r="AU41" s="308">
        <v>6.2</v>
      </c>
      <c r="AV41" s="43"/>
      <c r="AW41" s="309">
        <f t="shared" si="52"/>
        <v>8.1</v>
      </c>
      <c r="AX41" s="314">
        <f t="shared" si="53"/>
        <v>2.4300000000000002</v>
      </c>
      <c r="AY41" s="313">
        <f t="shared" si="54"/>
        <v>8.91</v>
      </c>
      <c r="AZ41" s="308">
        <v>10</v>
      </c>
      <c r="BA41" s="308">
        <v>10</v>
      </c>
      <c r="BB41" s="308">
        <v>10</v>
      </c>
      <c r="BC41" s="308">
        <v>10</v>
      </c>
      <c r="BD41" s="308">
        <v>10</v>
      </c>
      <c r="BE41" s="308">
        <v>10</v>
      </c>
      <c r="BF41" s="294"/>
      <c r="BG41" s="294"/>
      <c r="BH41" s="310">
        <f t="shared" si="12"/>
        <v>10</v>
      </c>
      <c r="BI41" s="311">
        <f t="shared" si="55"/>
        <v>7</v>
      </c>
      <c r="BJ41" s="308">
        <v>10</v>
      </c>
      <c r="BK41" s="308">
        <v>10</v>
      </c>
      <c r="BL41" s="43"/>
      <c r="BM41" s="310">
        <f t="shared" si="74"/>
        <v>10</v>
      </c>
      <c r="BN41" s="312">
        <f t="shared" si="56"/>
        <v>3</v>
      </c>
      <c r="BO41" s="313">
        <f t="shared" si="77"/>
        <v>10</v>
      </c>
      <c r="BP41" s="308">
        <v>10</v>
      </c>
      <c r="BQ41" s="308">
        <v>10</v>
      </c>
      <c r="BR41" s="308">
        <v>10</v>
      </c>
      <c r="BS41" s="308">
        <v>9</v>
      </c>
      <c r="BT41" s="308">
        <v>7</v>
      </c>
      <c r="BU41" s="308">
        <v>8.5</v>
      </c>
      <c r="BV41" s="294"/>
      <c r="BW41" s="294"/>
      <c r="BX41" s="310">
        <f t="shared" si="15"/>
        <v>9.08</v>
      </c>
      <c r="BY41" s="311">
        <f t="shared" si="58"/>
        <v>6.3559999999999999</v>
      </c>
      <c r="BZ41" s="308">
        <v>10</v>
      </c>
      <c r="CA41" s="308">
        <v>8.0500000000000007</v>
      </c>
      <c r="CB41" s="43"/>
      <c r="CC41" s="309">
        <f t="shared" si="59"/>
        <v>9.02</v>
      </c>
      <c r="CD41" s="314">
        <f t="shared" si="60"/>
        <v>2.7059999999999995</v>
      </c>
      <c r="CE41" s="313">
        <f t="shared" si="61"/>
        <v>9.06</v>
      </c>
      <c r="CF41" s="308">
        <v>10</v>
      </c>
      <c r="CG41" s="308">
        <v>10</v>
      </c>
      <c r="CH41" s="308">
        <v>9</v>
      </c>
      <c r="CI41" s="308">
        <v>9</v>
      </c>
      <c r="CJ41" s="308">
        <v>10</v>
      </c>
      <c r="CK41" s="308">
        <v>10</v>
      </c>
      <c r="CL41" s="294"/>
      <c r="CM41" s="294"/>
      <c r="CN41" s="310">
        <f t="shared" si="20"/>
        <v>9.66</v>
      </c>
      <c r="CO41" s="311">
        <f t="shared" si="62"/>
        <v>6.7620000000000005</v>
      </c>
      <c r="CP41" s="308">
        <v>10</v>
      </c>
      <c r="CQ41" s="308">
        <v>10</v>
      </c>
      <c r="CR41" s="43"/>
      <c r="CS41" s="310">
        <f t="shared" si="63"/>
        <v>10</v>
      </c>
      <c r="CT41" s="312">
        <f t="shared" si="64"/>
        <v>3</v>
      </c>
      <c r="CU41" s="313">
        <f t="shared" si="65"/>
        <v>9.76</v>
      </c>
      <c r="CV41" s="315">
        <f t="shared" si="66"/>
        <v>10</v>
      </c>
      <c r="CW41" s="301" t="str">
        <f t="shared" si="75"/>
        <v>A+</v>
      </c>
      <c r="CX41" s="308">
        <v>10</v>
      </c>
      <c r="CY41" s="308">
        <v>10</v>
      </c>
      <c r="CZ41" s="308">
        <v>10</v>
      </c>
      <c r="DA41" s="308">
        <v>10</v>
      </c>
      <c r="DB41" s="308">
        <v>10</v>
      </c>
      <c r="DC41" s="308">
        <v>10</v>
      </c>
      <c r="DD41" s="294"/>
      <c r="DE41" s="294"/>
      <c r="DF41" s="310">
        <f t="shared" si="27"/>
        <v>10</v>
      </c>
      <c r="DG41" s="311">
        <f t="shared" si="67"/>
        <v>7</v>
      </c>
      <c r="DH41" s="308">
        <v>10</v>
      </c>
      <c r="DI41" s="308">
        <v>9.85</v>
      </c>
      <c r="DJ41" s="43"/>
      <c r="DK41" s="310">
        <f t="shared" si="68"/>
        <v>9.92</v>
      </c>
      <c r="DL41" s="312">
        <f t="shared" si="69"/>
        <v>2.9760000000000004</v>
      </c>
      <c r="DM41" s="313">
        <f t="shared" si="70"/>
        <v>9.9700000000000006</v>
      </c>
      <c r="DN41" s="315">
        <f t="shared" si="71"/>
        <v>10</v>
      </c>
      <c r="DO41" s="298" t="str">
        <f t="shared" si="72"/>
        <v>A+</v>
      </c>
    </row>
    <row r="42" spans="1:119" ht="16.5" x14ac:dyDescent="0.25">
      <c r="A42" s="293">
        <v>31</v>
      </c>
      <c r="B42" s="296">
        <f>'LISTA CAS'!B38</f>
        <v>0</v>
      </c>
      <c r="C42" s="296" t="s">
        <v>219</v>
      </c>
      <c r="D42" s="307">
        <v>8.75</v>
      </c>
      <c r="E42" s="308">
        <v>9.5</v>
      </c>
      <c r="F42" s="308">
        <v>9.4499999999999993</v>
      </c>
      <c r="G42" s="308">
        <v>9</v>
      </c>
      <c r="H42" s="308">
        <v>9.5</v>
      </c>
      <c r="I42" s="308">
        <v>8.25</v>
      </c>
      <c r="J42" s="294"/>
      <c r="K42" s="294"/>
      <c r="L42" s="302">
        <f t="shared" si="0"/>
        <v>9.07</v>
      </c>
      <c r="M42" s="295">
        <f t="shared" si="43"/>
        <v>6.3490000000000002</v>
      </c>
      <c r="N42" s="308">
        <v>10</v>
      </c>
      <c r="O42" s="308">
        <v>10</v>
      </c>
      <c r="P42" s="43"/>
      <c r="Q42" s="310">
        <f t="shared" si="44"/>
        <v>10</v>
      </c>
      <c r="R42" s="312">
        <f t="shared" si="45"/>
        <v>3</v>
      </c>
      <c r="S42" s="313">
        <f t="shared" si="46"/>
        <v>9.34</v>
      </c>
      <c r="T42" s="308">
        <v>10</v>
      </c>
      <c r="U42" s="308">
        <v>9.5</v>
      </c>
      <c r="V42" s="308">
        <v>9.1</v>
      </c>
      <c r="W42" s="308">
        <v>9</v>
      </c>
      <c r="X42" s="308">
        <v>10</v>
      </c>
      <c r="Y42" s="308">
        <v>10</v>
      </c>
      <c r="Z42" s="294"/>
      <c r="AA42" s="294"/>
      <c r="AB42" s="310">
        <f t="shared" si="3"/>
        <v>9.6</v>
      </c>
      <c r="AC42" s="311">
        <f t="shared" si="47"/>
        <v>6.72</v>
      </c>
      <c r="AD42" s="308">
        <v>10</v>
      </c>
      <c r="AE42" s="359">
        <v>8</v>
      </c>
      <c r="AF42" s="43"/>
      <c r="AG42" s="309">
        <f t="shared" si="48"/>
        <v>9</v>
      </c>
      <c r="AH42" s="314">
        <f t="shared" si="49"/>
        <v>2.7</v>
      </c>
      <c r="AI42" s="313">
        <f t="shared" si="50"/>
        <v>9.42</v>
      </c>
      <c r="AJ42" s="308">
        <v>8</v>
      </c>
      <c r="AK42" s="308">
        <v>10</v>
      </c>
      <c r="AL42" s="308">
        <v>10</v>
      </c>
      <c r="AM42" s="308">
        <v>10</v>
      </c>
      <c r="AN42" s="308">
        <v>10</v>
      </c>
      <c r="AO42" s="308">
        <v>10</v>
      </c>
      <c r="AP42" s="294"/>
      <c r="AQ42" s="294"/>
      <c r="AR42" s="302">
        <f t="shared" si="8"/>
        <v>9.66</v>
      </c>
      <c r="AS42" s="295">
        <f t="shared" si="51"/>
        <v>6.7620000000000005</v>
      </c>
      <c r="AT42" s="308">
        <v>10</v>
      </c>
      <c r="AU42" s="308">
        <v>9.6</v>
      </c>
      <c r="AV42" s="43"/>
      <c r="AW42" s="309">
        <f t="shared" si="52"/>
        <v>9.8000000000000007</v>
      </c>
      <c r="AX42" s="314">
        <f t="shared" si="53"/>
        <v>2.94</v>
      </c>
      <c r="AY42" s="313">
        <f t="shared" si="54"/>
        <v>9.6999999999999993</v>
      </c>
      <c r="AZ42" s="308">
        <v>10</v>
      </c>
      <c r="BA42" s="308">
        <v>10</v>
      </c>
      <c r="BB42" s="308">
        <v>10</v>
      </c>
      <c r="BC42" s="308">
        <v>10</v>
      </c>
      <c r="BD42" s="308">
        <v>10</v>
      </c>
      <c r="BE42" s="308">
        <v>10</v>
      </c>
      <c r="BF42" s="294"/>
      <c r="BG42" s="294"/>
      <c r="BH42" s="310">
        <f t="shared" si="12"/>
        <v>10</v>
      </c>
      <c r="BI42" s="311">
        <f t="shared" si="55"/>
        <v>7</v>
      </c>
      <c r="BJ42" s="308">
        <v>10</v>
      </c>
      <c r="BK42" s="308">
        <v>10</v>
      </c>
      <c r="BL42" s="43"/>
      <c r="BM42" s="310">
        <f t="shared" si="74"/>
        <v>10</v>
      </c>
      <c r="BN42" s="312">
        <f t="shared" si="56"/>
        <v>3</v>
      </c>
      <c r="BO42" s="313">
        <f t="shared" si="77"/>
        <v>10</v>
      </c>
      <c r="BP42" s="308">
        <v>10</v>
      </c>
      <c r="BQ42" s="308">
        <v>10</v>
      </c>
      <c r="BR42" s="308">
        <v>8.5</v>
      </c>
      <c r="BS42" s="308">
        <v>7</v>
      </c>
      <c r="BT42" s="308">
        <v>10</v>
      </c>
      <c r="BU42" s="308">
        <v>10</v>
      </c>
      <c r="BV42" s="294"/>
      <c r="BW42" s="294"/>
      <c r="BX42" s="310">
        <f t="shared" si="15"/>
        <v>9.25</v>
      </c>
      <c r="BY42" s="311">
        <f t="shared" si="58"/>
        <v>6.4749999999999996</v>
      </c>
      <c r="BZ42" s="308">
        <v>10</v>
      </c>
      <c r="CA42" s="308">
        <v>10</v>
      </c>
      <c r="CB42" s="43"/>
      <c r="CC42" s="309">
        <f t="shared" si="59"/>
        <v>10</v>
      </c>
      <c r="CD42" s="314">
        <f t="shared" si="60"/>
        <v>3</v>
      </c>
      <c r="CE42" s="313">
        <f t="shared" si="61"/>
        <v>9.4700000000000006</v>
      </c>
      <c r="CF42" s="308">
        <v>10</v>
      </c>
      <c r="CG42" s="308">
        <v>10</v>
      </c>
      <c r="CH42" s="308">
        <v>10</v>
      </c>
      <c r="CI42" s="308">
        <v>10</v>
      </c>
      <c r="CJ42" s="308">
        <v>10</v>
      </c>
      <c r="CK42" s="308">
        <v>10</v>
      </c>
      <c r="CL42" s="294"/>
      <c r="CM42" s="294"/>
      <c r="CN42" s="310">
        <f t="shared" si="20"/>
        <v>10</v>
      </c>
      <c r="CO42" s="311">
        <f t="shared" si="62"/>
        <v>7</v>
      </c>
      <c r="CP42" s="308">
        <v>10</v>
      </c>
      <c r="CQ42" s="308">
        <v>10</v>
      </c>
      <c r="CR42" s="43"/>
      <c r="CS42" s="310">
        <f t="shared" si="63"/>
        <v>10</v>
      </c>
      <c r="CT42" s="312">
        <f t="shared" si="64"/>
        <v>3</v>
      </c>
      <c r="CU42" s="313">
        <f t="shared" si="65"/>
        <v>10</v>
      </c>
      <c r="CV42" s="315">
        <f t="shared" si="66"/>
        <v>10</v>
      </c>
      <c r="CW42" s="301" t="str">
        <f t="shared" si="75"/>
        <v>A+</v>
      </c>
      <c r="CX42" s="308">
        <v>10</v>
      </c>
      <c r="CY42" s="308">
        <v>10</v>
      </c>
      <c r="CZ42" s="308">
        <v>10</v>
      </c>
      <c r="DA42" s="308">
        <v>10</v>
      </c>
      <c r="DB42" s="308">
        <v>10</v>
      </c>
      <c r="DC42" s="308">
        <v>10</v>
      </c>
      <c r="DD42" s="294"/>
      <c r="DE42" s="294"/>
      <c r="DF42" s="310">
        <f t="shared" si="27"/>
        <v>10</v>
      </c>
      <c r="DG42" s="311">
        <f t="shared" si="67"/>
        <v>7</v>
      </c>
      <c r="DH42" s="308">
        <v>10</v>
      </c>
      <c r="DI42" s="308">
        <v>9</v>
      </c>
      <c r="DJ42" s="43"/>
      <c r="DK42" s="310">
        <f t="shared" si="68"/>
        <v>9.5</v>
      </c>
      <c r="DL42" s="312">
        <f t="shared" si="69"/>
        <v>2.85</v>
      </c>
      <c r="DM42" s="313">
        <f t="shared" si="70"/>
        <v>9.85</v>
      </c>
      <c r="DN42" s="315">
        <f t="shared" si="71"/>
        <v>10</v>
      </c>
      <c r="DO42" s="298" t="str">
        <f t="shared" si="72"/>
        <v>A+</v>
      </c>
    </row>
    <row r="43" spans="1:119" ht="16.5" x14ac:dyDescent="0.25">
      <c r="A43" s="293">
        <v>32</v>
      </c>
      <c r="B43" s="296">
        <f>'LISTA CAS'!B39</f>
        <v>0</v>
      </c>
      <c r="C43" s="296" t="s">
        <v>220</v>
      </c>
      <c r="D43" s="307">
        <v>10</v>
      </c>
      <c r="E43" s="307">
        <v>10</v>
      </c>
      <c r="F43" s="307">
        <v>10</v>
      </c>
      <c r="G43" s="307">
        <v>10</v>
      </c>
      <c r="H43" s="307">
        <v>10</v>
      </c>
      <c r="I43" s="307">
        <v>10</v>
      </c>
      <c r="J43" s="294"/>
      <c r="K43" s="294"/>
      <c r="L43" s="302">
        <f t="shared" si="0"/>
        <v>10</v>
      </c>
      <c r="M43" s="295">
        <f t="shared" si="43"/>
        <v>7</v>
      </c>
      <c r="N43" s="308">
        <v>10</v>
      </c>
      <c r="O43" s="308">
        <v>10</v>
      </c>
      <c r="P43" s="43"/>
      <c r="Q43" s="310">
        <f t="shared" si="44"/>
        <v>10</v>
      </c>
      <c r="R43" s="312">
        <f t="shared" si="45"/>
        <v>3</v>
      </c>
      <c r="S43" s="313">
        <f t="shared" si="46"/>
        <v>10</v>
      </c>
      <c r="T43" s="308">
        <v>10</v>
      </c>
      <c r="U43" s="308">
        <v>10</v>
      </c>
      <c r="V43" s="308">
        <v>10</v>
      </c>
      <c r="W43" s="308">
        <v>10</v>
      </c>
      <c r="X43" s="308">
        <v>10</v>
      </c>
      <c r="Y43" s="308">
        <v>10</v>
      </c>
      <c r="Z43" s="294"/>
      <c r="AA43" s="294"/>
      <c r="AB43" s="310">
        <f t="shared" si="3"/>
        <v>10</v>
      </c>
      <c r="AC43" s="311">
        <f t="shared" si="47"/>
        <v>7</v>
      </c>
      <c r="AD43" s="308">
        <v>10</v>
      </c>
      <c r="AE43" s="359">
        <v>10</v>
      </c>
      <c r="AF43" s="43"/>
      <c r="AG43" s="309">
        <f t="shared" si="48"/>
        <v>10</v>
      </c>
      <c r="AH43" s="314">
        <f t="shared" si="49"/>
        <v>3</v>
      </c>
      <c r="AI43" s="313">
        <f t="shared" si="50"/>
        <v>10</v>
      </c>
      <c r="AJ43" s="308">
        <v>10</v>
      </c>
      <c r="AK43" s="308">
        <v>10</v>
      </c>
      <c r="AL43" s="308">
        <v>10</v>
      </c>
      <c r="AM43" s="308">
        <v>9</v>
      </c>
      <c r="AN43" s="308">
        <v>10</v>
      </c>
      <c r="AO43" s="308">
        <v>10</v>
      </c>
      <c r="AP43" s="294"/>
      <c r="AQ43" s="294"/>
      <c r="AR43" s="302">
        <f t="shared" si="8"/>
        <v>9.83</v>
      </c>
      <c r="AS43" s="295">
        <f t="shared" si="51"/>
        <v>6.8810000000000002</v>
      </c>
      <c r="AT43" s="308">
        <v>10</v>
      </c>
      <c r="AU43" s="308">
        <v>10</v>
      </c>
      <c r="AV43" s="43"/>
      <c r="AW43" s="309">
        <f t="shared" si="52"/>
        <v>10</v>
      </c>
      <c r="AX43" s="314">
        <f t="shared" si="53"/>
        <v>3</v>
      </c>
      <c r="AY43" s="313">
        <f t="shared" si="54"/>
        <v>9.8800000000000008</v>
      </c>
      <c r="AZ43" s="308">
        <v>10</v>
      </c>
      <c r="BA43" s="308">
        <v>10</v>
      </c>
      <c r="BB43" s="308">
        <v>10</v>
      </c>
      <c r="BC43" s="308">
        <v>10</v>
      </c>
      <c r="BD43" s="308">
        <v>10</v>
      </c>
      <c r="BE43" s="308">
        <v>10</v>
      </c>
      <c r="BF43" s="294"/>
      <c r="BG43" s="294"/>
      <c r="BH43" s="310">
        <f t="shared" si="12"/>
        <v>10</v>
      </c>
      <c r="BI43" s="311">
        <f t="shared" si="55"/>
        <v>7</v>
      </c>
      <c r="BJ43" s="308">
        <v>10</v>
      </c>
      <c r="BK43" s="308">
        <v>10</v>
      </c>
      <c r="BL43" s="43"/>
      <c r="BM43" s="310">
        <f t="shared" si="74"/>
        <v>10</v>
      </c>
      <c r="BN43" s="312">
        <f t="shared" si="56"/>
        <v>3</v>
      </c>
      <c r="BO43" s="313">
        <f t="shared" ref="BO43" si="78">IFERROR(TRUNC(SUM(BI43+BN43),2),"")</f>
        <v>10</v>
      </c>
      <c r="BP43" s="308">
        <v>8.5</v>
      </c>
      <c r="BQ43" s="308">
        <v>9</v>
      </c>
      <c r="BR43" s="308">
        <v>9.5</v>
      </c>
      <c r="BS43" s="308">
        <v>10</v>
      </c>
      <c r="BT43" s="308">
        <v>10</v>
      </c>
      <c r="BU43" s="308">
        <v>10</v>
      </c>
      <c r="BV43" s="294"/>
      <c r="BW43" s="294"/>
      <c r="BX43" s="310">
        <f t="shared" si="15"/>
        <v>9.5</v>
      </c>
      <c r="BY43" s="311">
        <f t="shared" si="58"/>
        <v>6.65</v>
      </c>
      <c r="BZ43" s="308">
        <v>10</v>
      </c>
      <c r="CA43" s="308">
        <v>10</v>
      </c>
      <c r="CB43" s="43"/>
      <c r="CC43" s="309">
        <f t="shared" si="59"/>
        <v>10</v>
      </c>
      <c r="CD43" s="314">
        <f t="shared" si="60"/>
        <v>3</v>
      </c>
      <c r="CE43" s="313">
        <f t="shared" si="61"/>
        <v>9.65</v>
      </c>
      <c r="CF43" s="308">
        <v>10</v>
      </c>
      <c r="CG43" s="308">
        <v>10</v>
      </c>
      <c r="CH43" s="308">
        <v>10</v>
      </c>
      <c r="CI43" s="308">
        <v>10</v>
      </c>
      <c r="CJ43" s="308">
        <v>10</v>
      </c>
      <c r="CK43" s="308">
        <v>10</v>
      </c>
      <c r="CL43" s="294"/>
      <c r="CM43" s="294"/>
      <c r="CN43" s="310">
        <f t="shared" si="20"/>
        <v>10</v>
      </c>
      <c r="CO43" s="311">
        <f t="shared" si="62"/>
        <v>7</v>
      </c>
      <c r="CP43" s="308">
        <v>10</v>
      </c>
      <c r="CQ43" s="308">
        <v>10</v>
      </c>
      <c r="CR43" s="43"/>
      <c r="CS43" s="310">
        <f t="shared" si="63"/>
        <v>10</v>
      </c>
      <c r="CT43" s="312">
        <f t="shared" si="64"/>
        <v>3</v>
      </c>
      <c r="CU43" s="313">
        <f t="shared" si="65"/>
        <v>10</v>
      </c>
      <c r="CV43" s="315">
        <f t="shared" si="66"/>
        <v>10</v>
      </c>
      <c r="CW43" s="301" t="str">
        <f t="shared" si="75"/>
        <v>A+</v>
      </c>
      <c r="CX43" s="308">
        <v>10</v>
      </c>
      <c r="CY43" s="308">
        <v>10</v>
      </c>
      <c r="CZ43" s="308">
        <v>10</v>
      </c>
      <c r="DA43" s="308">
        <v>10</v>
      </c>
      <c r="DB43" s="308">
        <v>10</v>
      </c>
      <c r="DC43" s="308">
        <v>10</v>
      </c>
      <c r="DD43" s="294"/>
      <c r="DE43" s="294"/>
      <c r="DF43" s="310">
        <f t="shared" si="27"/>
        <v>10</v>
      </c>
      <c r="DG43" s="311">
        <f t="shared" si="67"/>
        <v>7</v>
      </c>
      <c r="DH43" s="308">
        <v>10</v>
      </c>
      <c r="DI43" s="308">
        <v>10</v>
      </c>
      <c r="DJ43" s="43"/>
      <c r="DK43" s="310">
        <f t="shared" si="68"/>
        <v>10</v>
      </c>
      <c r="DL43" s="312">
        <f t="shared" si="69"/>
        <v>3</v>
      </c>
      <c r="DM43" s="313">
        <f t="shared" si="70"/>
        <v>10</v>
      </c>
      <c r="DN43" s="315">
        <f t="shared" si="71"/>
        <v>10</v>
      </c>
      <c r="DO43" s="298" t="str">
        <f t="shared" si="72"/>
        <v>A+</v>
      </c>
    </row>
    <row r="44" spans="1:119" ht="16.5" x14ac:dyDescent="0.25">
      <c r="A44" s="293">
        <v>33</v>
      </c>
      <c r="B44" s="296">
        <f>'LISTA CAS'!B40</f>
        <v>0</v>
      </c>
      <c r="C44" s="296" t="s">
        <v>221</v>
      </c>
      <c r="D44" s="307">
        <v>6.45</v>
      </c>
      <c r="E44" s="308">
        <v>7</v>
      </c>
      <c r="F44" s="308">
        <v>7.2</v>
      </c>
      <c r="G44" s="308">
        <v>8</v>
      </c>
      <c r="H44" s="308">
        <v>7</v>
      </c>
      <c r="I44" s="308">
        <v>7</v>
      </c>
      <c r="J44" s="294"/>
      <c r="K44" s="294"/>
      <c r="L44" s="302">
        <f t="shared" si="0"/>
        <v>7.1</v>
      </c>
      <c r="M44" s="295">
        <f t="shared" si="43"/>
        <v>4.97</v>
      </c>
      <c r="N44" s="308">
        <v>10</v>
      </c>
      <c r="O44" s="308">
        <v>5.6</v>
      </c>
      <c r="P44" s="43"/>
      <c r="Q44" s="310">
        <f t="shared" si="44"/>
        <v>7.8</v>
      </c>
      <c r="R44" s="312">
        <f t="shared" si="45"/>
        <v>2.34</v>
      </c>
      <c r="S44" s="313">
        <f t="shared" si="46"/>
        <v>7.31</v>
      </c>
      <c r="T44" s="308">
        <v>6.45</v>
      </c>
      <c r="U44" s="308">
        <v>7</v>
      </c>
      <c r="V44" s="308">
        <v>8.65</v>
      </c>
      <c r="W44" s="308">
        <v>9</v>
      </c>
      <c r="X44" s="308">
        <v>9.5</v>
      </c>
      <c r="Y44" s="308">
        <v>8.56</v>
      </c>
      <c r="Z44" s="294"/>
      <c r="AA44" s="294"/>
      <c r="AB44" s="310">
        <f t="shared" si="3"/>
        <v>8.19</v>
      </c>
      <c r="AC44" s="311">
        <f t="shared" si="47"/>
        <v>5.7329999999999997</v>
      </c>
      <c r="AD44" s="308">
        <v>10</v>
      </c>
      <c r="AE44" s="359">
        <v>7</v>
      </c>
      <c r="AF44" s="43"/>
      <c r="AG44" s="309">
        <f t="shared" si="48"/>
        <v>8.5</v>
      </c>
      <c r="AH44" s="314">
        <f t="shared" si="49"/>
        <v>2.5499999999999998</v>
      </c>
      <c r="AI44" s="313">
        <f t="shared" si="50"/>
        <v>8.2799999999999994</v>
      </c>
      <c r="AJ44" s="308">
        <v>7</v>
      </c>
      <c r="AK44" s="308">
        <v>8.65</v>
      </c>
      <c r="AL44" s="308">
        <v>9</v>
      </c>
      <c r="AM44" s="308">
        <v>7</v>
      </c>
      <c r="AN44" s="308">
        <v>9</v>
      </c>
      <c r="AO44" s="308">
        <v>7</v>
      </c>
      <c r="AP44" s="294"/>
      <c r="AQ44" s="294"/>
      <c r="AR44" s="302">
        <f t="shared" si="8"/>
        <v>7.94</v>
      </c>
      <c r="AS44" s="295">
        <f t="shared" si="51"/>
        <v>5.5580000000000007</v>
      </c>
      <c r="AT44" s="308">
        <v>10</v>
      </c>
      <c r="AU44" s="308">
        <v>8</v>
      </c>
      <c r="AV44" s="43"/>
      <c r="AW44" s="309">
        <f t="shared" si="52"/>
        <v>9</v>
      </c>
      <c r="AX44" s="314">
        <f t="shared" si="53"/>
        <v>2.7</v>
      </c>
      <c r="AY44" s="313">
        <f t="shared" si="54"/>
        <v>8.25</v>
      </c>
      <c r="AZ44" s="308">
        <v>7.5</v>
      </c>
      <c r="BA44" s="308">
        <v>8.75</v>
      </c>
      <c r="BB44" s="308">
        <v>9</v>
      </c>
      <c r="BC44" s="308">
        <v>8.5</v>
      </c>
      <c r="BD44" s="308">
        <v>7.5</v>
      </c>
      <c r="BE44" s="308">
        <v>7</v>
      </c>
      <c r="BF44" s="294"/>
      <c r="BG44" s="294"/>
      <c r="BH44" s="310">
        <f t="shared" si="12"/>
        <v>8.0399999999999991</v>
      </c>
      <c r="BI44" s="311">
        <f t="shared" si="55"/>
        <v>5.6279999999999992</v>
      </c>
      <c r="BJ44" s="308">
        <v>10</v>
      </c>
      <c r="BK44" s="308">
        <v>8.5500000000000007</v>
      </c>
      <c r="BL44" s="43"/>
      <c r="BM44" s="310">
        <f t="shared" si="74"/>
        <v>9.27</v>
      </c>
      <c r="BN44" s="312">
        <f t="shared" si="56"/>
        <v>2.7809999999999997</v>
      </c>
      <c r="BO44" s="313">
        <f t="shared" ref="BO44:BO51" si="79">IFERROR(TRUNC(SUM(BI44+BN44),2),"")</f>
        <v>8.4</v>
      </c>
      <c r="BP44" s="308">
        <v>10</v>
      </c>
      <c r="BQ44" s="308">
        <v>9.5</v>
      </c>
      <c r="BR44" s="308">
        <v>8.75</v>
      </c>
      <c r="BS44" s="308">
        <v>10</v>
      </c>
      <c r="BT44" s="308">
        <v>9</v>
      </c>
      <c r="BU44" s="308">
        <v>9</v>
      </c>
      <c r="BV44" s="294"/>
      <c r="BW44" s="294"/>
      <c r="BX44" s="310">
        <f t="shared" si="15"/>
        <v>9.3699999999999992</v>
      </c>
      <c r="BY44" s="311">
        <f t="shared" si="58"/>
        <v>6.5590000000000002</v>
      </c>
      <c r="BZ44" s="308">
        <v>10</v>
      </c>
      <c r="CA44" s="308">
        <v>9.1999999999999993</v>
      </c>
      <c r="CB44" s="43"/>
      <c r="CC44" s="309">
        <f t="shared" si="59"/>
        <v>9.6</v>
      </c>
      <c r="CD44" s="314">
        <f t="shared" si="60"/>
        <v>2.88</v>
      </c>
      <c r="CE44" s="313">
        <f t="shared" si="61"/>
        <v>9.43</v>
      </c>
      <c r="CF44" s="308">
        <v>7</v>
      </c>
      <c r="CG44" s="308">
        <v>7</v>
      </c>
      <c r="CH44" s="308">
        <v>7</v>
      </c>
      <c r="CI44" s="308">
        <v>8.5</v>
      </c>
      <c r="CJ44" s="308">
        <v>8</v>
      </c>
      <c r="CK44" s="308">
        <v>8</v>
      </c>
      <c r="CL44" s="294"/>
      <c r="CM44" s="294"/>
      <c r="CN44" s="310">
        <f t="shared" si="20"/>
        <v>7.58</v>
      </c>
      <c r="CO44" s="311">
        <f t="shared" si="62"/>
        <v>5.306</v>
      </c>
      <c r="CP44" s="308">
        <v>10</v>
      </c>
      <c r="CQ44" s="308">
        <v>10</v>
      </c>
      <c r="CR44" s="43"/>
      <c r="CS44" s="310">
        <f t="shared" si="63"/>
        <v>10</v>
      </c>
      <c r="CT44" s="312">
        <f t="shared" si="64"/>
        <v>3</v>
      </c>
      <c r="CU44" s="313">
        <f t="shared" si="65"/>
        <v>8.3000000000000007</v>
      </c>
      <c r="CV44" s="315">
        <f t="shared" si="66"/>
        <v>8</v>
      </c>
      <c r="CW44" s="301" t="str">
        <f t="shared" si="75"/>
        <v>B+</v>
      </c>
      <c r="CX44" s="308">
        <v>10</v>
      </c>
      <c r="CY44" s="308">
        <v>10</v>
      </c>
      <c r="CZ44" s="308">
        <v>10</v>
      </c>
      <c r="DA44" s="308">
        <v>10</v>
      </c>
      <c r="DB44" s="308">
        <v>10</v>
      </c>
      <c r="DC44" s="308">
        <v>10</v>
      </c>
      <c r="DD44" s="294"/>
      <c r="DE44" s="294"/>
      <c r="DF44" s="310">
        <f t="shared" si="27"/>
        <v>10</v>
      </c>
      <c r="DG44" s="311">
        <f t="shared" si="67"/>
        <v>7</v>
      </c>
      <c r="DH44" s="308">
        <v>10</v>
      </c>
      <c r="DI44" s="308">
        <v>10</v>
      </c>
      <c r="DJ44" s="43"/>
      <c r="DK44" s="310">
        <f t="shared" si="68"/>
        <v>10</v>
      </c>
      <c r="DL44" s="312">
        <f t="shared" si="69"/>
        <v>3</v>
      </c>
      <c r="DM44" s="313">
        <f t="shared" si="70"/>
        <v>10</v>
      </c>
      <c r="DN44" s="315">
        <f t="shared" si="71"/>
        <v>10</v>
      </c>
      <c r="DO44" s="298" t="str">
        <f t="shared" si="72"/>
        <v>A+</v>
      </c>
    </row>
    <row r="45" spans="1:119" ht="16.5" x14ac:dyDescent="0.25">
      <c r="A45" s="293">
        <v>34</v>
      </c>
      <c r="B45" s="296">
        <f>'LISTA CAS'!B41</f>
        <v>0</v>
      </c>
      <c r="C45" s="296" t="s">
        <v>222</v>
      </c>
      <c r="D45" s="307">
        <v>9.5</v>
      </c>
      <c r="E45" s="308">
        <v>9.25</v>
      </c>
      <c r="F45" s="308">
        <v>10</v>
      </c>
      <c r="G45" s="308">
        <v>10</v>
      </c>
      <c r="H45" s="308">
        <v>9</v>
      </c>
      <c r="I45" s="308">
        <v>10</v>
      </c>
      <c r="J45" s="294"/>
      <c r="K45" s="294"/>
      <c r="L45" s="302">
        <f t="shared" si="0"/>
        <v>9.6199999999999992</v>
      </c>
      <c r="M45" s="295">
        <f t="shared" si="43"/>
        <v>6.734</v>
      </c>
      <c r="N45" s="308">
        <v>10</v>
      </c>
      <c r="O45" s="308">
        <v>9.75</v>
      </c>
      <c r="P45" s="43"/>
      <c r="Q45" s="310">
        <f t="shared" si="44"/>
        <v>9.8699999999999992</v>
      </c>
      <c r="R45" s="312">
        <f t="shared" si="45"/>
        <v>2.9609999999999999</v>
      </c>
      <c r="S45" s="313">
        <f t="shared" si="46"/>
        <v>9.69</v>
      </c>
      <c r="T45" s="308">
        <v>10</v>
      </c>
      <c r="U45" s="308">
        <v>10</v>
      </c>
      <c r="V45" s="308">
        <v>8.75</v>
      </c>
      <c r="W45" s="308">
        <v>9.5</v>
      </c>
      <c r="X45" s="308">
        <v>9</v>
      </c>
      <c r="Y45" s="308">
        <v>10</v>
      </c>
      <c r="Z45" s="294"/>
      <c r="AA45" s="294"/>
      <c r="AB45" s="310">
        <f t="shared" si="3"/>
        <v>9.5399999999999991</v>
      </c>
      <c r="AC45" s="311">
        <f t="shared" si="47"/>
        <v>6.6779999999999999</v>
      </c>
      <c r="AD45" s="308">
        <v>10</v>
      </c>
      <c r="AE45" s="359">
        <v>10</v>
      </c>
      <c r="AF45" s="43"/>
      <c r="AG45" s="309">
        <f t="shared" si="48"/>
        <v>10</v>
      </c>
      <c r="AH45" s="314">
        <f t="shared" si="49"/>
        <v>3</v>
      </c>
      <c r="AI45" s="313">
        <f t="shared" si="50"/>
        <v>9.67</v>
      </c>
      <c r="AJ45" s="308">
        <v>7</v>
      </c>
      <c r="AK45" s="308">
        <v>10</v>
      </c>
      <c r="AL45" s="308">
        <v>10</v>
      </c>
      <c r="AM45" s="308">
        <v>10</v>
      </c>
      <c r="AN45" s="308">
        <v>10</v>
      </c>
      <c r="AO45" s="308">
        <v>7.5</v>
      </c>
      <c r="AP45" s="294"/>
      <c r="AQ45" s="294"/>
      <c r="AR45" s="302">
        <f t="shared" si="8"/>
        <v>9.08</v>
      </c>
      <c r="AS45" s="295">
        <f t="shared" si="51"/>
        <v>6.3559999999999999</v>
      </c>
      <c r="AT45" s="308">
        <v>10</v>
      </c>
      <c r="AU45" s="308">
        <v>10</v>
      </c>
      <c r="AV45" s="43"/>
      <c r="AW45" s="309">
        <f t="shared" si="52"/>
        <v>10</v>
      </c>
      <c r="AX45" s="314">
        <f t="shared" si="53"/>
        <v>3</v>
      </c>
      <c r="AY45" s="313">
        <f t="shared" si="54"/>
        <v>9.35</v>
      </c>
      <c r="AZ45" s="308">
        <v>10</v>
      </c>
      <c r="BA45" s="308">
        <v>10</v>
      </c>
      <c r="BB45" s="308">
        <v>9.5</v>
      </c>
      <c r="BC45" s="308">
        <v>10</v>
      </c>
      <c r="BD45" s="308">
        <v>10</v>
      </c>
      <c r="BE45" s="308">
        <v>8.5</v>
      </c>
      <c r="BF45" s="294"/>
      <c r="BG45" s="294"/>
      <c r="BH45" s="310">
        <f t="shared" si="12"/>
        <v>9.66</v>
      </c>
      <c r="BI45" s="311">
        <f t="shared" si="55"/>
        <v>6.7620000000000005</v>
      </c>
      <c r="BJ45" s="308">
        <v>10</v>
      </c>
      <c r="BK45" s="308">
        <v>10</v>
      </c>
      <c r="BL45" s="43"/>
      <c r="BM45" s="310">
        <f t="shared" si="74"/>
        <v>10</v>
      </c>
      <c r="BN45" s="312">
        <f t="shared" si="56"/>
        <v>3</v>
      </c>
      <c r="BO45" s="313">
        <f t="shared" si="79"/>
        <v>9.76</v>
      </c>
      <c r="BP45" s="308">
        <v>10</v>
      </c>
      <c r="BQ45" s="308">
        <v>9</v>
      </c>
      <c r="BR45" s="308">
        <v>10</v>
      </c>
      <c r="BS45" s="308">
        <v>10</v>
      </c>
      <c r="BT45" s="308">
        <v>10</v>
      </c>
      <c r="BU45" s="308">
        <v>10</v>
      </c>
      <c r="BV45" s="294"/>
      <c r="BW45" s="294"/>
      <c r="BX45" s="310">
        <f t="shared" si="15"/>
        <v>9.83</v>
      </c>
      <c r="BY45" s="311">
        <f t="shared" si="58"/>
        <v>6.8810000000000002</v>
      </c>
      <c r="BZ45" s="308">
        <v>10</v>
      </c>
      <c r="CA45" s="308">
        <v>10</v>
      </c>
      <c r="CB45" s="43"/>
      <c r="CC45" s="309">
        <f t="shared" si="59"/>
        <v>10</v>
      </c>
      <c r="CD45" s="314">
        <f t="shared" si="60"/>
        <v>3</v>
      </c>
      <c r="CE45" s="313">
        <f t="shared" si="61"/>
        <v>9.8800000000000008</v>
      </c>
      <c r="CF45" s="308">
        <v>10</v>
      </c>
      <c r="CG45" s="308">
        <v>10</v>
      </c>
      <c r="CH45" s="308">
        <v>10</v>
      </c>
      <c r="CI45" s="308">
        <v>10</v>
      </c>
      <c r="CJ45" s="308">
        <v>10</v>
      </c>
      <c r="CK45" s="308">
        <v>10</v>
      </c>
      <c r="CL45" s="294"/>
      <c r="CM45" s="294"/>
      <c r="CN45" s="310">
        <f t="shared" si="20"/>
        <v>10</v>
      </c>
      <c r="CO45" s="311">
        <f t="shared" si="62"/>
        <v>7</v>
      </c>
      <c r="CP45" s="308">
        <v>10</v>
      </c>
      <c r="CQ45" s="308">
        <v>10</v>
      </c>
      <c r="CR45" s="43"/>
      <c r="CS45" s="310">
        <f t="shared" si="63"/>
        <v>10</v>
      </c>
      <c r="CT45" s="312">
        <f t="shared" si="64"/>
        <v>3</v>
      </c>
      <c r="CU45" s="313">
        <f t="shared" si="65"/>
        <v>10</v>
      </c>
      <c r="CV45" s="315">
        <f t="shared" si="66"/>
        <v>10</v>
      </c>
      <c r="CW45" s="301" t="str">
        <f t="shared" si="75"/>
        <v>A+</v>
      </c>
      <c r="CX45" s="308">
        <v>10</v>
      </c>
      <c r="CY45" s="308">
        <v>10</v>
      </c>
      <c r="CZ45" s="308">
        <v>10</v>
      </c>
      <c r="DA45" s="308">
        <v>10</v>
      </c>
      <c r="DB45" s="308">
        <v>10</v>
      </c>
      <c r="DC45" s="308">
        <v>10</v>
      </c>
      <c r="DD45" s="294"/>
      <c r="DE45" s="294"/>
      <c r="DF45" s="310">
        <f t="shared" si="27"/>
        <v>10</v>
      </c>
      <c r="DG45" s="311">
        <f t="shared" si="67"/>
        <v>7</v>
      </c>
      <c r="DH45" s="308">
        <v>10</v>
      </c>
      <c r="DI45" s="308">
        <v>10</v>
      </c>
      <c r="DJ45" s="43"/>
      <c r="DK45" s="310">
        <f t="shared" si="68"/>
        <v>10</v>
      </c>
      <c r="DL45" s="312">
        <f t="shared" si="69"/>
        <v>3</v>
      </c>
      <c r="DM45" s="313">
        <f t="shared" si="70"/>
        <v>10</v>
      </c>
      <c r="DN45" s="315">
        <f t="shared" si="71"/>
        <v>10</v>
      </c>
      <c r="DO45" s="298" t="str">
        <f t="shared" si="72"/>
        <v>A+</v>
      </c>
    </row>
    <row r="46" spans="1:119" ht="16.5" x14ac:dyDescent="0.25">
      <c r="A46" s="293">
        <v>35</v>
      </c>
      <c r="B46" s="296">
        <f>'LISTA CAS'!B42</f>
        <v>0</v>
      </c>
      <c r="C46" s="296" t="s">
        <v>223</v>
      </c>
      <c r="D46" s="307">
        <v>10</v>
      </c>
      <c r="E46" s="307">
        <v>10</v>
      </c>
      <c r="F46" s="307">
        <v>10</v>
      </c>
      <c r="G46" s="307">
        <v>10</v>
      </c>
      <c r="H46" s="307">
        <v>10</v>
      </c>
      <c r="I46" s="307">
        <v>10</v>
      </c>
      <c r="J46" s="294"/>
      <c r="K46" s="294"/>
      <c r="L46" s="302">
        <f t="shared" si="0"/>
        <v>10</v>
      </c>
      <c r="M46" s="295">
        <f t="shared" si="43"/>
        <v>7</v>
      </c>
      <c r="N46" s="308">
        <v>10</v>
      </c>
      <c r="O46" s="308">
        <v>8.9</v>
      </c>
      <c r="P46" s="43"/>
      <c r="Q46" s="310">
        <f t="shared" si="44"/>
        <v>9.4499999999999993</v>
      </c>
      <c r="R46" s="312">
        <f t="shared" si="45"/>
        <v>2.835</v>
      </c>
      <c r="S46" s="313">
        <f t="shared" si="46"/>
        <v>9.83</v>
      </c>
      <c r="T46" s="308">
        <v>10</v>
      </c>
      <c r="U46" s="308">
        <v>10</v>
      </c>
      <c r="V46" s="308">
        <v>10</v>
      </c>
      <c r="W46" s="308">
        <v>10</v>
      </c>
      <c r="X46" s="308">
        <v>10</v>
      </c>
      <c r="Y46" s="308">
        <v>10</v>
      </c>
      <c r="Z46" s="294"/>
      <c r="AA46" s="294"/>
      <c r="AB46" s="310">
        <f t="shared" si="3"/>
        <v>10</v>
      </c>
      <c r="AC46" s="311">
        <f t="shared" si="47"/>
        <v>7</v>
      </c>
      <c r="AD46" s="308">
        <v>10</v>
      </c>
      <c r="AE46" s="359">
        <v>10</v>
      </c>
      <c r="AF46" s="43"/>
      <c r="AG46" s="309">
        <f t="shared" si="48"/>
        <v>10</v>
      </c>
      <c r="AH46" s="314">
        <f t="shared" si="49"/>
        <v>3</v>
      </c>
      <c r="AI46" s="313">
        <f t="shared" si="50"/>
        <v>10</v>
      </c>
      <c r="AJ46" s="308">
        <v>10</v>
      </c>
      <c r="AK46" s="308">
        <v>9.5</v>
      </c>
      <c r="AL46" s="308">
        <v>10</v>
      </c>
      <c r="AM46" s="308">
        <v>10</v>
      </c>
      <c r="AN46" s="308">
        <v>10</v>
      </c>
      <c r="AO46" s="308">
        <v>9.5</v>
      </c>
      <c r="AP46" s="294"/>
      <c r="AQ46" s="294"/>
      <c r="AR46" s="302">
        <f t="shared" si="8"/>
        <v>9.83</v>
      </c>
      <c r="AS46" s="295">
        <f t="shared" si="51"/>
        <v>6.8810000000000002</v>
      </c>
      <c r="AT46" s="308">
        <v>10</v>
      </c>
      <c r="AU46" s="308">
        <v>10</v>
      </c>
      <c r="AV46" s="43"/>
      <c r="AW46" s="309">
        <f t="shared" si="52"/>
        <v>10</v>
      </c>
      <c r="AX46" s="314">
        <f t="shared" si="53"/>
        <v>3</v>
      </c>
      <c r="AY46" s="313">
        <f t="shared" si="54"/>
        <v>9.8800000000000008</v>
      </c>
      <c r="AZ46" s="308">
        <v>10</v>
      </c>
      <c r="BA46" s="308">
        <v>10</v>
      </c>
      <c r="BB46" s="308">
        <v>10</v>
      </c>
      <c r="BC46" s="308">
        <v>10</v>
      </c>
      <c r="BD46" s="308">
        <v>10</v>
      </c>
      <c r="BE46" s="308">
        <v>10</v>
      </c>
      <c r="BF46" s="294"/>
      <c r="BG46" s="294"/>
      <c r="BH46" s="310">
        <f t="shared" si="12"/>
        <v>10</v>
      </c>
      <c r="BI46" s="311">
        <f t="shared" si="55"/>
        <v>7</v>
      </c>
      <c r="BJ46" s="308">
        <v>10</v>
      </c>
      <c r="BK46" s="308">
        <v>9.4</v>
      </c>
      <c r="BL46" s="43"/>
      <c r="BM46" s="310">
        <f t="shared" si="74"/>
        <v>9.6999999999999993</v>
      </c>
      <c r="BN46" s="312">
        <f t="shared" si="56"/>
        <v>2.91</v>
      </c>
      <c r="BO46" s="313">
        <f t="shared" si="79"/>
        <v>9.91</v>
      </c>
      <c r="BP46" s="308">
        <v>10</v>
      </c>
      <c r="BQ46" s="308">
        <v>10</v>
      </c>
      <c r="BR46" s="308">
        <v>10</v>
      </c>
      <c r="BS46" s="308">
        <v>10</v>
      </c>
      <c r="BT46" s="308">
        <v>10</v>
      </c>
      <c r="BU46" s="308">
        <v>10</v>
      </c>
      <c r="BV46" s="294"/>
      <c r="BW46" s="294"/>
      <c r="BX46" s="310">
        <f t="shared" si="15"/>
        <v>10</v>
      </c>
      <c r="BY46" s="311">
        <f t="shared" si="58"/>
        <v>7</v>
      </c>
      <c r="BZ46" s="308">
        <v>10</v>
      </c>
      <c r="CA46" s="308">
        <v>10</v>
      </c>
      <c r="CB46" s="43"/>
      <c r="CC46" s="309">
        <f t="shared" si="59"/>
        <v>10</v>
      </c>
      <c r="CD46" s="314">
        <f t="shared" si="60"/>
        <v>3</v>
      </c>
      <c r="CE46" s="313">
        <f t="shared" si="61"/>
        <v>10</v>
      </c>
      <c r="CF46" s="308">
        <v>10</v>
      </c>
      <c r="CG46" s="308">
        <v>10</v>
      </c>
      <c r="CH46" s="308">
        <v>10</v>
      </c>
      <c r="CI46" s="308">
        <v>10</v>
      </c>
      <c r="CJ46" s="308">
        <v>10</v>
      </c>
      <c r="CK46" s="308">
        <v>10</v>
      </c>
      <c r="CL46" s="294"/>
      <c r="CM46" s="294"/>
      <c r="CN46" s="310">
        <f t="shared" si="20"/>
        <v>10</v>
      </c>
      <c r="CO46" s="311">
        <f t="shared" si="62"/>
        <v>7</v>
      </c>
      <c r="CP46" s="308">
        <v>10</v>
      </c>
      <c r="CQ46" s="308">
        <v>10</v>
      </c>
      <c r="CR46" s="43"/>
      <c r="CS46" s="310">
        <f t="shared" si="63"/>
        <v>10</v>
      </c>
      <c r="CT46" s="312">
        <f t="shared" si="64"/>
        <v>3</v>
      </c>
      <c r="CU46" s="313">
        <f t="shared" si="65"/>
        <v>10</v>
      </c>
      <c r="CV46" s="315">
        <f t="shared" si="66"/>
        <v>10</v>
      </c>
      <c r="CW46" s="301" t="str">
        <f t="shared" si="75"/>
        <v>A+</v>
      </c>
      <c r="CX46" s="308">
        <v>10</v>
      </c>
      <c r="CY46" s="308">
        <v>10</v>
      </c>
      <c r="CZ46" s="308">
        <v>10</v>
      </c>
      <c r="DA46" s="308">
        <v>10</v>
      </c>
      <c r="DB46" s="308">
        <v>10</v>
      </c>
      <c r="DC46" s="308">
        <v>10</v>
      </c>
      <c r="DD46" s="294"/>
      <c r="DE46" s="294"/>
      <c r="DF46" s="310">
        <f t="shared" si="27"/>
        <v>10</v>
      </c>
      <c r="DG46" s="311">
        <f t="shared" si="67"/>
        <v>7</v>
      </c>
      <c r="DH46" s="308">
        <v>10</v>
      </c>
      <c r="DI46" s="308">
        <v>10</v>
      </c>
      <c r="DJ46" s="43"/>
      <c r="DK46" s="310">
        <f t="shared" si="68"/>
        <v>10</v>
      </c>
      <c r="DL46" s="312">
        <f t="shared" si="69"/>
        <v>3</v>
      </c>
      <c r="DM46" s="313">
        <f t="shared" si="70"/>
        <v>10</v>
      </c>
      <c r="DN46" s="315">
        <f t="shared" si="71"/>
        <v>10</v>
      </c>
      <c r="DO46" s="298" t="str">
        <f t="shared" si="72"/>
        <v>A+</v>
      </c>
    </row>
    <row r="47" spans="1:119" ht="16.5" x14ac:dyDescent="0.25">
      <c r="A47" s="293">
        <v>36</v>
      </c>
      <c r="B47" s="296">
        <f>'LISTA CAS'!B43</f>
        <v>0</v>
      </c>
      <c r="C47" s="296" t="s">
        <v>224</v>
      </c>
      <c r="D47" s="307">
        <v>10</v>
      </c>
      <c r="E47" s="307">
        <v>10</v>
      </c>
      <c r="F47" s="307">
        <v>10</v>
      </c>
      <c r="G47" s="307">
        <v>10</v>
      </c>
      <c r="H47" s="307">
        <v>9.85</v>
      </c>
      <c r="I47" s="307">
        <v>9.25</v>
      </c>
      <c r="J47" s="294"/>
      <c r="K47" s="294"/>
      <c r="L47" s="302">
        <f t="shared" si="0"/>
        <v>9.85</v>
      </c>
      <c r="M47" s="295">
        <f t="shared" si="43"/>
        <v>6.8949999999999996</v>
      </c>
      <c r="N47" s="308">
        <v>10</v>
      </c>
      <c r="O47" s="308">
        <v>10</v>
      </c>
      <c r="P47" s="43"/>
      <c r="Q47" s="310">
        <f t="shared" si="44"/>
        <v>10</v>
      </c>
      <c r="R47" s="312">
        <f t="shared" si="45"/>
        <v>3</v>
      </c>
      <c r="S47" s="313">
        <f t="shared" si="46"/>
        <v>9.89</v>
      </c>
      <c r="T47" s="308">
        <v>10</v>
      </c>
      <c r="U47" s="308">
        <v>9.75</v>
      </c>
      <c r="V47" s="308">
        <v>9.85</v>
      </c>
      <c r="W47" s="308">
        <v>10</v>
      </c>
      <c r="X47" s="308">
        <v>9</v>
      </c>
      <c r="Y47" s="308">
        <v>10</v>
      </c>
      <c r="Z47" s="294"/>
      <c r="AA47" s="294"/>
      <c r="AB47" s="310">
        <f t="shared" si="3"/>
        <v>9.76</v>
      </c>
      <c r="AC47" s="311">
        <f t="shared" si="47"/>
        <v>6.831999999999999</v>
      </c>
      <c r="AD47" s="308">
        <v>10</v>
      </c>
      <c r="AE47" s="359">
        <v>9.0500000000000007</v>
      </c>
      <c r="AF47" s="43"/>
      <c r="AG47" s="309">
        <f t="shared" si="48"/>
        <v>9.52</v>
      </c>
      <c r="AH47" s="314">
        <f t="shared" si="49"/>
        <v>2.8559999999999999</v>
      </c>
      <c r="AI47" s="313">
        <f t="shared" si="50"/>
        <v>9.68</v>
      </c>
      <c r="AJ47" s="308">
        <v>10</v>
      </c>
      <c r="AK47" s="308">
        <v>9.5</v>
      </c>
      <c r="AL47" s="308">
        <v>10</v>
      </c>
      <c r="AM47" s="308">
        <v>10</v>
      </c>
      <c r="AN47" s="308">
        <v>10</v>
      </c>
      <c r="AO47" s="308">
        <v>8.5</v>
      </c>
      <c r="AP47" s="294"/>
      <c r="AQ47" s="294"/>
      <c r="AR47" s="302">
        <f t="shared" si="8"/>
        <v>9.66</v>
      </c>
      <c r="AS47" s="295">
        <f t="shared" si="51"/>
        <v>6.7620000000000005</v>
      </c>
      <c r="AT47" s="308">
        <v>10</v>
      </c>
      <c r="AU47" s="308">
        <v>10</v>
      </c>
      <c r="AV47" s="43"/>
      <c r="AW47" s="309">
        <f t="shared" si="52"/>
        <v>10</v>
      </c>
      <c r="AX47" s="314">
        <f t="shared" si="53"/>
        <v>3</v>
      </c>
      <c r="AY47" s="313">
        <f t="shared" si="54"/>
        <v>9.76</v>
      </c>
      <c r="AZ47" s="308">
        <v>10</v>
      </c>
      <c r="BA47" s="308">
        <v>10</v>
      </c>
      <c r="BB47" s="308">
        <v>10</v>
      </c>
      <c r="BC47" s="308">
        <v>10</v>
      </c>
      <c r="BD47" s="308">
        <v>10</v>
      </c>
      <c r="BE47" s="308">
        <v>10</v>
      </c>
      <c r="BF47" s="294"/>
      <c r="BG47" s="294"/>
      <c r="BH47" s="310">
        <f t="shared" si="12"/>
        <v>10</v>
      </c>
      <c r="BI47" s="311">
        <f t="shared" si="55"/>
        <v>7</v>
      </c>
      <c r="BJ47" s="308">
        <v>10</v>
      </c>
      <c r="BK47" s="308">
        <v>9</v>
      </c>
      <c r="BL47" s="43"/>
      <c r="BM47" s="310">
        <f t="shared" si="74"/>
        <v>9.5</v>
      </c>
      <c r="BN47" s="312">
        <f t="shared" si="56"/>
        <v>2.85</v>
      </c>
      <c r="BO47" s="313">
        <f t="shared" si="79"/>
        <v>9.85</v>
      </c>
      <c r="BP47" s="308">
        <v>10</v>
      </c>
      <c r="BQ47" s="308">
        <v>10</v>
      </c>
      <c r="BR47" s="308">
        <v>9.5</v>
      </c>
      <c r="BS47" s="308">
        <v>9</v>
      </c>
      <c r="BT47" s="308">
        <v>10</v>
      </c>
      <c r="BU47" s="308">
        <v>10</v>
      </c>
      <c r="BV47" s="294"/>
      <c r="BW47" s="294"/>
      <c r="BX47" s="310">
        <f t="shared" si="15"/>
        <v>9.75</v>
      </c>
      <c r="BY47" s="311">
        <f t="shared" si="58"/>
        <v>6.8250000000000002</v>
      </c>
      <c r="BZ47" s="308">
        <v>10</v>
      </c>
      <c r="CA47" s="308">
        <v>9</v>
      </c>
      <c r="CB47" s="43"/>
      <c r="CC47" s="309">
        <f t="shared" si="59"/>
        <v>9.5</v>
      </c>
      <c r="CD47" s="314">
        <f t="shared" si="60"/>
        <v>2.85</v>
      </c>
      <c r="CE47" s="313">
        <f t="shared" si="61"/>
        <v>9.67</v>
      </c>
      <c r="CF47" s="308">
        <v>10</v>
      </c>
      <c r="CG47" s="308">
        <v>10</v>
      </c>
      <c r="CH47" s="308">
        <v>10</v>
      </c>
      <c r="CI47" s="308">
        <v>10</v>
      </c>
      <c r="CJ47" s="308">
        <v>10</v>
      </c>
      <c r="CK47" s="308">
        <v>10</v>
      </c>
      <c r="CL47" s="294"/>
      <c r="CM47" s="294"/>
      <c r="CN47" s="310">
        <f t="shared" si="20"/>
        <v>10</v>
      </c>
      <c r="CO47" s="311">
        <f t="shared" si="62"/>
        <v>7</v>
      </c>
      <c r="CP47" s="308">
        <v>10</v>
      </c>
      <c r="CQ47" s="308">
        <v>10</v>
      </c>
      <c r="CR47" s="43"/>
      <c r="CS47" s="310">
        <f t="shared" si="63"/>
        <v>10</v>
      </c>
      <c r="CT47" s="312">
        <f t="shared" si="64"/>
        <v>3</v>
      </c>
      <c r="CU47" s="313">
        <f t="shared" si="65"/>
        <v>10</v>
      </c>
      <c r="CV47" s="315">
        <f t="shared" si="66"/>
        <v>10</v>
      </c>
      <c r="CW47" s="301" t="str">
        <f t="shared" si="75"/>
        <v>A+</v>
      </c>
      <c r="CX47" s="308">
        <v>10</v>
      </c>
      <c r="CY47" s="308">
        <v>10</v>
      </c>
      <c r="CZ47" s="308">
        <v>10</v>
      </c>
      <c r="DA47" s="308">
        <v>10</v>
      </c>
      <c r="DB47" s="308">
        <v>10</v>
      </c>
      <c r="DC47" s="308">
        <v>10</v>
      </c>
      <c r="DD47" s="294"/>
      <c r="DE47" s="294"/>
      <c r="DF47" s="310">
        <f t="shared" si="27"/>
        <v>10</v>
      </c>
      <c r="DG47" s="311">
        <f t="shared" si="67"/>
        <v>7</v>
      </c>
      <c r="DH47" s="308">
        <v>10</v>
      </c>
      <c r="DI47" s="308">
        <v>10</v>
      </c>
      <c r="DJ47" s="43"/>
      <c r="DK47" s="310">
        <f t="shared" si="68"/>
        <v>10</v>
      </c>
      <c r="DL47" s="312">
        <f t="shared" si="69"/>
        <v>3</v>
      </c>
      <c r="DM47" s="313">
        <f t="shared" si="70"/>
        <v>10</v>
      </c>
      <c r="DN47" s="315">
        <f t="shared" si="71"/>
        <v>10</v>
      </c>
      <c r="DO47" s="298" t="str">
        <f t="shared" si="72"/>
        <v>A+</v>
      </c>
    </row>
    <row r="48" spans="1:119" ht="16.5" x14ac:dyDescent="0.25">
      <c r="A48" s="293">
        <v>37</v>
      </c>
      <c r="B48" s="296">
        <f>'LISTA CAS'!B44</f>
        <v>0</v>
      </c>
      <c r="C48" s="296" t="s">
        <v>225</v>
      </c>
      <c r="D48" s="307">
        <v>5</v>
      </c>
      <c r="E48" s="308">
        <v>7</v>
      </c>
      <c r="F48" s="308">
        <v>8.75</v>
      </c>
      <c r="G48" s="308">
        <v>7</v>
      </c>
      <c r="H48" s="308">
        <v>8.4499999999999993</v>
      </c>
      <c r="I48" s="308">
        <v>7.2</v>
      </c>
      <c r="J48" s="294"/>
      <c r="K48" s="294"/>
      <c r="L48" s="302">
        <f t="shared" si="0"/>
        <v>7.23</v>
      </c>
      <c r="M48" s="295">
        <f t="shared" si="43"/>
        <v>5.0609999999999999</v>
      </c>
      <c r="N48" s="308">
        <v>10</v>
      </c>
      <c r="O48" s="308">
        <v>4.8</v>
      </c>
      <c r="P48" s="43"/>
      <c r="Q48" s="310">
        <f t="shared" si="44"/>
        <v>7.4</v>
      </c>
      <c r="R48" s="312">
        <f t="shared" si="45"/>
        <v>2.2200000000000002</v>
      </c>
      <c r="S48" s="313">
        <f t="shared" si="46"/>
        <v>7.28</v>
      </c>
      <c r="T48" s="308">
        <v>7</v>
      </c>
      <c r="U48" s="308">
        <v>6.45</v>
      </c>
      <c r="V48" s="308">
        <v>7.85</v>
      </c>
      <c r="W48" s="308">
        <v>9</v>
      </c>
      <c r="X48" s="308">
        <v>8</v>
      </c>
      <c r="Y48" s="308">
        <v>9.5</v>
      </c>
      <c r="Z48" s="294"/>
      <c r="AA48" s="294"/>
      <c r="AB48" s="310">
        <f t="shared" si="3"/>
        <v>7.96</v>
      </c>
      <c r="AC48" s="311">
        <f t="shared" si="47"/>
        <v>5.5720000000000001</v>
      </c>
      <c r="AD48" s="308">
        <v>10</v>
      </c>
      <c r="AE48" s="308">
        <v>9.9</v>
      </c>
      <c r="AF48" s="43"/>
      <c r="AG48" s="309">
        <f t="shared" si="48"/>
        <v>9.9499999999999993</v>
      </c>
      <c r="AH48" s="314">
        <f t="shared" si="49"/>
        <v>2.9849999999999999</v>
      </c>
      <c r="AI48" s="313">
        <f t="shared" si="50"/>
        <v>8.5500000000000007</v>
      </c>
      <c r="AJ48" s="308">
        <v>4</v>
      </c>
      <c r="AK48" s="308">
        <v>5</v>
      </c>
      <c r="AL48" s="308">
        <v>10</v>
      </c>
      <c r="AM48" s="308">
        <v>9</v>
      </c>
      <c r="AN48" s="308">
        <v>8.75</v>
      </c>
      <c r="AO48" s="308">
        <v>7</v>
      </c>
      <c r="AP48" s="294"/>
      <c r="AQ48" s="294"/>
      <c r="AR48" s="302">
        <f t="shared" si="8"/>
        <v>7.29</v>
      </c>
      <c r="AS48" s="295">
        <f t="shared" si="51"/>
        <v>5.1029999999999998</v>
      </c>
      <c r="AT48" s="308">
        <v>10</v>
      </c>
      <c r="AU48" s="308">
        <v>9.1999999999999993</v>
      </c>
      <c r="AV48" s="43"/>
      <c r="AW48" s="309">
        <f t="shared" si="52"/>
        <v>9.6</v>
      </c>
      <c r="AX48" s="314">
        <f t="shared" si="53"/>
        <v>2.88</v>
      </c>
      <c r="AY48" s="313">
        <f t="shared" si="54"/>
        <v>7.98</v>
      </c>
      <c r="AZ48" s="308">
        <v>7</v>
      </c>
      <c r="BA48" s="308">
        <v>9.5</v>
      </c>
      <c r="BB48" s="308">
        <v>8.75</v>
      </c>
      <c r="BC48" s="308">
        <v>8</v>
      </c>
      <c r="BD48" s="308">
        <v>9.5</v>
      </c>
      <c r="BE48" s="308">
        <v>9</v>
      </c>
      <c r="BF48" s="294"/>
      <c r="BG48" s="294"/>
      <c r="BH48" s="310">
        <f t="shared" si="12"/>
        <v>8.6199999999999992</v>
      </c>
      <c r="BI48" s="311">
        <f t="shared" si="55"/>
        <v>6.0339999999999998</v>
      </c>
      <c r="BJ48" s="308">
        <v>10</v>
      </c>
      <c r="BK48" s="308">
        <v>8.65</v>
      </c>
      <c r="BL48" s="43"/>
      <c r="BM48" s="310">
        <f t="shared" si="74"/>
        <v>9.32</v>
      </c>
      <c r="BN48" s="312">
        <f t="shared" si="56"/>
        <v>2.7960000000000003</v>
      </c>
      <c r="BO48" s="313">
        <f t="shared" si="79"/>
        <v>8.83</v>
      </c>
      <c r="BP48" s="308">
        <v>4</v>
      </c>
      <c r="BQ48" s="308">
        <v>8</v>
      </c>
      <c r="BR48" s="308">
        <v>7.5</v>
      </c>
      <c r="BS48" s="308">
        <v>7</v>
      </c>
      <c r="BT48" s="308">
        <v>8</v>
      </c>
      <c r="BU48" s="308">
        <v>7</v>
      </c>
      <c r="BV48" s="294"/>
      <c r="BW48" s="294"/>
      <c r="BX48" s="310">
        <f t="shared" si="15"/>
        <v>6.91</v>
      </c>
      <c r="BY48" s="311">
        <f t="shared" si="58"/>
        <v>4.8369999999999997</v>
      </c>
      <c r="BZ48" s="308">
        <v>10</v>
      </c>
      <c r="CA48" s="308">
        <v>8.35</v>
      </c>
      <c r="CB48" s="43"/>
      <c r="CC48" s="309">
        <f t="shared" si="59"/>
        <v>9.17</v>
      </c>
      <c r="CD48" s="314">
        <f t="shared" si="60"/>
        <v>2.7510000000000003</v>
      </c>
      <c r="CE48" s="313">
        <f t="shared" si="61"/>
        <v>7.58</v>
      </c>
      <c r="CF48" s="308">
        <v>7</v>
      </c>
      <c r="CG48" s="308">
        <v>7</v>
      </c>
      <c r="CH48" s="308">
        <v>8.5</v>
      </c>
      <c r="CI48" s="308">
        <v>10</v>
      </c>
      <c r="CJ48" s="308">
        <v>10</v>
      </c>
      <c r="CK48" s="308">
        <v>10</v>
      </c>
      <c r="CL48" s="294"/>
      <c r="CM48" s="294"/>
      <c r="CN48" s="310">
        <f t="shared" si="20"/>
        <v>8.75</v>
      </c>
      <c r="CO48" s="311">
        <f t="shared" si="62"/>
        <v>6.125</v>
      </c>
      <c r="CP48" s="308">
        <v>10</v>
      </c>
      <c r="CQ48" s="308">
        <v>8.5</v>
      </c>
      <c r="CR48" s="43"/>
      <c r="CS48" s="310">
        <f t="shared" si="63"/>
        <v>9.25</v>
      </c>
      <c r="CT48" s="312">
        <f t="shared" si="64"/>
        <v>2.7749999999999999</v>
      </c>
      <c r="CU48" s="313">
        <f t="shared" si="65"/>
        <v>8.9</v>
      </c>
      <c r="CV48" s="315">
        <f t="shared" si="66"/>
        <v>9</v>
      </c>
      <c r="CW48" s="301" t="str">
        <f t="shared" si="75"/>
        <v>A-</v>
      </c>
      <c r="CX48" s="308">
        <v>10</v>
      </c>
      <c r="CY48" s="308">
        <v>10</v>
      </c>
      <c r="CZ48" s="308">
        <v>10</v>
      </c>
      <c r="DA48" s="308">
        <v>10</v>
      </c>
      <c r="DB48" s="308">
        <v>10</v>
      </c>
      <c r="DC48" s="308">
        <v>10</v>
      </c>
      <c r="DD48" s="294"/>
      <c r="DE48" s="294"/>
      <c r="DF48" s="310">
        <f t="shared" si="27"/>
        <v>10</v>
      </c>
      <c r="DG48" s="311">
        <f t="shared" si="67"/>
        <v>7</v>
      </c>
      <c r="DH48" s="308">
        <v>10</v>
      </c>
      <c r="DI48" s="308">
        <v>9</v>
      </c>
      <c r="DJ48" s="43"/>
      <c r="DK48" s="310">
        <f t="shared" si="68"/>
        <v>9.5</v>
      </c>
      <c r="DL48" s="312">
        <f t="shared" si="69"/>
        <v>2.85</v>
      </c>
      <c r="DM48" s="313">
        <f t="shared" si="70"/>
        <v>9.85</v>
      </c>
      <c r="DN48" s="315">
        <f t="shared" si="71"/>
        <v>10</v>
      </c>
      <c r="DO48" s="298" t="str">
        <f t="shared" si="72"/>
        <v>A+</v>
      </c>
    </row>
    <row r="49" spans="1:119" ht="16.5" x14ac:dyDescent="0.25">
      <c r="A49" s="293">
        <v>38</v>
      </c>
      <c r="B49" s="296">
        <f>'LISTA CAS'!B45</f>
        <v>0</v>
      </c>
      <c r="C49" s="296" t="s">
        <v>226</v>
      </c>
      <c r="D49" s="307">
        <v>5.25</v>
      </c>
      <c r="E49" s="308">
        <v>5.95</v>
      </c>
      <c r="F49" s="308">
        <v>6</v>
      </c>
      <c r="G49" s="308">
        <v>7</v>
      </c>
      <c r="H49" s="308">
        <v>6.45</v>
      </c>
      <c r="I49" s="308">
        <v>6</v>
      </c>
      <c r="J49" s="294"/>
      <c r="K49" s="294"/>
      <c r="L49" s="302">
        <f t="shared" si="0"/>
        <v>6.1</v>
      </c>
      <c r="M49" s="295">
        <f t="shared" si="43"/>
        <v>4.2699999999999996</v>
      </c>
      <c r="N49" s="308">
        <v>10</v>
      </c>
      <c r="O49" s="308">
        <v>2</v>
      </c>
      <c r="P49" s="43"/>
      <c r="Q49" s="310">
        <f t="shared" si="44"/>
        <v>6</v>
      </c>
      <c r="R49" s="312">
        <f t="shared" si="45"/>
        <v>1.8</v>
      </c>
      <c r="S49" s="313">
        <f t="shared" si="46"/>
        <v>6.07</v>
      </c>
      <c r="T49" s="308">
        <v>4</v>
      </c>
      <c r="U49" s="308">
        <v>6.5</v>
      </c>
      <c r="V49" s="308">
        <v>8</v>
      </c>
      <c r="W49" s="308">
        <v>7.5</v>
      </c>
      <c r="X49" s="308">
        <v>7</v>
      </c>
      <c r="Y49" s="308">
        <v>8</v>
      </c>
      <c r="Z49" s="294"/>
      <c r="AA49" s="294"/>
      <c r="AB49" s="310">
        <f t="shared" si="3"/>
        <v>6.83</v>
      </c>
      <c r="AC49" s="311">
        <f t="shared" si="47"/>
        <v>4.7810000000000006</v>
      </c>
      <c r="AD49" s="308">
        <v>10</v>
      </c>
      <c r="AE49" s="308">
        <v>3</v>
      </c>
      <c r="AF49" s="43"/>
      <c r="AG49" s="309">
        <f t="shared" si="48"/>
        <v>6.5</v>
      </c>
      <c r="AH49" s="314">
        <f t="shared" si="49"/>
        <v>1.95</v>
      </c>
      <c r="AI49" s="313">
        <f t="shared" si="50"/>
        <v>6.73</v>
      </c>
      <c r="AJ49" s="308">
        <v>4</v>
      </c>
      <c r="AK49" s="308">
        <v>4</v>
      </c>
      <c r="AL49" s="308">
        <v>4.5</v>
      </c>
      <c r="AM49" s="308">
        <v>8</v>
      </c>
      <c r="AN49" s="308">
        <v>7.5</v>
      </c>
      <c r="AO49" s="308">
        <v>5</v>
      </c>
      <c r="AP49" s="294"/>
      <c r="AQ49" s="294"/>
      <c r="AR49" s="302">
        <f t="shared" si="8"/>
        <v>5.5</v>
      </c>
      <c r="AS49" s="295">
        <f t="shared" si="51"/>
        <v>3.85</v>
      </c>
      <c r="AT49" s="308">
        <v>10</v>
      </c>
      <c r="AU49" s="308">
        <v>5.35</v>
      </c>
      <c r="AV49" s="43"/>
      <c r="AW49" s="309">
        <f t="shared" si="52"/>
        <v>7.67</v>
      </c>
      <c r="AX49" s="314">
        <f t="shared" si="53"/>
        <v>2.3010000000000002</v>
      </c>
      <c r="AY49" s="313">
        <f t="shared" si="54"/>
        <v>6.15</v>
      </c>
      <c r="AZ49" s="308">
        <v>4</v>
      </c>
      <c r="BA49" s="308">
        <v>6</v>
      </c>
      <c r="BB49" s="308">
        <v>7</v>
      </c>
      <c r="BC49" s="308">
        <v>7</v>
      </c>
      <c r="BD49" s="308">
        <v>7</v>
      </c>
      <c r="BE49" s="308">
        <v>7</v>
      </c>
      <c r="BF49" s="294"/>
      <c r="BG49" s="294"/>
      <c r="BH49" s="310">
        <f t="shared" si="12"/>
        <v>6.33</v>
      </c>
      <c r="BI49" s="311">
        <f t="shared" si="55"/>
        <v>4.431</v>
      </c>
      <c r="BJ49" s="308">
        <v>10</v>
      </c>
      <c r="BK49" s="308">
        <v>5.4</v>
      </c>
      <c r="BL49" s="43"/>
      <c r="BM49" s="310">
        <f t="shared" si="74"/>
        <v>7.7</v>
      </c>
      <c r="BN49" s="312">
        <f t="shared" si="56"/>
        <v>2.31</v>
      </c>
      <c r="BO49" s="313">
        <f t="shared" si="79"/>
        <v>6.74</v>
      </c>
      <c r="BP49" s="308">
        <v>4</v>
      </c>
      <c r="BQ49" s="308">
        <v>5</v>
      </c>
      <c r="BR49" s="308">
        <v>5.75</v>
      </c>
      <c r="BS49" s="308">
        <v>6</v>
      </c>
      <c r="BT49" s="308">
        <v>7</v>
      </c>
      <c r="BU49" s="308">
        <v>7</v>
      </c>
      <c r="BV49" s="294"/>
      <c r="BW49" s="294"/>
      <c r="BX49" s="310">
        <f t="shared" si="15"/>
        <v>5.79</v>
      </c>
      <c r="BY49" s="311">
        <f t="shared" si="58"/>
        <v>4.0529999999999999</v>
      </c>
      <c r="BZ49" s="308">
        <v>10</v>
      </c>
      <c r="CA49" s="308">
        <v>4.7</v>
      </c>
      <c r="CB49" s="43"/>
      <c r="CC49" s="309">
        <f t="shared" si="59"/>
        <v>7.35</v>
      </c>
      <c r="CD49" s="314">
        <f t="shared" si="60"/>
        <v>2.2050000000000001</v>
      </c>
      <c r="CE49" s="313">
        <f t="shared" si="61"/>
        <v>6.25</v>
      </c>
      <c r="CF49" s="308">
        <v>7</v>
      </c>
      <c r="CG49" s="308">
        <v>7</v>
      </c>
      <c r="CH49" s="308">
        <v>7</v>
      </c>
      <c r="CI49" s="308">
        <v>7</v>
      </c>
      <c r="CJ49" s="308">
        <v>9.5</v>
      </c>
      <c r="CK49" s="308">
        <v>8</v>
      </c>
      <c r="CL49" s="294"/>
      <c r="CM49" s="294"/>
      <c r="CN49" s="310">
        <f t="shared" si="20"/>
        <v>7.58</v>
      </c>
      <c r="CO49" s="311">
        <f t="shared" si="62"/>
        <v>5.306</v>
      </c>
      <c r="CP49" s="308">
        <v>10</v>
      </c>
      <c r="CQ49" s="308">
        <v>8</v>
      </c>
      <c r="CR49" s="43"/>
      <c r="CS49" s="310">
        <f t="shared" si="63"/>
        <v>9</v>
      </c>
      <c r="CT49" s="312">
        <f t="shared" si="64"/>
        <v>2.7</v>
      </c>
      <c r="CU49" s="313">
        <f t="shared" si="65"/>
        <v>8</v>
      </c>
      <c r="CV49" s="315">
        <f t="shared" si="66"/>
        <v>8</v>
      </c>
      <c r="CW49" s="301" t="str">
        <f t="shared" si="75"/>
        <v>B+</v>
      </c>
      <c r="CX49" s="308">
        <v>4</v>
      </c>
      <c r="CY49" s="308">
        <v>4</v>
      </c>
      <c r="CZ49" s="308">
        <v>7</v>
      </c>
      <c r="DA49" s="308">
        <v>7</v>
      </c>
      <c r="DB49" s="308">
        <v>10</v>
      </c>
      <c r="DC49" s="308">
        <v>10</v>
      </c>
      <c r="DD49" s="294"/>
      <c r="DE49" s="294"/>
      <c r="DF49" s="310">
        <f t="shared" si="27"/>
        <v>7</v>
      </c>
      <c r="DG49" s="311">
        <f t="shared" si="67"/>
        <v>4.9000000000000004</v>
      </c>
      <c r="DH49" s="308">
        <v>10</v>
      </c>
      <c r="DI49" s="308">
        <v>6.5</v>
      </c>
      <c r="DJ49" s="43"/>
      <c r="DK49" s="310">
        <f t="shared" si="68"/>
        <v>8.25</v>
      </c>
      <c r="DL49" s="312">
        <f t="shared" si="69"/>
        <v>2.4750000000000001</v>
      </c>
      <c r="DM49" s="313">
        <f t="shared" si="70"/>
        <v>7.37</v>
      </c>
      <c r="DN49" s="315">
        <f t="shared" si="71"/>
        <v>7</v>
      </c>
      <c r="DO49" s="298" t="str">
        <f t="shared" si="72"/>
        <v>B-</v>
      </c>
    </row>
    <row r="50" spans="1:119" ht="16.5" x14ac:dyDescent="0.25">
      <c r="A50" s="293">
        <v>39</v>
      </c>
      <c r="B50" s="296">
        <f>'LISTA CAS'!B46</f>
        <v>0</v>
      </c>
      <c r="C50" s="296" t="s">
        <v>227</v>
      </c>
      <c r="D50" s="307">
        <v>10</v>
      </c>
      <c r="E50" s="307">
        <v>10</v>
      </c>
      <c r="F50" s="307">
        <v>9.75</v>
      </c>
      <c r="G50" s="307">
        <v>9.25</v>
      </c>
      <c r="H50" s="307">
        <v>8.5</v>
      </c>
      <c r="I50" s="307">
        <v>10</v>
      </c>
      <c r="J50" s="294"/>
      <c r="K50" s="294"/>
      <c r="L50" s="302">
        <f t="shared" si="0"/>
        <v>9.58</v>
      </c>
      <c r="M50" s="295">
        <f t="shared" si="43"/>
        <v>6.7060000000000004</v>
      </c>
      <c r="N50" s="308">
        <v>10</v>
      </c>
      <c r="O50" s="308">
        <v>10</v>
      </c>
      <c r="P50" s="43"/>
      <c r="Q50" s="310">
        <f t="shared" si="44"/>
        <v>10</v>
      </c>
      <c r="R50" s="312">
        <f t="shared" si="45"/>
        <v>3</v>
      </c>
      <c r="S50" s="313">
        <f t="shared" si="46"/>
        <v>9.6999999999999993</v>
      </c>
      <c r="T50" s="308">
        <v>9.5</v>
      </c>
      <c r="U50" s="308">
        <v>8.75</v>
      </c>
      <c r="V50" s="308">
        <v>10</v>
      </c>
      <c r="W50" s="308">
        <v>10</v>
      </c>
      <c r="X50" s="308">
        <v>10</v>
      </c>
      <c r="Y50" s="308">
        <v>9.5</v>
      </c>
      <c r="Z50" s="294"/>
      <c r="AA50" s="294"/>
      <c r="AB50" s="310">
        <f t="shared" si="3"/>
        <v>9.6199999999999992</v>
      </c>
      <c r="AC50" s="311">
        <f t="shared" si="47"/>
        <v>6.734</v>
      </c>
      <c r="AD50" s="308">
        <v>10</v>
      </c>
      <c r="AE50" s="308">
        <v>10</v>
      </c>
      <c r="AF50" s="43"/>
      <c r="AG50" s="309">
        <f t="shared" si="48"/>
        <v>10</v>
      </c>
      <c r="AH50" s="314">
        <f t="shared" si="49"/>
        <v>3</v>
      </c>
      <c r="AI50" s="313">
        <f t="shared" si="50"/>
        <v>9.73</v>
      </c>
      <c r="AJ50" s="308">
        <v>10</v>
      </c>
      <c r="AK50" s="308">
        <v>7</v>
      </c>
      <c r="AL50" s="308">
        <v>10</v>
      </c>
      <c r="AM50" s="308">
        <v>8.5</v>
      </c>
      <c r="AN50" s="308">
        <v>10</v>
      </c>
      <c r="AO50" s="308">
        <v>7.65</v>
      </c>
      <c r="AP50" s="294"/>
      <c r="AQ50" s="294"/>
      <c r="AR50" s="302">
        <f t="shared" si="8"/>
        <v>8.85</v>
      </c>
      <c r="AS50" s="295">
        <f t="shared" si="51"/>
        <v>6.1950000000000003</v>
      </c>
      <c r="AT50" s="308">
        <v>10</v>
      </c>
      <c r="AU50" s="308">
        <v>8.5</v>
      </c>
      <c r="AV50" s="43"/>
      <c r="AW50" s="309">
        <f t="shared" si="52"/>
        <v>9.25</v>
      </c>
      <c r="AX50" s="314">
        <f t="shared" si="53"/>
        <v>2.7749999999999999</v>
      </c>
      <c r="AY50" s="313">
        <f t="shared" si="54"/>
        <v>8.9700000000000006</v>
      </c>
      <c r="AZ50" s="308">
        <v>10</v>
      </c>
      <c r="BA50" s="308">
        <v>10</v>
      </c>
      <c r="BB50" s="308">
        <v>10</v>
      </c>
      <c r="BC50" s="308">
        <v>10</v>
      </c>
      <c r="BD50" s="308">
        <v>10</v>
      </c>
      <c r="BE50" s="308">
        <v>10</v>
      </c>
      <c r="BF50" s="294"/>
      <c r="BG50" s="294"/>
      <c r="BH50" s="310">
        <f t="shared" si="12"/>
        <v>10</v>
      </c>
      <c r="BI50" s="311">
        <f t="shared" si="55"/>
        <v>7</v>
      </c>
      <c r="BJ50" s="308">
        <v>10</v>
      </c>
      <c r="BK50" s="308">
        <v>9.8000000000000007</v>
      </c>
      <c r="BL50" s="43"/>
      <c r="BM50" s="310">
        <f t="shared" si="74"/>
        <v>9.9</v>
      </c>
      <c r="BN50" s="312">
        <f t="shared" si="56"/>
        <v>2.97</v>
      </c>
      <c r="BO50" s="313">
        <f t="shared" si="79"/>
        <v>9.9700000000000006</v>
      </c>
      <c r="BP50" s="308">
        <v>10</v>
      </c>
      <c r="BQ50" s="308">
        <v>10</v>
      </c>
      <c r="BR50" s="308">
        <v>10</v>
      </c>
      <c r="BS50" s="308">
        <v>10</v>
      </c>
      <c r="BT50" s="308">
        <v>10</v>
      </c>
      <c r="BU50" s="308">
        <v>10</v>
      </c>
      <c r="BV50" s="294"/>
      <c r="BW50" s="294"/>
      <c r="BX50" s="310">
        <f t="shared" si="15"/>
        <v>10</v>
      </c>
      <c r="BY50" s="311">
        <f t="shared" si="58"/>
        <v>7</v>
      </c>
      <c r="BZ50" s="308">
        <v>10</v>
      </c>
      <c r="CA50" s="308">
        <v>8.6</v>
      </c>
      <c r="CB50" s="43"/>
      <c r="CC50" s="309">
        <f t="shared" si="59"/>
        <v>9.3000000000000007</v>
      </c>
      <c r="CD50" s="314">
        <f t="shared" si="60"/>
        <v>2.79</v>
      </c>
      <c r="CE50" s="313">
        <f t="shared" si="61"/>
        <v>9.7899999999999991</v>
      </c>
      <c r="CF50" s="308">
        <v>10</v>
      </c>
      <c r="CG50" s="308">
        <v>10</v>
      </c>
      <c r="CH50" s="308">
        <v>9</v>
      </c>
      <c r="CI50" s="308">
        <v>10</v>
      </c>
      <c r="CJ50" s="308">
        <v>10</v>
      </c>
      <c r="CK50" s="308">
        <v>10</v>
      </c>
      <c r="CL50" s="294"/>
      <c r="CM50" s="294"/>
      <c r="CN50" s="310">
        <f t="shared" si="20"/>
        <v>9.83</v>
      </c>
      <c r="CO50" s="311">
        <f t="shared" si="62"/>
        <v>6.8810000000000002</v>
      </c>
      <c r="CP50" s="308">
        <v>10</v>
      </c>
      <c r="CQ50" s="308">
        <v>10</v>
      </c>
      <c r="CR50" s="43"/>
      <c r="CS50" s="310">
        <f t="shared" si="63"/>
        <v>10</v>
      </c>
      <c r="CT50" s="312">
        <f t="shared" si="64"/>
        <v>3</v>
      </c>
      <c r="CU50" s="313">
        <f t="shared" si="65"/>
        <v>9.8800000000000008</v>
      </c>
      <c r="CV50" s="315">
        <f t="shared" si="66"/>
        <v>10</v>
      </c>
      <c r="CW50" s="301" t="str">
        <f t="shared" si="75"/>
        <v>A+</v>
      </c>
      <c r="CX50" s="308">
        <v>10</v>
      </c>
      <c r="CY50" s="308">
        <v>10</v>
      </c>
      <c r="CZ50" s="308">
        <v>10</v>
      </c>
      <c r="DA50" s="308">
        <v>10</v>
      </c>
      <c r="DB50" s="308">
        <v>10</v>
      </c>
      <c r="DC50" s="308">
        <v>10</v>
      </c>
      <c r="DD50" s="294"/>
      <c r="DE50" s="294"/>
      <c r="DF50" s="310">
        <f t="shared" si="27"/>
        <v>10</v>
      </c>
      <c r="DG50" s="311">
        <f t="shared" si="67"/>
        <v>7</v>
      </c>
      <c r="DH50" s="308">
        <v>10</v>
      </c>
      <c r="DI50" s="308">
        <v>9.5</v>
      </c>
      <c r="DJ50" s="43"/>
      <c r="DK50" s="310">
        <f t="shared" si="68"/>
        <v>9.75</v>
      </c>
      <c r="DL50" s="312">
        <f t="shared" si="69"/>
        <v>2.9249999999999998</v>
      </c>
      <c r="DM50" s="313">
        <f t="shared" si="70"/>
        <v>9.92</v>
      </c>
      <c r="DN50" s="315">
        <f t="shared" si="71"/>
        <v>10</v>
      </c>
      <c r="DO50" s="298" t="str">
        <f t="shared" si="72"/>
        <v>A+</v>
      </c>
    </row>
    <row r="51" spans="1:119" ht="16.5" x14ac:dyDescent="0.25">
      <c r="A51" s="293">
        <v>40</v>
      </c>
      <c r="B51" s="296">
        <f>'LISTA CAS'!B47</f>
        <v>0</v>
      </c>
      <c r="C51" s="296">
        <f>'LISTA CAS'!C47</f>
        <v>0</v>
      </c>
      <c r="D51" s="307"/>
      <c r="E51" s="308"/>
      <c r="F51" s="308"/>
      <c r="G51" s="308"/>
      <c r="H51" s="308"/>
      <c r="I51" s="308"/>
      <c r="J51" s="294"/>
      <c r="K51" s="294"/>
      <c r="L51" s="302" t="str">
        <f t="shared" si="0"/>
        <v/>
      </c>
      <c r="M51" s="295" t="str">
        <f t="shared" si="43"/>
        <v/>
      </c>
      <c r="N51" s="308"/>
      <c r="O51" s="308"/>
      <c r="P51" s="43"/>
      <c r="Q51" s="310" t="str">
        <f t="shared" si="44"/>
        <v/>
      </c>
      <c r="R51" s="312" t="str">
        <f t="shared" si="45"/>
        <v/>
      </c>
      <c r="S51" s="313" t="str">
        <f t="shared" si="46"/>
        <v/>
      </c>
      <c r="T51" s="308"/>
      <c r="U51" s="308"/>
      <c r="V51" s="308"/>
      <c r="W51" s="308"/>
      <c r="X51" s="308"/>
      <c r="Y51" s="308"/>
      <c r="Z51" s="294"/>
      <c r="AA51" s="294"/>
      <c r="AB51" s="310" t="str">
        <f t="shared" si="3"/>
        <v/>
      </c>
      <c r="AC51" s="311" t="str">
        <f t="shared" si="47"/>
        <v/>
      </c>
      <c r="AD51" s="308"/>
      <c r="AE51" s="308"/>
      <c r="AF51" s="43"/>
      <c r="AG51" s="309" t="str">
        <f t="shared" si="48"/>
        <v/>
      </c>
      <c r="AH51" s="314" t="str">
        <f t="shared" si="49"/>
        <v/>
      </c>
      <c r="AI51" s="313" t="str">
        <f t="shared" si="50"/>
        <v/>
      </c>
      <c r="AJ51" s="308"/>
      <c r="AK51" s="308"/>
      <c r="AL51" s="308"/>
      <c r="AM51" s="308"/>
      <c r="AN51" s="308"/>
      <c r="AO51" s="308"/>
      <c r="AP51" s="294"/>
      <c r="AQ51" s="294"/>
      <c r="AR51" s="302" t="str">
        <f t="shared" si="8"/>
        <v/>
      </c>
      <c r="AS51" s="295" t="str">
        <f t="shared" si="51"/>
        <v/>
      </c>
      <c r="AT51" s="308"/>
      <c r="AU51" s="308"/>
      <c r="AV51" s="43"/>
      <c r="AW51" s="309" t="str">
        <f t="shared" si="52"/>
        <v/>
      </c>
      <c r="AX51" s="314" t="str">
        <f t="shared" si="53"/>
        <v/>
      </c>
      <c r="AY51" s="313" t="str">
        <f t="shared" si="54"/>
        <v/>
      </c>
      <c r="AZ51" s="308"/>
      <c r="BA51" s="308"/>
      <c r="BB51" s="308"/>
      <c r="BC51" s="308"/>
      <c r="BD51" s="308"/>
      <c r="BE51" s="308"/>
      <c r="BF51" s="294"/>
      <c r="BG51" s="294"/>
      <c r="BH51" s="310" t="str">
        <f t="shared" si="12"/>
        <v/>
      </c>
      <c r="BI51" s="311" t="str">
        <f t="shared" si="55"/>
        <v/>
      </c>
      <c r="BJ51" s="308"/>
      <c r="BK51" s="308"/>
      <c r="BL51" s="43"/>
      <c r="BM51" s="310" t="str">
        <f t="shared" si="74"/>
        <v/>
      </c>
      <c r="BN51" s="312" t="str">
        <f t="shared" si="56"/>
        <v/>
      </c>
      <c r="BO51" s="313" t="str">
        <f t="shared" si="79"/>
        <v/>
      </c>
      <c r="BP51" s="308"/>
      <c r="BQ51" s="308"/>
      <c r="BR51" s="308"/>
      <c r="BS51" s="308"/>
      <c r="BT51" s="308"/>
      <c r="BU51" s="308"/>
      <c r="BV51" s="294"/>
      <c r="BW51" s="294"/>
      <c r="BX51" s="310" t="str">
        <f t="shared" si="15"/>
        <v/>
      </c>
      <c r="BY51" s="311" t="str">
        <f t="shared" si="58"/>
        <v/>
      </c>
      <c r="BZ51" s="308"/>
      <c r="CA51" s="308"/>
      <c r="CB51" s="43"/>
      <c r="CC51" s="309" t="str">
        <f t="shared" si="59"/>
        <v/>
      </c>
      <c r="CD51" s="314" t="str">
        <f t="shared" si="60"/>
        <v/>
      </c>
      <c r="CE51" s="313" t="str">
        <f t="shared" si="61"/>
        <v/>
      </c>
      <c r="CF51" s="308"/>
      <c r="CG51" s="308"/>
      <c r="CH51" s="308"/>
      <c r="CI51" s="308"/>
      <c r="CJ51" s="308"/>
      <c r="CK51" s="308"/>
      <c r="CL51" s="294"/>
      <c r="CM51" s="294"/>
      <c r="CN51" s="310" t="str">
        <f t="shared" si="20"/>
        <v/>
      </c>
      <c r="CO51" s="311" t="str">
        <f t="shared" si="62"/>
        <v/>
      </c>
      <c r="CP51" s="308"/>
      <c r="CQ51" s="308"/>
      <c r="CR51" s="43"/>
      <c r="CS51" s="310" t="str">
        <f t="shared" si="63"/>
        <v/>
      </c>
      <c r="CT51" s="312" t="str">
        <f t="shared" si="64"/>
        <v/>
      </c>
      <c r="CU51" s="313" t="str">
        <f t="shared" si="65"/>
        <v/>
      </c>
      <c r="CV51" s="315" t="str">
        <f t="shared" si="66"/>
        <v/>
      </c>
      <c r="CW51" s="301" t="str">
        <f t="shared" si="75"/>
        <v/>
      </c>
      <c r="CX51" s="308"/>
      <c r="CY51" s="308"/>
      <c r="CZ51" s="308"/>
      <c r="DA51" s="308"/>
      <c r="DB51" s="308"/>
      <c r="DC51" s="308"/>
      <c r="DD51" s="294"/>
      <c r="DE51" s="294"/>
      <c r="DF51" s="310" t="str">
        <f t="shared" si="27"/>
        <v/>
      </c>
      <c r="DG51" s="311" t="str">
        <f t="shared" si="67"/>
        <v/>
      </c>
      <c r="DH51" s="308"/>
      <c r="DI51" s="308"/>
      <c r="DJ51" s="43"/>
      <c r="DK51" s="310" t="str">
        <f t="shared" si="68"/>
        <v/>
      </c>
      <c r="DL51" s="312" t="str">
        <f t="shared" si="69"/>
        <v/>
      </c>
      <c r="DM51" s="313" t="str">
        <f t="shared" si="70"/>
        <v/>
      </c>
      <c r="DN51" s="315" t="str">
        <f t="shared" si="71"/>
        <v/>
      </c>
      <c r="DO51" s="298" t="str">
        <f t="shared" si="72"/>
        <v/>
      </c>
    </row>
    <row r="52" spans="1:119" x14ac:dyDescent="0.25">
      <c r="DK52" s="327"/>
      <c r="DL52" s="327"/>
      <c r="DM52" s="327"/>
      <c r="DN52" s="327"/>
    </row>
  </sheetData>
  <mergeCells count="111">
    <mergeCell ref="CT9:CT11"/>
    <mergeCell ref="CU9:CU11"/>
    <mergeCell ref="CF10:CK10"/>
    <mergeCell ref="CL10:CM10"/>
    <mergeCell ref="CO10:CO11"/>
    <mergeCell ref="CX7:DO7"/>
    <mergeCell ref="CX8:DG8"/>
    <mergeCell ref="DH8:DM8"/>
    <mergeCell ref="DN8:DN11"/>
    <mergeCell ref="DO8:DO11"/>
    <mergeCell ref="CX9:DG9"/>
    <mergeCell ref="DH9:DH11"/>
    <mergeCell ref="DI9:DI11"/>
    <mergeCell ref="DL9:DL11"/>
    <mergeCell ref="DM9:DM11"/>
    <mergeCell ref="CX10:DC10"/>
    <mergeCell ref="DD10:DE10"/>
    <mergeCell ref="DG10:DG11"/>
    <mergeCell ref="BN9:BN11"/>
    <mergeCell ref="BO9:BO11"/>
    <mergeCell ref="AZ10:BE10"/>
    <mergeCell ref="BF10:BG10"/>
    <mergeCell ref="BI10:BI11"/>
    <mergeCell ref="CF7:CW7"/>
    <mergeCell ref="CV8:CV11"/>
    <mergeCell ref="CW8:CW11"/>
    <mergeCell ref="BP7:CE7"/>
    <mergeCell ref="BP8:BY8"/>
    <mergeCell ref="BZ8:CE8"/>
    <mergeCell ref="BP9:BY9"/>
    <mergeCell ref="BZ9:BZ11"/>
    <mergeCell ref="CA9:CA11"/>
    <mergeCell ref="CD9:CD11"/>
    <mergeCell ref="CE9:CE11"/>
    <mergeCell ref="BP10:BU10"/>
    <mergeCell ref="BV10:BW10"/>
    <mergeCell ref="BY10:BY11"/>
    <mergeCell ref="CF8:CO8"/>
    <mergeCell ref="CP8:CU8"/>
    <mergeCell ref="CF9:CO9"/>
    <mergeCell ref="CP9:CP11"/>
    <mergeCell ref="CQ9:CQ11"/>
    <mergeCell ref="AU9:AU11"/>
    <mergeCell ref="AX9:AX11"/>
    <mergeCell ref="AY9:AY11"/>
    <mergeCell ref="AJ10:AO10"/>
    <mergeCell ref="AP10:AQ10"/>
    <mergeCell ref="AS10:AS11"/>
    <mergeCell ref="AZ9:BI9"/>
    <mergeCell ref="BJ9:BJ11"/>
    <mergeCell ref="BK9:BK11"/>
    <mergeCell ref="A2:B2"/>
    <mergeCell ref="C2:I2"/>
    <mergeCell ref="A3:B3"/>
    <mergeCell ref="C3:I3"/>
    <mergeCell ref="A4:B4"/>
    <mergeCell ref="D4:G4"/>
    <mergeCell ref="H4:I4"/>
    <mergeCell ref="A6:DO6"/>
    <mergeCell ref="CN10:CN11"/>
    <mergeCell ref="CS9:CS11"/>
    <mergeCell ref="L10:L11"/>
    <mergeCell ref="Q9:Q11"/>
    <mergeCell ref="BX10:BX11"/>
    <mergeCell ref="DF10:DF11"/>
    <mergeCell ref="DK9:DK11"/>
    <mergeCell ref="AB10:AB11"/>
    <mergeCell ref="AR10:AR11"/>
    <mergeCell ref="BH10:BH11"/>
    <mergeCell ref="AG9:AG11"/>
    <mergeCell ref="AW9:AW11"/>
    <mergeCell ref="BM9:BM11"/>
    <mergeCell ref="T7:AI7"/>
    <mergeCell ref="AJ7:AY7"/>
    <mergeCell ref="AZ7:BO7"/>
    <mergeCell ref="A9:C9"/>
    <mergeCell ref="D9:M9"/>
    <mergeCell ref="N9:N11"/>
    <mergeCell ref="O9:O11"/>
    <mergeCell ref="R9:R11"/>
    <mergeCell ref="D10:I10"/>
    <mergeCell ref="J10:K10"/>
    <mergeCell ref="M10:M11"/>
    <mergeCell ref="D8:M8"/>
    <mergeCell ref="N8:S8"/>
    <mergeCell ref="S9:S11"/>
    <mergeCell ref="P9:P11"/>
    <mergeCell ref="AF9:AF11"/>
    <mergeCell ref="AV9:AV11"/>
    <mergeCell ref="BL9:BL11"/>
    <mergeCell ref="CB9:CB11"/>
    <mergeCell ref="CR9:CR11"/>
    <mergeCell ref="DJ9:DJ11"/>
    <mergeCell ref="D7:S7"/>
    <mergeCell ref="CC9:CC11"/>
    <mergeCell ref="T8:AC8"/>
    <mergeCell ref="AD8:AI8"/>
    <mergeCell ref="AJ8:AS8"/>
    <mergeCell ref="AT8:AY8"/>
    <mergeCell ref="AZ8:BI8"/>
    <mergeCell ref="BJ8:BO8"/>
    <mergeCell ref="T9:AC9"/>
    <mergeCell ref="AD9:AD11"/>
    <mergeCell ref="AE9:AE11"/>
    <mergeCell ref="AH9:AH11"/>
    <mergeCell ref="AI9:AI11"/>
    <mergeCell ref="T10:Y10"/>
    <mergeCell ref="Z10:AA10"/>
    <mergeCell ref="AC10:AC11"/>
    <mergeCell ref="AJ9:AS9"/>
    <mergeCell ref="AT9:AT11"/>
  </mergeCells>
  <phoneticPr fontId="48" type="noConversion"/>
  <conditionalFormatting sqref="D12:I51">
    <cfRule type="cellIs" dxfId="67" priority="21" operator="lessThan">
      <formula>7</formula>
    </cfRule>
  </conditionalFormatting>
  <conditionalFormatting sqref="N12:O51">
    <cfRule type="cellIs" dxfId="66" priority="19" operator="lessThan">
      <formula>7</formula>
    </cfRule>
  </conditionalFormatting>
  <conditionalFormatting sqref="P12:P51">
    <cfRule type="cellIs" dxfId="65" priority="28" operator="lessThan">
      <formula>7</formula>
    </cfRule>
  </conditionalFormatting>
  <conditionalFormatting sqref="T12:Y51">
    <cfRule type="cellIs" dxfId="64" priority="18" operator="lessThan">
      <formula>7</formula>
    </cfRule>
  </conditionalFormatting>
  <conditionalFormatting sqref="AD12:AE51">
    <cfRule type="cellIs" dxfId="63" priority="16" operator="lessThan">
      <formula>7</formula>
    </cfRule>
  </conditionalFormatting>
  <conditionalFormatting sqref="AF12:AF51">
    <cfRule type="cellIs" dxfId="62" priority="27" operator="lessThan">
      <formula>7</formula>
    </cfRule>
  </conditionalFormatting>
  <conditionalFormatting sqref="AJ12:AO51">
    <cfRule type="cellIs" dxfId="61" priority="15" operator="lessThan">
      <formula>7</formula>
    </cfRule>
  </conditionalFormatting>
  <conditionalFormatting sqref="AT12:AU51">
    <cfRule type="cellIs" dxfId="60" priority="13" operator="lessThan">
      <formula>7</formula>
    </cfRule>
  </conditionalFormatting>
  <conditionalFormatting sqref="AV12:AV51">
    <cfRule type="cellIs" dxfId="59" priority="26" operator="lessThan">
      <formula>7</formula>
    </cfRule>
  </conditionalFormatting>
  <conditionalFormatting sqref="AZ12:BE51">
    <cfRule type="cellIs" dxfId="58" priority="12" operator="lessThan">
      <formula>7</formula>
    </cfRule>
  </conditionalFormatting>
  <conditionalFormatting sqref="BJ12:BK51">
    <cfRule type="cellIs" dxfId="57" priority="10" operator="lessThan">
      <formula>7</formula>
    </cfRule>
  </conditionalFormatting>
  <conditionalFormatting sqref="BL12:BL51">
    <cfRule type="cellIs" dxfId="56" priority="25" operator="lessThan">
      <formula>7</formula>
    </cfRule>
  </conditionalFormatting>
  <conditionalFormatting sqref="BP12:BU51">
    <cfRule type="cellIs" dxfId="55" priority="9" operator="lessThan">
      <formula>7</formula>
    </cfRule>
  </conditionalFormatting>
  <conditionalFormatting sqref="BZ12:CA51">
    <cfRule type="cellIs" dxfId="54" priority="7" operator="lessThan">
      <formula>7</formula>
    </cfRule>
  </conditionalFormatting>
  <conditionalFormatting sqref="CB12:CB51">
    <cfRule type="cellIs" dxfId="53" priority="24" operator="lessThan">
      <formula>7</formula>
    </cfRule>
  </conditionalFormatting>
  <conditionalFormatting sqref="CF12:CK51">
    <cfRule type="cellIs" dxfId="52" priority="6" operator="lessThan">
      <formula>7</formula>
    </cfRule>
  </conditionalFormatting>
  <conditionalFormatting sqref="CP12:CQ51">
    <cfRule type="cellIs" dxfId="51" priority="4" operator="lessThan">
      <formula>7</formula>
    </cfRule>
  </conditionalFormatting>
  <conditionalFormatting sqref="CR12:CR51">
    <cfRule type="cellIs" dxfId="50" priority="23" operator="lessThan">
      <formula>7</formula>
    </cfRule>
  </conditionalFormatting>
  <conditionalFormatting sqref="CX12:DC51">
    <cfRule type="cellIs" dxfId="49" priority="3" operator="lessThan">
      <formula>7</formula>
    </cfRule>
  </conditionalFormatting>
  <conditionalFormatting sqref="DH12:DI51">
    <cfRule type="cellIs" dxfId="48" priority="1" operator="lessThan">
      <formula>7</formula>
    </cfRule>
  </conditionalFormatting>
  <conditionalFormatting sqref="DJ12:DJ51">
    <cfRule type="cellIs" dxfId="47" priority="22" operator="lessThan">
      <formula>7</formula>
    </cfRule>
  </conditionalFormatting>
  <pageMargins left="0.19685039370078741" right="0" top="0" bottom="0" header="0" footer="0"/>
  <pageSetup paperSize="9"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132"/>
  </sheetPr>
  <dimension ref="A1:AH59"/>
  <sheetViews>
    <sheetView showGridLines="0" zoomScale="90" zoomScaleNormal="90" workbookViewId="0">
      <selection activeCell="D11" sqref="D11"/>
    </sheetView>
  </sheetViews>
  <sheetFormatPr baseColWidth="10" defaultRowHeight="15" x14ac:dyDescent="0.25"/>
  <cols>
    <col min="1" max="1" width="4.140625" customWidth="1"/>
    <col min="2" max="2" width="11.7109375" customWidth="1"/>
    <col min="3" max="3" width="40.7109375" customWidth="1"/>
    <col min="4" max="28" width="4.7109375" style="25" customWidth="1"/>
    <col min="29" max="34" width="8.5703125" customWidth="1"/>
  </cols>
  <sheetData>
    <row r="1" spans="1:34" ht="76.5" customHeight="1" x14ac:dyDescent="0.25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</row>
    <row r="2" spans="1:34" ht="21" customHeight="1" x14ac:dyDescent="0.25">
      <c r="A2" s="381" t="s">
        <v>9</v>
      </c>
      <c r="B2" s="381"/>
      <c r="C2" s="382" t="str">
        <f>MENÚ!A2</f>
        <v>UNIDAD EDUCATIVA DEL MILENIO 
CIUDAD DE PEDERNALES</v>
      </c>
      <c r="D2" s="382"/>
      <c r="E2" s="382"/>
      <c r="F2" s="382"/>
      <c r="G2" s="382"/>
      <c r="H2" s="382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</row>
    <row r="3" spans="1:34" ht="21" customHeight="1" x14ac:dyDescent="0.25">
      <c r="A3" s="381" t="s">
        <v>10</v>
      </c>
      <c r="B3" s="381"/>
      <c r="C3" s="518" t="str">
        <f>MENÚ!B7</f>
        <v>MGTR. YUGCHA BRAVO SHIRLEY</v>
      </c>
      <c r="D3" s="518"/>
      <c r="E3" s="518"/>
      <c r="F3" s="518"/>
      <c r="G3" s="145"/>
      <c r="H3" s="145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</row>
    <row r="4" spans="1:34" ht="21" customHeight="1" x14ac:dyDescent="0.25">
      <c r="A4" s="381" t="s">
        <v>80</v>
      </c>
      <c r="B4" s="381"/>
      <c r="C4" s="145" t="str">
        <f>MENÚ!G7</f>
        <v>2do</v>
      </c>
      <c r="D4" s="531" t="s">
        <v>12</v>
      </c>
      <c r="E4" s="531"/>
      <c r="F4" s="531"/>
      <c r="G4" s="519" t="str">
        <f>MENÚ!G8</f>
        <v>A</v>
      </c>
      <c r="H4" s="519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</row>
    <row r="5" spans="1:34" s="163" customFormat="1" ht="2.25" customHeight="1" x14ac:dyDescent="0.25">
      <c r="A5" s="162">
        <v>1</v>
      </c>
      <c r="B5" s="162">
        <v>2</v>
      </c>
      <c r="C5" s="162">
        <v>3</v>
      </c>
      <c r="D5" s="162">
        <v>4</v>
      </c>
      <c r="E5" s="162">
        <v>5</v>
      </c>
      <c r="F5" s="162">
        <v>6</v>
      </c>
      <c r="G5" s="162">
        <v>7</v>
      </c>
      <c r="H5" s="162">
        <v>8</v>
      </c>
      <c r="I5" s="162">
        <v>9</v>
      </c>
      <c r="J5" s="162">
        <v>10</v>
      </c>
      <c r="K5" s="162">
        <v>11</v>
      </c>
      <c r="L5" s="162">
        <v>12</v>
      </c>
      <c r="M5" s="162">
        <v>13</v>
      </c>
      <c r="N5" s="162">
        <v>14</v>
      </c>
      <c r="O5" s="162">
        <v>15</v>
      </c>
      <c r="P5" s="162">
        <v>16</v>
      </c>
      <c r="Q5" s="162">
        <v>17</v>
      </c>
      <c r="R5" s="162">
        <v>18</v>
      </c>
      <c r="S5" s="162">
        <v>19</v>
      </c>
      <c r="T5" s="162">
        <v>20</v>
      </c>
      <c r="U5" s="162">
        <v>21</v>
      </c>
      <c r="V5" s="162">
        <v>22</v>
      </c>
      <c r="W5" s="162">
        <v>23</v>
      </c>
      <c r="X5" s="162">
        <v>24</v>
      </c>
      <c r="Y5" s="162">
        <v>25</v>
      </c>
      <c r="Z5" s="162">
        <v>26</v>
      </c>
      <c r="AA5" s="162">
        <v>27</v>
      </c>
      <c r="AB5" s="162">
        <v>28</v>
      </c>
      <c r="AC5" s="162">
        <v>29</v>
      </c>
      <c r="AD5" s="162">
        <v>30</v>
      </c>
      <c r="AE5" s="162">
        <v>31</v>
      </c>
      <c r="AF5" s="162">
        <v>32</v>
      </c>
      <c r="AG5" s="162">
        <v>33</v>
      </c>
      <c r="AH5" s="162">
        <v>34</v>
      </c>
    </row>
    <row r="6" spans="1:34" ht="30" customHeight="1" thickBot="1" x14ac:dyDescent="0.3">
      <c r="A6" s="532" t="s">
        <v>87</v>
      </c>
      <c r="B6" s="532"/>
      <c r="C6" s="532"/>
      <c r="D6" s="532"/>
      <c r="E6" s="532"/>
      <c r="F6" s="532"/>
      <c r="G6" s="532"/>
      <c r="H6" s="532"/>
      <c r="I6" s="532"/>
      <c r="J6" s="532"/>
      <c r="K6" s="532"/>
      <c r="L6" s="532"/>
      <c r="M6" s="532"/>
      <c r="N6" s="532"/>
      <c r="O6" s="532"/>
      <c r="P6" s="532"/>
      <c r="Q6" s="532"/>
      <c r="R6" s="532"/>
      <c r="S6" s="532"/>
      <c r="T6" s="532"/>
      <c r="U6" s="532"/>
      <c r="V6" s="532"/>
      <c r="W6" s="532"/>
      <c r="X6" s="532"/>
      <c r="Y6" s="532"/>
      <c r="Z6" s="532"/>
      <c r="AA6" s="532"/>
      <c r="AB6" s="532"/>
      <c r="AC6" s="532"/>
      <c r="AD6" s="532"/>
      <c r="AE6" s="532"/>
      <c r="AF6" s="532"/>
      <c r="AG6" s="532"/>
      <c r="AH6" s="532"/>
    </row>
    <row r="7" spans="1:34" ht="39.75" customHeight="1" thickBot="1" x14ac:dyDescent="0.3">
      <c r="A7" s="520" t="s">
        <v>53</v>
      </c>
      <c r="B7" s="521"/>
      <c r="C7" s="522"/>
      <c r="D7" s="523" t="s">
        <v>21</v>
      </c>
      <c r="E7" s="524"/>
      <c r="F7" s="524"/>
      <c r="G7" s="524"/>
      <c r="H7" s="525"/>
      <c r="I7" s="526" t="s">
        <v>23</v>
      </c>
      <c r="J7" s="527"/>
      <c r="K7" s="527"/>
      <c r="L7" s="527"/>
      <c r="M7" s="527"/>
      <c r="N7" s="528" t="s">
        <v>130</v>
      </c>
      <c r="O7" s="529"/>
      <c r="P7" s="529"/>
      <c r="Q7" s="529"/>
      <c r="R7" s="530"/>
      <c r="S7" s="545" t="s">
        <v>129</v>
      </c>
      <c r="T7" s="546"/>
      <c r="U7" s="546"/>
      <c r="V7" s="546"/>
      <c r="W7" s="546"/>
      <c r="X7" s="542" t="s">
        <v>22</v>
      </c>
      <c r="Y7" s="542"/>
      <c r="Z7" s="542"/>
      <c r="AA7" s="542"/>
      <c r="AB7" s="543"/>
      <c r="AC7" s="533" t="s">
        <v>124</v>
      </c>
      <c r="AD7" s="534"/>
      <c r="AE7" s="535" t="s">
        <v>131</v>
      </c>
      <c r="AF7" s="536"/>
      <c r="AG7" s="537" t="s">
        <v>104</v>
      </c>
      <c r="AH7" s="539" t="s">
        <v>134</v>
      </c>
    </row>
    <row r="8" spans="1:34" ht="15" customHeight="1" thickTop="1" x14ac:dyDescent="0.25">
      <c r="A8" s="547" t="s">
        <v>1</v>
      </c>
      <c r="B8" s="547"/>
      <c r="C8" s="548"/>
      <c r="D8" s="551" t="s">
        <v>99</v>
      </c>
      <c r="E8" s="506">
        <v>0.7</v>
      </c>
      <c r="F8" s="551" t="s">
        <v>98</v>
      </c>
      <c r="G8" s="506">
        <v>0.3</v>
      </c>
      <c r="H8" s="553" t="s">
        <v>35</v>
      </c>
      <c r="I8" s="508" t="s">
        <v>99</v>
      </c>
      <c r="J8" s="506">
        <v>0.7</v>
      </c>
      <c r="K8" s="508" t="s">
        <v>98</v>
      </c>
      <c r="L8" s="506">
        <v>0.3</v>
      </c>
      <c r="M8" s="508" t="s">
        <v>35</v>
      </c>
      <c r="N8" s="512" t="s">
        <v>99</v>
      </c>
      <c r="O8" s="506">
        <v>0.7</v>
      </c>
      <c r="P8" s="512" t="s">
        <v>98</v>
      </c>
      <c r="Q8" s="506">
        <v>0.3</v>
      </c>
      <c r="R8" s="509" t="s">
        <v>35</v>
      </c>
      <c r="S8" s="510" t="s">
        <v>99</v>
      </c>
      <c r="T8" s="506">
        <v>0.7</v>
      </c>
      <c r="U8" s="510" t="s">
        <v>98</v>
      </c>
      <c r="V8" s="506">
        <v>0.3</v>
      </c>
      <c r="W8" s="510" t="s">
        <v>35</v>
      </c>
      <c r="X8" s="514" t="s">
        <v>99</v>
      </c>
      <c r="Y8" s="515">
        <v>0.7</v>
      </c>
      <c r="Z8" s="514" t="s">
        <v>98</v>
      </c>
      <c r="AA8" s="515">
        <v>0.3</v>
      </c>
      <c r="AB8" s="541" t="s">
        <v>35</v>
      </c>
      <c r="AC8" s="544" t="s">
        <v>125</v>
      </c>
      <c r="AD8" s="517" t="s">
        <v>117</v>
      </c>
      <c r="AE8" s="505" t="s">
        <v>125</v>
      </c>
      <c r="AF8" s="504" t="s">
        <v>117</v>
      </c>
      <c r="AG8" s="538"/>
      <c r="AH8" s="540"/>
    </row>
    <row r="9" spans="1:34" ht="45.75" customHeight="1" x14ac:dyDescent="0.25">
      <c r="A9" s="549"/>
      <c r="B9" s="549"/>
      <c r="C9" s="550"/>
      <c r="D9" s="551"/>
      <c r="E9" s="507"/>
      <c r="F9" s="551"/>
      <c r="G9" s="507"/>
      <c r="H9" s="553"/>
      <c r="I9" s="513"/>
      <c r="J9" s="507"/>
      <c r="K9" s="513"/>
      <c r="L9" s="507"/>
      <c r="M9" s="508"/>
      <c r="N9" s="512"/>
      <c r="O9" s="507"/>
      <c r="P9" s="512"/>
      <c r="Q9" s="507"/>
      <c r="R9" s="509"/>
      <c r="S9" s="511"/>
      <c r="T9" s="507"/>
      <c r="U9" s="511"/>
      <c r="V9" s="507"/>
      <c r="W9" s="510"/>
      <c r="X9" s="514"/>
      <c r="Y9" s="516"/>
      <c r="Z9" s="514"/>
      <c r="AA9" s="516"/>
      <c r="AB9" s="541"/>
      <c r="AC9" s="544"/>
      <c r="AD9" s="517"/>
      <c r="AE9" s="505"/>
      <c r="AF9" s="505"/>
      <c r="AG9" s="538"/>
      <c r="AH9" s="540"/>
    </row>
    <row r="10" spans="1:34" ht="16.5" customHeight="1" x14ac:dyDescent="0.25">
      <c r="A10" s="136" t="s">
        <v>3</v>
      </c>
      <c r="B10" s="136" t="s">
        <v>2</v>
      </c>
      <c r="C10" s="136" t="s">
        <v>0</v>
      </c>
      <c r="D10" s="552"/>
      <c r="E10" s="507"/>
      <c r="F10" s="551"/>
      <c r="G10" s="507"/>
      <c r="H10" s="553"/>
      <c r="I10" s="513"/>
      <c r="J10" s="507"/>
      <c r="K10" s="513"/>
      <c r="L10" s="507"/>
      <c r="M10" s="508"/>
      <c r="N10" s="512"/>
      <c r="O10" s="507"/>
      <c r="P10" s="512"/>
      <c r="Q10" s="507"/>
      <c r="R10" s="509"/>
      <c r="S10" s="511"/>
      <c r="T10" s="507"/>
      <c r="U10" s="511"/>
      <c r="V10" s="507"/>
      <c r="W10" s="510"/>
      <c r="X10" s="514"/>
      <c r="Y10" s="516"/>
      <c r="Z10" s="514"/>
      <c r="AA10" s="516"/>
      <c r="AB10" s="541"/>
      <c r="AC10" s="544"/>
      <c r="AD10" s="517"/>
      <c r="AE10" s="505"/>
      <c r="AF10" s="505"/>
      <c r="AG10" s="538"/>
      <c r="AH10" s="540"/>
    </row>
    <row r="11" spans="1:34" ht="15" customHeight="1" x14ac:dyDescent="0.25">
      <c r="A11" s="137">
        <v>1</v>
      </c>
      <c r="B11" s="138">
        <f>'LISTA CAS'!B8</f>
        <v>0</v>
      </c>
      <c r="C11" s="296" t="s">
        <v>189</v>
      </c>
      <c r="D11" s="317">
        <f>'1ER TRIM.'!L12</f>
        <v>9.9700000000000006</v>
      </c>
      <c r="E11" s="318">
        <f>IFERROR((D11*70/100),"")</f>
        <v>6.979000000000001</v>
      </c>
      <c r="F11" s="317">
        <f>'1ER TRIM.'!Q12</f>
        <v>10</v>
      </c>
      <c r="G11" s="318">
        <f>IFERROR((F11*30/100),"")</f>
        <v>3</v>
      </c>
      <c r="H11" s="316">
        <f>IFERROR(TRUNC(SUM(E11+G11),2),"")</f>
        <v>9.9700000000000006</v>
      </c>
      <c r="I11" s="317">
        <f>'1ER TRIM.'!AB12</f>
        <v>9.75</v>
      </c>
      <c r="J11" s="318">
        <f>IFERROR((I11*70/100),"")</f>
        <v>6.8250000000000002</v>
      </c>
      <c r="K11" s="317">
        <f>'1ER TRIM.'!AG12</f>
        <v>10</v>
      </c>
      <c r="L11" s="318">
        <f>IFERROR((K11*30/100),"")</f>
        <v>3</v>
      </c>
      <c r="M11" s="316">
        <f t="shared" ref="M11" si="0">IFERROR(TRUNC(SUM(J11+L11),2),"")</f>
        <v>9.82</v>
      </c>
      <c r="N11" s="317">
        <f>'1ER TRIM.'!AR12</f>
        <v>9.1999999999999993</v>
      </c>
      <c r="O11" s="318">
        <f>IFERROR((N11*70/100),"")</f>
        <v>6.44</v>
      </c>
      <c r="P11" s="317">
        <f>'1ER TRIM.'!AW12</f>
        <v>10</v>
      </c>
      <c r="Q11" s="318">
        <f>IFERROR((P11*30/100),"")</f>
        <v>3</v>
      </c>
      <c r="R11" s="316">
        <f t="shared" ref="R11" si="1">IFERROR(TRUNC(SUM(O11+Q11),2),"")</f>
        <v>9.44</v>
      </c>
      <c r="S11" s="317">
        <f>'1ER TRIM.'!BH12</f>
        <v>9.6999999999999993</v>
      </c>
      <c r="T11" s="318">
        <f>IFERROR((S11*70/100),"")</f>
        <v>6.79</v>
      </c>
      <c r="U11" s="317">
        <f>'1ER TRIM.'!BM12</f>
        <v>10</v>
      </c>
      <c r="V11" s="318">
        <f>IFERROR((U11*30/100),"")</f>
        <v>3</v>
      </c>
      <c r="W11" s="316">
        <f t="shared" ref="W11" si="2">IFERROR(TRUNC(SUM(T11+V11),2),"")</f>
        <v>9.7899999999999991</v>
      </c>
      <c r="X11" s="317">
        <f>'1ER TRIM.'!BX12</f>
        <v>10</v>
      </c>
      <c r="Y11" s="318">
        <f>IFERROR((X11*70/100),"")</f>
        <v>7</v>
      </c>
      <c r="Z11" s="317">
        <f>'1ER TRIM.'!CC12</f>
        <v>9.52</v>
      </c>
      <c r="AA11" s="318">
        <f>IFERROR((Z11*30/100),"")</f>
        <v>2.8559999999999999</v>
      </c>
      <c r="AB11" s="316">
        <f t="shared" ref="AB11" si="3">IFERROR(TRUNC(SUM(Y11+AA11),2),"")</f>
        <v>9.85</v>
      </c>
      <c r="AC11" s="319">
        <f>'1ER TRIM.'!CV12</f>
        <v>10</v>
      </c>
      <c r="AD11" s="316" t="str">
        <f>IF(AC11="","",IF(AC11&gt;=9.51,"A+",IF(AC11&gt;=9,"A-",IF(AC11&gt;=8,"B+",IF(AC11&gt;=7,"B-",IF(AC11&gt;=6,"C+",IF(AC11&gt;=5,"C-",IF(AC11&gt;=4,"D+",IF(AC11&gt;=3,"D-",IF(AC11&gt;=2,"E+",IF(AC11&gt;=0,"E-")))))))))))</f>
        <v>A+</v>
      </c>
      <c r="AE11" s="319">
        <f>'1ER TRIM.'!DN12</f>
        <v>10</v>
      </c>
      <c r="AF11" s="316" t="str">
        <f t="shared" ref="AF11" si="4">IF(AE11="","",IF(AE11&gt;=9.51,"A+",IF(AE11&gt;=9,"A-",IF(AE11&gt;=8,"B+",IF(AE11&gt;=7,"B-",IF(AE11&gt;=6,"C+",IF(AE11&gt;=5,"C-",IF(AE11&gt;=4,"D+",IF(AE11&gt;=3,"D-",IF(AE11&gt;=2,"E+",IF(AE11&gt;=0,"E-")))))))))))</f>
        <v>A+</v>
      </c>
      <c r="AG11" s="264" t="s">
        <v>95</v>
      </c>
      <c r="AH11" s="264" t="s">
        <v>95</v>
      </c>
    </row>
    <row r="12" spans="1:34" x14ac:dyDescent="0.25">
      <c r="A12" s="137">
        <v>2</v>
      </c>
      <c r="B12" s="138">
        <f>'LISTA CAS'!B9</f>
        <v>0</v>
      </c>
      <c r="C12" s="296" t="s">
        <v>190</v>
      </c>
      <c r="D12" s="317">
        <f>'1ER TRIM.'!L13</f>
        <v>10</v>
      </c>
      <c r="E12" s="318">
        <f t="shared" ref="E12:E22" si="5">IFERROR((D12*70/100),"")</f>
        <v>7</v>
      </c>
      <c r="F12" s="317">
        <f>'1ER TRIM.'!Q13</f>
        <v>10</v>
      </c>
      <c r="G12" s="318">
        <f t="shared" ref="G12:G22" si="6">IFERROR((F12*30/100),"")</f>
        <v>3</v>
      </c>
      <c r="H12" s="316">
        <f t="shared" ref="H12:H22" si="7">IFERROR(TRUNC(SUM(E12+G12),2),"")</f>
        <v>10</v>
      </c>
      <c r="I12" s="317">
        <f>'1ER TRIM.'!AB13</f>
        <v>9.91</v>
      </c>
      <c r="J12" s="318">
        <f t="shared" ref="J12:J22" si="8">IFERROR((I12*70/100),"")</f>
        <v>6.9370000000000003</v>
      </c>
      <c r="K12" s="317">
        <f>'1ER TRIM.'!AG13</f>
        <v>10</v>
      </c>
      <c r="L12" s="318">
        <f t="shared" ref="L12:L22" si="9">IFERROR((K12*30/100),"")</f>
        <v>3</v>
      </c>
      <c r="M12" s="316">
        <f t="shared" ref="M12:M22" si="10">IFERROR(TRUNC(SUM(J12+L12),2),"")</f>
        <v>9.93</v>
      </c>
      <c r="N12" s="317">
        <f>'1ER TRIM.'!AR13</f>
        <v>9.66</v>
      </c>
      <c r="O12" s="318">
        <f t="shared" ref="O12:O22" si="11">IFERROR((N12*70/100),"")</f>
        <v>6.7620000000000005</v>
      </c>
      <c r="P12" s="317">
        <f>'1ER TRIM.'!AW13</f>
        <v>10</v>
      </c>
      <c r="Q12" s="318">
        <f t="shared" ref="Q12:Q22" si="12">IFERROR((P12*30/100),"")</f>
        <v>3</v>
      </c>
      <c r="R12" s="316">
        <f t="shared" ref="R12:R22" si="13">IFERROR(TRUNC(SUM(O12+Q12),2),"")</f>
        <v>9.76</v>
      </c>
      <c r="S12" s="317">
        <f>'1ER TRIM.'!BH13</f>
        <v>9.89</v>
      </c>
      <c r="T12" s="318">
        <f t="shared" ref="T12:T22" si="14">IFERROR((S12*70/100),"")</f>
        <v>6.9230000000000009</v>
      </c>
      <c r="U12" s="317">
        <f>'1ER TRIM.'!BM13</f>
        <v>9.8000000000000007</v>
      </c>
      <c r="V12" s="318">
        <f t="shared" ref="V12:V22" si="15">IFERROR((U12*30/100),"")</f>
        <v>2.94</v>
      </c>
      <c r="W12" s="316">
        <f t="shared" ref="W12:W22" si="16">IFERROR(TRUNC(SUM(T12+V12),2),"")</f>
        <v>9.86</v>
      </c>
      <c r="X12" s="317">
        <f>'1ER TRIM.'!BX13</f>
        <v>9.91</v>
      </c>
      <c r="Y12" s="318">
        <f t="shared" ref="Y12:Y22" si="17">IFERROR((X12*70/100),"")</f>
        <v>6.9370000000000003</v>
      </c>
      <c r="Z12" s="317">
        <f>'1ER TRIM.'!CC13</f>
        <v>10</v>
      </c>
      <c r="AA12" s="318">
        <f t="shared" ref="AA12:AA22" si="18">IFERROR((Z12*30/100),"")</f>
        <v>3</v>
      </c>
      <c r="AB12" s="316">
        <f t="shared" ref="AB12:AB22" si="19">IFERROR(TRUNC(SUM(Y12+AA12),2),"")</f>
        <v>9.93</v>
      </c>
      <c r="AC12" s="319">
        <f>'1ER TRIM.'!CV13</f>
        <v>10</v>
      </c>
      <c r="AD12" s="316" t="str">
        <f t="shared" ref="AD12:AD22" si="20">IF(AC12="","",IF(AC12&gt;=9.51,"A+",IF(AC12&gt;=9,"A-",IF(AC12&gt;=8,"B+",IF(AC12&gt;=7,"B-",IF(AC12&gt;=6,"C+",IF(AC12&gt;=5,"C-",IF(AC12&gt;=4,"D+",IF(AC12&gt;=3,"D-",IF(AC12&gt;=2,"E+",IF(AC12&gt;=0,"E-")))))))))))</f>
        <v>A+</v>
      </c>
      <c r="AE12" s="319">
        <f>'1ER TRIM.'!DN13</f>
        <v>10</v>
      </c>
      <c r="AF12" s="316" t="str">
        <f t="shared" ref="AF12" si="21">IF(AE12="","",IF(AE12&gt;=9.51,"A+",IF(AE12&gt;=9,"A-",IF(AE12&gt;=8,"B+",IF(AE12&gt;=7,"B-",IF(AE12&gt;=6,"C+",IF(AE12&gt;=5,"C-",IF(AE12&gt;=4,"D+",IF(AE12&gt;=3,"D-",IF(AE12&gt;=2,"E+",IF(AE12&gt;=0,"E-")))))))))))</f>
        <v>A+</v>
      </c>
      <c r="AG12" s="264" t="s">
        <v>95</v>
      </c>
      <c r="AH12" s="264" t="s">
        <v>188</v>
      </c>
    </row>
    <row r="13" spans="1:34" x14ac:dyDescent="0.25">
      <c r="A13" s="137">
        <v>3</v>
      </c>
      <c r="B13" s="138">
        <f>'LISTA CAS'!B10</f>
        <v>0</v>
      </c>
      <c r="C13" s="296" t="s">
        <v>191</v>
      </c>
      <c r="D13" s="317">
        <f>'1ER TRIM.'!L14</f>
        <v>9.91</v>
      </c>
      <c r="E13" s="318">
        <f t="shared" si="5"/>
        <v>6.9370000000000003</v>
      </c>
      <c r="F13" s="317">
        <f>'1ER TRIM.'!Q14</f>
        <v>10</v>
      </c>
      <c r="G13" s="318">
        <f t="shared" si="6"/>
        <v>3</v>
      </c>
      <c r="H13" s="316">
        <f t="shared" si="7"/>
        <v>9.93</v>
      </c>
      <c r="I13" s="317">
        <f>'1ER TRIM.'!AB14</f>
        <v>9.6999999999999993</v>
      </c>
      <c r="J13" s="318">
        <f t="shared" si="8"/>
        <v>6.79</v>
      </c>
      <c r="K13" s="317">
        <f>'1ER TRIM.'!AG14</f>
        <v>10</v>
      </c>
      <c r="L13" s="318">
        <f t="shared" si="9"/>
        <v>3</v>
      </c>
      <c r="M13" s="316">
        <f t="shared" si="10"/>
        <v>9.7899999999999991</v>
      </c>
      <c r="N13" s="317">
        <f>'1ER TRIM.'!AR14</f>
        <v>9.41</v>
      </c>
      <c r="O13" s="318">
        <f t="shared" si="11"/>
        <v>6.5870000000000006</v>
      </c>
      <c r="P13" s="317">
        <f>'1ER TRIM.'!AW14</f>
        <v>9.6</v>
      </c>
      <c r="Q13" s="318">
        <f t="shared" si="12"/>
        <v>2.88</v>
      </c>
      <c r="R13" s="316">
        <f t="shared" si="13"/>
        <v>9.4600000000000009</v>
      </c>
      <c r="S13" s="317">
        <f>'1ER TRIM.'!BH14</f>
        <v>9.5399999999999991</v>
      </c>
      <c r="T13" s="318">
        <f t="shared" si="14"/>
        <v>6.6779999999999999</v>
      </c>
      <c r="U13" s="317">
        <f>'1ER TRIM.'!BM14</f>
        <v>10</v>
      </c>
      <c r="V13" s="318">
        <f t="shared" si="15"/>
        <v>3</v>
      </c>
      <c r="W13" s="316">
        <f t="shared" si="16"/>
        <v>9.67</v>
      </c>
      <c r="X13" s="317">
        <f>'1ER TRIM.'!BX14</f>
        <v>10</v>
      </c>
      <c r="Y13" s="318">
        <f t="shared" si="17"/>
        <v>7</v>
      </c>
      <c r="Z13" s="317">
        <f>'1ER TRIM.'!CC14</f>
        <v>10</v>
      </c>
      <c r="AA13" s="318">
        <f t="shared" si="18"/>
        <v>3</v>
      </c>
      <c r="AB13" s="316">
        <f t="shared" si="19"/>
        <v>10</v>
      </c>
      <c r="AC13" s="319">
        <f>'1ER TRIM.'!CV14</f>
        <v>10</v>
      </c>
      <c r="AD13" s="316" t="str">
        <f t="shared" si="20"/>
        <v>A+</v>
      </c>
      <c r="AE13" s="319">
        <f>'1ER TRIM.'!DN14</f>
        <v>9</v>
      </c>
      <c r="AF13" s="316" t="str">
        <f t="shared" ref="AF13" si="22">IF(AE13="","",IF(AE13&gt;=9.51,"A+",IF(AE13&gt;=9,"A-",IF(AE13&gt;=8,"B+",IF(AE13&gt;=7,"B-",IF(AE13&gt;=6,"C+",IF(AE13&gt;=5,"C-",IF(AE13&gt;=4,"D+",IF(AE13&gt;=3,"D-",IF(AE13&gt;=2,"E+",IF(AE13&gt;=0,"E-")))))))))))</f>
        <v>A-</v>
      </c>
      <c r="AG13" s="264" t="s">
        <v>95</v>
      </c>
      <c r="AH13" s="264" t="s">
        <v>96</v>
      </c>
    </row>
    <row r="14" spans="1:34" x14ac:dyDescent="0.25">
      <c r="A14" s="137">
        <v>4</v>
      </c>
      <c r="B14" s="138">
        <f>'LISTA CAS'!B11</f>
        <v>0</v>
      </c>
      <c r="C14" s="296" t="s">
        <v>192</v>
      </c>
      <c r="D14" s="317">
        <f>'1ER TRIM.'!L15</f>
        <v>7.15</v>
      </c>
      <c r="E14" s="318">
        <f t="shared" si="5"/>
        <v>5.0049999999999999</v>
      </c>
      <c r="F14" s="317">
        <f>'1ER TRIM.'!Q15</f>
        <v>7</v>
      </c>
      <c r="G14" s="318">
        <f t="shared" si="6"/>
        <v>2.1</v>
      </c>
      <c r="H14" s="316">
        <f t="shared" si="7"/>
        <v>7.1</v>
      </c>
      <c r="I14" s="317">
        <f>'1ER TRIM.'!AB15</f>
        <v>8.61</v>
      </c>
      <c r="J14" s="318">
        <f t="shared" si="8"/>
        <v>6.0269999999999992</v>
      </c>
      <c r="K14" s="317">
        <f>'1ER TRIM.'!AG15</f>
        <v>6.62</v>
      </c>
      <c r="L14" s="318">
        <f t="shared" si="9"/>
        <v>1.986</v>
      </c>
      <c r="M14" s="316">
        <f t="shared" si="10"/>
        <v>8.01</v>
      </c>
      <c r="N14" s="317">
        <f>'1ER TRIM.'!AR15</f>
        <v>9</v>
      </c>
      <c r="O14" s="318">
        <f t="shared" si="11"/>
        <v>6.3</v>
      </c>
      <c r="P14" s="317">
        <f>'1ER TRIM.'!AW15</f>
        <v>9.25</v>
      </c>
      <c r="Q14" s="318">
        <f t="shared" si="12"/>
        <v>2.7749999999999999</v>
      </c>
      <c r="R14" s="316">
        <f t="shared" si="13"/>
        <v>9.07</v>
      </c>
      <c r="S14" s="317">
        <f>'1ER TRIM.'!BH15</f>
        <v>8.75</v>
      </c>
      <c r="T14" s="318">
        <f t="shared" si="14"/>
        <v>6.125</v>
      </c>
      <c r="U14" s="317">
        <f>'1ER TRIM.'!BM15</f>
        <v>8.85</v>
      </c>
      <c r="V14" s="318">
        <f t="shared" si="15"/>
        <v>2.6549999999999998</v>
      </c>
      <c r="W14" s="316">
        <f t="shared" si="16"/>
        <v>8.7799999999999994</v>
      </c>
      <c r="X14" s="317">
        <f>'1ER TRIM.'!BX15</f>
        <v>7.75</v>
      </c>
      <c r="Y14" s="318">
        <f t="shared" si="17"/>
        <v>5.4249999999999998</v>
      </c>
      <c r="Z14" s="317">
        <f>'1ER TRIM.'!CC15</f>
        <v>8.3699999999999992</v>
      </c>
      <c r="AA14" s="318">
        <f t="shared" si="18"/>
        <v>2.5109999999999997</v>
      </c>
      <c r="AB14" s="316">
        <f t="shared" si="19"/>
        <v>7.93</v>
      </c>
      <c r="AC14" s="319">
        <f>'1ER TRIM.'!CV15</f>
        <v>9</v>
      </c>
      <c r="AD14" s="316" t="str">
        <f t="shared" si="20"/>
        <v>A-</v>
      </c>
      <c r="AE14" s="319">
        <f>'1ER TRIM.'!DN15</f>
        <v>10</v>
      </c>
      <c r="AF14" s="316" t="str">
        <f t="shared" ref="AF14" si="23">IF(AE14="","",IF(AE14&gt;=9.51,"A+",IF(AE14&gt;=9,"A-",IF(AE14&gt;=8,"B+",IF(AE14&gt;=7,"B-",IF(AE14&gt;=6,"C+",IF(AE14&gt;=5,"C-",IF(AE14&gt;=4,"D+",IF(AE14&gt;=3,"D-",IF(AE14&gt;=2,"E+",IF(AE14&gt;=0,"E-")))))))))))</f>
        <v>A+</v>
      </c>
      <c r="AG14" s="264" t="s">
        <v>95</v>
      </c>
      <c r="AH14" s="264" t="s">
        <v>95</v>
      </c>
    </row>
    <row r="15" spans="1:34" x14ac:dyDescent="0.25">
      <c r="A15" s="137">
        <v>5</v>
      </c>
      <c r="B15" s="138">
        <f>'LISTA CAS'!B12</f>
        <v>0</v>
      </c>
      <c r="C15" s="296" t="s">
        <v>193</v>
      </c>
      <c r="D15" s="317">
        <f>'1ER TRIM.'!L16</f>
        <v>10</v>
      </c>
      <c r="E15" s="318">
        <f t="shared" si="5"/>
        <v>7</v>
      </c>
      <c r="F15" s="317">
        <f>'1ER TRIM.'!Q16</f>
        <v>10</v>
      </c>
      <c r="G15" s="318">
        <f t="shared" si="6"/>
        <v>3</v>
      </c>
      <c r="H15" s="316">
        <f t="shared" si="7"/>
        <v>10</v>
      </c>
      <c r="I15" s="317">
        <f>'1ER TRIM.'!AB16</f>
        <v>10</v>
      </c>
      <c r="J15" s="318">
        <f t="shared" si="8"/>
        <v>7</v>
      </c>
      <c r="K15" s="317">
        <f>'1ER TRIM.'!AG16</f>
        <v>10</v>
      </c>
      <c r="L15" s="318">
        <f t="shared" si="9"/>
        <v>3</v>
      </c>
      <c r="M15" s="316">
        <f t="shared" si="10"/>
        <v>10</v>
      </c>
      <c r="N15" s="317">
        <f>'1ER TRIM.'!AR16</f>
        <v>10</v>
      </c>
      <c r="O15" s="318">
        <f t="shared" si="11"/>
        <v>7</v>
      </c>
      <c r="P15" s="317">
        <f>'1ER TRIM.'!AW16</f>
        <v>10</v>
      </c>
      <c r="Q15" s="318">
        <f t="shared" si="12"/>
        <v>3</v>
      </c>
      <c r="R15" s="316">
        <f t="shared" si="13"/>
        <v>10</v>
      </c>
      <c r="S15" s="317">
        <f>'1ER TRIM.'!BH16</f>
        <v>10</v>
      </c>
      <c r="T15" s="318">
        <f t="shared" si="14"/>
        <v>7</v>
      </c>
      <c r="U15" s="317">
        <f>'1ER TRIM.'!BM16</f>
        <v>10</v>
      </c>
      <c r="V15" s="318">
        <f t="shared" si="15"/>
        <v>3</v>
      </c>
      <c r="W15" s="316">
        <f t="shared" si="16"/>
        <v>10</v>
      </c>
      <c r="X15" s="317">
        <f>'1ER TRIM.'!BX16</f>
        <v>10</v>
      </c>
      <c r="Y15" s="318">
        <f t="shared" si="17"/>
        <v>7</v>
      </c>
      <c r="Z15" s="317">
        <f>'1ER TRIM.'!CC16</f>
        <v>10</v>
      </c>
      <c r="AA15" s="318">
        <f t="shared" si="18"/>
        <v>3</v>
      </c>
      <c r="AB15" s="316">
        <f t="shared" si="19"/>
        <v>10</v>
      </c>
      <c r="AC15" s="319">
        <f>'1ER TRIM.'!CV16</f>
        <v>10</v>
      </c>
      <c r="AD15" s="316" t="str">
        <f t="shared" si="20"/>
        <v>A+</v>
      </c>
      <c r="AE15" s="319">
        <f>'1ER TRIM.'!DN16</f>
        <v>10</v>
      </c>
      <c r="AF15" s="316" t="str">
        <f t="shared" ref="AF15" si="24">IF(AE15="","",IF(AE15&gt;=9.51,"A+",IF(AE15&gt;=9,"A-",IF(AE15&gt;=8,"B+",IF(AE15&gt;=7,"B-",IF(AE15&gt;=6,"C+",IF(AE15&gt;=5,"C-",IF(AE15&gt;=4,"D+",IF(AE15&gt;=3,"D-",IF(AE15&gt;=2,"E+",IF(AE15&gt;=0,"E-")))))))))))</f>
        <v>A+</v>
      </c>
      <c r="AG15" s="264" t="s">
        <v>95</v>
      </c>
      <c r="AH15" s="264" t="s">
        <v>188</v>
      </c>
    </row>
    <row r="16" spans="1:34" x14ac:dyDescent="0.25">
      <c r="A16" s="137">
        <v>6</v>
      </c>
      <c r="B16" s="138">
        <f>'LISTA CAS'!B13</f>
        <v>0</v>
      </c>
      <c r="C16" s="296" t="s">
        <v>194</v>
      </c>
      <c r="D16" s="317">
        <f>'1ER TRIM.'!L17</f>
        <v>8.7200000000000006</v>
      </c>
      <c r="E16" s="318">
        <f t="shared" si="5"/>
        <v>6.104000000000001</v>
      </c>
      <c r="F16" s="317">
        <f>'1ER TRIM.'!Q17</f>
        <v>9.0500000000000007</v>
      </c>
      <c r="G16" s="318">
        <f t="shared" si="6"/>
        <v>2.7149999999999999</v>
      </c>
      <c r="H16" s="316">
        <f t="shared" si="7"/>
        <v>8.81</v>
      </c>
      <c r="I16" s="317">
        <f>'1ER TRIM.'!AB17</f>
        <v>8.06</v>
      </c>
      <c r="J16" s="318">
        <f t="shared" si="8"/>
        <v>5.6420000000000003</v>
      </c>
      <c r="K16" s="317">
        <f>'1ER TRIM.'!AG17</f>
        <v>9.6199999999999992</v>
      </c>
      <c r="L16" s="318">
        <f t="shared" si="9"/>
        <v>2.8859999999999997</v>
      </c>
      <c r="M16" s="316">
        <f t="shared" si="10"/>
        <v>8.52</v>
      </c>
      <c r="N16" s="317">
        <f>'1ER TRIM.'!AR17</f>
        <v>8.75</v>
      </c>
      <c r="O16" s="318">
        <f t="shared" si="11"/>
        <v>6.125</v>
      </c>
      <c r="P16" s="317">
        <f>'1ER TRIM.'!AW17</f>
        <v>9.4</v>
      </c>
      <c r="Q16" s="318">
        <f t="shared" si="12"/>
        <v>2.82</v>
      </c>
      <c r="R16" s="316">
        <f t="shared" si="13"/>
        <v>8.94</v>
      </c>
      <c r="S16" s="317">
        <f>'1ER TRIM.'!BH17</f>
        <v>8.58</v>
      </c>
      <c r="T16" s="318">
        <f t="shared" si="14"/>
        <v>6.0060000000000002</v>
      </c>
      <c r="U16" s="317">
        <f>'1ER TRIM.'!BM17</f>
        <v>9.1</v>
      </c>
      <c r="V16" s="318">
        <f t="shared" si="15"/>
        <v>2.73</v>
      </c>
      <c r="W16" s="316">
        <f t="shared" si="16"/>
        <v>8.73</v>
      </c>
      <c r="X16" s="317">
        <f>'1ER TRIM.'!BX17</f>
        <v>9</v>
      </c>
      <c r="Y16" s="318">
        <f t="shared" si="17"/>
        <v>6.3</v>
      </c>
      <c r="Z16" s="317">
        <f>'1ER TRIM.'!CC17</f>
        <v>9.3000000000000007</v>
      </c>
      <c r="AA16" s="318">
        <f t="shared" si="18"/>
        <v>2.79</v>
      </c>
      <c r="AB16" s="316">
        <f t="shared" si="19"/>
        <v>9.09</v>
      </c>
      <c r="AC16" s="319">
        <f>'1ER TRIM.'!CV17</f>
        <v>9</v>
      </c>
      <c r="AD16" s="316" t="str">
        <f t="shared" si="20"/>
        <v>A-</v>
      </c>
      <c r="AE16" s="319">
        <f>'1ER TRIM.'!DN17</f>
        <v>10</v>
      </c>
      <c r="AF16" s="316" t="str">
        <f t="shared" ref="AF16" si="25">IF(AE16="","",IF(AE16&gt;=9.51,"A+",IF(AE16&gt;=9,"A-",IF(AE16&gt;=8,"B+",IF(AE16&gt;=7,"B-",IF(AE16&gt;=6,"C+",IF(AE16&gt;=5,"C-",IF(AE16&gt;=4,"D+",IF(AE16&gt;=3,"D-",IF(AE16&gt;=2,"E+",IF(AE16&gt;=0,"E-")))))))))))</f>
        <v>A+</v>
      </c>
      <c r="AG16" s="264" t="s">
        <v>95</v>
      </c>
      <c r="AH16" s="264" t="s">
        <v>175</v>
      </c>
    </row>
    <row r="17" spans="1:34" x14ac:dyDescent="0.25">
      <c r="A17" s="137">
        <v>7</v>
      </c>
      <c r="B17" s="138">
        <f>'LISTA CAS'!B14</f>
        <v>0</v>
      </c>
      <c r="C17" s="296" t="s">
        <v>195</v>
      </c>
      <c r="D17" s="317">
        <f>'1ER TRIM.'!L18</f>
        <v>10</v>
      </c>
      <c r="E17" s="318">
        <f t="shared" si="5"/>
        <v>7</v>
      </c>
      <c r="F17" s="317">
        <f>'1ER TRIM.'!Q18</f>
        <v>10</v>
      </c>
      <c r="G17" s="318">
        <f t="shared" si="6"/>
        <v>3</v>
      </c>
      <c r="H17" s="316">
        <f t="shared" si="7"/>
        <v>10</v>
      </c>
      <c r="I17" s="317">
        <f>'1ER TRIM.'!AB18</f>
        <v>9.7899999999999991</v>
      </c>
      <c r="J17" s="318">
        <f t="shared" si="8"/>
        <v>6.8529999999999998</v>
      </c>
      <c r="K17" s="317">
        <f>'1ER TRIM.'!AG18</f>
        <v>9.8699999999999992</v>
      </c>
      <c r="L17" s="318">
        <f t="shared" si="9"/>
        <v>2.9609999999999999</v>
      </c>
      <c r="M17" s="316">
        <f t="shared" si="10"/>
        <v>9.81</v>
      </c>
      <c r="N17" s="317">
        <f>'1ER TRIM.'!AR18</f>
        <v>9.33</v>
      </c>
      <c r="O17" s="318">
        <f t="shared" si="11"/>
        <v>6.5310000000000006</v>
      </c>
      <c r="P17" s="317">
        <f>'1ER TRIM.'!AW18</f>
        <v>10</v>
      </c>
      <c r="Q17" s="318">
        <f t="shared" si="12"/>
        <v>3</v>
      </c>
      <c r="R17" s="316">
        <f t="shared" si="13"/>
        <v>9.5299999999999994</v>
      </c>
      <c r="S17" s="317">
        <f>'1ER TRIM.'!BH18</f>
        <v>9.66</v>
      </c>
      <c r="T17" s="318">
        <f t="shared" si="14"/>
        <v>6.7620000000000005</v>
      </c>
      <c r="U17" s="317">
        <f>'1ER TRIM.'!BM18</f>
        <v>10</v>
      </c>
      <c r="V17" s="318">
        <f t="shared" si="15"/>
        <v>3</v>
      </c>
      <c r="W17" s="316">
        <f t="shared" si="16"/>
        <v>9.76</v>
      </c>
      <c r="X17" s="317">
        <f>'1ER TRIM.'!BX18</f>
        <v>9.6999999999999993</v>
      </c>
      <c r="Y17" s="318">
        <f t="shared" si="17"/>
        <v>6.79</v>
      </c>
      <c r="Z17" s="317">
        <f>'1ER TRIM.'!CC18</f>
        <v>9.4</v>
      </c>
      <c r="AA17" s="318">
        <f t="shared" si="18"/>
        <v>2.82</v>
      </c>
      <c r="AB17" s="316">
        <f t="shared" si="19"/>
        <v>9.61</v>
      </c>
      <c r="AC17" s="319">
        <f>'1ER TRIM.'!CV18</f>
        <v>10</v>
      </c>
      <c r="AD17" s="316" t="str">
        <f t="shared" si="20"/>
        <v>A+</v>
      </c>
      <c r="AE17" s="319">
        <f>'1ER TRIM.'!DN18</f>
        <v>10</v>
      </c>
      <c r="AF17" s="316" t="str">
        <f t="shared" ref="AF17" si="26">IF(AE17="","",IF(AE17&gt;=9.51,"A+",IF(AE17&gt;=9,"A-",IF(AE17&gt;=8,"B+",IF(AE17&gt;=7,"B-",IF(AE17&gt;=6,"C+",IF(AE17&gt;=5,"C-",IF(AE17&gt;=4,"D+",IF(AE17&gt;=3,"D-",IF(AE17&gt;=2,"E+",IF(AE17&gt;=0,"E-")))))))))))</f>
        <v>A+</v>
      </c>
      <c r="AG17" s="264" t="s">
        <v>95</v>
      </c>
      <c r="AH17" s="264" t="s">
        <v>95</v>
      </c>
    </row>
    <row r="18" spans="1:34" x14ac:dyDescent="0.25">
      <c r="A18" s="137">
        <v>8</v>
      </c>
      <c r="B18" s="138">
        <f>'LISTA CAS'!B15</f>
        <v>0</v>
      </c>
      <c r="C18" s="296" t="s">
        <v>196</v>
      </c>
      <c r="D18" s="317">
        <f>'1ER TRIM.'!L19</f>
        <v>7.96</v>
      </c>
      <c r="E18" s="318">
        <f t="shared" si="5"/>
        <v>5.5720000000000001</v>
      </c>
      <c r="F18" s="317">
        <f>'1ER TRIM.'!Q19</f>
        <v>8.5</v>
      </c>
      <c r="G18" s="318">
        <f t="shared" si="6"/>
        <v>2.5499999999999998</v>
      </c>
      <c r="H18" s="316">
        <f t="shared" si="7"/>
        <v>8.1199999999999992</v>
      </c>
      <c r="I18" s="317">
        <f>'1ER TRIM.'!AB19</f>
        <v>8.0399999999999991</v>
      </c>
      <c r="J18" s="318">
        <f t="shared" si="8"/>
        <v>5.6279999999999992</v>
      </c>
      <c r="K18" s="317">
        <f>'1ER TRIM.'!AG19</f>
        <v>8.1199999999999992</v>
      </c>
      <c r="L18" s="318">
        <f t="shared" si="9"/>
        <v>2.4359999999999995</v>
      </c>
      <c r="M18" s="316">
        <f t="shared" si="10"/>
        <v>8.06</v>
      </c>
      <c r="N18" s="317">
        <f>'1ER TRIM.'!AR19</f>
        <v>10.16</v>
      </c>
      <c r="O18" s="318">
        <f t="shared" si="11"/>
        <v>7.1120000000000001</v>
      </c>
      <c r="P18" s="317">
        <f>'1ER TRIM.'!AW19</f>
        <v>9</v>
      </c>
      <c r="Q18" s="318">
        <f t="shared" si="12"/>
        <v>2.7</v>
      </c>
      <c r="R18" s="316">
        <f t="shared" si="13"/>
        <v>9.81</v>
      </c>
      <c r="S18" s="317">
        <f>'1ER TRIM.'!BH19</f>
        <v>8.75</v>
      </c>
      <c r="T18" s="318">
        <f t="shared" si="14"/>
        <v>6.125</v>
      </c>
      <c r="U18" s="317">
        <f>'1ER TRIM.'!BM19</f>
        <v>10</v>
      </c>
      <c r="V18" s="318">
        <f t="shared" si="15"/>
        <v>3</v>
      </c>
      <c r="W18" s="316">
        <f t="shared" si="16"/>
        <v>9.1199999999999992</v>
      </c>
      <c r="X18" s="317">
        <f>'1ER TRIM.'!BX19</f>
        <v>7.16</v>
      </c>
      <c r="Y18" s="318">
        <f t="shared" si="17"/>
        <v>5.0119999999999996</v>
      </c>
      <c r="Z18" s="317">
        <f>'1ER TRIM.'!CC19</f>
        <v>8.75</v>
      </c>
      <c r="AA18" s="318">
        <f t="shared" si="18"/>
        <v>2.625</v>
      </c>
      <c r="AB18" s="316">
        <f t="shared" si="19"/>
        <v>7.63</v>
      </c>
      <c r="AC18" s="319">
        <f>'1ER TRIM.'!CV19</f>
        <v>10</v>
      </c>
      <c r="AD18" s="316" t="str">
        <f t="shared" si="20"/>
        <v>A+</v>
      </c>
      <c r="AE18" s="319">
        <f>'1ER TRIM.'!DN19</f>
        <v>10</v>
      </c>
      <c r="AF18" s="316" t="str">
        <f t="shared" ref="AF18" si="27">IF(AE18="","",IF(AE18&gt;=9.51,"A+",IF(AE18&gt;=9,"A-",IF(AE18&gt;=8,"B+",IF(AE18&gt;=7,"B-",IF(AE18&gt;=6,"C+",IF(AE18&gt;=5,"C-",IF(AE18&gt;=4,"D+",IF(AE18&gt;=3,"D-",IF(AE18&gt;=2,"E+",IF(AE18&gt;=0,"E-")))))))))))</f>
        <v>A+</v>
      </c>
      <c r="AG18" s="264" t="s">
        <v>95</v>
      </c>
      <c r="AH18" s="264" t="s">
        <v>95</v>
      </c>
    </row>
    <row r="19" spans="1:34" x14ac:dyDescent="0.25">
      <c r="A19" s="137">
        <v>9</v>
      </c>
      <c r="B19" s="138">
        <f>'LISTA CAS'!B16</f>
        <v>0</v>
      </c>
      <c r="C19" s="296" t="s">
        <v>197</v>
      </c>
      <c r="D19" s="317">
        <f>'1ER TRIM.'!L20</f>
        <v>9.58</v>
      </c>
      <c r="E19" s="318">
        <f t="shared" si="5"/>
        <v>6.7060000000000004</v>
      </c>
      <c r="F19" s="317">
        <f>'1ER TRIM.'!Q20</f>
        <v>9.5500000000000007</v>
      </c>
      <c r="G19" s="318">
        <f t="shared" si="6"/>
        <v>2.8650000000000002</v>
      </c>
      <c r="H19" s="316">
        <f t="shared" si="7"/>
        <v>9.57</v>
      </c>
      <c r="I19" s="317">
        <f>'1ER TRIM.'!AB20</f>
        <v>9.0399999999999991</v>
      </c>
      <c r="J19" s="318">
        <f t="shared" si="8"/>
        <v>6.3279999999999994</v>
      </c>
      <c r="K19" s="317">
        <f>'1ER TRIM.'!AG20</f>
        <v>10</v>
      </c>
      <c r="L19" s="318">
        <f t="shared" si="9"/>
        <v>3</v>
      </c>
      <c r="M19" s="316">
        <f t="shared" si="10"/>
        <v>9.32</v>
      </c>
      <c r="N19" s="317">
        <f>'1ER TRIM.'!AR20</f>
        <v>8.4700000000000006</v>
      </c>
      <c r="O19" s="318">
        <f t="shared" si="11"/>
        <v>5.9290000000000012</v>
      </c>
      <c r="P19" s="317">
        <f>'1ER TRIM.'!AW20</f>
        <v>10</v>
      </c>
      <c r="Q19" s="318">
        <f t="shared" si="12"/>
        <v>3</v>
      </c>
      <c r="R19" s="316">
        <f t="shared" si="13"/>
        <v>8.92</v>
      </c>
      <c r="S19" s="317">
        <f>'1ER TRIM.'!BH20</f>
        <v>9.91</v>
      </c>
      <c r="T19" s="318">
        <f t="shared" si="14"/>
        <v>6.9370000000000003</v>
      </c>
      <c r="U19" s="317">
        <f>'1ER TRIM.'!BM20</f>
        <v>10</v>
      </c>
      <c r="V19" s="318">
        <f t="shared" si="15"/>
        <v>3</v>
      </c>
      <c r="W19" s="316">
        <f t="shared" si="16"/>
        <v>9.93</v>
      </c>
      <c r="X19" s="317">
        <f>'1ER TRIM.'!BX20</f>
        <v>10</v>
      </c>
      <c r="Y19" s="318">
        <f t="shared" si="17"/>
        <v>7</v>
      </c>
      <c r="Z19" s="317">
        <f>'1ER TRIM.'!CC20</f>
        <v>9.5</v>
      </c>
      <c r="AA19" s="318">
        <f t="shared" si="18"/>
        <v>2.85</v>
      </c>
      <c r="AB19" s="316">
        <f t="shared" si="19"/>
        <v>9.85</v>
      </c>
      <c r="AC19" s="319">
        <f>'1ER TRIM.'!CV20</f>
        <v>10</v>
      </c>
      <c r="AD19" s="316" t="str">
        <f t="shared" si="20"/>
        <v>A+</v>
      </c>
      <c r="AE19" s="319">
        <f>'1ER TRIM.'!DN20</f>
        <v>10</v>
      </c>
      <c r="AF19" s="316" t="str">
        <f t="shared" ref="AF19" si="28">IF(AE19="","",IF(AE19&gt;=9.51,"A+",IF(AE19&gt;=9,"A-",IF(AE19&gt;=8,"B+",IF(AE19&gt;=7,"B-",IF(AE19&gt;=6,"C+",IF(AE19&gt;=5,"C-",IF(AE19&gt;=4,"D+",IF(AE19&gt;=3,"D-",IF(AE19&gt;=2,"E+",IF(AE19&gt;=0,"E-")))))))))))</f>
        <v>A+</v>
      </c>
      <c r="AG19" s="264" t="s">
        <v>95</v>
      </c>
      <c r="AH19" s="264" t="s">
        <v>95</v>
      </c>
    </row>
    <row r="20" spans="1:34" x14ac:dyDescent="0.25">
      <c r="A20" s="137">
        <v>10</v>
      </c>
      <c r="B20" s="138">
        <f>'LISTA CAS'!B17</f>
        <v>0</v>
      </c>
      <c r="C20" s="296" t="s">
        <v>198</v>
      </c>
      <c r="D20" s="317">
        <f>'1ER TRIM.'!L21</f>
        <v>8.85</v>
      </c>
      <c r="E20" s="318">
        <f t="shared" si="5"/>
        <v>6.1950000000000003</v>
      </c>
      <c r="F20" s="317">
        <f>'1ER TRIM.'!Q21</f>
        <v>10</v>
      </c>
      <c r="G20" s="318">
        <f t="shared" si="6"/>
        <v>3</v>
      </c>
      <c r="H20" s="316">
        <f t="shared" si="7"/>
        <v>9.19</v>
      </c>
      <c r="I20" s="317">
        <f>'1ER TRIM.'!AB21</f>
        <v>9.66</v>
      </c>
      <c r="J20" s="318">
        <f t="shared" si="8"/>
        <v>6.7620000000000005</v>
      </c>
      <c r="K20" s="317">
        <f>'1ER TRIM.'!AG21</f>
        <v>9.75</v>
      </c>
      <c r="L20" s="318">
        <f t="shared" si="9"/>
        <v>2.9249999999999998</v>
      </c>
      <c r="M20" s="316">
        <f t="shared" si="10"/>
        <v>9.68</v>
      </c>
      <c r="N20" s="317">
        <f>'1ER TRIM.'!AR21</f>
        <v>9.33</v>
      </c>
      <c r="O20" s="318">
        <f t="shared" si="11"/>
        <v>6.5310000000000006</v>
      </c>
      <c r="P20" s="317">
        <f>'1ER TRIM.'!AW21</f>
        <v>10</v>
      </c>
      <c r="Q20" s="318">
        <f t="shared" si="12"/>
        <v>3</v>
      </c>
      <c r="R20" s="316">
        <f t="shared" si="13"/>
        <v>9.5299999999999994</v>
      </c>
      <c r="S20" s="317">
        <f>'1ER TRIM.'!BH21</f>
        <v>9.91</v>
      </c>
      <c r="T20" s="318">
        <f t="shared" si="14"/>
        <v>6.9370000000000003</v>
      </c>
      <c r="U20" s="317">
        <f>'1ER TRIM.'!BM21</f>
        <v>10</v>
      </c>
      <c r="V20" s="318">
        <f t="shared" si="15"/>
        <v>3</v>
      </c>
      <c r="W20" s="316">
        <f t="shared" si="16"/>
        <v>9.93</v>
      </c>
      <c r="X20" s="317">
        <f>'1ER TRIM.'!BX21</f>
        <v>8.16</v>
      </c>
      <c r="Y20" s="318">
        <f t="shared" si="17"/>
        <v>5.7120000000000006</v>
      </c>
      <c r="Z20" s="317">
        <f>'1ER TRIM.'!CC21</f>
        <v>9.8699999999999992</v>
      </c>
      <c r="AA20" s="318">
        <f t="shared" si="18"/>
        <v>2.9609999999999999</v>
      </c>
      <c r="AB20" s="316">
        <f t="shared" si="19"/>
        <v>8.67</v>
      </c>
      <c r="AC20" s="319">
        <f>'1ER TRIM.'!CV21</f>
        <v>10</v>
      </c>
      <c r="AD20" s="316" t="str">
        <f t="shared" si="20"/>
        <v>A+</v>
      </c>
      <c r="AE20" s="319">
        <f>'1ER TRIM.'!DN21</f>
        <v>10</v>
      </c>
      <c r="AF20" s="316" t="str">
        <f t="shared" ref="AF20" si="29">IF(AE20="","",IF(AE20&gt;=9.51,"A+",IF(AE20&gt;=9,"A-",IF(AE20&gt;=8,"B+",IF(AE20&gt;=7,"B-",IF(AE20&gt;=6,"C+",IF(AE20&gt;=5,"C-",IF(AE20&gt;=4,"D+",IF(AE20&gt;=3,"D-",IF(AE20&gt;=2,"E+",IF(AE20&gt;=0,"E-")))))))))))</f>
        <v>A+</v>
      </c>
      <c r="AG20" s="264" t="s">
        <v>95</v>
      </c>
      <c r="AH20" s="264" t="s">
        <v>175</v>
      </c>
    </row>
    <row r="21" spans="1:34" x14ac:dyDescent="0.25">
      <c r="A21" s="137">
        <v>11</v>
      </c>
      <c r="B21" s="138">
        <f>'LISTA CAS'!B18</f>
        <v>0</v>
      </c>
      <c r="C21" s="296" t="s">
        <v>199</v>
      </c>
      <c r="D21" s="317">
        <f>'1ER TRIM.'!L22</f>
        <v>8.2100000000000009</v>
      </c>
      <c r="E21" s="318">
        <f t="shared" si="5"/>
        <v>5.7470000000000008</v>
      </c>
      <c r="F21" s="317">
        <f>'1ER TRIM.'!Q22</f>
        <v>9.1199999999999992</v>
      </c>
      <c r="G21" s="318">
        <f t="shared" si="6"/>
        <v>2.7359999999999998</v>
      </c>
      <c r="H21" s="316">
        <f t="shared" si="7"/>
        <v>8.48</v>
      </c>
      <c r="I21" s="317">
        <f>'1ER TRIM.'!AB22</f>
        <v>9.49</v>
      </c>
      <c r="J21" s="318">
        <f t="shared" si="8"/>
        <v>6.6430000000000007</v>
      </c>
      <c r="K21" s="317">
        <f>'1ER TRIM.'!AG22</f>
        <v>9.3699999999999992</v>
      </c>
      <c r="L21" s="318">
        <f t="shared" si="9"/>
        <v>2.8109999999999995</v>
      </c>
      <c r="M21" s="316">
        <f t="shared" si="10"/>
        <v>9.4499999999999993</v>
      </c>
      <c r="N21" s="317">
        <f>'1ER TRIM.'!AR22</f>
        <v>8.25</v>
      </c>
      <c r="O21" s="318">
        <f t="shared" si="11"/>
        <v>5.7750000000000004</v>
      </c>
      <c r="P21" s="317">
        <f>'1ER TRIM.'!AW22</f>
        <v>10</v>
      </c>
      <c r="Q21" s="318">
        <f t="shared" si="12"/>
        <v>3</v>
      </c>
      <c r="R21" s="316">
        <f t="shared" si="13"/>
        <v>8.77</v>
      </c>
      <c r="S21" s="317">
        <f>'1ER TRIM.'!BH22</f>
        <v>8.8000000000000007</v>
      </c>
      <c r="T21" s="318">
        <f t="shared" si="14"/>
        <v>6.16</v>
      </c>
      <c r="U21" s="317">
        <f>'1ER TRIM.'!BM22</f>
        <v>10</v>
      </c>
      <c r="V21" s="318">
        <f t="shared" si="15"/>
        <v>3</v>
      </c>
      <c r="W21" s="316">
        <f t="shared" si="16"/>
        <v>9.16</v>
      </c>
      <c r="X21" s="317">
        <f>'1ER TRIM.'!BX22</f>
        <v>9.1199999999999992</v>
      </c>
      <c r="Y21" s="318">
        <f t="shared" si="17"/>
        <v>6.3839999999999995</v>
      </c>
      <c r="Z21" s="317">
        <f>'1ER TRIM.'!CC22</f>
        <v>8.6</v>
      </c>
      <c r="AA21" s="318">
        <f t="shared" si="18"/>
        <v>2.58</v>
      </c>
      <c r="AB21" s="316">
        <f t="shared" si="19"/>
        <v>8.9600000000000009</v>
      </c>
      <c r="AC21" s="319">
        <f>'1ER TRIM.'!CV22</f>
        <v>10</v>
      </c>
      <c r="AD21" s="316" t="str">
        <f t="shared" si="20"/>
        <v>A+</v>
      </c>
      <c r="AE21" s="319">
        <f>'1ER TRIM.'!DN22</f>
        <v>10</v>
      </c>
      <c r="AF21" s="316" t="str">
        <f t="shared" ref="AF21" si="30">IF(AE21="","",IF(AE21&gt;=9.51,"A+",IF(AE21&gt;=9,"A-",IF(AE21&gt;=8,"B+",IF(AE21&gt;=7,"B-",IF(AE21&gt;=6,"C+",IF(AE21&gt;=5,"C-",IF(AE21&gt;=4,"D+",IF(AE21&gt;=3,"D-",IF(AE21&gt;=2,"E+",IF(AE21&gt;=0,"E-")))))))))))</f>
        <v>A+</v>
      </c>
      <c r="AG21" s="264" t="s">
        <v>95</v>
      </c>
      <c r="AH21" s="264" t="s">
        <v>95</v>
      </c>
    </row>
    <row r="22" spans="1:34" x14ac:dyDescent="0.25">
      <c r="A22" s="137">
        <v>12</v>
      </c>
      <c r="B22" s="138">
        <f>'LISTA CAS'!B19</f>
        <v>0</v>
      </c>
      <c r="C22" s="296" t="s">
        <v>200</v>
      </c>
      <c r="D22" s="317">
        <f>'1ER TRIM.'!L23</f>
        <v>9.2799999999999994</v>
      </c>
      <c r="E22" s="318">
        <f t="shared" si="5"/>
        <v>6.4959999999999987</v>
      </c>
      <c r="F22" s="317">
        <f>'1ER TRIM.'!Q23</f>
        <v>10</v>
      </c>
      <c r="G22" s="318">
        <f t="shared" si="6"/>
        <v>3</v>
      </c>
      <c r="H22" s="316">
        <f t="shared" si="7"/>
        <v>9.49</v>
      </c>
      <c r="I22" s="317">
        <f>'1ER TRIM.'!AB23</f>
        <v>9.6199999999999992</v>
      </c>
      <c r="J22" s="318">
        <f t="shared" si="8"/>
        <v>6.734</v>
      </c>
      <c r="K22" s="317">
        <f>'1ER TRIM.'!AG23</f>
        <v>10</v>
      </c>
      <c r="L22" s="318">
        <f t="shared" si="9"/>
        <v>3</v>
      </c>
      <c r="M22" s="316">
        <f t="shared" si="10"/>
        <v>9.73</v>
      </c>
      <c r="N22" s="317">
        <f>'1ER TRIM.'!AR23</f>
        <v>8.66</v>
      </c>
      <c r="O22" s="318">
        <f t="shared" si="11"/>
        <v>6.0620000000000003</v>
      </c>
      <c r="P22" s="317">
        <f>'1ER TRIM.'!AW23</f>
        <v>9.5</v>
      </c>
      <c r="Q22" s="318">
        <f t="shared" si="12"/>
        <v>2.85</v>
      </c>
      <c r="R22" s="316">
        <f t="shared" si="13"/>
        <v>8.91</v>
      </c>
      <c r="S22" s="317">
        <f>'1ER TRIM.'!BH23</f>
        <v>9.83</v>
      </c>
      <c r="T22" s="318">
        <f t="shared" si="14"/>
        <v>6.8810000000000002</v>
      </c>
      <c r="U22" s="317">
        <f>'1ER TRIM.'!BM23</f>
        <v>10</v>
      </c>
      <c r="V22" s="318">
        <f t="shared" si="15"/>
        <v>3</v>
      </c>
      <c r="W22" s="316">
        <f t="shared" si="16"/>
        <v>9.8800000000000008</v>
      </c>
      <c r="X22" s="317">
        <f>'1ER TRIM.'!BX23</f>
        <v>8.58</v>
      </c>
      <c r="Y22" s="318">
        <f t="shared" si="17"/>
        <v>6.0060000000000002</v>
      </c>
      <c r="Z22" s="317">
        <f>'1ER TRIM.'!CC23</f>
        <v>9.75</v>
      </c>
      <c r="AA22" s="318">
        <f t="shared" si="18"/>
        <v>2.9249999999999998</v>
      </c>
      <c r="AB22" s="316">
        <f t="shared" si="19"/>
        <v>8.93</v>
      </c>
      <c r="AC22" s="319">
        <f>'1ER TRIM.'!CV23</f>
        <v>10</v>
      </c>
      <c r="AD22" s="316" t="str">
        <f t="shared" si="20"/>
        <v>A+</v>
      </c>
      <c r="AE22" s="319">
        <f>'1ER TRIM.'!DN23</f>
        <v>10</v>
      </c>
      <c r="AF22" s="316" t="str">
        <f t="shared" ref="AF22:AF33" si="31">IF(AE22="","",IF(AE22&gt;=9.51,"A+",IF(AE22&gt;=9,"A-",IF(AE22&gt;=8,"B+",IF(AE22&gt;=7,"B-",IF(AE22&gt;=6,"C+",IF(AE22&gt;=5,"C-",IF(AE22&gt;=4,"D+",IF(AE22&gt;=3,"D-",IF(AE22&gt;=2,"E+",IF(AE22&gt;=0,"E-")))))))))))</f>
        <v>A+</v>
      </c>
      <c r="AG22" s="264" t="s">
        <v>95</v>
      </c>
      <c r="AH22" s="264" t="s">
        <v>95</v>
      </c>
    </row>
    <row r="23" spans="1:34" x14ac:dyDescent="0.25">
      <c r="A23" s="137">
        <v>13</v>
      </c>
      <c r="B23" s="138">
        <f>'LISTA CAS'!B20</f>
        <v>0</v>
      </c>
      <c r="C23" s="296" t="s">
        <v>201</v>
      </c>
      <c r="D23" s="317">
        <f>'1ER TRIM.'!L24</f>
        <v>9.51</v>
      </c>
      <c r="E23" s="318">
        <f t="shared" ref="E23:E34" si="32">IFERROR((D23*70/100),"")</f>
        <v>6.6569999999999991</v>
      </c>
      <c r="F23" s="317">
        <f>'1ER TRIM.'!Q24</f>
        <v>10</v>
      </c>
      <c r="G23" s="318">
        <f t="shared" ref="G23:G34" si="33">IFERROR((F23*30/100),"")</f>
        <v>3</v>
      </c>
      <c r="H23" s="316">
        <f t="shared" ref="H23:H34" si="34">IFERROR(TRUNC(SUM(E23+G23),2),"")</f>
        <v>9.65</v>
      </c>
      <c r="I23" s="317">
        <f>'1ER TRIM.'!AB24</f>
        <v>9.83</v>
      </c>
      <c r="J23" s="318">
        <f t="shared" ref="J23:J34" si="35">IFERROR((I23*70/100),"")</f>
        <v>6.8810000000000002</v>
      </c>
      <c r="K23" s="317">
        <f>'1ER TRIM.'!AG24</f>
        <v>10</v>
      </c>
      <c r="L23" s="318">
        <f t="shared" ref="L23:L34" si="36">IFERROR((K23*30/100),"")</f>
        <v>3</v>
      </c>
      <c r="M23" s="316">
        <f t="shared" ref="M23:M34" si="37">IFERROR(TRUNC(SUM(J23+L23),2),"")</f>
        <v>9.8800000000000008</v>
      </c>
      <c r="N23" s="317">
        <f>'1ER TRIM.'!AR24</f>
        <v>9.25</v>
      </c>
      <c r="O23" s="318">
        <f t="shared" ref="O23:O34" si="38">IFERROR((N23*70/100),"")</f>
        <v>6.4749999999999996</v>
      </c>
      <c r="P23" s="317">
        <f>'1ER TRIM.'!AW24</f>
        <v>10</v>
      </c>
      <c r="Q23" s="318">
        <f t="shared" ref="Q23:Q34" si="39">IFERROR((P23*30/100),"")</f>
        <v>3</v>
      </c>
      <c r="R23" s="316">
        <f t="shared" ref="R23:R34" si="40">IFERROR(TRUNC(SUM(O23+Q23),2),"")</f>
        <v>9.4700000000000006</v>
      </c>
      <c r="S23" s="317">
        <f>'1ER TRIM.'!BH24</f>
        <v>9.83</v>
      </c>
      <c r="T23" s="318">
        <f t="shared" ref="T23:T34" si="41">IFERROR((S23*70/100),"")</f>
        <v>6.8810000000000002</v>
      </c>
      <c r="U23" s="317">
        <f>'1ER TRIM.'!BM24</f>
        <v>10</v>
      </c>
      <c r="V23" s="318">
        <f t="shared" ref="V23:V34" si="42">IFERROR((U23*30/100),"")</f>
        <v>3</v>
      </c>
      <c r="W23" s="316">
        <f t="shared" ref="W23:W34" si="43">IFERROR(TRUNC(SUM(T23+V23),2),"")</f>
        <v>9.8800000000000008</v>
      </c>
      <c r="X23" s="317">
        <f>'1ER TRIM.'!BX24</f>
        <v>10</v>
      </c>
      <c r="Y23" s="318">
        <f t="shared" ref="Y23:Y34" si="44">IFERROR((X23*70/100),"")</f>
        <v>7</v>
      </c>
      <c r="Z23" s="317">
        <f>'1ER TRIM.'!CC24</f>
        <v>9.4700000000000006</v>
      </c>
      <c r="AA23" s="318">
        <f t="shared" ref="AA23:AA34" si="45">IFERROR((Z23*30/100),"")</f>
        <v>2.8410000000000002</v>
      </c>
      <c r="AB23" s="316">
        <f t="shared" ref="AB23:AB34" si="46">IFERROR(TRUNC(SUM(Y23+AA23),2),"")</f>
        <v>9.84</v>
      </c>
      <c r="AC23" s="319">
        <f>'1ER TRIM.'!CV24</f>
        <v>10</v>
      </c>
      <c r="AD23" s="316" t="str">
        <f t="shared" ref="AD23:AD34" si="47">IF(AC23="","",IF(AC23&gt;=9.51,"A+",IF(AC23&gt;=9,"A-",IF(AC23&gt;=8,"B+",IF(AC23&gt;=7,"B-",IF(AC23&gt;=6,"C+",IF(AC23&gt;=5,"C-",IF(AC23&gt;=4,"D+",IF(AC23&gt;=3,"D-",IF(AC23&gt;=2,"E+",IF(AC23&gt;=0,"E-")))))))))))</f>
        <v>A+</v>
      </c>
      <c r="AE23" s="319">
        <f>'1ER TRIM.'!DN24</f>
        <v>10</v>
      </c>
      <c r="AF23" s="316" t="str">
        <f t="shared" si="31"/>
        <v>A+</v>
      </c>
      <c r="AG23" s="264" t="s">
        <v>95</v>
      </c>
      <c r="AH23" s="264" t="s">
        <v>95</v>
      </c>
    </row>
    <row r="24" spans="1:34" x14ac:dyDescent="0.25">
      <c r="A24" s="137">
        <v>14</v>
      </c>
      <c r="B24" s="138">
        <f>'LISTA CAS'!B21</f>
        <v>0</v>
      </c>
      <c r="C24" s="296" t="s">
        <v>202</v>
      </c>
      <c r="D24" s="317">
        <f>'1ER TRIM.'!L25</f>
        <v>8.1199999999999992</v>
      </c>
      <c r="E24" s="318">
        <f t="shared" si="32"/>
        <v>5.6840000000000002</v>
      </c>
      <c r="F24" s="317">
        <f>'1ER TRIM.'!Q25</f>
        <v>8.57</v>
      </c>
      <c r="G24" s="318">
        <f t="shared" si="33"/>
        <v>2.5710000000000002</v>
      </c>
      <c r="H24" s="316">
        <f t="shared" si="34"/>
        <v>8.25</v>
      </c>
      <c r="I24" s="317">
        <f>'1ER TRIM.'!AB25</f>
        <v>8.5</v>
      </c>
      <c r="J24" s="318">
        <f t="shared" si="35"/>
        <v>5.95</v>
      </c>
      <c r="K24" s="317">
        <f>'1ER TRIM.'!AG25</f>
        <v>7.87</v>
      </c>
      <c r="L24" s="318">
        <f t="shared" si="36"/>
        <v>2.3609999999999998</v>
      </c>
      <c r="M24" s="316">
        <f t="shared" si="37"/>
        <v>8.31</v>
      </c>
      <c r="N24" s="317">
        <f>'1ER TRIM.'!AR25</f>
        <v>8.66</v>
      </c>
      <c r="O24" s="318">
        <f t="shared" si="38"/>
        <v>6.0620000000000003</v>
      </c>
      <c r="P24" s="317">
        <f>'1ER TRIM.'!AW25</f>
        <v>9.68</v>
      </c>
      <c r="Q24" s="318">
        <f t="shared" si="39"/>
        <v>2.9039999999999999</v>
      </c>
      <c r="R24" s="316">
        <f t="shared" si="40"/>
        <v>8.9600000000000009</v>
      </c>
      <c r="S24" s="317">
        <f>'1ER TRIM.'!BH25</f>
        <v>9.08</v>
      </c>
      <c r="T24" s="318">
        <f t="shared" si="41"/>
        <v>6.3559999999999999</v>
      </c>
      <c r="U24" s="317">
        <f>'1ER TRIM.'!BM25</f>
        <v>9.52</v>
      </c>
      <c r="V24" s="318">
        <f t="shared" si="42"/>
        <v>2.8559999999999999</v>
      </c>
      <c r="W24" s="316">
        <f t="shared" si="43"/>
        <v>9.2100000000000009</v>
      </c>
      <c r="X24" s="317">
        <f>'1ER TRIM.'!BX25</f>
        <v>8.0399999999999991</v>
      </c>
      <c r="Y24" s="318">
        <f t="shared" si="44"/>
        <v>5.6279999999999992</v>
      </c>
      <c r="Z24" s="317">
        <f>'1ER TRIM.'!CC25</f>
        <v>9.35</v>
      </c>
      <c r="AA24" s="318">
        <f t="shared" si="45"/>
        <v>2.8050000000000002</v>
      </c>
      <c r="AB24" s="316">
        <f t="shared" si="46"/>
        <v>8.43</v>
      </c>
      <c r="AC24" s="319">
        <f>'1ER TRIM.'!CV25</f>
        <v>10</v>
      </c>
      <c r="AD24" s="316" t="str">
        <f t="shared" si="47"/>
        <v>A+</v>
      </c>
      <c r="AE24" s="319">
        <f>'1ER TRIM.'!DN25</f>
        <v>10</v>
      </c>
      <c r="AF24" s="316" t="str">
        <f t="shared" si="31"/>
        <v>A+</v>
      </c>
      <c r="AG24" s="264" t="s">
        <v>95</v>
      </c>
      <c r="AH24" s="264" t="s">
        <v>95</v>
      </c>
    </row>
    <row r="25" spans="1:34" x14ac:dyDescent="0.25">
      <c r="A25" s="137">
        <v>15</v>
      </c>
      <c r="B25" s="138">
        <f>'LISTA CAS'!B22</f>
        <v>0</v>
      </c>
      <c r="C25" s="296" t="s">
        <v>203</v>
      </c>
      <c r="D25" s="317">
        <f>'1ER TRIM.'!L26</f>
        <v>9.3000000000000007</v>
      </c>
      <c r="E25" s="318">
        <f t="shared" si="32"/>
        <v>6.51</v>
      </c>
      <c r="F25" s="317">
        <f>'1ER TRIM.'!Q26</f>
        <v>8.85</v>
      </c>
      <c r="G25" s="318">
        <f t="shared" si="33"/>
        <v>2.6549999999999998</v>
      </c>
      <c r="H25" s="316">
        <f t="shared" si="34"/>
        <v>9.16</v>
      </c>
      <c r="I25" s="317">
        <f>'1ER TRIM.'!AB26</f>
        <v>8.99</v>
      </c>
      <c r="J25" s="318">
        <f t="shared" si="35"/>
        <v>6.293000000000001</v>
      </c>
      <c r="K25" s="317">
        <f>'1ER TRIM.'!AG26</f>
        <v>8.85</v>
      </c>
      <c r="L25" s="318">
        <f t="shared" si="36"/>
        <v>2.6549999999999998</v>
      </c>
      <c r="M25" s="316">
        <f t="shared" si="37"/>
        <v>8.94</v>
      </c>
      <c r="N25" s="317">
        <f>'1ER TRIM.'!AR26</f>
        <v>8.9499999999999993</v>
      </c>
      <c r="O25" s="318">
        <f t="shared" si="38"/>
        <v>6.2649999999999997</v>
      </c>
      <c r="P25" s="317">
        <f>'1ER TRIM.'!AW26</f>
        <v>10</v>
      </c>
      <c r="Q25" s="318">
        <f t="shared" si="39"/>
        <v>3</v>
      </c>
      <c r="R25" s="316">
        <f t="shared" si="40"/>
        <v>9.26</v>
      </c>
      <c r="S25" s="317">
        <f>'1ER TRIM.'!BH26</f>
        <v>9.58</v>
      </c>
      <c r="T25" s="318">
        <f t="shared" si="41"/>
        <v>6.7060000000000004</v>
      </c>
      <c r="U25" s="317">
        <f>'1ER TRIM.'!BM26</f>
        <v>10</v>
      </c>
      <c r="V25" s="318">
        <f t="shared" si="42"/>
        <v>3</v>
      </c>
      <c r="W25" s="316">
        <f t="shared" si="43"/>
        <v>9.6999999999999993</v>
      </c>
      <c r="X25" s="317">
        <f>'1ER TRIM.'!BX26</f>
        <v>9.8699999999999992</v>
      </c>
      <c r="Y25" s="318">
        <f t="shared" si="44"/>
        <v>6.9089999999999998</v>
      </c>
      <c r="Z25" s="317">
        <f>'1ER TRIM.'!CC26</f>
        <v>10</v>
      </c>
      <c r="AA25" s="318">
        <f t="shared" si="45"/>
        <v>3</v>
      </c>
      <c r="AB25" s="316">
        <f t="shared" si="46"/>
        <v>9.9</v>
      </c>
      <c r="AC25" s="319">
        <f>'1ER TRIM.'!CV26</f>
        <v>10</v>
      </c>
      <c r="AD25" s="316" t="str">
        <f t="shared" si="47"/>
        <v>A+</v>
      </c>
      <c r="AE25" s="319">
        <f>'1ER TRIM.'!DN26</f>
        <v>10</v>
      </c>
      <c r="AF25" s="316" t="str">
        <f t="shared" si="31"/>
        <v>A+</v>
      </c>
      <c r="AG25" s="264" t="s">
        <v>95</v>
      </c>
      <c r="AH25" s="264" t="s">
        <v>95</v>
      </c>
    </row>
    <row r="26" spans="1:34" x14ac:dyDescent="0.25">
      <c r="A26" s="137">
        <v>16</v>
      </c>
      <c r="B26" s="138">
        <f>'LISTA CAS'!B23</f>
        <v>0</v>
      </c>
      <c r="C26" s="296" t="s">
        <v>204</v>
      </c>
      <c r="D26" s="317">
        <f>'1ER TRIM.'!L27</f>
        <v>7.41</v>
      </c>
      <c r="E26" s="318">
        <f t="shared" si="32"/>
        <v>5.1870000000000003</v>
      </c>
      <c r="F26" s="317">
        <f>'1ER TRIM.'!Q27</f>
        <v>7.5</v>
      </c>
      <c r="G26" s="318">
        <f t="shared" si="33"/>
        <v>2.25</v>
      </c>
      <c r="H26" s="316">
        <f t="shared" si="34"/>
        <v>7.43</v>
      </c>
      <c r="I26" s="317">
        <f>'1ER TRIM.'!AB27</f>
        <v>8.3699999999999992</v>
      </c>
      <c r="J26" s="318">
        <f t="shared" si="35"/>
        <v>5.859</v>
      </c>
      <c r="K26" s="317">
        <f>'1ER TRIM.'!AG27</f>
        <v>8.25</v>
      </c>
      <c r="L26" s="318">
        <f t="shared" si="36"/>
        <v>2.4750000000000001</v>
      </c>
      <c r="M26" s="316">
        <f t="shared" si="37"/>
        <v>8.33</v>
      </c>
      <c r="N26" s="317">
        <f>'1ER TRIM.'!AR27</f>
        <v>8.3800000000000008</v>
      </c>
      <c r="O26" s="318">
        <f t="shared" si="38"/>
        <v>5.8660000000000005</v>
      </c>
      <c r="P26" s="317">
        <f>'1ER TRIM.'!AW27</f>
        <v>9.5</v>
      </c>
      <c r="Q26" s="318">
        <f t="shared" si="39"/>
        <v>2.85</v>
      </c>
      <c r="R26" s="316">
        <f t="shared" si="40"/>
        <v>8.7100000000000009</v>
      </c>
      <c r="S26" s="317">
        <f>'1ER TRIM.'!BH27</f>
        <v>8.69</v>
      </c>
      <c r="T26" s="318">
        <f t="shared" si="41"/>
        <v>6.0829999999999993</v>
      </c>
      <c r="U26" s="317">
        <f>'1ER TRIM.'!BM27</f>
        <v>10</v>
      </c>
      <c r="V26" s="318">
        <f t="shared" si="42"/>
        <v>3</v>
      </c>
      <c r="W26" s="316">
        <f t="shared" si="43"/>
        <v>9.08</v>
      </c>
      <c r="X26" s="317">
        <f>'1ER TRIM.'!BX27</f>
        <v>8</v>
      </c>
      <c r="Y26" s="318">
        <f t="shared" si="44"/>
        <v>5.6</v>
      </c>
      <c r="Z26" s="317">
        <f>'1ER TRIM.'!CC27</f>
        <v>9</v>
      </c>
      <c r="AA26" s="318">
        <f t="shared" si="45"/>
        <v>2.7</v>
      </c>
      <c r="AB26" s="316">
        <f t="shared" si="46"/>
        <v>8.3000000000000007</v>
      </c>
      <c r="AC26" s="319">
        <f>'1ER TRIM.'!CV27</f>
        <v>10</v>
      </c>
      <c r="AD26" s="316" t="str">
        <f t="shared" si="47"/>
        <v>A+</v>
      </c>
      <c r="AE26" s="319">
        <f>'1ER TRIM.'!DN27</f>
        <v>10</v>
      </c>
      <c r="AF26" s="316" t="str">
        <f t="shared" si="31"/>
        <v>A+</v>
      </c>
      <c r="AG26" s="264" t="s">
        <v>95</v>
      </c>
      <c r="AH26" s="264" t="s">
        <v>96</v>
      </c>
    </row>
    <row r="27" spans="1:34" x14ac:dyDescent="0.25">
      <c r="A27" s="137">
        <v>17</v>
      </c>
      <c r="B27" s="138">
        <f>'LISTA CAS'!B24</f>
        <v>0</v>
      </c>
      <c r="C27" s="296" t="s">
        <v>205</v>
      </c>
      <c r="D27" s="317">
        <f>'1ER TRIM.'!L28</f>
        <v>9.1199999999999992</v>
      </c>
      <c r="E27" s="318">
        <f t="shared" si="32"/>
        <v>6.3839999999999995</v>
      </c>
      <c r="F27" s="317">
        <f>'1ER TRIM.'!Q28</f>
        <v>9.5</v>
      </c>
      <c r="G27" s="318">
        <f t="shared" si="33"/>
        <v>2.85</v>
      </c>
      <c r="H27" s="316">
        <f t="shared" si="34"/>
        <v>9.23</v>
      </c>
      <c r="I27" s="317">
        <f>'1ER TRIM.'!AB28</f>
        <v>9.6</v>
      </c>
      <c r="J27" s="318">
        <f t="shared" si="35"/>
        <v>6.72</v>
      </c>
      <c r="K27" s="317">
        <f>'1ER TRIM.'!AG28</f>
        <v>9.82</v>
      </c>
      <c r="L27" s="318">
        <f t="shared" si="36"/>
        <v>2.9460000000000002</v>
      </c>
      <c r="M27" s="316">
        <f t="shared" si="37"/>
        <v>9.66</v>
      </c>
      <c r="N27" s="317">
        <f>'1ER TRIM.'!AR28</f>
        <v>10</v>
      </c>
      <c r="O27" s="318">
        <f t="shared" si="38"/>
        <v>7</v>
      </c>
      <c r="P27" s="317">
        <f>'1ER TRIM.'!AW28</f>
        <v>10</v>
      </c>
      <c r="Q27" s="318">
        <f t="shared" si="39"/>
        <v>3</v>
      </c>
      <c r="R27" s="316">
        <f t="shared" si="40"/>
        <v>10</v>
      </c>
      <c r="S27" s="317">
        <f>'1ER TRIM.'!BH28</f>
        <v>8.66</v>
      </c>
      <c r="T27" s="318">
        <f t="shared" si="41"/>
        <v>6.0620000000000003</v>
      </c>
      <c r="U27" s="317">
        <f>'1ER TRIM.'!BM28</f>
        <v>9.5</v>
      </c>
      <c r="V27" s="318">
        <f t="shared" si="42"/>
        <v>2.85</v>
      </c>
      <c r="W27" s="316">
        <f t="shared" si="43"/>
        <v>8.91</v>
      </c>
      <c r="X27" s="317">
        <f>'1ER TRIM.'!BX28</f>
        <v>9.2899999999999991</v>
      </c>
      <c r="Y27" s="318">
        <f t="shared" si="44"/>
        <v>6.5029999999999992</v>
      </c>
      <c r="Z27" s="317">
        <f>'1ER TRIM.'!CC28</f>
        <v>10</v>
      </c>
      <c r="AA27" s="318">
        <f t="shared" si="45"/>
        <v>3</v>
      </c>
      <c r="AB27" s="316">
        <f t="shared" si="46"/>
        <v>9.5</v>
      </c>
      <c r="AC27" s="319">
        <f>'1ER TRIM.'!CV28</f>
        <v>10</v>
      </c>
      <c r="AD27" s="316" t="str">
        <f t="shared" si="47"/>
        <v>A+</v>
      </c>
      <c r="AE27" s="319">
        <f>'1ER TRIM.'!DN28</f>
        <v>10</v>
      </c>
      <c r="AF27" s="316" t="str">
        <f t="shared" si="31"/>
        <v>A+</v>
      </c>
      <c r="AG27" s="264" t="s">
        <v>95</v>
      </c>
      <c r="AH27" s="264" t="s">
        <v>175</v>
      </c>
    </row>
    <row r="28" spans="1:34" x14ac:dyDescent="0.25">
      <c r="A28" s="137">
        <v>18</v>
      </c>
      <c r="B28" s="138">
        <f>'LISTA CAS'!B25</f>
        <v>0</v>
      </c>
      <c r="C28" s="296" t="s">
        <v>206</v>
      </c>
      <c r="D28" s="317">
        <f>'1ER TRIM.'!L29</f>
        <v>7.84</v>
      </c>
      <c r="E28" s="318">
        <f t="shared" si="32"/>
        <v>5.4879999999999995</v>
      </c>
      <c r="F28" s="317">
        <f>'1ER TRIM.'!Q29</f>
        <v>9.6199999999999992</v>
      </c>
      <c r="G28" s="318">
        <f t="shared" si="33"/>
        <v>2.8859999999999997</v>
      </c>
      <c r="H28" s="316">
        <f t="shared" si="34"/>
        <v>8.3699999999999992</v>
      </c>
      <c r="I28" s="317">
        <f>'1ER TRIM.'!AB29</f>
        <v>7.38</v>
      </c>
      <c r="J28" s="318">
        <f t="shared" si="35"/>
        <v>5.1660000000000004</v>
      </c>
      <c r="K28" s="317">
        <f>'1ER TRIM.'!AG29</f>
        <v>8</v>
      </c>
      <c r="L28" s="318">
        <f t="shared" si="36"/>
        <v>2.4</v>
      </c>
      <c r="M28" s="316">
        <f t="shared" si="37"/>
        <v>7.56</v>
      </c>
      <c r="N28" s="317">
        <f>'1ER TRIM.'!AR29</f>
        <v>8.66</v>
      </c>
      <c r="O28" s="318">
        <f t="shared" si="38"/>
        <v>6.0620000000000003</v>
      </c>
      <c r="P28" s="317">
        <f>'1ER TRIM.'!AW29</f>
        <v>9.5</v>
      </c>
      <c r="Q28" s="318">
        <f t="shared" si="39"/>
        <v>2.85</v>
      </c>
      <c r="R28" s="316">
        <f t="shared" si="40"/>
        <v>8.91</v>
      </c>
      <c r="S28" s="317">
        <f>'1ER TRIM.'!BH29</f>
        <v>9.5</v>
      </c>
      <c r="T28" s="318">
        <f t="shared" si="41"/>
        <v>6.65</v>
      </c>
      <c r="U28" s="317">
        <f>'1ER TRIM.'!BM29</f>
        <v>9.5</v>
      </c>
      <c r="V28" s="318">
        <f t="shared" si="42"/>
        <v>2.85</v>
      </c>
      <c r="W28" s="316">
        <f t="shared" si="43"/>
        <v>9.5</v>
      </c>
      <c r="X28" s="317">
        <f>'1ER TRIM.'!BX29</f>
        <v>8.75</v>
      </c>
      <c r="Y28" s="318">
        <f t="shared" si="44"/>
        <v>6.125</v>
      </c>
      <c r="Z28" s="317">
        <f>'1ER TRIM.'!CC29</f>
        <v>9.17</v>
      </c>
      <c r="AA28" s="318">
        <f t="shared" si="45"/>
        <v>2.7510000000000003</v>
      </c>
      <c r="AB28" s="316">
        <f t="shared" si="46"/>
        <v>8.8699999999999992</v>
      </c>
      <c r="AC28" s="319">
        <f>'1ER TRIM.'!CV29</f>
        <v>9</v>
      </c>
      <c r="AD28" s="316" t="str">
        <f t="shared" si="47"/>
        <v>A-</v>
      </c>
      <c r="AE28" s="319">
        <f>'1ER TRIM.'!DN29</f>
        <v>10</v>
      </c>
      <c r="AF28" s="316" t="str">
        <f t="shared" si="31"/>
        <v>A+</v>
      </c>
      <c r="AG28" s="264" t="s">
        <v>95</v>
      </c>
      <c r="AH28" s="264" t="s">
        <v>95</v>
      </c>
    </row>
    <row r="29" spans="1:34" x14ac:dyDescent="0.25">
      <c r="A29" s="137">
        <v>19</v>
      </c>
      <c r="B29" s="138">
        <f>'LISTA CAS'!B26</f>
        <v>0</v>
      </c>
      <c r="C29" s="296" t="s">
        <v>207</v>
      </c>
      <c r="D29" s="317">
        <f>'1ER TRIM.'!L30</f>
        <v>9.1</v>
      </c>
      <c r="E29" s="318">
        <f t="shared" si="32"/>
        <v>6.37</v>
      </c>
      <c r="F29" s="317">
        <f>'1ER TRIM.'!Q30</f>
        <v>8.6</v>
      </c>
      <c r="G29" s="318">
        <f t="shared" si="33"/>
        <v>2.58</v>
      </c>
      <c r="H29" s="316">
        <f t="shared" si="34"/>
        <v>8.9499999999999993</v>
      </c>
      <c r="I29" s="317">
        <f>'1ER TRIM.'!AB30</f>
        <v>7.82</v>
      </c>
      <c r="J29" s="318">
        <f t="shared" si="35"/>
        <v>5.4740000000000002</v>
      </c>
      <c r="K29" s="317">
        <f>'1ER TRIM.'!AG30</f>
        <v>8.3699999999999992</v>
      </c>
      <c r="L29" s="318">
        <f t="shared" si="36"/>
        <v>2.5109999999999997</v>
      </c>
      <c r="M29" s="316">
        <f t="shared" si="37"/>
        <v>7.98</v>
      </c>
      <c r="N29" s="317">
        <f>'1ER TRIM.'!AR30</f>
        <v>8.2899999999999991</v>
      </c>
      <c r="O29" s="318">
        <f t="shared" si="38"/>
        <v>5.8029999999999999</v>
      </c>
      <c r="P29" s="317">
        <f>'1ER TRIM.'!AW30</f>
        <v>9.5</v>
      </c>
      <c r="Q29" s="318">
        <f t="shared" si="39"/>
        <v>2.85</v>
      </c>
      <c r="R29" s="316">
        <f t="shared" si="40"/>
        <v>8.65</v>
      </c>
      <c r="S29" s="317">
        <f>'1ER TRIM.'!BH30</f>
        <v>9.49</v>
      </c>
      <c r="T29" s="318">
        <f t="shared" si="41"/>
        <v>6.6430000000000007</v>
      </c>
      <c r="U29" s="317">
        <f>'1ER TRIM.'!BM30</f>
        <v>10</v>
      </c>
      <c r="V29" s="318">
        <f t="shared" si="42"/>
        <v>3</v>
      </c>
      <c r="W29" s="316">
        <f t="shared" si="43"/>
        <v>9.64</v>
      </c>
      <c r="X29" s="317">
        <f>'1ER TRIM.'!BX30</f>
        <v>9.5</v>
      </c>
      <c r="Y29" s="318">
        <f t="shared" si="44"/>
        <v>6.65</v>
      </c>
      <c r="Z29" s="317">
        <f>'1ER TRIM.'!CC30</f>
        <v>10</v>
      </c>
      <c r="AA29" s="318">
        <f t="shared" si="45"/>
        <v>3</v>
      </c>
      <c r="AB29" s="316">
        <f t="shared" si="46"/>
        <v>9.65</v>
      </c>
      <c r="AC29" s="319">
        <f>'1ER TRIM.'!CV30</f>
        <v>10</v>
      </c>
      <c r="AD29" s="316" t="str">
        <f t="shared" si="47"/>
        <v>A+</v>
      </c>
      <c r="AE29" s="319">
        <f>'1ER TRIM.'!DN30</f>
        <v>10</v>
      </c>
      <c r="AF29" s="316" t="str">
        <f t="shared" si="31"/>
        <v>A+</v>
      </c>
      <c r="AG29" s="264" t="s">
        <v>95</v>
      </c>
      <c r="AH29" s="264" t="s">
        <v>188</v>
      </c>
    </row>
    <row r="30" spans="1:34" x14ac:dyDescent="0.25">
      <c r="A30" s="137">
        <v>20</v>
      </c>
      <c r="B30" s="138">
        <f>'LISTA CAS'!B27</f>
        <v>0</v>
      </c>
      <c r="C30" s="296" t="s">
        <v>208</v>
      </c>
      <c r="D30" s="317">
        <f>'1ER TRIM.'!L31</f>
        <v>9.6999999999999993</v>
      </c>
      <c r="E30" s="318">
        <f t="shared" si="32"/>
        <v>6.79</v>
      </c>
      <c r="F30" s="317">
        <f>'1ER TRIM.'!Q31</f>
        <v>10</v>
      </c>
      <c r="G30" s="318">
        <f t="shared" si="33"/>
        <v>3</v>
      </c>
      <c r="H30" s="316">
        <f t="shared" si="34"/>
        <v>9.7899999999999991</v>
      </c>
      <c r="I30" s="317">
        <f>'1ER TRIM.'!AB31</f>
        <v>10</v>
      </c>
      <c r="J30" s="318">
        <f t="shared" si="35"/>
        <v>7</v>
      </c>
      <c r="K30" s="317">
        <f>'1ER TRIM.'!AG31</f>
        <v>10</v>
      </c>
      <c r="L30" s="318">
        <f t="shared" si="36"/>
        <v>3</v>
      </c>
      <c r="M30" s="316">
        <f t="shared" si="37"/>
        <v>10</v>
      </c>
      <c r="N30" s="317">
        <f>'1ER TRIM.'!AR31</f>
        <v>7.83</v>
      </c>
      <c r="O30" s="318">
        <f t="shared" si="38"/>
        <v>5.4809999999999999</v>
      </c>
      <c r="P30" s="317">
        <f>'1ER TRIM.'!AW31</f>
        <v>10</v>
      </c>
      <c r="Q30" s="318">
        <f t="shared" si="39"/>
        <v>3</v>
      </c>
      <c r="R30" s="316">
        <f t="shared" si="40"/>
        <v>8.48</v>
      </c>
      <c r="S30" s="317">
        <f>'1ER TRIM.'!BH31</f>
        <v>8.83</v>
      </c>
      <c r="T30" s="318">
        <f t="shared" si="41"/>
        <v>6.181</v>
      </c>
      <c r="U30" s="317">
        <f>'1ER TRIM.'!BM31</f>
        <v>9.4</v>
      </c>
      <c r="V30" s="318">
        <f t="shared" si="42"/>
        <v>2.82</v>
      </c>
      <c r="W30" s="316">
        <f t="shared" si="43"/>
        <v>9</v>
      </c>
      <c r="X30" s="317">
        <f>'1ER TRIM.'!BX31</f>
        <v>9.25</v>
      </c>
      <c r="Y30" s="318">
        <f t="shared" si="44"/>
        <v>6.4749999999999996</v>
      </c>
      <c r="Z30" s="317">
        <f>'1ER TRIM.'!CC31</f>
        <v>10</v>
      </c>
      <c r="AA30" s="318">
        <f t="shared" si="45"/>
        <v>3</v>
      </c>
      <c r="AB30" s="316">
        <f t="shared" si="46"/>
        <v>9.4700000000000006</v>
      </c>
      <c r="AC30" s="319">
        <f>'1ER TRIM.'!CV31</f>
        <v>10</v>
      </c>
      <c r="AD30" s="316" t="str">
        <f t="shared" si="47"/>
        <v>A+</v>
      </c>
      <c r="AE30" s="319">
        <f>'1ER TRIM.'!DN31</f>
        <v>10</v>
      </c>
      <c r="AF30" s="316" t="str">
        <f t="shared" si="31"/>
        <v>A+</v>
      </c>
      <c r="AG30" s="264" t="s">
        <v>95</v>
      </c>
      <c r="AH30" s="264" t="s">
        <v>95</v>
      </c>
    </row>
    <row r="31" spans="1:34" x14ac:dyDescent="0.25">
      <c r="A31" s="137">
        <v>21</v>
      </c>
      <c r="B31" s="138">
        <f>'LISTA CAS'!B28</f>
        <v>0</v>
      </c>
      <c r="C31" s="296" t="s">
        <v>209</v>
      </c>
      <c r="D31" s="317">
        <f>'1ER TRIM.'!L32</f>
        <v>8.76</v>
      </c>
      <c r="E31" s="318">
        <f t="shared" si="32"/>
        <v>6.1319999999999997</v>
      </c>
      <c r="F31" s="317">
        <f>'1ER TRIM.'!Q32</f>
        <v>10</v>
      </c>
      <c r="G31" s="318">
        <f t="shared" si="33"/>
        <v>3</v>
      </c>
      <c r="H31" s="316">
        <f t="shared" si="34"/>
        <v>9.1300000000000008</v>
      </c>
      <c r="I31" s="317">
        <f>'1ER TRIM.'!AB32</f>
        <v>8.1199999999999992</v>
      </c>
      <c r="J31" s="318">
        <f t="shared" si="35"/>
        <v>5.6840000000000002</v>
      </c>
      <c r="K31" s="317">
        <f>'1ER TRIM.'!AG32</f>
        <v>8.07</v>
      </c>
      <c r="L31" s="318">
        <f t="shared" si="36"/>
        <v>2.4210000000000003</v>
      </c>
      <c r="M31" s="316">
        <f t="shared" si="37"/>
        <v>8.1</v>
      </c>
      <c r="N31" s="317">
        <f>'1ER TRIM.'!AR32</f>
        <v>9.16</v>
      </c>
      <c r="O31" s="318">
        <f t="shared" si="38"/>
        <v>6.4120000000000008</v>
      </c>
      <c r="P31" s="317">
        <f>'1ER TRIM.'!AW32</f>
        <v>9.5</v>
      </c>
      <c r="Q31" s="318">
        <f t="shared" si="39"/>
        <v>2.85</v>
      </c>
      <c r="R31" s="316">
        <f t="shared" si="40"/>
        <v>9.26</v>
      </c>
      <c r="S31" s="317">
        <f>'1ER TRIM.'!BH32</f>
        <v>9.34</v>
      </c>
      <c r="T31" s="318">
        <f t="shared" si="41"/>
        <v>6.5379999999999994</v>
      </c>
      <c r="U31" s="317">
        <f>'1ER TRIM.'!BM32</f>
        <v>8.6</v>
      </c>
      <c r="V31" s="318">
        <f t="shared" si="42"/>
        <v>2.58</v>
      </c>
      <c r="W31" s="316">
        <f t="shared" si="43"/>
        <v>9.11</v>
      </c>
      <c r="X31" s="317">
        <f>'1ER TRIM.'!BX32</f>
        <v>9.0399999999999991</v>
      </c>
      <c r="Y31" s="318">
        <f t="shared" si="44"/>
        <v>6.3279999999999994</v>
      </c>
      <c r="Z31" s="317">
        <f>'1ER TRIM.'!CC32</f>
        <v>8.5</v>
      </c>
      <c r="AA31" s="318">
        <f t="shared" si="45"/>
        <v>2.5499999999999998</v>
      </c>
      <c r="AB31" s="316">
        <f t="shared" si="46"/>
        <v>8.8699999999999992</v>
      </c>
      <c r="AC31" s="319">
        <f>'1ER TRIM.'!CV32</f>
        <v>9</v>
      </c>
      <c r="AD31" s="316" t="str">
        <f t="shared" si="47"/>
        <v>A-</v>
      </c>
      <c r="AE31" s="319">
        <f>'1ER TRIM.'!DN32</f>
        <v>10</v>
      </c>
      <c r="AF31" s="316" t="str">
        <f t="shared" si="31"/>
        <v>A+</v>
      </c>
      <c r="AG31" s="264" t="s">
        <v>95</v>
      </c>
      <c r="AH31" s="264" t="s">
        <v>95</v>
      </c>
    </row>
    <row r="32" spans="1:34" x14ac:dyDescent="0.25">
      <c r="A32" s="137">
        <v>22</v>
      </c>
      <c r="B32" s="138">
        <f>'LISTA CAS'!B29</f>
        <v>0</v>
      </c>
      <c r="C32" s="296" t="s">
        <v>210</v>
      </c>
      <c r="D32" s="317">
        <f>'1ER TRIM.'!L33</f>
        <v>9.33</v>
      </c>
      <c r="E32" s="318">
        <f t="shared" si="32"/>
        <v>6.5310000000000006</v>
      </c>
      <c r="F32" s="317">
        <f>'1ER TRIM.'!Q33</f>
        <v>9.77</v>
      </c>
      <c r="G32" s="318">
        <f t="shared" si="33"/>
        <v>2.9309999999999996</v>
      </c>
      <c r="H32" s="316">
        <f t="shared" si="34"/>
        <v>9.4600000000000009</v>
      </c>
      <c r="I32" s="317">
        <f>'1ER TRIM.'!AB33</f>
        <v>9.75</v>
      </c>
      <c r="J32" s="318">
        <f t="shared" si="35"/>
        <v>6.8250000000000002</v>
      </c>
      <c r="K32" s="317">
        <f>'1ER TRIM.'!AG33</f>
        <v>9.57</v>
      </c>
      <c r="L32" s="318">
        <f t="shared" si="36"/>
        <v>2.8710000000000004</v>
      </c>
      <c r="M32" s="316">
        <f t="shared" si="37"/>
        <v>9.69</v>
      </c>
      <c r="N32" s="317">
        <f>'1ER TRIM.'!AR33</f>
        <v>8.09</v>
      </c>
      <c r="O32" s="318">
        <f t="shared" si="38"/>
        <v>5.6629999999999994</v>
      </c>
      <c r="P32" s="317">
        <f>'1ER TRIM.'!AW33</f>
        <v>10</v>
      </c>
      <c r="Q32" s="318">
        <f t="shared" si="39"/>
        <v>3</v>
      </c>
      <c r="R32" s="316">
        <f t="shared" si="40"/>
        <v>8.66</v>
      </c>
      <c r="S32" s="317">
        <f>'1ER TRIM.'!BH33</f>
        <v>9.16</v>
      </c>
      <c r="T32" s="318">
        <f t="shared" si="41"/>
        <v>6.4120000000000008</v>
      </c>
      <c r="U32" s="317">
        <f>'1ER TRIM.'!BM33</f>
        <v>9.9499999999999993</v>
      </c>
      <c r="V32" s="318">
        <f t="shared" si="42"/>
        <v>2.9849999999999999</v>
      </c>
      <c r="W32" s="316">
        <f t="shared" si="43"/>
        <v>9.39</v>
      </c>
      <c r="X32" s="317">
        <f>'1ER TRIM.'!BX33</f>
        <v>9.4499999999999993</v>
      </c>
      <c r="Y32" s="318">
        <f t="shared" si="44"/>
        <v>6.6150000000000002</v>
      </c>
      <c r="Z32" s="317">
        <f>'1ER TRIM.'!CC33</f>
        <v>9.4</v>
      </c>
      <c r="AA32" s="318">
        <f t="shared" si="45"/>
        <v>2.82</v>
      </c>
      <c r="AB32" s="316">
        <f t="shared" si="46"/>
        <v>9.43</v>
      </c>
      <c r="AC32" s="319">
        <f>'1ER TRIM.'!CV33</f>
        <v>10</v>
      </c>
      <c r="AD32" s="316" t="str">
        <f t="shared" si="47"/>
        <v>A+</v>
      </c>
      <c r="AE32" s="319">
        <f>'1ER TRIM.'!DN33</f>
        <v>10</v>
      </c>
      <c r="AF32" s="316" t="str">
        <f t="shared" si="31"/>
        <v>A+</v>
      </c>
      <c r="AG32" s="264" t="s">
        <v>95</v>
      </c>
      <c r="AH32" s="264" t="s">
        <v>95</v>
      </c>
    </row>
    <row r="33" spans="1:34" x14ac:dyDescent="0.25">
      <c r="A33" s="137">
        <v>23</v>
      </c>
      <c r="B33" s="138">
        <f>'LISTA CAS'!B30</f>
        <v>0</v>
      </c>
      <c r="C33" s="296" t="s">
        <v>211</v>
      </c>
      <c r="D33" s="317">
        <f>'1ER TRIM.'!L34</f>
        <v>7.87</v>
      </c>
      <c r="E33" s="318">
        <f t="shared" si="32"/>
        <v>5.5089999999999995</v>
      </c>
      <c r="F33" s="317">
        <f>'1ER TRIM.'!Q34</f>
        <v>8.35</v>
      </c>
      <c r="G33" s="318">
        <f t="shared" si="33"/>
        <v>2.5049999999999999</v>
      </c>
      <c r="H33" s="316">
        <f t="shared" si="34"/>
        <v>8.01</v>
      </c>
      <c r="I33" s="317">
        <f>'1ER TRIM.'!AB34</f>
        <v>9.18</v>
      </c>
      <c r="J33" s="318">
        <f t="shared" si="35"/>
        <v>6.4260000000000002</v>
      </c>
      <c r="K33" s="317">
        <f>'1ER TRIM.'!AG34</f>
        <v>9.33</v>
      </c>
      <c r="L33" s="318">
        <f t="shared" si="36"/>
        <v>2.7989999999999999</v>
      </c>
      <c r="M33" s="316">
        <f t="shared" si="37"/>
        <v>9.2200000000000006</v>
      </c>
      <c r="N33" s="317">
        <f>'1ER TRIM.'!AR34</f>
        <v>8.5</v>
      </c>
      <c r="O33" s="318">
        <f t="shared" si="38"/>
        <v>5.95</v>
      </c>
      <c r="P33" s="317">
        <f>'1ER TRIM.'!AW34</f>
        <v>10</v>
      </c>
      <c r="Q33" s="318">
        <f t="shared" si="39"/>
        <v>3</v>
      </c>
      <c r="R33" s="316">
        <f t="shared" si="40"/>
        <v>8.9499999999999993</v>
      </c>
      <c r="S33" s="317">
        <f>'1ER TRIM.'!BH34</f>
        <v>7.9</v>
      </c>
      <c r="T33" s="318">
        <f t="shared" si="41"/>
        <v>5.53</v>
      </c>
      <c r="U33" s="317">
        <f>'1ER TRIM.'!BM34</f>
        <v>10</v>
      </c>
      <c r="V33" s="318">
        <f t="shared" si="42"/>
        <v>3</v>
      </c>
      <c r="W33" s="316">
        <f t="shared" si="43"/>
        <v>8.5299999999999994</v>
      </c>
      <c r="X33" s="317">
        <f>'1ER TRIM.'!BX34</f>
        <v>8.75</v>
      </c>
      <c r="Y33" s="318">
        <f t="shared" si="44"/>
        <v>6.125</v>
      </c>
      <c r="Z33" s="317">
        <f>'1ER TRIM.'!CC34</f>
        <v>9.7200000000000006</v>
      </c>
      <c r="AA33" s="318">
        <f t="shared" si="45"/>
        <v>2.9160000000000004</v>
      </c>
      <c r="AB33" s="316">
        <f t="shared" si="46"/>
        <v>9.0399999999999991</v>
      </c>
      <c r="AC33" s="319">
        <f>'1ER TRIM.'!CV34</f>
        <v>10</v>
      </c>
      <c r="AD33" s="316" t="str">
        <f t="shared" si="47"/>
        <v>A+</v>
      </c>
      <c r="AE33" s="319">
        <f>'1ER TRIM.'!DN34</f>
        <v>10</v>
      </c>
      <c r="AF33" s="316" t="str">
        <f t="shared" si="31"/>
        <v>A+</v>
      </c>
      <c r="AG33" s="264" t="s">
        <v>95</v>
      </c>
      <c r="AH33" s="264" t="s">
        <v>188</v>
      </c>
    </row>
    <row r="34" spans="1:34" x14ac:dyDescent="0.25">
      <c r="A34" s="137">
        <v>24</v>
      </c>
      <c r="B34" s="138">
        <f>'LISTA CAS'!B31</f>
        <v>0</v>
      </c>
      <c r="C34" s="296" t="s">
        <v>212</v>
      </c>
      <c r="D34" s="317">
        <f>'1ER TRIM.'!L35</f>
        <v>8.33</v>
      </c>
      <c r="E34" s="318">
        <f t="shared" si="32"/>
        <v>5.8310000000000004</v>
      </c>
      <c r="F34" s="317">
        <f>'1ER TRIM.'!Q35</f>
        <v>9</v>
      </c>
      <c r="G34" s="318">
        <f t="shared" si="33"/>
        <v>2.7</v>
      </c>
      <c r="H34" s="316">
        <f t="shared" si="34"/>
        <v>8.5299999999999994</v>
      </c>
      <c r="I34" s="317">
        <f>'1ER TRIM.'!AB35</f>
        <v>8.57</v>
      </c>
      <c r="J34" s="318">
        <f t="shared" si="35"/>
        <v>5.9989999999999997</v>
      </c>
      <c r="K34" s="317">
        <f>'1ER TRIM.'!AG35</f>
        <v>8.8699999999999992</v>
      </c>
      <c r="L34" s="318">
        <f t="shared" si="36"/>
        <v>2.6609999999999996</v>
      </c>
      <c r="M34" s="316">
        <f t="shared" si="37"/>
        <v>8.66</v>
      </c>
      <c r="N34" s="317">
        <f>'1ER TRIM.'!AR35</f>
        <v>8.6199999999999992</v>
      </c>
      <c r="O34" s="318">
        <f t="shared" si="38"/>
        <v>6.0339999999999998</v>
      </c>
      <c r="P34" s="317">
        <f>'1ER TRIM.'!AW35</f>
        <v>8.5</v>
      </c>
      <c r="Q34" s="318">
        <f t="shared" si="39"/>
        <v>2.5499999999999998</v>
      </c>
      <c r="R34" s="316">
        <f t="shared" si="40"/>
        <v>8.58</v>
      </c>
      <c r="S34" s="317">
        <f>'1ER TRIM.'!BH35</f>
        <v>9.2799999999999994</v>
      </c>
      <c r="T34" s="318">
        <f t="shared" si="41"/>
        <v>6.4959999999999987</v>
      </c>
      <c r="U34" s="317">
        <f>'1ER TRIM.'!BM35</f>
        <v>10</v>
      </c>
      <c r="V34" s="318">
        <f t="shared" si="42"/>
        <v>3</v>
      </c>
      <c r="W34" s="316">
        <f t="shared" si="43"/>
        <v>9.49</v>
      </c>
      <c r="X34" s="317">
        <f>'1ER TRIM.'!BX35</f>
        <v>10</v>
      </c>
      <c r="Y34" s="318">
        <f t="shared" si="44"/>
        <v>7</v>
      </c>
      <c r="Z34" s="317">
        <f>'1ER TRIM.'!CC35</f>
        <v>10</v>
      </c>
      <c r="AA34" s="318">
        <f t="shared" si="45"/>
        <v>3</v>
      </c>
      <c r="AB34" s="316">
        <f t="shared" si="46"/>
        <v>10</v>
      </c>
      <c r="AC34" s="319">
        <f>'1ER TRIM.'!CV35</f>
        <v>10</v>
      </c>
      <c r="AD34" s="316" t="str">
        <f t="shared" si="47"/>
        <v>A+</v>
      </c>
      <c r="AE34" s="319">
        <f>'1ER TRIM.'!DN35</f>
        <v>10</v>
      </c>
      <c r="AF34" s="316" t="str">
        <f t="shared" ref="AF34:AF50" si="48">IF(AE34="","",IF(AE34&gt;=9.51,"A+",IF(AE34&gt;=9,"A-",IF(AE34&gt;=8,"B+",IF(AE34&gt;=7,"B-",IF(AE34&gt;=6,"C+",IF(AE34&gt;=5,"C-",IF(AE34&gt;=4,"D+",IF(AE34&gt;=3,"D-",IF(AE34&gt;=2,"E+",IF(AE34&gt;=0,"E-")))))))))))</f>
        <v>A+</v>
      </c>
      <c r="AG34" s="264" t="s">
        <v>95</v>
      </c>
      <c r="AH34" s="264" t="s">
        <v>188</v>
      </c>
    </row>
    <row r="35" spans="1:34" x14ac:dyDescent="0.25">
      <c r="A35" s="137">
        <v>25</v>
      </c>
      <c r="B35" s="138">
        <f>'LISTA CAS'!B32</f>
        <v>0</v>
      </c>
      <c r="C35" s="296" t="s">
        <v>213</v>
      </c>
      <c r="D35" s="317">
        <f>'1ER TRIM.'!L36</f>
        <v>7.18</v>
      </c>
      <c r="E35" s="318">
        <f t="shared" ref="E35:E50" si="49">IFERROR((D35*70/100),"")</f>
        <v>5.0259999999999998</v>
      </c>
      <c r="F35" s="317">
        <f>'1ER TRIM.'!Q36</f>
        <v>6.92</v>
      </c>
      <c r="G35" s="318">
        <f t="shared" ref="G35:G50" si="50">IFERROR((F35*30/100),"")</f>
        <v>2.0760000000000001</v>
      </c>
      <c r="H35" s="316">
        <f t="shared" ref="H35:H50" si="51">IFERROR(TRUNC(SUM(E35+G35),2),"")</f>
        <v>7.1</v>
      </c>
      <c r="I35" s="317">
        <f>'1ER TRIM.'!AB36</f>
        <v>7.27</v>
      </c>
      <c r="J35" s="318">
        <f t="shared" ref="J35:J50" si="52">IFERROR((I35*70/100),"")</f>
        <v>5.0889999999999995</v>
      </c>
      <c r="K35" s="317">
        <f>'1ER TRIM.'!AG36</f>
        <v>9.3699999999999992</v>
      </c>
      <c r="L35" s="318">
        <f t="shared" ref="L35:L50" si="53">IFERROR((K35*30/100),"")</f>
        <v>2.8109999999999995</v>
      </c>
      <c r="M35" s="316">
        <f t="shared" ref="M35:M50" si="54">IFERROR(TRUNC(SUM(J35+L35),2),"")</f>
        <v>7.9</v>
      </c>
      <c r="N35" s="317">
        <f>'1ER TRIM.'!AR36</f>
        <v>7.51</v>
      </c>
      <c r="O35" s="318">
        <f t="shared" ref="O35:O50" si="55">IFERROR((N35*70/100),"")</f>
        <v>5.2569999999999997</v>
      </c>
      <c r="P35" s="317">
        <f>'1ER TRIM.'!AW36</f>
        <v>9</v>
      </c>
      <c r="Q35" s="318">
        <f t="shared" ref="Q35:Q50" si="56">IFERROR((P35*30/100),"")</f>
        <v>2.7</v>
      </c>
      <c r="R35" s="316">
        <f t="shared" ref="R35:R50" si="57">IFERROR(TRUNC(SUM(O35+Q35),2),"")</f>
        <v>7.95</v>
      </c>
      <c r="S35" s="317">
        <f>'1ER TRIM.'!BH36</f>
        <v>7.91</v>
      </c>
      <c r="T35" s="318">
        <f t="shared" ref="T35:T50" si="58">IFERROR((S35*70/100),"")</f>
        <v>5.5370000000000008</v>
      </c>
      <c r="U35" s="317">
        <f>'1ER TRIM.'!BM36</f>
        <v>8.5</v>
      </c>
      <c r="V35" s="318">
        <f t="shared" ref="V35:V50" si="59">IFERROR((U35*30/100),"")</f>
        <v>2.5499999999999998</v>
      </c>
      <c r="W35" s="316">
        <f t="shared" ref="W35:W50" si="60">IFERROR(TRUNC(SUM(T35+V35),2),"")</f>
        <v>8.08</v>
      </c>
      <c r="X35" s="317">
        <f>'1ER TRIM.'!BX36</f>
        <v>6.25</v>
      </c>
      <c r="Y35" s="318">
        <f t="shared" ref="Y35:Y50" si="61">IFERROR((X35*70/100),"")</f>
        <v>4.375</v>
      </c>
      <c r="Z35" s="317">
        <f>'1ER TRIM.'!CC36</f>
        <v>8.3000000000000007</v>
      </c>
      <c r="AA35" s="318">
        <f t="shared" ref="AA35:AA50" si="62">IFERROR((Z35*30/100),"")</f>
        <v>2.4900000000000002</v>
      </c>
      <c r="AB35" s="316">
        <f t="shared" ref="AB35:AB50" si="63">IFERROR(TRUNC(SUM(Y35+AA35),2),"")</f>
        <v>6.86</v>
      </c>
      <c r="AC35" s="319">
        <f>'1ER TRIM.'!CV36</f>
        <v>8</v>
      </c>
      <c r="AD35" s="316" t="str">
        <f t="shared" ref="AD35:AD50" si="64">IF(AC35="","",IF(AC35&gt;=9.51,"A+",IF(AC35&gt;=9,"A-",IF(AC35&gt;=8,"B+",IF(AC35&gt;=7,"B-",IF(AC35&gt;=6,"C+",IF(AC35&gt;=5,"C-",IF(AC35&gt;=4,"D+",IF(AC35&gt;=3,"D-",IF(AC35&gt;=2,"E+",IF(AC35&gt;=0,"E-")))))))))))</f>
        <v>B+</v>
      </c>
      <c r="AE35" s="319">
        <f>'1ER TRIM.'!DN36</f>
        <v>9</v>
      </c>
      <c r="AF35" s="316" t="str">
        <f t="shared" si="48"/>
        <v>A-</v>
      </c>
      <c r="AG35" s="264" t="s">
        <v>95</v>
      </c>
      <c r="AH35" s="264" t="s">
        <v>95</v>
      </c>
    </row>
    <row r="36" spans="1:34" x14ac:dyDescent="0.25">
      <c r="A36" s="137">
        <v>26</v>
      </c>
      <c r="B36" s="138">
        <f>'LISTA CAS'!B33</f>
        <v>0</v>
      </c>
      <c r="C36" s="296" t="s">
        <v>214</v>
      </c>
      <c r="D36" s="317">
        <f>'1ER TRIM.'!L37</f>
        <v>7.22</v>
      </c>
      <c r="E36" s="318">
        <f t="shared" si="49"/>
        <v>5.0539999999999994</v>
      </c>
      <c r="F36" s="317">
        <f>'1ER TRIM.'!Q37</f>
        <v>9.6</v>
      </c>
      <c r="G36" s="318">
        <f t="shared" si="50"/>
        <v>2.88</v>
      </c>
      <c r="H36" s="316">
        <f t="shared" si="51"/>
        <v>7.93</v>
      </c>
      <c r="I36" s="317">
        <f>'1ER TRIM.'!AB37</f>
        <v>8.39</v>
      </c>
      <c r="J36" s="318">
        <f t="shared" si="52"/>
        <v>5.8730000000000011</v>
      </c>
      <c r="K36" s="317">
        <f>'1ER TRIM.'!AG37</f>
        <v>9.3699999999999992</v>
      </c>
      <c r="L36" s="318">
        <f t="shared" si="53"/>
        <v>2.8109999999999995</v>
      </c>
      <c r="M36" s="316">
        <f t="shared" si="54"/>
        <v>8.68</v>
      </c>
      <c r="N36" s="317">
        <f>'1ER TRIM.'!AR37</f>
        <v>9</v>
      </c>
      <c r="O36" s="318">
        <f t="shared" si="55"/>
        <v>6.3</v>
      </c>
      <c r="P36" s="317">
        <f>'1ER TRIM.'!AW37</f>
        <v>9</v>
      </c>
      <c r="Q36" s="318">
        <f t="shared" si="56"/>
        <v>2.7</v>
      </c>
      <c r="R36" s="316">
        <f t="shared" si="57"/>
        <v>9</v>
      </c>
      <c r="S36" s="317">
        <f>'1ER TRIM.'!BH37</f>
        <v>10</v>
      </c>
      <c r="T36" s="318">
        <f t="shared" si="58"/>
        <v>7</v>
      </c>
      <c r="U36" s="317">
        <f>'1ER TRIM.'!BM37</f>
        <v>10</v>
      </c>
      <c r="V36" s="318">
        <f t="shared" si="59"/>
        <v>3</v>
      </c>
      <c r="W36" s="316">
        <f t="shared" si="60"/>
        <v>10</v>
      </c>
      <c r="X36" s="317">
        <f>'1ER TRIM.'!BX37</f>
        <v>10</v>
      </c>
      <c r="Y36" s="318">
        <f t="shared" si="61"/>
        <v>7</v>
      </c>
      <c r="Z36" s="317">
        <f>'1ER TRIM.'!CC37</f>
        <v>9.0500000000000007</v>
      </c>
      <c r="AA36" s="318">
        <f t="shared" si="62"/>
        <v>2.7149999999999999</v>
      </c>
      <c r="AB36" s="316">
        <f t="shared" si="63"/>
        <v>9.7100000000000009</v>
      </c>
      <c r="AC36" s="319">
        <f>'1ER TRIM.'!CV37</f>
        <v>10</v>
      </c>
      <c r="AD36" s="316" t="str">
        <f t="shared" si="64"/>
        <v>A+</v>
      </c>
      <c r="AE36" s="319">
        <f>'1ER TRIM.'!DN37</f>
        <v>10</v>
      </c>
      <c r="AF36" s="316" t="str">
        <f t="shared" si="48"/>
        <v>A+</v>
      </c>
      <c r="AG36" s="264" t="s">
        <v>95</v>
      </c>
      <c r="AH36" s="264" t="s">
        <v>95</v>
      </c>
    </row>
    <row r="37" spans="1:34" x14ac:dyDescent="0.25">
      <c r="A37" s="137">
        <v>27</v>
      </c>
      <c r="B37" s="138">
        <f>'LISTA CAS'!B34</f>
        <v>0</v>
      </c>
      <c r="C37" s="296" t="s">
        <v>215</v>
      </c>
      <c r="D37" s="317">
        <f>'1ER TRIM.'!L38</f>
        <v>9.57</v>
      </c>
      <c r="E37" s="318">
        <f t="shared" si="49"/>
        <v>6.6989999999999998</v>
      </c>
      <c r="F37" s="317">
        <f>'1ER TRIM.'!Q38</f>
        <v>9.77</v>
      </c>
      <c r="G37" s="318">
        <f t="shared" si="50"/>
        <v>2.9309999999999996</v>
      </c>
      <c r="H37" s="316">
        <f t="shared" si="51"/>
        <v>9.6300000000000008</v>
      </c>
      <c r="I37" s="317">
        <f>'1ER TRIM.'!AB38</f>
        <v>9.91</v>
      </c>
      <c r="J37" s="318">
        <f t="shared" si="52"/>
        <v>6.9370000000000003</v>
      </c>
      <c r="K37" s="317">
        <f>'1ER TRIM.'!AG38</f>
        <v>10</v>
      </c>
      <c r="L37" s="318">
        <f t="shared" si="53"/>
        <v>3</v>
      </c>
      <c r="M37" s="316">
        <f t="shared" si="54"/>
        <v>9.93</v>
      </c>
      <c r="N37" s="317">
        <f>'1ER TRIM.'!AR38</f>
        <v>9.66</v>
      </c>
      <c r="O37" s="318">
        <f t="shared" si="55"/>
        <v>6.7620000000000005</v>
      </c>
      <c r="P37" s="317">
        <f>'1ER TRIM.'!AW38</f>
        <v>10</v>
      </c>
      <c r="Q37" s="318">
        <f t="shared" si="56"/>
        <v>3</v>
      </c>
      <c r="R37" s="316">
        <f t="shared" si="57"/>
        <v>9.76</v>
      </c>
      <c r="S37" s="317">
        <f>'1ER TRIM.'!BH38</f>
        <v>10</v>
      </c>
      <c r="T37" s="318">
        <f t="shared" si="58"/>
        <v>7</v>
      </c>
      <c r="U37" s="317">
        <f>'1ER TRIM.'!BM38</f>
        <v>10</v>
      </c>
      <c r="V37" s="318">
        <f t="shared" si="59"/>
        <v>3</v>
      </c>
      <c r="W37" s="316">
        <f t="shared" si="60"/>
        <v>10</v>
      </c>
      <c r="X37" s="317">
        <f>'1ER TRIM.'!BX38</f>
        <v>9.75</v>
      </c>
      <c r="Y37" s="318">
        <f t="shared" si="61"/>
        <v>6.8250000000000002</v>
      </c>
      <c r="Z37" s="317">
        <f>'1ER TRIM.'!CC38</f>
        <v>9.9</v>
      </c>
      <c r="AA37" s="318">
        <f t="shared" si="62"/>
        <v>2.97</v>
      </c>
      <c r="AB37" s="316">
        <f t="shared" si="63"/>
        <v>9.7899999999999991</v>
      </c>
      <c r="AC37" s="319">
        <f>'1ER TRIM.'!CV38</f>
        <v>10</v>
      </c>
      <c r="AD37" s="316" t="str">
        <f t="shared" si="64"/>
        <v>A+</v>
      </c>
      <c r="AE37" s="319">
        <f>'1ER TRIM.'!DN38</f>
        <v>10</v>
      </c>
      <c r="AF37" s="316" t="str">
        <f t="shared" si="48"/>
        <v>A+</v>
      </c>
      <c r="AG37" s="264" t="s">
        <v>95</v>
      </c>
      <c r="AH37" s="264" t="s">
        <v>95</v>
      </c>
    </row>
    <row r="38" spans="1:34" x14ac:dyDescent="0.25">
      <c r="A38" s="137">
        <v>28</v>
      </c>
      <c r="B38" s="138">
        <f>'LISTA CAS'!B35</f>
        <v>0</v>
      </c>
      <c r="C38" s="296" t="s">
        <v>216</v>
      </c>
      <c r="D38" s="317">
        <f>'1ER TRIM.'!L39</f>
        <v>10</v>
      </c>
      <c r="E38" s="318">
        <f t="shared" si="49"/>
        <v>7</v>
      </c>
      <c r="F38" s="317">
        <f>'1ER TRIM.'!Q39</f>
        <v>8.6999999999999993</v>
      </c>
      <c r="G38" s="318">
        <f t="shared" si="50"/>
        <v>2.61</v>
      </c>
      <c r="H38" s="316">
        <f t="shared" si="51"/>
        <v>9.61</v>
      </c>
      <c r="I38" s="317">
        <f>'1ER TRIM.'!AB39</f>
        <v>10</v>
      </c>
      <c r="J38" s="318">
        <f t="shared" si="52"/>
        <v>7</v>
      </c>
      <c r="K38" s="317">
        <f>'1ER TRIM.'!AG39</f>
        <v>10</v>
      </c>
      <c r="L38" s="318">
        <f t="shared" si="53"/>
        <v>3</v>
      </c>
      <c r="M38" s="316">
        <f t="shared" si="54"/>
        <v>10</v>
      </c>
      <c r="N38" s="317">
        <f>'1ER TRIM.'!AR39</f>
        <v>9.02</v>
      </c>
      <c r="O38" s="318">
        <f t="shared" si="55"/>
        <v>6.3140000000000001</v>
      </c>
      <c r="P38" s="317">
        <f>'1ER TRIM.'!AW39</f>
        <v>10</v>
      </c>
      <c r="Q38" s="318">
        <f t="shared" si="56"/>
        <v>3</v>
      </c>
      <c r="R38" s="316">
        <f t="shared" si="57"/>
        <v>9.31</v>
      </c>
      <c r="S38" s="317">
        <f>'1ER TRIM.'!BH39</f>
        <v>10</v>
      </c>
      <c r="T38" s="318">
        <f t="shared" si="58"/>
        <v>7</v>
      </c>
      <c r="U38" s="317">
        <f>'1ER TRIM.'!BM39</f>
        <v>10</v>
      </c>
      <c r="V38" s="318">
        <f t="shared" si="59"/>
        <v>3</v>
      </c>
      <c r="W38" s="316">
        <f t="shared" si="60"/>
        <v>10</v>
      </c>
      <c r="X38" s="317">
        <f>'1ER TRIM.'!BX39</f>
        <v>10</v>
      </c>
      <c r="Y38" s="318">
        <f t="shared" si="61"/>
        <v>7</v>
      </c>
      <c r="Z38" s="317">
        <f>'1ER TRIM.'!CC39</f>
        <v>10</v>
      </c>
      <c r="AA38" s="318">
        <f t="shared" si="62"/>
        <v>3</v>
      </c>
      <c r="AB38" s="316">
        <f t="shared" si="63"/>
        <v>10</v>
      </c>
      <c r="AC38" s="319">
        <f>'1ER TRIM.'!CV39</f>
        <v>10</v>
      </c>
      <c r="AD38" s="316" t="str">
        <f t="shared" si="64"/>
        <v>A+</v>
      </c>
      <c r="AE38" s="319">
        <f>'1ER TRIM.'!DN39</f>
        <v>10</v>
      </c>
      <c r="AF38" s="316" t="str">
        <f t="shared" si="48"/>
        <v>A+</v>
      </c>
      <c r="AG38" s="264" t="s">
        <v>95</v>
      </c>
      <c r="AH38" s="264" t="s">
        <v>95</v>
      </c>
    </row>
    <row r="39" spans="1:34" x14ac:dyDescent="0.25">
      <c r="A39" s="137">
        <v>29</v>
      </c>
      <c r="B39" s="138">
        <f>'LISTA CAS'!B36</f>
        <v>0</v>
      </c>
      <c r="C39" s="296" t="s">
        <v>217</v>
      </c>
      <c r="D39" s="317">
        <f>'1ER TRIM.'!L40</f>
        <v>9.2899999999999991</v>
      </c>
      <c r="E39" s="318">
        <f t="shared" si="49"/>
        <v>6.5029999999999992</v>
      </c>
      <c r="F39" s="317">
        <f>'1ER TRIM.'!Q40</f>
        <v>8.6999999999999993</v>
      </c>
      <c r="G39" s="318">
        <f t="shared" si="50"/>
        <v>2.61</v>
      </c>
      <c r="H39" s="316">
        <f t="shared" si="51"/>
        <v>9.11</v>
      </c>
      <c r="I39" s="317">
        <f>'1ER TRIM.'!AB40</f>
        <v>9.1199999999999992</v>
      </c>
      <c r="J39" s="318">
        <f t="shared" si="52"/>
        <v>6.3839999999999995</v>
      </c>
      <c r="K39" s="317">
        <f>'1ER TRIM.'!AG40</f>
        <v>10</v>
      </c>
      <c r="L39" s="318">
        <f t="shared" si="53"/>
        <v>3</v>
      </c>
      <c r="M39" s="316">
        <f t="shared" si="54"/>
        <v>9.3800000000000008</v>
      </c>
      <c r="N39" s="317">
        <f>'1ER TRIM.'!AR40</f>
        <v>8.41</v>
      </c>
      <c r="O39" s="318">
        <f t="shared" si="55"/>
        <v>5.8870000000000005</v>
      </c>
      <c r="P39" s="317">
        <f>'1ER TRIM.'!AW40</f>
        <v>10</v>
      </c>
      <c r="Q39" s="318">
        <f t="shared" si="56"/>
        <v>3</v>
      </c>
      <c r="R39" s="316">
        <f t="shared" si="57"/>
        <v>8.8800000000000008</v>
      </c>
      <c r="S39" s="317">
        <f>'1ER TRIM.'!BH40</f>
        <v>9.41</v>
      </c>
      <c r="T39" s="318">
        <f t="shared" si="58"/>
        <v>6.5870000000000006</v>
      </c>
      <c r="U39" s="317">
        <f>'1ER TRIM.'!BM40</f>
        <v>10</v>
      </c>
      <c r="V39" s="318">
        <f t="shared" si="59"/>
        <v>3</v>
      </c>
      <c r="W39" s="316">
        <f t="shared" si="60"/>
        <v>9.58</v>
      </c>
      <c r="X39" s="317">
        <f>'1ER TRIM.'!BX40</f>
        <v>9.75</v>
      </c>
      <c r="Y39" s="318">
        <f t="shared" si="61"/>
        <v>6.8250000000000002</v>
      </c>
      <c r="Z39" s="317">
        <f>'1ER TRIM.'!CC40</f>
        <v>9.5</v>
      </c>
      <c r="AA39" s="318">
        <f t="shared" si="62"/>
        <v>2.85</v>
      </c>
      <c r="AB39" s="316">
        <f t="shared" si="63"/>
        <v>9.67</v>
      </c>
      <c r="AC39" s="319">
        <f>'1ER TRIM.'!CV40</f>
        <v>10</v>
      </c>
      <c r="AD39" s="316" t="str">
        <f t="shared" si="64"/>
        <v>A+</v>
      </c>
      <c r="AE39" s="319">
        <f>'1ER TRIM.'!DN40</f>
        <v>10</v>
      </c>
      <c r="AF39" s="316" t="str">
        <f t="shared" si="48"/>
        <v>A+</v>
      </c>
      <c r="AG39" s="264" t="s">
        <v>95</v>
      </c>
      <c r="AH39" s="264" t="s">
        <v>95</v>
      </c>
    </row>
    <row r="40" spans="1:34" x14ac:dyDescent="0.25">
      <c r="A40" s="137">
        <v>30</v>
      </c>
      <c r="B40" s="138">
        <f>'LISTA CAS'!B37</f>
        <v>0</v>
      </c>
      <c r="C40" s="296" t="s">
        <v>218</v>
      </c>
      <c r="D40" s="317">
        <f>'1ER TRIM.'!L41</f>
        <v>8.1300000000000008</v>
      </c>
      <c r="E40" s="318">
        <f t="shared" si="49"/>
        <v>5.6909999999999998</v>
      </c>
      <c r="F40" s="317">
        <f>'1ER TRIM.'!Q41</f>
        <v>8.1999999999999993</v>
      </c>
      <c r="G40" s="318">
        <f t="shared" si="50"/>
        <v>2.4599999999999995</v>
      </c>
      <c r="H40" s="316">
        <f t="shared" si="51"/>
        <v>8.15</v>
      </c>
      <c r="I40" s="317">
        <f>'1ER TRIM.'!AB41</f>
        <v>8.84</v>
      </c>
      <c r="J40" s="318">
        <f t="shared" si="52"/>
        <v>6.1879999999999997</v>
      </c>
      <c r="K40" s="317">
        <f>'1ER TRIM.'!AG41</f>
        <v>9.5</v>
      </c>
      <c r="L40" s="318">
        <f t="shared" si="53"/>
        <v>2.85</v>
      </c>
      <c r="M40" s="316">
        <f t="shared" si="54"/>
        <v>9.0299999999999994</v>
      </c>
      <c r="N40" s="317">
        <f>'1ER TRIM.'!AR41</f>
        <v>9.27</v>
      </c>
      <c r="O40" s="318">
        <f t="shared" si="55"/>
        <v>6.4889999999999999</v>
      </c>
      <c r="P40" s="317">
        <f>'1ER TRIM.'!AW41</f>
        <v>8.1</v>
      </c>
      <c r="Q40" s="318">
        <f t="shared" si="56"/>
        <v>2.4300000000000002</v>
      </c>
      <c r="R40" s="316">
        <f t="shared" si="57"/>
        <v>8.91</v>
      </c>
      <c r="S40" s="317">
        <f>'1ER TRIM.'!BH41</f>
        <v>10</v>
      </c>
      <c r="T40" s="318">
        <f t="shared" si="58"/>
        <v>7</v>
      </c>
      <c r="U40" s="317">
        <f>'1ER TRIM.'!BM41</f>
        <v>10</v>
      </c>
      <c r="V40" s="318">
        <f t="shared" si="59"/>
        <v>3</v>
      </c>
      <c r="W40" s="316">
        <f t="shared" si="60"/>
        <v>10</v>
      </c>
      <c r="X40" s="317">
        <f>'1ER TRIM.'!BX41</f>
        <v>9.08</v>
      </c>
      <c r="Y40" s="318">
        <f t="shared" si="61"/>
        <v>6.3559999999999999</v>
      </c>
      <c r="Z40" s="317">
        <f>'1ER TRIM.'!CC41</f>
        <v>9.02</v>
      </c>
      <c r="AA40" s="318">
        <f t="shared" si="62"/>
        <v>2.7059999999999995</v>
      </c>
      <c r="AB40" s="316">
        <f t="shared" si="63"/>
        <v>9.06</v>
      </c>
      <c r="AC40" s="319">
        <f>'1ER TRIM.'!CV41</f>
        <v>10</v>
      </c>
      <c r="AD40" s="316" t="str">
        <f t="shared" si="64"/>
        <v>A+</v>
      </c>
      <c r="AE40" s="319">
        <f>'1ER TRIM.'!DN41</f>
        <v>10</v>
      </c>
      <c r="AF40" s="316" t="str">
        <f t="shared" si="48"/>
        <v>A+</v>
      </c>
      <c r="AG40" s="264" t="s">
        <v>95</v>
      </c>
      <c r="AH40" s="264" t="s">
        <v>188</v>
      </c>
    </row>
    <row r="41" spans="1:34" x14ac:dyDescent="0.25">
      <c r="A41" s="137">
        <v>31</v>
      </c>
      <c r="B41" s="138">
        <f>'LISTA CAS'!B38</f>
        <v>0</v>
      </c>
      <c r="C41" s="296" t="s">
        <v>219</v>
      </c>
      <c r="D41" s="317">
        <f>'1ER TRIM.'!L42</f>
        <v>9.07</v>
      </c>
      <c r="E41" s="318">
        <f t="shared" si="49"/>
        <v>6.3490000000000002</v>
      </c>
      <c r="F41" s="317">
        <f>'1ER TRIM.'!Q42</f>
        <v>10</v>
      </c>
      <c r="G41" s="318">
        <f t="shared" si="50"/>
        <v>3</v>
      </c>
      <c r="H41" s="316">
        <f t="shared" si="51"/>
        <v>9.34</v>
      </c>
      <c r="I41" s="317">
        <f>'1ER TRIM.'!AB42</f>
        <v>9.6</v>
      </c>
      <c r="J41" s="318">
        <f t="shared" si="52"/>
        <v>6.72</v>
      </c>
      <c r="K41" s="317">
        <f>'1ER TRIM.'!AG42</f>
        <v>9</v>
      </c>
      <c r="L41" s="318">
        <f t="shared" si="53"/>
        <v>2.7</v>
      </c>
      <c r="M41" s="316">
        <f t="shared" si="54"/>
        <v>9.42</v>
      </c>
      <c r="N41" s="317">
        <f>'1ER TRIM.'!AR42</f>
        <v>9.66</v>
      </c>
      <c r="O41" s="318">
        <f t="shared" si="55"/>
        <v>6.7620000000000005</v>
      </c>
      <c r="P41" s="317">
        <f>'1ER TRIM.'!AW42</f>
        <v>9.8000000000000007</v>
      </c>
      <c r="Q41" s="318">
        <f t="shared" si="56"/>
        <v>2.94</v>
      </c>
      <c r="R41" s="316">
        <f t="shared" si="57"/>
        <v>9.6999999999999993</v>
      </c>
      <c r="S41" s="317">
        <f>'1ER TRIM.'!BH42</f>
        <v>10</v>
      </c>
      <c r="T41" s="318">
        <f t="shared" si="58"/>
        <v>7</v>
      </c>
      <c r="U41" s="317">
        <f>'1ER TRIM.'!BM42</f>
        <v>10</v>
      </c>
      <c r="V41" s="318">
        <f t="shared" si="59"/>
        <v>3</v>
      </c>
      <c r="W41" s="316">
        <f t="shared" si="60"/>
        <v>10</v>
      </c>
      <c r="X41" s="317">
        <f>'1ER TRIM.'!BX42</f>
        <v>9.25</v>
      </c>
      <c r="Y41" s="318">
        <f t="shared" si="61"/>
        <v>6.4749999999999996</v>
      </c>
      <c r="Z41" s="317">
        <f>'1ER TRIM.'!CC42</f>
        <v>10</v>
      </c>
      <c r="AA41" s="318">
        <f t="shared" si="62"/>
        <v>3</v>
      </c>
      <c r="AB41" s="316">
        <f t="shared" si="63"/>
        <v>9.4700000000000006</v>
      </c>
      <c r="AC41" s="319">
        <f>'1ER TRIM.'!CV42</f>
        <v>10</v>
      </c>
      <c r="AD41" s="316" t="str">
        <f t="shared" si="64"/>
        <v>A+</v>
      </c>
      <c r="AE41" s="319">
        <f>'1ER TRIM.'!DN42</f>
        <v>10</v>
      </c>
      <c r="AF41" s="316" t="str">
        <f t="shared" si="48"/>
        <v>A+</v>
      </c>
      <c r="AG41" s="264" t="s">
        <v>95</v>
      </c>
      <c r="AH41" s="264" t="s">
        <v>95</v>
      </c>
    </row>
    <row r="42" spans="1:34" x14ac:dyDescent="0.25">
      <c r="A42" s="137">
        <v>32</v>
      </c>
      <c r="B42" s="138">
        <f>'LISTA CAS'!B39</f>
        <v>0</v>
      </c>
      <c r="C42" s="296" t="s">
        <v>220</v>
      </c>
      <c r="D42" s="317">
        <f>'1ER TRIM.'!L43</f>
        <v>10</v>
      </c>
      <c r="E42" s="318">
        <f t="shared" si="49"/>
        <v>7</v>
      </c>
      <c r="F42" s="317">
        <f>'1ER TRIM.'!Q43</f>
        <v>10</v>
      </c>
      <c r="G42" s="318">
        <f t="shared" si="50"/>
        <v>3</v>
      </c>
      <c r="H42" s="316">
        <f t="shared" si="51"/>
        <v>10</v>
      </c>
      <c r="I42" s="317">
        <f>'1ER TRIM.'!AB43</f>
        <v>10</v>
      </c>
      <c r="J42" s="318">
        <f t="shared" si="52"/>
        <v>7</v>
      </c>
      <c r="K42" s="317">
        <f>'1ER TRIM.'!AG43</f>
        <v>10</v>
      </c>
      <c r="L42" s="318">
        <f t="shared" si="53"/>
        <v>3</v>
      </c>
      <c r="M42" s="316">
        <f t="shared" si="54"/>
        <v>10</v>
      </c>
      <c r="N42" s="317">
        <f>'1ER TRIM.'!AR43</f>
        <v>9.83</v>
      </c>
      <c r="O42" s="318">
        <f t="shared" si="55"/>
        <v>6.8810000000000002</v>
      </c>
      <c r="P42" s="317">
        <f>'1ER TRIM.'!AW43</f>
        <v>10</v>
      </c>
      <c r="Q42" s="318">
        <f t="shared" si="56"/>
        <v>3</v>
      </c>
      <c r="R42" s="316">
        <f t="shared" si="57"/>
        <v>9.8800000000000008</v>
      </c>
      <c r="S42" s="317">
        <f>'1ER TRIM.'!BH43</f>
        <v>10</v>
      </c>
      <c r="T42" s="318">
        <f t="shared" si="58"/>
        <v>7</v>
      </c>
      <c r="U42" s="317">
        <f>'1ER TRIM.'!BM43</f>
        <v>10</v>
      </c>
      <c r="V42" s="318">
        <f t="shared" si="59"/>
        <v>3</v>
      </c>
      <c r="W42" s="316">
        <f t="shared" si="60"/>
        <v>10</v>
      </c>
      <c r="X42" s="317">
        <f>'1ER TRIM.'!BX43</f>
        <v>9.5</v>
      </c>
      <c r="Y42" s="318">
        <f t="shared" si="61"/>
        <v>6.65</v>
      </c>
      <c r="Z42" s="317">
        <f>'1ER TRIM.'!CC43</f>
        <v>10</v>
      </c>
      <c r="AA42" s="318">
        <f t="shared" si="62"/>
        <v>3</v>
      </c>
      <c r="AB42" s="316">
        <f t="shared" si="63"/>
        <v>9.65</v>
      </c>
      <c r="AC42" s="319">
        <f>'1ER TRIM.'!CV43</f>
        <v>10</v>
      </c>
      <c r="AD42" s="316" t="str">
        <f t="shared" si="64"/>
        <v>A+</v>
      </c>
      <c r="AE42" s="319">
        <f>'1ER TRIM.'!DN43</f>
        <v>10</v>
      </c>
      <c r="AF42" s="316" t="str">
        <f t="shared" si="48"/>
        <v>A+</v>
      </c>
      <c r="AG42" s="264" t="s">
        <v>95</v>
      </c>
      <c r="AH42" s="264" t="s">
        <v>95</v>
      </c>
    </row>
    <row r="43" spans="1:34" x14ac:dyDescent="0.25">
      <c r="A43" s="137">
        <v>33</v>
      </c>
      <c r="B43" s="138">
        <f>'LISTA CAS'!B40</f>
        <v>0</v>
      </c>
      <c r="C43" s="296" t="s">
        <v>221</v>
      </c>
      <c r="D43" s="317">
        <f>'1ER TRIM.'!L44</f>
        <v>7.1</v>
      </c>
      <c r="E43" s="318">
        <f t="shared" si="49"/>
        <v>4.97</v>
      </c>
      <c r="F43" s="317">
        <f>'1ER TRIM.'!Q44</f>
        <v>7.8</v>
      </c>
      <c r="G43" s="318">
        <f t="shared" si="50"/>
        <v>2.34</v>
      </c>
      <c r="H43" s="316">
        <f t="shared" si="51"/>
        <v>7.31</v>
      </c>
      <c r="I43" s="317">
        <f>'1ER TRIM.'!AB44</f>
        <v>8.19</v>
      </c>
      <c r="J43" s="318">
        <f t="shared" si="52"/>
        <v>5.7329999999999997</v>
      </c>
      <c r="K43" s="317">
        <f>'1ER TRIM.'!AG44</f>
        <v>8.5</v>
      </c>
      <c r="L43" s="318">
        <f t="shared" si="53"/>
        <v>2.5499999999999998</v>
      </c>
      <c r="M43" s="316">
        <f t="shared" si="54"/>
        <v>8.2799999999999994</v>
      </c>
      <c r="N43" s="317">
        <f>'1ER TRIM.'!AR44</f>
        <v>7.94</v>
      </c>
      <c r="O43" s="318">
        <f t="shared" si="55"/>
        <v>5.5580000000000007</v>
      </c>
      <c r="P43" s="317">
        <f>'1ER TRIM.'!AW44</f>
        <v>9</v>
      </c>
      <c r="Q43" s="318">
        <f t="shared" si="56"/>
        <v>2.7</v>
      </c>
      <c r="R43" s="316">
        <f t="shared" si="57"/>
        <v>8.25</v>
      </c>
      <c r="S43" s="317">
        <f>'1ER TRIM.'!BH44</f>
        <v>8.0399999999999991</v>
      </c>
      <c r="T43" s="318">
        <f t="shared" si="58"/>
        <v>5.6279999999999992</v>
      </c>
      <c r="U43" s="317">
        <f>'1ER TRIM.'!BM44</f>
        <v>9.27</v>
      </c>
      <c r="V43" s="318">
        <f t="shared" si="59"/>
        <v>2.7809999999999997</v>
      </c>
      <c r="W43" s="316">
        <f t="shared" si="60"/>
        <v>8.4</v>
      </c>
      <c r="X43" s="317">
        <f>'1ER TRIM.'!BX44</f>
        <v>9.3699999999999992</v>
      </c>
      <c r="Y43" s="318">
        <f t="shared" si="61"/>
        <v>6.5590000000000002</v>
      </c>
      <c r="Z43" s="317">
        <f>'1ER TRIM.'!CC44</f>
        <v>9.6</v>
      </c>
      <c r="AA43" s="318">
        <f t="shared" si="62"/>
        <v>2.88</v>
      </c>
      <c r="AB43" s="316">
        <f t="shared" si="63"/>
        <v>9.43</v>
      </c>
      <c r="AC43" s="319">
        <f>'1ER TRIM.'!CV44</f>
        <v>8</v>
      </c>
      <c r="AD43" s="316" t="str">
        <f t="shared" si="64"/>
        <v>B+</v>
      </c>
      <c r="AE43" s="319">
        <f>'1ER TRIM.'!DN44</f>
        <v>10</v>
      </c>
      <c r="AF43" s="316" t="str">
        <f t="shared" si="48"/>
        <v>A+</v>
      </c>
      <c r="AG43" s="264" t="s">
        <v>95</v>
      </c>
      <c r="AH43" s="264" t="s">
        <v>95</v>
      </c>
    </row>
    <row r="44" spans="1:34" x14ac:dyDescent="0.25">
      <c r="A44" s="137">
        <v>34</v>
      </c>
      <c r="B44" s="138">
        <f>'LISTA CAS'!B41</f>
        <v>0</v>
      </c>
      <c r="C44" s="296" t="s">
        <v>222</v>
      </c>
      <c r="D44" s="317">
        <f>'1ER TRIM.'!L45</f>
        <v>9.6199999999999992</v>
      </c>
      <c r="E44" s="318">
        <f t="shared" si="49"/>
        <v>6.734</v>
      </c>
      <c r="F44" s="317">
        <f>'1ER TRIM.'!Q45</f>
        <v>9.8699999999999992</v>
      </c>
      <c r="G44" s="318">
        <f t="shared" si="50"/>
        <v>2.9609999999999999</v>
      </c>
      <c r="H44" s="316">
        <f t="shared" si="51"/>
        <v>9.69</v>
      </c>
      <c r="I44" s="317">
        <f>'1ER TRIM.'!AB45</f>
        <v>9.5399999999999991</v>
      </c>
      <c r="J44" s="318">
        <f t="shared" si="52"/>
        <v>6.6779999999999999</v>
      </c>
      <c r="K44" s="317">
        <f>'1ER TRIM.'!AG45</f>
        <v>10</v>
      </c>
      <c r="L44" s="318">
        <f t="shared" si="53"/>
        <v>3</v>
      </c>
      <c r="M44" s="316">
        <f t="shared" si="54"/>
        <v>9.67</v>
      </c>
      <c r="N44" s="317">
        <f>'1ER TRIM.'!AR45</f>
        <v>9.08</v>
      </c>
      <c r="O44" s="318">
        <f t="shared" si="55"/>
        <v>6.3559999999999999</v>
      </c>
      <c r="P44" s="317">
        <f>'1ER TRIM.'!AW45</f>
        <v>10</v>
      </c>
      <c r="Q44" s="318">
        <f t="shared" si="56"/>
        <v>3</v>
      </c>
      <c r="R44" s="316">
        <f t="shared" si="57"/>
        <v>9.35</v>
      </c>
      <c r="S44" s="317">
        <f>'1ER TRIM.'!BH45</f>
        <v>9.66</v>
      </c>
      <c r="T44" s="318">
        <f t="shared" si="58"/>
        <v>6.7620000000000005</v>
      </c>
      <c r="U44" s="317">
        <f>'1ER TRIM.'!BM45</f>
        <v>10</v>
      </c>
      <c r="V44" s="318">
        <f t="shared" si="59"/>
        <v>3</v>
      </c>
      <c r="W44" s="316">
        <f t="shared" si="60"/>
        <v>9.76</v>
      </c>
      <c r="X44" s="317">
        <f>'1ER TRIM.'!BX45</f>
        <v>9.83</v>
      </c>
      <c r="Y44" s="318">
        <f t="shared" si="61"/>
        <v>6.8810000000000002</v>
      </c>
      <c r="Z44" s="317">
        <f>'1ER TRIM.'!CC45</f>
        <v>10</v>
      </c>
      <c r="AA44" s="318">
        <f t="shared" si="62"/>
        <v>3</v>
      </c>
      <c r="AB44" s="316">
        <f t="shared" si="63"/>
        <v>9.8800000000000008</v>
      </c>
      <c r="AC44" s="319">
        <f>'1ER TRIM.'!CV45</f>
        <v>10</v>
      </c>
      <c r="AD44" s="316" t="str">
        <f t="shared" si="64"/>
        <v>A+</v>
      </c>
      <c r="AE44" s="319">
        <f>'1ER TRIM.'!DN45</f>
        <v>10</v>
      </c>
      <c r="AF44" s="316" t="str">
        <f t="shared" si="48"/>
        <v>A+</v>
      </c>
      <c r="AG44" s="264" t="s">
        <v>95</v>
      </c>
      <c r="AH44" s="264" t="s">
        <v>175</v>
      </c>
    </row>
    <row r="45" spans="1:34" x14ac:dyDescent="0.25">
      <c r="A45" s="137">
        <v>35</v>
      </c>
      <c r="B45" s="138">
        <f>'LISTA CAS'!B42</f>
        <v>0</v>
      </c>
      <c r="C45" s="296" t="s">
        <v>223</v>
      </c>
      <c r="D45" s="317">
        <f>'1ER TRIM.'!L46</f>
        <v>10</v>
      </c>
      <c r="E45" s="318">
        <f t="shared" si="49"/>
        <v>7</v>
      </c>
      <c r="F45" s="317">
        <f>'1ER TRIM.'!Q46</f>
        <v>9.4499999999999993</v>
      </c>
      <c r="G45" s="318">
        <f t="shared" si="50"/>
        <v>2.835</v>
      </c>
      <c r="H45" s="316">
        <f t="shared" si="51"/>
        <v>9.83</v>
      </c>
      <c r="I45" s="317">
        <f>'1ER TRIM.'!AB46</f>
        <v>10</v>
      </c>
      <c r="J45" s="318">
        <f t="shared" si="52"/>
        <v>7</v>
      </c>
      <c r="K45" s="317">
        <f>'1ER TRIM.'!AG46</f>
        <v>10</v>
      </c>
      <c r="L45" s="318">
        <f t="shared" si="53"/>
        <v>3</v>
      </c>
      <c r="M45" s="316">
        <f t="shared" si="54"/>
        <v>10</v>
      </c>
      <c r="N45" s="317">
        <f>'1ER TRIM.'!AR46</f>
        <v>9.83</v>
      </c>
      <c r="O45" s="318">
        <f t="shared" si="55"/>
        <v>6.8810000000000002</v>
      </c>
      <c r="P45" s="317">
        <f>'1ER TRIM.'!AW46</f>
        <v>10</v>
      </c>
      <c r="Q45" s="318">
        <f t="shared" si="56"/>
        <v>3</v>
      </c>
      <c r="R45" s="316">
        <f t="shared" si="57"/>
        <v>9.8800000000000008</v>
      </c>
      <c r="S45" s="317">
        <f>'1ER TRIM.'!BH46</f>
        <v>10</v>
      </c>
      <c r="T45" s="318">
        <f t="shared" si="58"/>
        <v>7</v>
      </c>
      <c r="U45" s="317">
        <f>'1ER TRIM.'!BM46</f>
        <v>9.6999999999999993</v>
      </c>
      <c r="V45" s="318">
        <f t="shared" si="59"/>
        <v>2.91</v>
      </c>
      <c r="W45" s="316">
        <f t="shared" si="60"/>
        <v>9.91</v>
      </c>
      <c r="X45" s="317">
        <f>'1ER TRIM.'!BX46</f>
        <v>10</v>
      </c>
      <c r="Y45" s="318">
        <f t="shared" si="61"/>
        <v>7</v>
      </c>
      <c r="Z45" s="317">
        <f>'1ER TRIM.'!CC46</f>
        <v>10</v>
      </c>
      <c r="AA45" s="318">
        <f t="shared" si="62"/>
        <v>3</v>
      </c>
      <c r="AB45" s="316">
        <f t="shared" si="63"/>
        <v>10</v>
      </c>
      <c r="AC45" s="319">
        <f>'1ER TRIM.'!CV46</f>
        <v>10</v>
      </c>
      <c r="AD45" s="316" t="str">
        <f t="shared" si="64"/>
        <v>A+</v>
      </c>
      <c r="AE45" s="319">
        <f>'1ER TRIM.'!DN46</f>
        <v>10</v>
      </c>
      <c r="AF45" s="316" t="str">
        <f t="shared" si="48"/>
        <v>A+</v>
      </c>
      <c r="AG45" s="264" t="s">
        <v>95</v>
      </c>
      <c r="AH45" s="264" t="s">
        <v>97</v>
      </c>
    </row>
    <row r="46" spans="1:34" x14ac:dyDescent="0.25">
      <c r="A46" s="137">
        <v>36</v>
      </c>
      <c r="B46" s="138">
        <f>'LISTA CAS'!B43</f>
        <v>0</v>
      </c>
      <c r="C46" s="296" t="s">
        <v>224</v>
      </c>
      <c r="D46" s="317">
        <f>'1ER TRIM.'!L47</f>
        <v>9.85</v>
      </c>
      <c r="E46" s="318">
        <f t="shared" si="49"/>
        <v>6.8949999999999996</v>
      </c>
      <c r="F46" s="317">
        <f>'1ER TRIM.'!Q47</f>
        <v>10</v>
      </c>
      <c r="G46" s="318">
        <f t="shared" si="50"/>
        <v>3</v>
      </c>
      <c r="H46" s="316">
        <f t="shared" si="51"/>
        <v>9.89</v>
      </c>
      <c r="I46" s="317">
        <f>'1ER TRIM.'!AB47</f>
        <v>9.76</v>
      </c>
      <c r="J46" s="318">
        <f t="shared" si="52"/>
        <v>6.831999999999999</v>
      </c>
      <c r="K46" s="317">
        <f>'1ER TRIM.'!AG47</f>
        <v>9.52</v>
      </c>
      <c r="L46" s="318">
        <f t="shared" si="53"/>
        <v>2.8559999999999999</v>
      </c>
      <c r="M46" s="316">
        <f t="shared" si="54"/>
        <v>9.68</v>
      </c>
      <c r="N46" s="317">
        <f>'1ER TRIM.'!AR47</f>
        <v>9.66</v>
      </c>
      <c r="O46" s="318">
        <f t="shared" si="55"/>
        <v>6.7620000000000005</v>
      </c>
      <c r="P46" s="317">
        <f>'1ER TRIM.'!AW47</f>
        <v>10</v>
      </c>
      <c r="Q46" s="318">
        <f t="shared" si="56"/>
        <v>3</v>
      </c>
      <c r="R46" s="316">
        <f t="shared" si="57"/>
        <v>9.76</v>
      </c>
      <c r="S46" s="317">
        <f>'1ER TRIM.'!BH47</f>
        <v>10</v>
      </c>
      <c r="T46" s="318">
        <f t="shared" si="58"/>
        <v>7</v>
      </c>
      <c r="U46" s="317">
        <f>'1ER TRIM.'!BM47</f>
        <v>9.5</v>
      </c>
      <c r="V46" s="318">
        <f t="shared" si="59"/>
        <v>2.85</v>
      </c>
      <c r="W46" s="316">
        <f t="shared" si="60"/>
        <v>9.85</v>
      </c>
      <c r="X46" s="317">
        <f>'1ER TRIM.'!BX47</f>
        <v>9.75</v>
      </c>
      <c r="Y46" s="318">
        <f t="shared" si="61"/>
        <v>6.8250000000000002</v>
      </c>
      <c r="Z46" s="317">
        <f>'1ER TRIM.'!CC47</f>
        <v>9.5</v>
      </c>
      <c r="AA46" s="318">
        <f t="shared" si="62"/>
        <v>2.85</v>
      </c>
      <c r="AB46" s="316">
        <f t="shared" si="63"/>
        <v>9.67</v>
      </c>
      <c r="AC46" s="319">
        <f>'1ER TRIM.'!CV47</f>
        <v>10</v>
      </c>
      <c r="AD46" s="316" t="str">
        <f t="shared" si="64"/>
        <v>A+</v>
      </c>
      <c r="AE46" s="319">
        <f>'1ER TRIM.'!DN47</f>
        <v>10</v>
      </c>
      <c r="AF46" s="316" t="str">
        <f t="shared" si="48"/>
        <v>A+</v>
      </c>
      <c r="AG46" s="264" t="s">
        <v>95</v>
      </c>
      <c r="AH46" s="264" t="s">
        <v>188</v>
      </c>
    </row>
    <row r="47" spans="1:34" x14ac:dyDescent="0.25">
      <c r="A47" s="137">
        <v>37</v>
      </c>
      <c r="B47" s="138">
        <f>'LISTA CAS'!B44</f>
        <v>0</v>
      </c>
      <c r="C47" s="296" t="s">
        <v>225</v>
      </c>
      <c r="D47" s="317">
        <f>'1ER TRIM.'!L48</f>
        <v>7.23</v>
      </c>
      <c r="E47" s="318">
        <f t="shared" si="49"/>
        <v>5.0609999999999999</v>
      </c>
      <c r="F47" s="317">
        <f>'1ER TRIM.'!Q48</f>
        <v>7.4</v>
      </c>
      <c r="G47" s="318">
        <f t="shared" si="50"/>
        <v>2.2200000000000002</v>
      </c>
      <c r="H47" s="316">
        <f t="shared" si="51"/>
        <v>7.28</v>
      </c>
      <c r="I47" s="317">
        <f>'1ER TRIM.'!AB48</f>
        <v>7.96</v>
      </c>
      <c r="J47" s="318">
        <f t="shared" si="52"/>
        <v>5.5720000000000001</v>
      </c>
      <c r="K47" s="317">
        <f>'1ER TRIM.'!AG48</f>
        <v>9.9499999999999993</v>
      </c>
      <c r="L47" s="318">
        <f t="shared" si="53"/>
        <v>2.9849999999999999</v>
      </c>
      <c r="M47" s="316">
        <f t="shared" si="54"/>
        <v>8.5500000000000007</v>
      </c>
      <c r="N47" s="317">
        <f>'1ER TRIM.'!AR48</f>
        <v>7.29</v>
      </c>
      <c r="O47" s="318">
        <f t="shared" si="55"/>
        <v>5.1029999999999998</v>
      </c>
      <c r="P47" s="317">
        <f>'1ER TRIM.'!AW48</f>
        <v>9.6</v>
      </c>
      <c r="Q47" s="318">
        <f t="shared" si="56"/>
        <v>2.88</v>
      </c>
      <c r="R47" s="316">
        <f t="shared" si="57"/>
        <v>7.98</v>
      </c>
      <c r="S47" s="317">
        <f>'1ER TRIM.'!BH48</f>
        <v>8.6199999999999992</v>
      </c>
      <c r="T47" s="318">
        <f t="shared" si="58"/>
        <v>6.0339999999999998</v>
      </c>
      <c r="U47" s="317">
        <f>'1ER TRIM.'!BM48</f>
        <v>9.32</v>
      </c>
      <c r="V47" s="318">
        <f t="shared" si="59"/>
        <v>2.7960000000000003</v>
      </c>
      <c r="W47" s="316">
        <f t="shared" si="60"/>
        <v>8.83</v>
      </c>
      <c r="X47" s="317">
        <f>'1ER TRIM.'!BX48</f>
        <v>6.91</v>
      </c>
      <c r="Y47" s="318">
        <f t="shared" si="61"/>
        <v>4.8369999999999997</v>
      </c>
      <c r="Z47" s="317">
        <f>'1ER TRIM.'!CC48</f>
        <v>9.17</v>
      </c>
      <c r="AA47" s="318">
        <f t="shared" si="62"/>
        <v>2.7510000000000003</v>
      </c>
      <c r="AB47" s="316">
        <f t="shared" si="63"/>
        <v>7.58</v>
      </c>
      <c r="AC47" s="319">
        <f>'1ER TRIM.'!CV48</f>
        <v>9</v>
      </c>
      <c r="AD47" s="316" t="str">
        <f t="shared" si="64"/>
        <v>A-</v>
      </c>
      <c r="AE47" s="319">
        <f>'1ER TRIM.'!DN48</f>
        <v>10</v>
      </c>
      <c r="AF47" s="316" t="str">
        <f t="shared" si="48"/>
        <v>A+</v>
      </c>
      <c r="AG47" s="264" t="s">
        <v>95</v>
      </c>
      <c r="AH47" s="265" t="s">
        <v>97</v>
      </c>
    </row>
    <row r="48" spans="1:34" x14ac:dyDescent="0.25">
      <c r="A48" s="137">
        <v>38</v>
      </c>
      <c r="B48" s="138">
        <f>'LISTA CAS'!B45</f>
        <v>0</v>
      </c>
      <c r="C48" s="296" t="s">
        <v>226</v>
      </c>
      <c r="D48" s="317">
        <f>'1ER TRIM.'!L49</f>
        <v>6.1</v>
      </c>
      <c r="E48" s="318">
        <f t="shared" si="49"/>
        <v>4.2699999999999996</v>
      </c>
      <c r="F48" s="317">
        <f>'1ER TRIM.'!Q49</f>
        <v>6</v>
      </c>
      <c r="G48" s="318">
        <f t="shared" si="50"/>
        <v>1.8</v>
      </c>
      <c r="H48" s="316">
        <f t="shared" si="51"/>
        <v>6.07</v>
      </c>
      <c r="I48" s="317">
        <f>'1ER TRIM.'!AB49</f>
        <v>6.83</v>
      </c>
      <c r="J48" s="318">
        <f t="shared" si="52"/>
        <v>4.7810000000000006</v>
      </c>
      <c r="K48" s="317">
        <f>'1ER TRIM.'!AG49</f>
        <v>6.5</v>
      </c>
      <c r="L48" s="318">
        <f t="shared" si="53"/>
        <v>1.95</v>
      </c>
      <c r="M48" s="316">
        <f t="shared" si="54"/>
        <v>6.73</v>
      </c>
      <c r="N48" s="317">
        <f>'1ER TRIM.'!AR49</f>
        <v>5.5</v>
      </c>
      <c r="O48" s="318">
        <f t="shared" si="55"/>
        <v>3.85</v>
      </c>
      <c r="P48" s="317">
        <f>'1ER TRIM.'!AW49</f>
        <v>7.67</v>
      </c>
      <c r="Q48" s="318">
        <f t="shared" si="56"/>
        <v>2.3010000000000002</v>
      </c>
      <c r="R48" s="316">
        <f t="shared" si="57"/>
        <v>6.15</v>
      </c>
      <c r="S48" s="317">
        <f>'1ER TRIM.'!BH49</f>
        <v>6.33</v>
      </c>
      <c r="T48" s="318">
        <f t="shared" si="58"/>
        <v>4.431</v>
      </c>
      <c r="U48" s="317">
        <f>'1ER TRIM.'!BM49</f>
        <v>7.7</v>
      </c>
      <c r="V48" s="318">
        <f t="shared" si="59"/>
        <v>2.31</v>
      </c>
      <c r="W48" s="316">
        <f t="shared" si="60"/>
        <v>6.74</v>
      </c>
      <c r="X48" s="317">
        <f>'1ER TRIM.'!BX49</f>
        <v>5.79</v>
      </c>
      <c r="Y48" s="318">
        <f t="shared" si="61"/>
        <v>4.0529999999999999</v>
      </c>
      <c r="Z48" s="317">
        <f>'1ER TRIM.'!CC49</f>
        <v>7.35</v>
      </c>
      <c r="AA48" s="318">
        <f t="shared" si="62"/>
        <v>2.2050000000000001</v>
      </c>
      <c r="AB48" s="316">
        <f t="shared" si="63"/>
        <v>6.25</v>
      </c>
      <c r="AC48" s="319">
        <f>'1ER TRIM.'!CV49</f>
        <v>8</v>
      </c>
      <c r="AD48" s="316" t="str">
        <f t="shared" si="64"/>
        <v>B+</v>
      </c>
      <c r="AE48" s="319">
        <f>'1ER TRIM.'!DN49</f>
        <v>7</v>
      </c>
      <c r="AF48" s="316" t="str">
        <f t="shared" si="48"/>
        <v>B-</v>
      </c>
      <c r="AG48" s="264" t="s">
        <v>95</v>
      </c>
      <c r="AH48" s="265" t="s">
        <v>95</v>
      </c>
    </row>
    <row r="49" spans="1:34" x14ac:dyDescent="0.25">
      <c r="A49" s="137">
        <v>39</v>
      </c>
      <c r="B49" s="138">
        <f>'LISTA CAS'!B46</f>
        <v>0</v>
      </c>
      <c r="C49" s="296" t="s">
        <v>227</v>
      </c>
      <c r="D49" s="317">
        <f>'1ER TRIM.'!L50</f>
        <v>9.58</v>
      </c>
      <c r="E49" s="318">
        <f t="shared" si="49"/>
        <v>6.7060000000000004</v>
      </c>
      <c r="F49" s="317">
        <f>'1ER TRIM.'!Q50</f>
        <v>10</v>
      </c>
      <c r="G49" s="318">
        <f t="shared" si="50"/>
        <v>3</v>
      </c>
      <c r="H49" s="316">
        <f t="shared" si="51"/>
        <v>9.6999999999999993</v>
      </c>
      <c r="I49" s="317">
        <f>'1ER TRIM.'!AB50</f>
        <v>9.6199999999999992</v>
      </c>
      <c r="J49" s="318">
        <f t="shared" si="52"/>
        <v>6.734</v>
      </c>
      <c r="K49" s="317">
        <f>'1ER TRIM.'!AG50</f>
        <v>10</v>
      </c>
      <c r="L49" s="318">
        <f t="shared" si="53"/>
        <v>3</v>
      </c>
      <c r="M49" s="316">
        <f t="shared" si="54"/>
        <v>9.73</v>
      </c>
      <c r="N49" s="317">
        <f>'1ER TRIM.'!AR50</f>
        <v>8.85</v>
      </c>
      <c r="O49" s="318">
        <f t="shared" si="55"/>
        <v>6.1950000000000003</v>
      </c>
      <c r="P49" s="317">
        <f>'1ER TRIM.'!AW50</f>
        <v>9.25</v>
      </c>
      <c r="Q49" s="318">
        <f t="shared" si="56"/>
        <v>2.7749999999999999</v>
      </c>
      <c r="R49" s="316">
        <f t="shared" si="57"/>
        <v>8.9700000000000006</v>
      </c>
      <c r="S49" s="317">
        <f>'1ER TRIM.'!BH50</f>
        <v>10</v>
      </c>
      <c r="T49" s="318">
        <f t="shared" si="58"/>
        <v>7</v>
      </c>
      <c r="U49" s="317">
        <f>'1ER TRIM.'!BM50</f>
        <v>9.9</v>
      </c>
      <c r="V49" s="318">
        <f t="shared" si="59"/>
        <v>2.97</v>
      </c>
      <c r="W49" s="316">
        <f t="shared" si="60"/>
        <v>9.9700000000000006</v>
      </c>
      <c r="X49" s="317">
        <f>'1ER TRIM.'!BX50</f>
        <v>10</v>
      </c>
      <c r="Y49" s="318">
        <f t="shared" si="61"/>
        <v>7</v>
      </c>
      <c r="Z49" s="317">
        <f>'1ER TRIM.'!CC50</f>
        <v>9.3000000000000007</v>
      </c>
      <c r="AA49" s="318">
        <f t="shared" si="62"/>
        <v>2.79</v>
      </c>
      <c r="AB49" s="316">
        <f t="shared" si="63"/>
        <v>9.7899999999999991</v>
      </c>
      <c r="AC49" s="319">
        <f>'1ER TRIM.'!CV50</f>
        <v>10</v>
      </c>
      <c r="AD49" s="316" t="str">
        <f t="shared" si="64"/>
        <v>A+</v>
      </c>
      <c r="AE49" s="319">
        <f>'1ER TRIM.'!DN50</f>
        <v>10</v>
      </c>
      <c r="AF49" s="316" t="str">
        <f t="shared" si="48"/>
        <v>A+</v>
      </c>
      <c r="AG49" s="264" t="s">
        <v>95</v>
      </c>
      <c r="AH49" s="265" t="s">
        <v>175</v>
      </c>
    </row>
    <row r="50" spans="1:34" x14ac:dyDescent="0.25">
      <c r="A50" s="137">
        <v>40</v>
      </c>
      <c r="B50" s="138">
        <f>'LISTA CAS'!B47</f>
        <v>0</v>
      </c>
      <c r="C50" s="138">
        <f>'LISTA CAS'!C47</f>
        <v>0</v>
      </c>
      <c r="D50" s="317" t="str">
        <f>'1ER TRIM.'!L51</f>
        <v/>
      </c>
      <c r="E50" s="318" t="str">
        <f t="shared" si="49"/>
        <v/>
      </c>
      <c r="F50" s="317" t="str">
        <f>'1ER TRIM.'!Q51</f>
        <v/>
      </c>
      <c r="G50" s="318" t="str">
        <f t="shared" si="50"/>
        <v/>
      </c>
      <c r="H50" s="316" t="str">
        <f t="shared" si="51"/>
        <v/>
      </c>
      <c r="I50" s="317" t="str">
        <f>'1ER TRIM.'!AB51</f>
        <v/>
      </c>
      <c r="J50" s="318" t="str">
        <f t="shared" si="52"/>
        <v/>
      </c>
      <c r="K50" s="317" t="str">
        <f>'1ER TRIM.'!AG51</f>
        <v/>
      </c>
      <c r="L50" s="318" t="str">
        <f t="shared" si="53"/>
        <v/>
      </c>
      <c r="M50" s="316" t="str">
        <f t="shared" si="54"/>
        <v/>
      </c>
      <c r="N50" s="317" t="str">
        <f>'1ER TRIM.'!AR51</f>
        <v/>
      </c>
      <c r="O50" s="318" t="str">
        <f t="shared" si="55"/>
        <v/>
      </c>
      <c r="P50" s="317" t="str">
        <f>'1ER TRIM.'!AW51</f>
        <v/>
      </c>
      <c r="Q50" s="318" t="str">
        <f t="shared" si="56"/>
        <v/>
      </c>
      <c r="R50" s="316" t="str">
        <f t="shared" si="57"/>
        <v/>
      </c>
      <c r="S50" s="317" t="str">
        <f>'1ER TRIM.'!BH51</f>
        <v/>
      </c>
      <c r="T50" s="318" t="str">
        <f t="shared" si="58"/>
        <v/>
      </c>
      <c r="U50" s="317" t="str">
        <f>'1ER TRIM.'!BM51</f>
        <v/>
      </c>
      <c r="V50" s="318" t="str">
        <f t="shared" si="59"/>
        <v/>
      </c>
      <c r="W50" s="316" t="str">
        <f t="shared" si="60"/>
        <v/>
      </c>
      <c r="X50" s="317" t="str">
        <f>'1ER TRIM.'!BX51</f>
        <v/>
      </c>
      <c r="Y50" s="318" t="str">
        <f t="shared" si="61"/>
        <v/>
      </c>
      <c r="Z50" s="317" t="str">
        <f>'1ER TRIM.'!CC51</f>
        <v/>
      </c>
      <c r="AA50" s="318" t="str">
        <f t="shared" si="62"/>
        <v/>
      </c>
      <c r="AB50" s="316" t="str">
        <f t="shared" si="63"/>
        <v/>
      </c>
      <c r="AC50" s="319" t="str">
        <f>'1ER TRIM.'!CV51</f>
        <v/>
      </c>
      <c r="AD50" s="316" t="str">
        <f t="shared" si="64"/>
        <v/>
      </c>
      <c r="AE50" s="319" t="str">
        <f>'1ER TRIM.'!DN51</f>
        <v/>
      </c>
      <c r="AF50" s="316" t="str">
        <f t="shared" si="48"/>
        <v/>
      </c>
      <c r="AG50" s="264" t="s">
        <v>95</v>
      </c>
      <c r="AH50" s="265" t="s">
        <v>95</v>
      </c>
    </row>
    <row r="51" spans="1:34" x14ac:dyDescent="0.25">
      <c r="A51" s="25"/>
      <c r="B51" s="25"/>
      <c r="C51" s="25"/>
    </row>
    <row r="52" spans="1:34" x14ac:dyDescent="0.25">
      <c r="A52" s="25"/>
      <c r="B52" s="25"/>
      <c r="C52" s="25"/>
    </row>
    <row r="58" spans="1:34" x14ac:dyDescent="0.25">
      <c r="C58" s="39"/>
    </row>
    <row r="59" spans="1:34" x14ac:dyDescent="0.25">
      <c r="C59" s="101"/>
    </row>
  </sheetData>
  <mergeCells count="48">
    <mergeCell ref="A8:C9"/>
    <mergeCell ref="D8:D10"/>
    <mergeCell ref="F8:F10"/>
    <mergeCell ref="I8:I10"/>
    <mergeCell ref="H8:H10"/>
    <mergeCell ref="A7:C7"/>
    <mergeCell ref="D7:H7"/>
    <mergeCell ref="I7:M7"/>
    <mergeCell ref="N7:R7"/>
    <mergeCell ref="D4:F4"/>
    <mergeCell ref="A6:AH6"/>
    <mergeCell ref="AC7:AD7"/>
    <mergeCell ref="AE7:AF7"/>
    <mergeCell ref="AG7:AG10"/>
    <mergeCell ref="AH7:AH10"/>
    <mergeCell ref="Z8:Z10"/>
    <mergeCell ref="V8:V10"/>
    <mergeCell ref="AB8:AB10"/>
    <mergeCell ref="X7:AB7"/>
    <mergeCell ref="AC8:AC10"/>
    <mergeCell ref="S7:W7"/>
    <mergeCell ref="A2:B2"/>
    <mergeCell ref="A3:B3"/>
    <mergeCell ref="C3:F3"/>
    <mergeCell ref="A4:B4"/>
    <mergeCell ref="C2:H2"/>
    <mergeCell ref="G4:H4"/>
    <mergeCell ref="X8:X10"/>
    <mergeCell ref="Y8:Y10"/>
    <mergeCell ref="AA8:AA10"/>
    <mergeCell ref="AD8:AD10"/>
    <mergeCell ref="T8:T10"/>
    <mergeCell ref="AF8:AF10"/>
    <mergeCell ref="E8:E10"/>
    <mergeCell ref="G8:G10"/>
    <mergeCell ref="M8:M10"/>
    <mergeCell ref="R8:R10"/>
    <mergeCell ref="W8:W10"/>
    <mergeCell ref="S8:S10"/>
    <mergeCell ref="U8:U10"/>
    <mergeCell ref="J8:J10"/>
    <mergeCell ref="L8:L10"/>
    <mergeCell ref="N8:N10"/>
    <mergeCell ref="O8:O10"/>
    <mergeCell ref="Q8:Q10"/>
    <mergeCell ref="K8:K10"/>
    <mergeCell ref="P8:P10"/>
    <mergeCell ref="AE8:AE10"/>
  </mergeCells>
  <phoneticPr fontId="48" type="noConversion"/>
  <pageMargins left="0" right="0" top="0" bottom="0" header="0" footer="0"/>
  <pageSetup paperSize="9" scale="70" orientation="portrait" horizontalDpi="0" verticalDpi="0" r:id="rId1"/>
  <ignoredErrors>
    <ignoredError sqref="AE11:AE22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L64"/>
  <sheetViews>
    <sheetView showGridLines="0" topLeftCell="A39" zoomScaleNormal="100" workbookViewId="0">
      <selection activeCell="H15" sqref="H15"/>
    </sheetView>
  </sheetViews>
  <sheetFormatPr baseColWidth="10" defaultRowHeight="15" x14ac:dyDescent="0.25"/>
  <cols>
    <col min="1" max="1" width="3.140625" customWidth="1"/>
    <col min="2" max="2" width="10.7109375" customWidth="1"/>
    <col min="3" max="3" width="45.7109375" customWidth="1"/>
    <col min="4" max="10" width="8.140625" customWidth="1"/>
    <col min="11" max="11" width="9.85546875" customWidth="1"/>
    <col min="12" max="12" width="2.140625" customWidth="1"/>
  </cols>
  <sheetData>
    <row r="1" spans="1:11" ht="76.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6" hidden="1" customHeight="1" x14ac:dyDescent="0.25">
      <c r="A2" s="554" t="s">
        <v>9</v>
      </c>
      <c r="B2" s="554"/>
      <c r="C2" s="96"/>
      <c r="D2" s="96"/>
      <c r="E2" s="96"/>
      <c r="F2" s="96"/>
      <c r="G2" s="68"/>
      <c r="H2" s="69"/>
      <c r="I2" s="69"/>
      <c r="J2" s="69"/>
      <c r="K2" s="69"/>
    </row>
    <row r="3" spans="1:11" ht="15.75" customHeight="1" x14ac:dyDescent="0.25">
      <c r="A3" s="555" t="s">
        <v>9</v>
      </c>
      <c r="B3" s="555"/>
      <c r="C3" s="556" t="str">
        <f>MENÚ!A2</f>
        <v>UNIDAD EDUCATIVA DEL MILENIO 
CIUDAD DE PEDERNALES</v>
      </c>
      <c r="D3" s="556"/>
      <c r="E3" s="556"/>
      <c r="F3" s="556"/>
      <c r="G3" s="68"/>
      <c r="H3" s="69"/>
      <c r="I3" s="69"/>
      <c r="J3" s="69"/>
      <c r="K3" s="69"/>
    </row>
    <row r="4" spans="1:11" ht="15.75" customHeight="1" x14ac:dyDescent="0.25">
      <c r="A4" s="555" t="s">
        <v>10</v>
      </c>
      <c r="B4" s="555"/>
      <c r="C4" s="518" t="str">
        <f>MENÚ!B7</f>
        <v>MGTR. YUGCHA BRAVO SHIRLEY</v>
      </c>
      <c r="D4" s="518"/>
      <c r="E4" s="187"/>
      <c r="F4" s="187"/>
      <c r="G4" s="68"/>
      <c r="H4" s="69"/>
      <c r="I4" s="69"/>
      <c r="J4" s="69"/>
      <c r="K4" s="69"/>
    </row>
    <row r="5" spans="1:11" ht="15.75" customHeight="1" x14ac:dyDescent="0.25">
      <c r="A5" s="555" t="s">
        <v>51</v>
      </c>
      <c r="B5" s="555"/>
      <c r="C5" s="145" t="str">
        <f>MENÚ!G7</f>
        <v>2do</v>
      </c>
      <c r="D5" s="557" t="s">
        <v>40</v>
      </c>
      <c r="E5" s="557"/>
      <c r="F5" s="161" t="str">
        <f>MENÚ!G8</f>
        <v>A</v>
      </c>
      <c r="G5" s="68"/>
      <c r="H5" s="69"/>
      <c r="I5" s="69"/>
      <c r="J5" s="69"/>
      <c r="K5" s="69"/>
    </row>
    <row r="6" spans="1:11" s="219" customFormat="1" ht="4.5" customHeight="1" x14ac:dyDescent="0.25">
      <c r="A6" s="218">
        <v>1</v>
      </c>
      <c r="B6" s="218">
        <v>2</v>
      </c>
      <c r="C6" s="218">
        <v>3</v>
      </c>
      <c r="D6" s="218">
        <v>4</v>
      </c>
      <c r="E6" s="218">
        <v>5</v>
      </c>
      <c r="F6" s="218">
        <v>6</v>
      </c>
      <c r="G6" s="218">
        <v>7</v>
      </c>
      <c r="H6" s="218">
        <v>8</v>
      </c>
      <c r="I6" s="218">
        <v>12</v>
      </c>
      <c r="J6" s="218">
        <v>13</v>
      </c>
      <c r="K6" s="218">
        <v>20</v>
      </c>
    </row>
    <row r="7" spans="1:11" ht="21" customHeight="1" thickBot="1" x14ac:dyDescent="0.3">
      <c r="A7" s="558" t="s">
        <v>41</v>
      </c>
      <c r="B7" s="558"/>
      <c r="C7" s="558"/>
      <c r="D7" s="559"/>
      <c r="E7" s="559"/>
      <c r="F7" s="559"/>
      <c r="G7" s="559"/>
      <c r="H7" s="559"/>
      <c r="I7" s="559"/>
      <c r="J7" s="559"/>
      <c r="K7" s="559"/>
    </row>
    <row r="8" spans="1:11" ht="60" customHeight="1" thickTop="1" thickBot="1" x14ac:dyDescent="0.3">
      <c r="A8" s="124" t="s">
        <v>3</v>
      </c>
      <c r="B8" s="125" t="s">
        <v>2</v>
      </c>
      <c r="C8" s="251" t="s">
        <v>0</v>
      </c>
      <c r="D8" s="253" t="str">
        <f>'CALIF. 1ER TRIM.'!D7</f>
        <v>LENGUA Y LITERATURA</v>
      </c>
      <c r="E8" s="254" t="str">
        <f>'CALIF. 1ER TRIM.'!I7</f>
        <v>MATEMÁTICA</v>
      </c>
      <c r="F8" s="255" t="str">
        <f>'CALIF. 1ER TRIM.'!N7</f>
        <v>ESTUDIOS SOCIALES</v>
      </c>
      <c r="G8" s="256" t="str">
        <f>'CALIF. 1ER TRIM.'!S7</f>
        <v>CIENCIAS NATURALES</v>
      </c>
      <c r="H8" s="257" t="str">
        <f>'CALIF. 1ER TRIM.'!X7</f>
        <v>INGLÉS</v>
      </c>
      <c r="I8" s="258" t="str">
        <f>'CALIF. 1ER TRIM.'!AC7</f>
        <v>EDUCACIÓN FÍSICA</v>
      </c>
      <c r="J8" s="259" t="str">
        <f>'CALIF. 1ER TRIM.'!AE7</f>
        <v>EDUCACIÓN CULTURAL Y ARÍSTICA</v>
      </c>
      <c r="K8" s="260" t="s">
        <v>55</v>
      </c>
    </row>
    <row r="9" spans="1:11" s="25" customFormat="1" ht="14.25" customHeight="1" thickTop="1" thickBot="1" x14ac:dyDescent="0.25">
      <c r="A9" s="141">
        <v>1</v>
      </c>
      <c r="B9" s="156">
        <f>'LISTA CAS'!B8</f>
        <v>0</v>
      </c>
      <c r="C9" s="296" t="s">
        <v>189</v>
      </c>
      <c r="D9" s="320">
        <f>'CALIF. 1ER TRIM.'!H11</f>
        <v>9.9700000000000006</v>
      </c>
      <c r="E9" s="321">
        <f>'CALIF. 1ER TRIM.'!M11</f>
        <v>9.82</v>
      </c>
      <c r="F9" s="320">
        <f>'CALIF. 1ER TRIM.'!R11</f>
        <v>9.44</v>
      </c>
      <c r="G9" s="321">
        <f>'CALIF. 1ER TRIM.'!W11</f>
        <v>9.7899999999999991</v>
      </c>
      <c r="H9" s="320">
        <f>'CALIF. 1ER TRIM.'!AB11</f>
        <v>9.85</v>
      </c>
      <c r="I9" s="321">
        <f>'CALIF. 1ER TRIM.'!AC11</f>
        <v>10</v>
      </c>
      <c r="J9" s="320">
        <f>'CALIF. 1ER TRIM.'!AE11</f>
        <v>10</v>
      </c>
      <c r="K9" s="252">
        <f t="shared" ref="K9:K22" si="0">IFERROR(TRUNC(AVERAGE(D9:J9),2),"")</f>
        <v>9.83</v>
      </c>
    </row>
    <row r="10" spans="1:11" s="25" customFormat="1" ht="14.25" customHeight="1" thickTop="1" thickBot="1" x14ac:dyDescent="0.25">
      <c r="A10" s="141">
        <v>2</v>
      </c>
      <c r="B10" s="156">
        <f>'LISTA CAS'!B9</f>
        <v>0</v>
      </c>
      <c r="C10" s="296" t="s">
        <v>190</v>
      </c>
      <c r="D10" s="322">
        <f>'CALIF. 1ER TRIM.'!H12</f>
        <v>10</v>
      </c>
      <c r="E10" s="323">
        <f>'CALIF. 1ER TRIM.'!M12</f>
        <v>9.93</v>
      </c>
      <c r="F10" s="322">
        <f>'CALIF. 1ER TRIM.'!R12</f>
        <v>9.76</v>
      </c>
      <c r="G10" s="323">
        <f>'CALIF. 1ER TRIM.'!W12</f>
        <v>9.86</v>
      </c>
      <c r="H10" s="322">
        <f>'CALIF. 1ER TRIM.'!AB12</f>
        <v>9.93</v>
      </c>
      <c r="I10" s="323">
        <f>'CALIF. 1ER TRIM.'!AC12</f>
        <v>10</v>
      </c>
      <c r="J10" s="322">
        <f>'CALIF. 1ER TRIM.'!AE12</f>
        <v>10</v>
      </c>
      <c r="K10" s="144">
        <f t="shared" si="0"/>
        <v>9.92</v>
      </c>
    </row>
    <row r="11" spans="1:11" s="25" customFormat="1" ht="14.25" customHeight="1" thickTop="1" thickBot="1" x14ac:dyDescent="0.25">
      <c r="A11" s="141">
        <v>3</v>
      </c>
      <c r="B11" s="156">
        <f>'LISTA CAS'!B10</f>
        <v>0</v>
      </c>
      <c r="C11" s="296" t="s">
        <v>191</v>
      </c>
      <c r="D11" s="322">
        <f>'CALIF. 1ER TRIM.'!H13</f>
        <v>9.93</v>
      </c>
      <c r="E11" s="323">
        <f>'CALIF. 1ER TRIM.'!M13</f>
        <v>9.7899999999999991</v>
      </c>
      <c r="F11" s="322">
        <f>'CALIF. 1ER TRIM.'!R13</f>
        <v>9.4600000000000009</v>
      </c>
      <c r="G11" s="323">
        <f>'CALIF. 1ER TRIM.'!W13</f>
        <v>9.67</v>
      </c>
      <c r="H11" s="322">
        <f>'CALIF. 1ER TRIM.'!AB13</f>
        <v>10</v>
      </c>
      <c r="I11" s="323">
        <f>'CALIF. 1ER TRIM.'!AC13</f>
        <v>10</v>
      </c>
      <c r="J11" s="322">
        <f>'CALIF. 1ER TRIM.'!AE13</f>
        <v>9</v>
      </c>
      <c r="K11" s="144">
        <f t="shared" si="0"/>
        <v>9.69</v>
      </c>
    </row>
    <row r="12" spans="1:11" s="25" customFormat="1" ht="14.25" customHeight="1" thickTop="1" thickBot="1" x14ac:dyDescent="0.25">
      <c r="A12" s="141">
        <v>4</v>
      </c>
      <c r="B12" s="156">
        <f>'LISTA CAS'!B11</f>
        <v>0</v>
      </c>
      <c r="C12" s="296" t="s">
        <v>192</v>
      </c>
      <c r="D12" s="322">
        <f>'CALIF. 1ER TRIM.'!H14</f>
        <v>7.1</v>
      </c>
      <c r="E12" s="323">
        <f>'CALIF. 1ER TRIM.'!M14</f>
        <v>8.01</v>
      </c>
      <c r="F12" s="322">
        <f>'CALIF. 1ER TRIM.'!R14</f>
        <v>9.07</v>
      </c>
      <c r="G12" s="323">
        <f>'CALIF. 1ER TRIM.'!W14</f>
        <v>8.7799999999999994</v>
      </c>
      <c r="H12" s="322">
        <f>'CALIF. 1ER TRIM.'!AB14</f>
        <v>7.93</v>
      </c>
      <c r="I12" s="323">
        <f>'CALIF. 1ER TRIM.'!AC14</f>
        <v>9</v>
      </c>
      <c r="J12" s="322">
        <f>'CALIF. 1ER TRIM.'!AE14</f>
        <v>10</v>
      </c>
      <c r="K12" s="144">
        <f t="shared" si="0"/>
        <v>8.5500000000000007</v>
      </c>
    </row>
    <row r="13" spans="1:11" s="25" customFormat="1" ht="14.25" customHeight="1" thickTop="1" thickBot="1" x14ac:dyDescent="0.25">
      <c r="A13" s="141">
        <v>5</v>
      </c>
      <c r="B13" s="156">
        <f>'LISTA CAS'!B12</f>
        <v>0</v>
      </c>
      <c r="C13" s="296" t="s">
        <v>193</v>
      </c>
      <c r="D13" s="322">
        <f>'CALIF. 1ER TRIM.'!H15</f>
        <v>10</v>
      </c>
      <c r="E13" s="323">
        <f>'CALIF. 1ER TRIM.'!M15</f>
        <v>10</v>
      </c>
      <c r="F13" s="322">
        <f>'CALIF. 1ER TRIM.'!R15</f>
        <v>10</v>
      </c>
      <c r="G13" s="323">
        <f>'CALIF. 1ER TRIM.'!W15</f>
        <v>10</v>
      </c>
      <c r="H13" s="322">
        <f>'CALIF. 1ER TRIM.'!AB15</f>
        <v>10</v>
      </c>
      <c r="I13" s="323">
        <f>'CALIF. 1ER TRIM.'!AC15</f>
        <v>10</v>
      </c>
      <c r="J13" s="322">
        <f>'CALIF. 1ER TRIM.'!AE15</f>
        <v>10</v>
      </c>
      <c r="K13" s="144">
        <f t="shared" si="0"/>
        <v>10</v>
      </c>
    </row>
    <row r="14" spans="1:11" s="25" customFormat="1" ht="14.25" customHeight="1" thickTop="1" thickBot="1" x14ac:dyDescent="0.25">
      <c r="A14" s="141">
        <v>6</v>
      </c>
      <c r="B14" s="156">
        <f>'LISTA CAS'!B13</f>
        <v>0</v>
      </c>
      <c r="C14" s="296" t="s">
        <v>194</v>
      </c>
      <c r="D14" s="322">
        <f>'CALIF. 1ER TRIM.'!H16</f>
        <v>8.81</v>
      </c>
      <c r="E14" s="323">
        <f>'CALIF. 1ER TRIM.'!M16</f>
        <v>8.52</v>
      </c>
      <c r="F14" s="322">
        <f>'CALIF. 1ER TRIM.'!R16</f>
        <v>8.94</v>
      </c>
      <c r="G14" s="323">
        <f>'CALIF. 1ER TRIM.'!W16</f>
        <v>8.73</v>
      </c>
      <c r="H14" s="322">
        <f>'CALIF. 1ER TRIM.'!AB16</f>
        <v>9.09</v>
      </c>
      <c r="I14" s="323">
        <f>'CALIF. 1ER TRIM.'!AC16</f>
        <v>9</v>
      </c>
      <c r="J14" s="322">
        <f>'CALIF. 1ER TRIM.'!AE16</f>
        <v>10</v>
      </c>
      <c r="K14" s="144">
        <f t="shared" si="0"/>
        <v>9.01</v>
      </c>
    </row>
    <row r="15" spans="1:11" s="25" customFormat="1" ht="14.25" customHeight="1" thickTop="1" thickBot="1" x14ac:dyDescent="0.25">
      <c r="A15" s="141">
        <v>7</v>
      </c>
      <c r="B15" s="156">
        <f>'LISTA CAS'!B14</f>
        <v>0</v>
      </c>
      <c r="C15" s="296" t="s">
        <v>195</v>
      </c>
      <c r="D15" s="322">
        <f>'CALIF. 1ER TRIM.'!H17</f>
        <v>10</v>
      </c>
      <c r="E15" s="323">
        <f>'CALIF. 1ER TRIM.'!M17</f>
        <v>9.81</v>
      </c>
      <c r="F15" s="322">
        <f>'CALIF. 1ER TRIM.'!R17</f>
        <v>9.5299999999999994</v>
      </c>
      <c r="G15" s="323">
        <f>'CALIF. 1ER TRIM.'!W17</f>
        <v>9.76</v>
      </c>
      <c r="H15" s="322">
        <f>'CALIF. 1ER TRIM.'!AB17</f>
        <v>9.61</v>
      </c>
      <c r="I15" s="323">
        <f>'CALIF. 1ER TRIM.'!AC17</f>
        <v>10</v>
      </c>
      <c r="J15" s="322">
        <f>'CALIF. 1ER TRIM.'!AE17</f>
        <v>10</v>
      </c>
      <c r="K15" s="144">
        <f t="shared" si="0"/>
        <v>9.81</v>
      </c>
    </row>
    <row r="16" spans="1:11" s="25" customFormat="1" ht="14.25" customHeight="1" thickTop="1" thickBot="1" x14ac:dyDescent="0.25">
      <c r="A16" s="141">
        <v>8</v>
      </c>
      <c r="B16" s="156">
        <f>'LISTA CAS'!B15</f>
        <v>0</v>
      </c>
      <c r="C16" s="296" t="s">
        <v>196</v>
      </c>
      <c r="D16" s="322">
        <f>'CALIF. 1ER TRIM.'!H18</f>
        <v>8.1199999999999992</v>
      </c>
      <c r="E16" s="323">
        <f>'CALIF. 1ER TRIM.'!M18</f>
        <v>8.06</v>
      </c>
      <c r="F16" s="322">
        <f>'CALIF. 1ER TRIM.'!R18</f>
        <v>9.81</v>
      </c>
      <c r="G16" s="323">
        <f>'CALIF. 1ER TRIM.'!W18</f>
        <v>9.1199999999999992</v>
      </c>
      <c r="H16" s="322">
        <f>'CALIF. 1ER TRIM.'!AB18</f>
        <v>7.63</v>
      </c>
      <c r="I16" s="323">
        <f>'CALIF. 1ER TRIM.'!AC18</f>
        <v>10</v>
      </c>
      <c r="J16" s="322">
        <f>'CALIF. 1ER TRIM.'!AE18</f>
        <v>10</v>
      </c>
      <c r="K16" s="144">
        <f t="shared" si="0"/>
        <v>8.9600000000000009</v>
      </c>
    </row>
    <row r="17" spans="1:11" s="25" customFormat="1" ht="14.25" customHeight="1" thickTop="1" thickBot="1" x14ac:dyDescent="0.25">
      <c r="A17" s="141">
        <v>9</v>
      </c>
      <c r="B17" s="156">
        <f>'LISTA CAS'!B16</f>
        <v>0</v>
      </c>
      <c r="C17" s="296" t="s">
        <v>197</v>
      </c>
      <c r="D17" s="322">
        <f>'CALIF. 1ER TRIM.'!H19</f>
        <v>9.57</v>
      </c>
      <c r="E17" s="323">
        <f>'CALIF. 1ER TRIM.'!M19</f>
        <v>9.32</v>
      </c>
      <c r="F17" s="322">
        <f>'CALIF. 1ER TRIM.'!R19</f>
        <v>8.92</v>
      </c>
      <c r="G17" s="323">
        <f>'CALIF. 1ER TRIM.'!W19</f>
        <v>9.93</v>
      </c>
      <c r="H17" s="322">
        <f>'CALIF. 1ER TRIM.'!AB19</f>
        <v>9.85</v>
      </c>
      <c r="I17" s="323">
        <f>'CALIF. 1ER TRIM.'!AC19</f>
        <v>10</v>
      </c>
      <c r="J17" s="322">
        <f>'CALIF. 1ER TRIM.'!AE19</f>
        <v>10</v>
      </c>
      <c r="K17" s="144">
        <f t="shared" si="0"/>
        <v>9.65</v>
      </c>
    </row>
    <row r="18" spans="1:11" s="25" customFormat="1" ht="14.25" customHeight="1" thickTop="1" thickBot="1" x14ac:dyDescent="0.25">
      <c r="A18" s="141">
        <v>10</v>
      </c>
      <c r="B18" s="156">
        <f>'LISTA CAS'!B17</f>
        <v>0</v>
      </c>
      <c r="C18" s="296" t="s">
        <v>198</v>
      </c>
      <c r="D18" s="322">
        <f>'CALIF. 1ER TRIM.'!H20</f>
        <v>9.19</v>
      </c>
      <c r="E18" s="323">
        <f>'CALIF. 1ER TRIM.'!M20</f>
        <v>9.68</v>
      </c>
      <c r="F18" s="322">
        <f>'CALIF. 1ER TRIM.'!R20</f>
        <v>9.5299999999999994</v>
      </c>
      <c r="G18" s="323">
        <f>'CALIF. 1ER TRIM.'!W20</f>
        <v>9.93</v>
      </c>
      <c r="H18" s="322">
        <f>'CALIF. 1ER TRIM.'!AB20</f>
        <v>8.67</v>
      </c>
      <c r="I18" s="323">
        <f>'CALIF. 1ER TRIM.'!AC20</f>
        <v>10</v>
      </c>
      <c r="J18" s="322">
        <f>'CALIF. 1ER TRIM.'!AE20</f>
        <v>10</v>
      </c>
      <c r="K18" s="144">
        <f t="shared" si="0"/>
        <v>9.57</v>
      </c>
    </row>
    <row r="19" spans="1:11" s="25" customFormat="1" ht="14.25" customHeight="1" thickTop="1" thickBot="1" x14ac:dyDescent="0.25">
      <c r="A19" s="141">
        <v>11</v>
      </c>
      <c r="B19" s="156">
        <f>'LISTA CAS'!B18</f>
        <v>0</v>
      </c>
      <c r="C19" s="296" t="s">
        <v>199</v>
      </c>
      <c r="D19" s="322">
        <f>'CALIF. 1ER TRIM.'!H21</f>
        <v>8.48</v>
      </c>
      <c r="E19" s="323">
        <f>'CALIF. 1ER TRIM.'!M21</f>
        <v>9.4499999999999993</v>
      </c>
      <c r="F19" s="322">
        <f>'CALIF. 1ER TRIM.'!R21</f>
        <v>8.77</v>
      </c>
      <c r="G19" s="323">
        <f>'CALIF. 1ER TRIM.'!W21</f>
        <v>9.16</v>
      </c>
      <c r="H19" s="322">
        <f>'CALIF. 1ER TRIM.'!AB21</f>
        <v>8.9600000000000009</v>
      </c>
      <c r="I19" s="323">
        <f>'CALIF. 1ER TRIM.'!AC21</f>
        <v>10</v>
      </c>
      <c r="J19" s="322">
        <f>'CALIF. 1ER TRIM.'!AE21</f>
        <v>10</v>
      </c>
      <c r="K19" s="144">
        <f t="shared" si="0"/>
        <v>9.26</v>
      </c>
    </row>
    <row r="20" spans="1:11" s="25" customFormat="1" ht="14.25" customHeight="1" thickTop="1" thickBot="1" x14ac:dyDescent="0.25">
      <c r="A20" s="141">
        <v>12</v>
      </c>
      <c r="B20" s="156">
        <f>'LISTA CAS'!B19</f>
        <v>0</v>
      </c>
      <c r="C20" s="296" t="s">
        <v>200</v>
      </c>
      <c r="D20" s="322">
        <f>'CALIF. 1ER TRIM.'!H22</f>
        <v>9.49</v>
      </c>
      <c r="E20" s="323">
        <f>'CALIF. 1ER TRIM.'!M22</f>
        <v>9.73</v>
      </c>
      <c r="F20" s="322">
        <f>'CALIF. 1ER TRIM.'!R22</f>
        <v>8.91</v>
      </c>
      <c r="G20" s="323">
        <f>'CALIF. 1ER TRIM.'!W22</f>
        <v>9.8800000000000008</v>
      </c>
      <c r="H20" s="322">
        <f>'CALIF. 1ER TRIM.'!AB22</f>
        <v>8.93</v>
      </c>
      <c r="I20" s="323">
        <f>'CALIF. 1ER TRIM.'!AC22</f>
        <v>10</v>
      </c>
      <c r="J20" s="322">
        <f>'CALIF. 1ER TRIM.'!AE22</f>
        <v>10</v>
      </c>
      <c r="K20" s="144">
        <f t="shared" si="0"/>
        <v>9.56</v>
      </c>
    </row>
    <row r="21" spans="1:11" s="25" customFormat="1" ht="14.25" customHeight="1" thickTop="1" thickBot="1" x14ac:dyDescent="0.25">
      <c r="A21" s="141">
        <v>13</v>
      </c>
      <c r="B21" s="156">
        <f>'LISTA CAS'!B20</f>
        <v>0</v>
      </c>
      <c r="C21" s="296" t="s">
        <v>201</v>
      </c>
      <c r="D21" s="322">
        <f>'CALIF. 1ER TRIM.'!H23</f>
        <v>9.65</v>
      </c>
      <c r="E21" s="323">
        <f>'CALIF. 1ER TRIM.'!M23</f>
        <v>9.8800000000000008</v>
      </c>
      <c r="F21" s="322">
        <f>'CALIF. 1ER TRIM.'!R23</f>
        <v>9.4700000000000006</v>
      </c>
      <c r="G21" s="323">
        <f>'CALIF. 1ER TRIM.'!W23</f>
        <v>9.8800000000000008</v>
      </c>
      <c r="H21" s="322">
        <f>'CALIF. 1ER TRIM.'!AB23</f>
        <v>9.84</v>
      </c>
      <c r="I21" s="323">
        <f>'CALIF. 1ER TRIM.'!AC23</f>
        <v>10</v>
      </c>
      <c r="J21" s="322">
        <f>'CALIF. 1ER TRIM.'!AE23</f>
        <v>10</v>
      </c>
      <c r="K21" s="144">
        <f t="shared" si="0"/>
        <v>9.81</v>
      </c>
    </row>
    <row r="22" spans="1:11" s="25" customFormat="1" ht="14.25" customHeight="1" thickTop="1" thickBot="1" x14ac:dyDescent="0.25">
      <c r="A22" s="141">
        <v>14</v>
      </c>
      <c r="B22" s="156">
        <f>'LISTA CAS'!B21</f>
        <v>0</v>
      </c>
      <c r="C22" s="296" t="s">
        <v>202</v>
      </c>
      <c r="D22" s="322">
        <f>'CALIF. 1ER TRIM.'!H24</f>
        <v>8.25</v>
      </c>
      <c r="E22" s="323">
        <f>'CALIF. 1ER TRIM.'!M24</f>
        <v>8.31</v>
      </c>
      <c r="F22" s="322">
        <f>'CALIF. 1ER TRIM.'!R24</f>
        <v>8.9600000000000009</v>
      </c>
      <c r="G22" s="323">
        <f>'CALIF. 1ER TRIM.'!W24</f>
        <v>9.2100000000000009</v>
      </c>
      <c r="H22" s="322">
        <f>'CALIF. 1ER TRIM.'!AB24</f>
        <v>8.43</v>
      </c>
      <c r="I22" s="323">
        <f>'CALIF. 1ER TRIM.'!AC24</f>
        <v>10</v>
      </c>
      <c r="J22" s="322">
        <f>'CALIF. 1ER TRIM.'!AE24</f>
        <v>10</v>
      </c>
      <c r="K22" s="144">
        <f t="shared" si="0"/>
        <v>9.02</v>
      </c>
    </row>
    <row r="23" spans="1:11" s="25" customFormat="1" ht="14.25" customHeight="1" thickTop="1" thickBot="1" x14ac:dyDescent="0.25">
      <c r="A23" s="141">
        <v>15</v>
      </c>
      <c r="B23" s="156">
        <f>'LISTA CAS'!B22</f>
        <v>0</v>
      </c>
      <c r="C23" s="296" t="s">
        <v>203</v>
      </c>
      <c r="D23" s="322">
        <f>'CALIF. 1ER TRIM.'!H25</f>
        <v>9.16</v>
      </c>
      <c r="E23" s="323">
        <f>'CALIF. 1ER TRIM.'!M25</f>
        <v>8.94</v>
      </c>
      <c r="F23" s="322">
        <f>'CALIF. 1ER TRIM.'!R25</f>
        <v>9.26</v>
      </c>
      <c r="G23" s="323">
        <f>'CALIF. 1ER TRIM.'!W25</f>
        <v>9.6999999999999993</v>
      </c>
      <c r="H23" s="322">
        <f>'CALIF. 1ER TRIM.'!AB25</f>
        <v>9.9</v>
      </c>
      <c r="I23" s="323">
        <f>'CALIF. 1ER TRIM.'!AC25</f>
        <v>10</v>
      </c>
      <c r="J23" s="322">
        <f>'CALIF. 1ER TRIM.'!AE25</f>
        <v>10</v>
      </c>
      <c r="K23" s="144">
        <f t="shared" ref="K23:K48" si="1">IFERROR(TRUNC(AVERAGE(D23:J23),2),"")</f>
        <v>9.56</v>
      </c>
    </row>
    <row r="24" spans="1:11" s="25" customFormat="1" ht="14.25" customHeight="1" thickTop="1" thickBot="1" x14ac:dyDescent="0.25">
      <c r="A24" s="141">
        <v>16</v>
      </c>
      <c r="B24" s="156">
        <f>'LISTA CAS'!B23</f>
        <v>0</v>
      </c>
      <c r="C24" s="296" t="s">
        <v>204</v>
      </c>
      <c r="D24" s="322">
        <f>'CALIF. 1ER TRIM.'!H26</f>
        <v>7.43</v>
      </c>
      <c r="E24" s="323">
        <f>'CALIF. 1ER TRIM.'!M26</f>
        <v>8.33</v>
      </c>
      <c r="F24" s="322">
        <f>'CALIF. 1ER TRIM.'!R26</f>
        <v>8.7100000000000009</v>
      </c>
      <c r="G24" s="323">
        <f>'CALIF. 1ER TRIM.'!W26</f>
        <v>9.08</v>
      </c>
      <c r="H24" s="322">
        <f>'CALIF. 1ER TRIM.'!AB26</f>
        <v>8.3000000000000007</v>
      </c>
      <c r="I24" s="323">
        <f>'CALIF. 1ER TRIM.'!AC26</f>
        <v>10</v>
      </c>
      <c r="J24" s="322">
        <f>'CALIF. 1ER TRIM.'!AE26</f>
        <v>10</v>
      </c>
      <c r="K24" s="144">
        <f t="shared" si="1"/>
        <v>8.83</v>
      </c>
    </row>
    <row r="25" spans="1:11" s="25" customFormat="1" ht="14.25" customHeight="1" thickTop="1" thickBot="1" x14ac:dyDescent="0.25">
      <c r="A25" s="141">
        <v>17</v>
      </c>
      <c r="B25" s="156">
        <f>'LISTA CAS'!B24</f>
        <v>0</v>
      </c>
      <c r="C25" s="296" t="s">
        <v>205</v>
      </c>
      <c r="D25" s="322">
        <f>'CALIF. 1ER TRIM.'!H27</f>
        <v>9.23</v>
      </c>
      <c r="E25" s="323">
        <f>'CALIF. 1ER TRIM.'!M27</f>
        <v>9.66</v>
      </c>
      <c r="F25" s="322">
        <f>'CALIF. 1ER TRIM.'!R27</f>
        <v>10</v>
      </c>
      <c r="G25" s="323">
        <f>'CALIF. 1ER TRIM.'!W27</f>
        <v>8.91</v>
      </c>
      <c r="H25" s="322">
        <f>'CALIF. 1ER TRIM.'!AB27</f>
        <v>9.5</v>
      </c>
      <c r="I25" s="323">
        <f>'CALIF. 1ER TRIM.'!AC27</f>
        <v>10</v>
      </c>
      <c r="J25" s="322">
        <f>'CALIF. 1ER TRIM.'!AE27</f>
        <v>10</v>
      </c>
      <c r="K25" s="144">
        <f t="shared" si="1"/>
        <v>9.61</v>
      </c>
    </row>
    <row r="26" spans="1:11" s="25" customFormat="1" ht="14.25" customHeight="1" thickTop="1" thickBot="1" x14ac:dyDescent="0.25">
      <c r="A26" s="141">
        <v>18</v>
      </c>
      <c r="B26" s="156">
        <f>'LISTA CAS'!B25</f>
        <v>0</v>
      </c>
      <c r="C26" s="296" t="s">
        <v>206</v>
      </c>
      <c r="D26" s="322">
        <f>'CALIF. 1ER TRIM.'!H28</f>
        <v>8.3699999999999992</v>
      </c>
      <c r="E26" s="323">
        <f>'CALIF. 1ER TRIM.'!M28</f>
        <v>7.56</v>
      </c>
      <c r="F26" s="322">
        <f>'CALIF. 1ER TRIM.'!R28</f>
        <v>8.91</v>
      </c>
      <c r="G26" s="323">
        <f>'CALIF. 1ER TRIM.'!W28</f>
        <v>9.5</v>
      </c>
      <c r="H26" s="322">
        <f>'CALIF. 1ER TRIM.'!AB28</f>
        <v>8.8699999999999992</v>
      </c>
      <c r="I26" s="323">
        <f>'CALIF. 1ER TRIM.'!AC28</f>
        <v>9</v>
      </c>
      <c r="J26" s="322">
        <f>'CALIF. 1ER TRIM.'!AE28</f>
        <v>10</v>
      </c>
      <c r="K26" s="144">
        <f t="shared" si="1"/>
        <v>8.8800000000000008</v>
      </c>
    </row>
    <row r="27" spans="1:11" s="25" customFormat="1" ht="14.25" customHeight="1" thickTop="1" thickBot="1" x14ac:dyDescent="0.25">
      <c r="A27" s="141">
        <v>19</v>
      </c>
      <c r="B27" s="156">
        <f>'LISTA CAS'!B26</f>
        <v>0</v>
      </c>
      <c r="C27" s="296" t="s">
        <v>207</v>
      </c>
      <c r="D27" s="322">
        <f>'CALIF. 1ER TRIM.'!H29</f>
        <v>8.9499999999999993</v>
      </c>
      <c r="E27" s="323">
        <f>'CALIF. 1ER TRIM.'!M29</f>
        <v>7.98</v>
      </c>
      <c r="F27" s="322">
        <f>'CALIF. 1ER TRIM.'!R29</f>
        <v>8.65</v>
      </c>
      <c r="G27" s="323">
        <f>'CALIF. 1ER TRIM.'!W29</f>
        <v>9.64</v>
      </c>
      <c r="H27" s="322">
        <f>'CALIF. 1ER TRIM.'!AB29</f>
        <v>9.65</v>
      </c>
      <c r="I27" s="323">
        <f>'CALIF. 1ER TRIM.'!AC29</f>
        <v>10</v>
      </c>
      <c r="J27" s="322">
        <f>'CALIF. 1ER TRIM.'!AE29</f>
        <v>10</v>
      </c>
      <c r="K27" s="144">
        <f t="shared" si="1"/>
        <v>9.26</v>
      </c>
    </row>
    <row r="28" spans="1:11" s="25" customFormat="1" ht="14.25" customHeight="1" thickTop="1" thickBot="1" x14ac:dyDescent="0.25">
      <c r="A28" s="141">
        <v>20</v>
      </c>
      <c r="B28" s="156">
        <f>'LISTA CAS'!B27</f>
        <v>0</v>
      </c>
      <c r="C28" s="296" t="s">
        <v>208</v>
      </c>
      <c r="D28" s="322">
        <f>'CALIF. 1ER TRIM.'!H30</f>
        <v>9.7899999999999991</v>
      </c>
      <c r="E28" s="323">
        <f>'CALIF. 1ER TRIM.'!M30</f>
        <v>10</v>
      </c>
      <c r="F28" s="322">
        <f>'CALIF. 1ER TRIM.'!R30</f>
        <v>8.48</v>
      </c>
      <c r="G28" s="323">
        <f>'CALIF. 1ER TRIM.'!W30</f>
        <v>9</v>
      </c>
      <c r="H28" s="322">
        <f>'CALIF. 1ER TRIM.'!AB30</f>
        <v>9.4700000000000006</v>
      </c>
      <c r="I28" s="323">
        <f>'CALIF. 1ER TRIM.'!AC30</f>
        <v>10</v>
      </c>
      <c r="J28" s="322">
        <f>'CALIF. 1ER TRIM.'!AE30</f>
        <v>10</v>
      </c>
      <c r="K28" s="144">
        <f t="shared" si="1"/>
        <v>9.5299999999999994</v>
      </c>
    </row>
    <row r="29" spans="1:11" s="25" customFormat="1" ht="14.25" customHeight="1" thickTop="1" thickBot="1" x14ac:dyDescent="0.25">
      <c r="A29" s="141">
        <v>21</v>
      </c>
      <c r="B29" s="156">
        <f>'LISTA CAS'!B28</f>
        <v>0</v>
      </c>
      <c r="C29" s="296" t="s">
        <v>209</v>
      </c>
      <c r="D29" s="322">
        <f>'CALIF. 1ER TRIM.'!H31</f>
        <v>9.1300000000000008</v>
      </c>
      <c r="E29" s="323">
        <f>'CALIF. 1ER TRIM.'!M31</f>
        <v>8.1</v>
      </c>
      <c r="F29" s="322">
        <f>'CALIF. 1ER TRIM.'!R31</f>
        <v>9.26</v>
      </c>
      <c r="G29" s="323">
        <f>'CALIF. 1ER TRIM.'!W31</f>
        <v>9.11</v>
      </c>
      <c r="H29" s="322">
        <f>'CALIF. 1ER TRIM.'!AB31</f>
        <v>8.8699999999999992</v>
      </c>
      <c r="I29" s="323">
        <f>'CALIF. 1ER TRIM.'!AC31</f>
        <v>9</v>
      </c>
      <c r="J29" s="322">
        <f>'CALIF. 1ER TRIM.'!AE31</f>
        <v>10</v>
      </c>
      <c r="K29" s="144">
        <f t="shared" si="1"/>
        <v>9.06</v>
      </c>
    </row>
    <row r="30" spans="1:11" s="25" customFormat="1" ht="14.25" customHeight="1" thickTop="1" thickBot="1" x14ac:dyDescent="0.25">
      <c r="A30" s="141">
        <v>22</v>
      </c>
      <c r="B30" s="156">
        <f>'LISTA CAS'!B29</f>
        <v>0</v>
      </c>
      <c r="C30" s="296" t="s">
        <v>210</v>
      </c>
      <c r="D30" s="322">
        <f>'CALIF. 1ER TRIM.'!H32</f>
        <v>9.4600000000000009</v>
      </c>
      <c r="E30" s="323">
        <f>'CALIF. 1ER TRIM.'!M32</f>
        <v>9.69</v>
      </c>
      <c r="F30" s="322">
        <f>'CALIF. 1ER TRIM.'!R32</f>
        <v>8.66</v>
      </c>
      <c r="G30" s="323">
        <f>'CALIF. 1ER TRIM.'!W32</f>
        <v>9.39</v>
      </c>
      <c r="H30" s="322">
        <f>'CALIF. 1ER TRIM.'!AB32</f>
        <v>9.43</v>
      </c>
      <c r="I30" s="323">
        <f>'CALIF. 1ER TRIM.'!AC32</f>
        <v>10</v>
      </c>
      <c r="J30" s="322">
        <f>'CALIF. 1ER TRIM.'!AE32</f>
        <v>10</v>
      </c>
      <c r="K30" s="144">
        <f t="shared" si="1"/>
        <v>9.51</v>
      </c>
    </row>
    <row r="31" spans="1:11" s="25" customFormat="1" ht="14.25" customHeight="1" thickTop="1" thickBot="1" x14ac:dyDescent="0.25">
      <c r="A31" s="141">
        <v>23</v>
      </c>
      <c r="B31" s="156">
        <f>'LISTA CAS'!B30</f>
        <v>0</v>
      </c>
      <c r="C31" s="296" t="s">
        <v>211</v>
      </c>
      <c r="D31" s="322">
        <f>'CALIF. 1ER TRIM.'!H33</f>
        <v>8.01</v>
      </c>
      <c r="E31" s="323">
        <f>'CALIF. 1ER TRIM.'!M33</f>
        <v>9.2200000000000006</v>
      </c>
      <c r="F31" s="322">
        <f>'CALIF. 1ER TRIM.'!R33</f>
        <v>8.9499999999999993</v>
      </c>
      <c r="G31" s="323">
        <f>'CALIF. 1ER TRIM.'!W33</f>
        <v>8.5299999999999994</v>
      </c>
      <c r="H31" s="322">
        <f>'CALIF. 1ER TRIM.'!AB33</f>
        <v>9.0399999999999991</v>
      </c>
      <c r="I31" s="323">
        <f>'CALIF. 1ER TRIM.'!AC33</f>
        <v>10</v>
      </c>
      <c r="J31" s="322">
        <f>'CALIF. 1ER TRIM.'!AE33</f>
        <v>10</v>
      </c>
      <c r="K31" s="144">
        <f t="shared" si="1"/>
        <v>9.1</v>
      </c>
    </row>
    <row r="32" spans="1:11" s="25" customFormat="1" ht="14.25" customHeight="1" thickTop="1" thickBot="1" x14ac:dyDescent="0.25">
      <c r="A32" s="141">
        <v>24</v>
      </c>
      <c r="B32" s="156">
        <f>'LISTA CAS'!B31</f>
        <v>0</v>
      </c>
      <c r="C32" s="296" t="s">
        <v>212</v>
      </c>
      <c r="D32" s="322">
        <f>'CALIF. 1ER TRIM.'!H34</f>
        <v>8.5299999999999994</v>
      </c>
      <c r="E32" s="323">
        <f>'CALIF. 1ER TRIM.'!M34</f>
        <v>8.66</v>
      </c>
      <c r="F32" s="322">
        <f>'CALIF. 1ER TRIM.'!R34</f>
        <v>8.58</v>
      </c>
      <c r="G32" s="323">
        <f>'CALIF. 1ER TRIM.'!W34</f>
        <v>9.49</v>
      </c>
      <c r="H32" s="322">
        <f>'CALIF. 1ER TRIM.'!AB34</f>
        <v>10</v>
      </c>
      <c r="I32" s="323">
        <f>'CALIF. 1ER TRIM.'!AC34</f>
        <v>10</v>
      </c>
      <c r="J32" s="322">
        <f>'CALIF. 1ER TRIM.'!AE34</f>
        <v>10</v>
      </c>
      <c r="K32" s="144">
        <f t="shared" si="1"/>
        <v>9.32</v>
      </c>
    </row>
    <row r="33" spans="1:11" s="25" customFormat="1" ht="14.25" customHeight="1" thickTop="1" thickBot="1" x14ac:dyDescent="0.25">
      <c r="A33" s="141">
        <v>25</v>
      </c>
      <c r="B33" s="156">
        <f>'LISTA CAS'!B32</f>
        <v>0</v>
      </c>
      <c r="C33" s="296" t="s">
        <v>213</v>
      </c>
      <c r="D33" s="322">
        <f>'CALIF. 1ER TRIM.'!H35</f>
        <v>7.1</v>
      </c>
      <c r="E33" s="323">
        <f>'CALIF. 1ER TRIM.'!M35</f>
        <v>7.9</v>
      </c>
      <c r="F33" s="322">
        <f>'CALIF. 1ER TRIM.'!R35</f>
        <v>7.95</v>
      </c>
      <c r="G33" s="323">
        <f>'CALIF. 1ER TRIM.'!W35</f>
        <v>8.08</v>
      </c>
      <c r="H33" s="322">
        <f>'CALIF. 1ER TRIM.'!AB35</f>
        <v>6.86</v>
      </c>
      <c r="I33" s="323">
        <f>'CALIF. 1ER TRIM.'!AC35</f>
        <v>8</v>
      </c>
      <c r="J33" s="322">
        <f>'CALIF. 1ER TRIM.'!AE35</f>
        <v>9</v>
      </c>
      <c r="K33" s="144">
        <f t="shared" si="1"/>
        <v>7.84</v>
      </c>
    </row>
    <row r="34" spans="1:11" s="25" customFormat="1" ht="14.25" customHeight="1" thickTop="1" thickBot="1" x14ac:dyDescent="0.25">
      <c r="A34" s="141">
        <v>26</v>
      </c>
      <c r="B34" s="156">
        <f>'LISTA CAS'!B33</f>
        <v>0</v>
      </c>
      <c r="C34" s="296" t="s">
        <v>214</v>
      </c>
      <c r="D34" s="322">
        <f>'CALIF. 1ER TRIM.'!H36</f>
        <v>7.93</v>
      </c>
      <c r="E34" s="323">
        <f>'CALIF. 1ER TRIM.'!M36</f>
        <v>8.68</v>
      </c>
      <c r="F34" s="322">
        <f>'CALIF. 1ER TRIM.'!R36</f>
        <v>9</v>
      </c>
      <c r="G34" s="323">
        <f>'CALIF. 1ER TRIM.'!W36</f>
        <v>10</v>
      </c>
      <c r="H34" s="322">
        <f>'CALIF. 1ER TRIM.'!AB36</f>
        <v>9.7100000000000009</v>
      </c>
      <c r="I34" s="323">
        <f>'CALIF. 1ER TRIM.'!AC36</f>
        <v>10</v>
      </c>
      <c r="J34" s="322">
        <f>'CALIF. 1ER TRIM.'!AE36</f>
        <v>10</v>
      </c>
      <c r="K34" s="144">
        <f t="shared" si="1"/>
        <v>9.33</v>
      </c>
    </row>
    <row r="35" spans="1:11" s="25" customFormat="1" ht="14.25" customHeight="1" thickTop="1" thickBot="1" x14ac:dyDescent="0.25">
      <c r="A35" s="141">
        <v>27</v>
      </c>
      <c r="B35" s="156">
        <f>'LISTA CAS'!B34</f>
        <v>0</v>
      </c>
      <c r="C35" s="296" t="s">
        <v>215</v>
      </c>
      <c r="D35" s="322">
        <f>'CALIF. 1ER TRIM.'!H37</f>
        <v>9.6300000000000008</v>
      </c>
      <c r="E35" s="323">
        <f>'CALIF. 1ER TRIM.'!M37</f>
        <v>9.93</v>
      </c>
      <c r="F35" s="322">
        <f>'CALIF. 1ER TRIM.'!R37</f>
        <v>9.76</v>
      </c>
      <c r="G35" s="323">
        <f>'CALIF. 1ER TRIM.'!W37</f>
        <v>10</v>
      </c>
      <c r="H35" s="322">
        <f>'CALIF. 1ER TRIM.'!AB37</f>
        <v>9.7899999999999991</v>
      </c>
      <c r="I35" s="323">
        <f>'CALIF. 1ER TRIM.'!AC37</f>
        <v>10</v>
      </c>
      <c r="J35" s="322">
        <f>'CALIF. 1ER TRIM.'!AE37</f>
        <v>10</v>
      </c>
      <c r="K35" s="144">
        <f t="shared" si="1"/>
        <v>9.8699999999999992</v>
      </c>
    </row>
    <row r="36" spans="1:11" s="25" customFormat="1" ht="14.25" customHeight="1" thickTop="1" thickBot="1" x14ac:dyDescent="0.25">
      <c r="A36" s="141">
        <v>28</v>
      </c>
      <c r="B36" s="156">
        <f>'LISTA CAS'!B35</f>
        <v>0</v>
      </c>
      <c r="C36" s="296" t="s">
        <v>216</v>
      </c>
      <c r="D36" s="322">
        <f>'CALIF. 1ER TRIM.'!H38</f>
        <v>9.61</v>
      </c>
      <c r="E36" s="323">
        <f>'CALIF. 1ER TRIM.'!M38</f>
        <v>10</v>
      </c>
      <c r="F36" s="322">
        <f>'CALIF. 1ER TRIM.'!R38</f>
        <v>9.31</v>
      </c>
      <c r="G36" s="323">
        <f>'CALIF. 1ER TRIM.'!W38</f>
        <v>10</v>
      </c>
      <c r="H36" s="322">
        <f>'CALIF. 1ER TRIM.'!AB38</f>
        <v>10</v>
      </c>
      <c r="I36" s="323">
        <f>'CALIF. 1ER TRIM.'!AC38</f>
        <v>10</v>
      </c>
      <c r="J36" s="322">
        <f>'CALIF. 1ER TRIM.'!AE38</f>
        <v>10</v>
      </c>
      <c r="K36" s="144">
        <f t="shared" si="1"/>
        <v>9.84</v>
      </c>
    </row>
    <row r="37" spans="1:11" s="25" customFormat="1" ht="14.25" customHeight="1" thickTop="1" thickBot="1" x14ac:dyDescent="0.25">
      <c r="A37" s="141">
        <v>29</v>
      </c>
      <c r="B37" s="156">
        <f>'LISTA CAS'!B36</f>
        <v>0</v>
      </c>
      <c r="C37" s="296" t="s">
        <v>217</v>
      </c>
      <c r="D37" s="322">
        <f>'CALIF. 1ER TRIM.'!H39</f>
        <v>9.11</v>
      </c>
      <c r="E37" s="323">
        <f>'CALIF. 1ER TRIM.'!M39</f>
        <v>9.3800000000000008</v>
      </c>
      <c r="F37" s="322">
        <f>'CALIF. 1ER TRIM.'!R39</f>
        <v>8.8800000000000008</v>
      </c>
      <c r="G37" s="323">
        <f>'CALIF. 1ER TRIM.'!W39</f>
        <v>9.58</v>
      </c>
      <c r="H37" s="322">
        <f>'CALIF. 1ER TRIM.'!AB39</f>
        <v>9.67</v>
      </c>
      <c r="I37" s="323">
        <f>'CALIF. 1ER TRIM.'!AC39</f>
        <v>10</v>
      </c>
      <c r="J37" s="322">
        <f>'CALIF. 1ER TRIM.'!AE39</f>
        <v>10</v>
      </c>
      <c r="K37" s="144">
        <f t="shared" si="1"/>
        <v>9.51</v>
      </c>
    </row>
    <row r="38" spans="1:11" s="25" customFormat="1" ht="14.25" customHeight="1" thickTop="1" thickBot="1" x14ac:dyDescent="0.25">
      <c r="A38" s="141">
        <v>30</v>
      </c>
      <c r="B38" s="156">
        <f>'LISTA CAS'!B37</f>
        <v>0</v>
      </c>
      <c r="C38" s="296" t="s">
        <v>218</v>
      </c>
      <c r="D38" s="322">
        <f>'CALIF. 1ER TRIM.'!H40</f>
        <v>8.15</v>
      </c>
      <c r="E38" s="323">
        <f>'CALIF. 1ER TRIM.'!M40</f>
        <v>9.0299999999999994</v>
      </c>
      <c r="F38" s="322">
        <f>'CALIF. 1ER TRIM.'!R40</f>
        <v>8.91</v>
      </c>
      <c r="G38" s="323">
        <f>'CALIF. 1ER TRIM.'!W40</f>
        <v>10</v>
      </c>
      <c r="H38" s="322">
        <f>'CALIF. 1ER TRIM.'!AB40</f>
        <v>9.06</v>
      </c>
      <c r="I38" s="323">
        <f>'CALIF. 1ER TRIM.'!AC40</f>
        <v>10</v>
      </c>
      <c r="J38" s="322">
        <f>'CALIF. 1ER TRIM.'!AE40</f>
        <v>10</v>
      </c>
      <c r="K38" s="144">
        <f t="shared" si="1"/>
        <v>9.3000000000000007</v>
      </c>
    </row>
    <row r="39" spans="1:11" s="25" customFormat="1" ht="14.25" customHeight="1" thickTop="1" thickBot="1" x14ac:dyDescent="0.25">
      <c r="A39" s="141">
        <v>31</v>
      </c>
      <c r="B39" s="156">
        <f>'LISTA CAS'!B38</f>
        <v>0</v>
      </c>
      <c r="C39" s="296" t="s">
        <v>219</v>
      </c>
      <c r="D39" s="322">
        <f>'CALIF. 1ER TRIM.'!H41</f>
        <v>9.34</v>
      </c>
      <c r="E39" s="323">
        <f>'CALIF. 1ER TRIM.'!M41</f>
        <v>9.42</v>
      </c>
      <c r="F39" s="322">
        <f>'CALIF. 1ER TRIM.'!R41</f>
        <v>9.6999999999999993</v>
      </c>
      <c r="G39" s="323">
        <f>'CALIF. 1ER TRIM.'!W41</f>
        <v>10</v>
      </c>
      <c r="H39" s="322">
        <f>'CALIF. 1ER TRIM.'!AB41</f>
        <v>9.4700000000000006</v>
      </c>
      <c r="I39" s="323">
        <f>'CALIF. 1ER TRIM.'!AC41</f>
        <v>10</v>
      </c>
      <c r="J39" s="322">
        <f>'CALIF. 1ER TRIM.'!AE41</f>
        <v>10</v>
      </c>
      <c r="K39" s="144">
        <f t="shared" si="1"/>
        <v>9.6999999999999993</v>
      </c>
    </row>
    <row r="40" spans="1:11" s="25" customFormat="1" ht="14.25" customHeight="1" thickTop="1" thickBot="1" x14ac:dyDescent="0.25">
      <c r="A40" s="141">
        <v>32</v>
      </c>
      <c r="B40" s="156">
        <f>'LISTA CAS'!B39</f>
        <v>0</v>
      </c>
      <c r="C40" s="296" t="s">
        <v>220</v>
      </c>
      <c r="D40" s="322">
        <f>'CALIF. 1ER TRIM.'!H42</f>
        <v>10</v>
      </c>
      <c r="E40" s="323">
        <f>'CALIF. 1ER TRIM.'!M42</f>
        <v>10</v>
      </c>
      <c r="F40" s="322">
        <f>'CALIF. 1ER TRIM.'!R42</f>
        <v>9.8800000000000008</v>
      </c>
      <c r="G40" s="323">
        <f>'CALIF. 1ER TRIM.'!W42</f>
        <v>10</v>
      </c>
      <c r="H40" s="322">
        <f>'CALIF. 1ER TRIM.'!AB42</f>
        <v>9.65</v>
      </c>
      <c r="I40" s="323">
        <f>'CALIF. 1ER TRIM.'!AC42</f>
        <v>10</v>
      </c>
      <c r="J40" s="322">
        <f>'CALIF. 1ER TRIM.'!AE42</f>
        <v>10</v>
      </c>
      <c r="K40" s="144">
        <f t="shared" si="1"/>
        <v>9.93</v>
      </c>
    </row>
    <row r="41" spans="1:11" s="25" customFormat="1" ht="14.25" customHeight="1" thickTop="1" thickBot="1" x14ac:dyDescent="0.25">
      <c r="A41" s="141">
        <v>33</v>
      </c>
      <c r="B41" s="156">
        <f>'LISTA CAS'!B40</f>
        <v>0</v>
      </c>
      <c r="C41" s="296" t="s">
        <v>221</v>
      </c>
      <c r="D41" s="322">
        <f>'CALIF. 1ER TRIM.'!H43</f>
        <v>7.31</v>
      </c>
      <c r="E41" s="323">
        <f>'CALIF. 1ER TRIM.'!M43</f>
        <v>8.2799999999999994</v>
      </c>
      <c r="F41" s="322">
        <f>'CALIF. 1ER TRIM.'!R43</f>
        <v>8.25</v>
      </c>
      <c r="G41" s="323">
        <f>'CALIF. 1ER TRIM.'!W43</f>
        <v>8.4</v>
      </c>
      <c r="H41" s="322">
        <f>'CALIF. 1ER TRIM.'!AB43</f>
        <v>9.43</v>
      </c>
      <c r="I41" s="323">
        <f>'CALIF. 1ER TRIM.'!AC43</f>
        <v>8</v>
      </c>
      <c r="J41" s="322">
        <f>'CALIF. 1ER TRIM.'!AE43</f>
        <v>10</v>
      </c>
      <c r="K41" s="144">
        <f t="shared" si="1"/>
        <v>8.52</v>
      </c>
    </row>
    <row r="42" spans="1:11" s="25" customFormat="1" ht="14.25" customHeight="1" thickTop="1" thickBot="1" x14ac:dyDescent="0.25">
      <c r="A42" s="141">
        <v>34</v>
      </c>
      <c r="B42" s="156">
        <f>'LISTA CAS'!B41</f>
        <v>0</v>
      </c>
      <c r="C42" s="296" t="s">
        <v>222</v>
      </c>
      <c r="D42" s="322">
        <f>'CALIF. 1ER TRIM.'!H44</f>
        <v>9.69</v>
      </c>
      <c r="E42" s="323">
        <f>'CALIF. 1ER TRIM.'!M44</f>
        <v>9.67</v>
      </c>
      <c r="F42" s="322">
        <f>'CALIF. 1ER TRIM.'!R44</f>
        <v>9.35</v>
      </c>
      <c r="G42" s="323">
        <f>'CALIF. 1ER TRIM.'!W44</f>
        <v>9.76</v>
      </c>
      <c r="H42" s="322">
        <f>'CALIF. 1ER TRIM.'!AB44</f>
        <v>9.8800000000000008</v>
      </c>
      <c r="I42" s="323">
        <f>'CALIF. 1ER TRIM.'!AC44</f>
        <v>10</v>
      </c>
      <c r="J42" s="322">
        <f>'CALIF. 1ER TRIM.'!AE44</f>
        <v>10</v>
      </c>
      <c r="K42" s="144">
        <f t="shared" si="1"/>
        <v>9.76</v>
      </c>
    </row>
    <row r="43" spans="1:11" s="25" customFormat="1" ht="14.25" customHeight="1" thickTop="1" thickBot="1" x14ac:dyDescent="0.25">
      <c r="A43" s="141">
        <v>35</v>
      </c>
      <c r="B43" s="156">
        <f>'LISTA CAS'!B42</f>
        <v>0</v>
      </c>
      <c r="C43" s="296" t="s">
        <v>223</v>
      </c>
      <c r="D43" s="322">
        <f>'CALIF. 1ER TRIM.'!H45</f>
        <v>9.83</v>
      </c>
      <c r="E43" s="323">
        <f>'CALIF. 1ER TRIM.'!M45</f>
        <v>10</v>
      </c>
      <c r="F43" s="322">
        <f>'CALIF. 1ER TRIM.'!R45</f>
        <v>9.8800000000000008</v>
      </c>
      <c r="G43" s="323">
        <f>'CALIF. 1ER TRIM.'!W45</f>
        <v>9.91</v>
      </c>
      <c r="H43" s="322">
        <f>'CALIF. 1ER TRIM.'!AB45</f>
        <v>10</v>
      </c>
      <c r="I43" s="323">
        <f>'CALIF. 1ER TRIM.'!AC45</f>
        <v>10</v>
      </c>
      <c r="J43" s="322">
        <f>'CALIF. 1ER TRIM.'!AE45</f>
        <v>10</v>
      </c>
      <c r="K43" s="144">
        <f t="shared" si="1"/>
        <v>9.94</v>
      </c>
    </row>
    <row r="44" spans="1:11" s="25" customFormat="1" ht="14.25" customHeight="1" thickTop="1" thickBot="1" x14ac:dyDescent="0.25">
      <c r="A44" s="141">
        <v>36</v>
      </c>
      <c r="B44" s="156">
        <f>'LISTA CAS'!B43</f>
        <v>0</v>
      </c>
      <c r="C44" s="296" t="s">
        <v>224</v>
      </c>
      <c r="D44" s="322">
        <f>'CALIF. 1ER TRIM.'!H46</f>
        <v>9.89</v>
      </c>
      <c r="E44" s="323">
        <f>'CALIF. 1ER TRIM.'!M46</f>
        <v>9.68</v>
      </c>
      <c r="F44" s="322">
        <f>'CALIF. 1ER TRIM.'!R46</f>
        <v>9.76</v>
      </c>
      <c r="G44" s="323">
        <f>'CALIF. 1ER TRIM.'!W46</f>
        <v>9.85</v>
      </c>
      <c r="H44" s="322">
        <f>'CALIF. 1ER TRIM.'!AB46</f>
        <v>9.67</v>
      </c>
      <c r="I44" s="323">
        <f>'CALIF. 1ER TRIM.'!AC46</f>
        <v>10</v>
      </c>
      <c r="J44" s="322">
        <f>'CALIF. 1ER TRIM.'!AE46</f>
        <v>10</v>
      </c>
      <c r="K44" s="144">
        <f t="shared" si="1"/>
        <v>9.83</v>
      </c>
    </row>
    <row r="45" spans="1:11" s="25" customFormat="1" ht="14.25" customHeight="1" thickTop="1" thickBot="1" x14ac:dyDescent="0.25">
      <c r="A45" s="141">
        <v>37</v>
      </c>
      <c r="B45" s="156">
        <f>'LISTA CAS'!B44</f>
        <v>0</v>
      </c>
      <c r="C45" s="296" t="s">
        <v>225</v>
      </c>
      <c r="D45" s="322">
        <f>'CALIF. 1ER TRIM.'!H47</f>
        <v>7.28</v>
      </c>
      <c r="E45" s="323">
        <f>'CALIF. 1ER TRIM.'!M47</f>
        <v>8.5500000000000007</v>
      </c>
      <c r="F45" s="322">
        <f>'CALIF. 1ER TRIM.'!R47</f>
        <v>7.98</v>
      </c>
      <c r="G45" s="323">
        <f>'CALIF. 1ER TRIM.'!W47</f>
        <v>8.83</v>
      </c>
      <c r="H45" s="322">
        <f>'CALIF. 1ER TRIM.'!AB47</f>
        <v>7.58</v>
      </c>
      <c r="I45" s="323">
        <f>'CALIF. 1ER TRIM.'!AC47</f>
        <v>9</v>
      </c>
      <c r="J45" s="322">
        <f>'CALIF. 1ER TRIM.'!AE47</f>
        <v>10</v>
      </c>
      <c r="K45" s="144">
        <f t="shared" si="1"/>
        <v>8.4600000000000009</v>
      </c>
    </row>
    <row r="46" spans="1:11" s="25" customFormat="1" ht="14.25" customHeight="1" thickTop="1" thickBot="1" x14ac:dyDescent="0.25">
      <c r="A46" s="141">
        <v>38</v>
      </c>
      <c r="B46" s="156">
        <f>'LISTA CAS'!B45</f>
        <v>0</v>
      </c>
      <c r="C46" s="296" t="s">
        <v>226</v>
      </c>
      <c r="D46" s="322">
        <f>'CALIF. 1ER TRIM.'!H48</f>
        <v>6.07</v>
      </c>
      <c r="E46" s="323">
        <f>'CALIF. 1ER TRIM.'!M48</f>
        <v>6.73</v>
      </c>
      <c r="F46" s="322">
        <f>'CALIF. 1ER TRIM.'!R48</f>
        <v>6.15</v>
      </c>
      <c r="G46" s="323">
        <f>'CALIF. 1ER TRIM.'!W48</f>
        <v>6.74</v>
      </c>
      <c r="H46" s="322">
        <f>'CALIF. 1ER TRIM.'!AB48</f>
        <v>6.25</v>
      </c>
      <c r="I46" s="323">
        <f>'CALIF. 1ER TRIM.'!AC48</f>
        <v>8</v>
      </c>
      <c r="J46" s="322">
        <f>'CALIF. 1ER TRIM.'!AE48</f>
        <v>7</v>
      </c>
      <c r="K46" s="144">
        <f t="shared" si="1"/>
        <v>6.7</v>
      </c>
    </row>
    <row r="47" spans="1:11" s="25" customFormat="1" ht="14.25" customHeight="1" thickTop="1" thickBot="1" x14ac:dyDescent="0.25">
      <c r="A47" s="141">
        <v>39</v>
      </c>
      <c r="B47" s="156">
        <f>'LISTA CAS'!B46</f>
        <v>0</v>
      </c>
      <c r="C47" s="296" t="s">
        <v>227</v>
      </c>
      <c r="D47" s="322">
        <f>'CALIF. 1ER TRIM.'!H49</f>
        <v>9.6999999999999993</v>
      </c>
      <c r="E47" s="323">
        <f>'CALIF. 1ER TRIM.'!M49</f>
        <v>9.73</v>
      </c>
      <c r="F47" s="322">
        <f>'CALIF. 1ER TRIM.'!R49</f>
        <v>8.9700000000000006</v>
      </c>
      <c r="G47" s="323">
        <f>'CALIF. 1ER TRIM.'!W49</f>
        <v>9.9700000000000006</v>
      </c>
      <c r="H47" s="322">
        <f>'CALIF. 1ER TRIM.'!AB49</f>
        <v>9.7899999999999991</v>
      </c>
      <c r="I47" s="323">
        <f>'CALIF. 1ER TRIM.'!AC49</f>
        <v>10</v>
      </c>
      <c r="J47" s="322">
        <f>'CALIF. 1ER TRIM.'!AE49</f>
        <v>10</v>
      </c>
      <c r="K47" s="144">
        <f t="shared" si="1"/>
        <v>9.73</v>
      </c>
    </row>
    <row r="48" spans="1:11" s="25" customFormat="1" ht="14.25" customHeight="1" thickTop="1" thickBot="1" x14ac:dyDescent="0.25">
      <c r="A48" s="141">
        <v>40</v>
      </c>
      <c r="B48" s="156">
        <f>'LISTA CAS'!B47</f>
        <v>0</v>
      </c>
      <c r="C48" s="157">
        <f>'LISTA CAS'!C47</f>
        <v>0</v>
      </c>
      <c r="D48" s="322" t="str">
        <f>'CALIF. 1ER TRIM.'!H50</f>
        <v/>
      </c>
      <c r="E48" s="323" t="str">
        <f>'CALIF. 1ER TRIM.'!M50</f>
        <v/>
      </c>
      <c r="F48" s="322" t="str">
        <f>'CALIF. 1ER TRIM.'!R50</f>
        <v/>
      </c>
      <c r="G48" s="323" t="str">
        <f>'CALIF. 1ER TRIM.'!W50</f>
        <v/>
      </c>
      <c r="H48" s="322" t="str">
        <f>'CALIF. 1ER TRIM.'!AB50</f>
        <v/>
      </c>
      <c r="I48" s="323" t="str">
        <f>'CALIF. 1ER TRIM.'!AC50</f>
        <v/>
      </c>
      <c r="J48" s="322" t="str">
        <f>'CALIF. 1ER TRIM.'!AE50</f>
        <v/>
      </c>
      <c r="K48" s="144" t="str">
        <f t="shared" si="1"/>
        <v/>
      </c>
    </row>
    <row r="49" spans="2:12" ht="15.75" thickTop="1" x14ac:dyDescent="0.25">
      <c r="B49" s="25"/>
      <c r="C49" s="25"/>
      <c r="D49" s="158">
        <f t="shared" ref="D49:K49" si="2">IFERROR(TRUNC(AVERAGE(D9:D48),2),"")</f>
        <v>8.9</v>
      </c>
      <c r="E49" s="158">
        <f t="shared" si="2"/>
        <v>9.11</v>
      </c>
      <c r="F49" s="158">
        <f t="shared" si="2"/>
        <v>9.07</v>
      </c>
      <c r="G49" s="158">
        <f t="shared" si="2"/>
        <v>9.41</v>
      </c>
      <c r="H49" s="158">
        <f t="shared" si="2"/>
        <v>9.19</v>
      </c>
      <c r="I49" s="158">
        <f t="shared" si="2"/>
        <v>9.7100000000000009</v>
      </c>
      <c r="J49" s="158">
        <f t="shared" si="2"/>
        <v>9.8699999999999992</v>
      </c>
      <c r="K49" s="303">
        <f t="shared" si="2"/>
        <v>9.32</v>
      </c>
      <c r="L49" s="25"/>
    </row>
    <row r="50" spans="2:12" ht="15.75" thickBot="1" x14ac:dyDescent="0.3"/>
    <row r="51" spans="2:12" ht="16.5" thickTop="1" thickBot="1" x14ac:dyDescent="0.3">
      <c r="C51" s="160" t="s">
        <v>109</v>
      </c>
      <c r="D51" s="159" t="s">
        <v>34</v>
      </c>
    </row>
    <row r="52" spans="2:12" ht="13.5" customHeight="1" thickTop="1" thickBot="1" x14ac:dyDescent="0.3">
      <c r="C52" s="279" t="str">
        <f>'CALIF. 1ER TRIM.'!D7</f>
        <v>LENGUA Y LITERATURA</v>
      </c>
      <c r="D52" s="324">
        <f>D49</f>
        <v>8.9</v>
      </c>
    </row>
    <row r="53" spans="2:12" ht="13.5" customHeight="1" thickTop="1" thickBot="1" x14ac:dyDescent="0.3">
      <c r="C53" s="279" t="str">
        <f>'CALIF. 1ER TRIM.'!I7</f>
        <v>MATEMÁTICA</v>
      </c>
      <c r="D53" s="324">
        <f>E49</f>
        <v>9.11</v>
      </c>
    </row>
    <row r="54" spans="2:12" ht="13.5" customHeight="1" thickTop="1" thickBot="1" x14ac:dyDescent="0.3">
      <c r="C54" s="280" t="str">
        <f>'CALIF. 1ER TRIM.'!N7</f>
        <v>ESTUDIOS SOCIALES</v>
      </c>
      <c r="D54" s="324">
        <f>F49</f>
        <v>9.07</v>
      </c>
    </row>
    <row r="55" spans="2:12" ht="13.5" customHeight="1" thickTop="1" thickBot="1" x14ac:dyDescent="0.3">
      <c r="C55" s="279" t="str">
        <f>'CALIF. 1ER TRIM.'!S7</f>
        <v>CIENCIAS NATURALES</v>
      </c>
      <c r="D55" s="324">
        <f>G49</f>
        <v>9.41</v>
      </c>
    </row>
    <row r="56" spans="2:12" ht="13.5" customHeight="1" thickTop="1" thickBot="1" x14ac:dyDescent="0.3">
      <c r="C56" s="279" t="str">
        <f>'CALIF. 1ER TRIM.'!X7</f>
        <v>INGLÉS</v>
      </c>
      <c r="D56" s="324">
        <f>H49</f>
        <v>9.19</v>
      </c>
    </row>
    <row r="57" spans="2:12" ht="13.5" customHeight="1" thickTop="1" thickBot="1" x14ac:dyDescent="0.3">
      <c r="C57" s="279" t="str">
        <f>'CALIF. 1ER TRIM.'!AC7</f>
        <v>EDUCACIÓN FÍSICA</v>
      </c>
      <c r="D57" s="324">
        <f>I49</f>
        <v>9.7100000000000009</v>
      </c>
    </row>
    <row r="58" spans="2:12" ht="13.5" customHeight="1" thickTop="1" thickBot="1" x14ac:dyDescent="0.3">
      <c r="C58" s="280" t="str">
        <f>'CALIF. 1ER TRIM.'!AE7</f>
        <v>EDUCACIÓN CULTURAL Y ARÍSTICA</v>
      </c>
      <c r="D58" s="324">
        <f>J49</f>
        <v>9.8699999999999992</v>
      </c>
    </row>
    <row r="59" spans="2:12" ht="13.5" customHeight="1" thickTop="1" x14ac:dyDescent="0.25">
      <c r="C59" s="240"/>
      <c r="D59" s="240"/>
    </row>
    <row r="61" spans="2:12" x14ac:dyDescent="0.25">
      <c r="K61" s="11"/>
    </row>
    <row r="62" spans="2:12" x14ac:dyDescent="0.25">
      <c r="C62" s="562" t="str">
        <f>MENÚ!B7</f>
        <v>MGTR. YUGCHA BRAVO SHIRLEY</v>
      </c>
      <c r="D62" s="562"/>
      <c r="E62" s="105"/>
      <c r="F62" s="105"/>
      <c r="G62" s="105"/>
      <c r="H62" s="560" t="str">
        <f>MENÚ!F23</f>
        <v>MGTR. EDUARDO ZAMBRANO ESMERALDAS</v>
      </c>
      <c r="I62" s="560"/>
      <c r="J62" s="560"/>
    </row>
    <row r="63" spans="2:12" x14ac:dyDescent="0.25">
      <c r="C63" s="563" t="str">
        <f>MENÚ!A7</f>
        <v>DOCENTE TUTORA</v>
      </c>
      <c r="D63" s="563"/>
      <c r="E63" s="105"/>
      <c r="F63" s="105"/>
      <c r="G63" s="105"/>
      <c r="H63" s="561" t="str">
        <f>MENÚ!C23</f>
        <v>RECTOR</v>
      </c>
      <c r="I63" s="561"/>
      <c r="J63" s="561"/>
    </row>
    <row r="64" spans="2:12" ht="7.5" customHeight="1" x14ac:dyDescent="0.25">
      <c r="C64" s="105"/>
      <c r="D64" s="105"/>
      <c r="E64" s="105"/>
      <c r="F64" s="105"/>
      <c r="G64" s="105"/>
      <c r="H64" s="105"/>
      <c r="I64" s="105"/>
      <c r="J64" s="105"/>
    </row>
  </sheetData>
  <mergeCells count="12">
    <mergeCell ref="A7:K7"/>
    <mergeCell ref="H62:J62"/>
    <mergeCell ref="H63:J63"/>
    <mergeCell ref="C62:D62"/>
    <mergeCell ref="C63:D63"/>
    <mergeCell ref="C4:D4"/>
    <mergeCell ref="A2:B2"/>
    <mergeCell ref="A4:B4"/>
    <mergeCell ref="A5:B5"/>
    <mergeCell ref="A3:B3"/>
    <mergeCell ref="C3:F3"/>
    <mergeCell ref="D5:E5"/>
  </mergeCells>
  <pageMargins left="0.39370078740157483" right="0" top="0" bottom="0" header="0" footer="0"/>
  <pageSetup paperSize="9" scale="75" orientation="portrait" horizontalDpi="4294967292" verticalDpi="360" r:id="rId1"/>
  <ignoredErrors>
    <ignoredError sqref="F8 H8 J8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499984740745262"/>
  </sheetPr>
  <dimension ref="A1:R66"/>
  <sheetViews>
    <sheetView showGridLines="0" topLeftCell="A45" zoomScaleNormal="100" workbookViewId="0">
      <selection activeCell="C3" sqref="C3:H3"/>
    </sheetView>
  </sheetViews>
  <sheetFormatPr baseColWidth="10" defaultRowHeight="15" x14ac:dyDescent="0.25"/>
  <cols>
    <col min="1" max="1" width="4.140625" customWidth="1"/>
    <col min="2" max="2" width="10.85546875" customWidth="1"/>
    <col min="3" max="3" width="40.7109375" customWidth="1"/>
    <col min="4" max="4" width="10.85546875" customWidth="1"/>
    <col min="5" max="5" width="3.5703125" customWidth="1"/>
    <col min="6" max="6" width="2.7109375" customWidth="1"/>
    <col min="7" max="7" width="4.28515625" customWidth="1"/>
    <col min="8" max="8" width="1.140625" customWidth="1"/>
    <col min="9" max="9" width="40.5703125" customWidth="1"/>
    <col min="10" max="10" width="10.85546875" customWidth="1"/>
    <col min="11" max="11" width="1.42578125" customWidth="1"/>
  </cols>
  <sheetData>
    <row r="1" spans="1:18" ht="76.5" customHeight="1" x14ac:dyDescent="0.25">
      <c r="K1" s="28"/>
      <c r="L1" s="28"/>
      <c r="M1" s="28"/>
      <c r="N1" s="28"/>
      <c r="O1" s="28"/>
      <c r="P1" s="28"/>
      <c r="Q1" s="28"/>
      <c r="R1" s="28"/>
    </row>
    <row r="2" spans="1:18" ht="16.5" customHeight="1" x14ac:dyDescent="0.25">
      <c r="A2" s="381" t="s">
        <v>9</v>
      </c>
      <c r="B2" s="381"/>
      <c r="C2" s="565" t="str">
        <f>MENÚ!A2</f>
        <v>UNIDAD EDUCATIVA DEL MILENIO 
CIUDAD DE PEDERNALES</v>
      </c>
      <c r="D2" s="565"/>
      <c r="E2" s="565"/>
      <c r="F2" s="565"/>
      <c r="G2" s="565"/>
      <c r="H2" s="131"/>
      <c r="K2" s="28"/>
      <c r="L2" s="28"/>
      <c r="M2" s="28"/>
      <c r="N2" s="28"/>
      <c r="O2" s="28"/>
      <c r="P2" s="28"/>
      <c r="Q2" s="28"/>
      <c r="R2" s="28"/>
    </row>
    <row r="3" spans="1:18" ht="16.5" customHeight="1" x14ac:dyDescent="0.25">
      <c r="A3" s="381" t="s">
        <v>10</v>
      </c>
      <c r="B3" s="381"/>
      <c r="C3" s="518" t="str">
        <f>MENÚ!B7</f>
        <v>MGTR. YUGCHA BRAVO SHIRLEY</v>
      </c>
      <c r="D3" s="518"/>
      <c r="E3" s="518"/>
      <c r="F3" s="518"/>
      <c r="G3" s="518"/>
      <c r="H3" s="518"/>
      <c r="K3" s="28"/>
      <c r="L3" s="28"/>
      <c r="M3" s="28"/>
      <c r="N3" s="28"/>
      <c r="O3" s="28"/>
      <c r="P3" s="28"/>
      <c r="Q3" s="28"/>
      <c r="R3" s="28"/>
    </row>
    <row r="4" spans="1:18" ht="16.5" customHeight="1" x14ac:dyDescent="0.25">
      <c r="A4" s="381" t="s">
        <v>51</v>
      </c>
      <c r="B4" s="381"/>
      <c r="C4" s="145" t="str">
        <f>MENÚ!G7</f>
        <v>2do</v>
      </c>
      <c r="D4" s="557" t="s">
        <v>12</v>
      </c>
      <c r="E4" s="557"/>
      <c r="F4" s="564" t="str">
        <f>'CONSOLIDADO 1ER TRIM.'!F5</f>
        <v>A</v>
      </c>
      <c r="G4" s="564"/>
      <c r="H4" s="564"/>
      <c r="K4" s="28"/>
      <c r="L4" s="28"/>
      <c r="M4" s="28"/>
      <c r="N4" s="28"/>
      <c r="O4" s="28"/>
      <c r="P4" s="28"/>
      <c r="Q4" s="28"/>
      <c r="R4" s="28"/>
    </row>
    <row r="5" spans="1:18" ht="8.25" customHeight="1" x14ac:dyDescent="0.25">
      <c r="K5" s="28"/>
      <c r="L5" s="28"/>
      <c r="M5" s="28"/>
      <c r="N5" s="28"/>
      <c r="O5" s="28"/>
      <c r="P5" s="28"/>
      <c r="Q5" s="28"/>
      <c r="R5" s="28"/>
    </row>
    <row r="6" spans="1:18" ht="25.5" customHeight="1" x14ac:dyDescent="0.25">
      <c r="A6" s="570" t="s">
        <v>1</v>
      </c>
      <c r="B6" s="570"/>
      <c r="C6" s="570"/>
      <c r="D6" s="132" t="s">
        <v>88</v>
      </c>
      <c r="E6" s="19"/>
      <c r="F6" s="571"/>
      <c r="G6" s="571"/>
      <c r="H6" s="571"/>
      <c r="I6" s="571"/>
      <c r="J6" s="571"/>
      <c r="K6" s="29"/>
      <c r="L6" s="28"/>
      <c r="M6" s="28"/>
      <c r="N6" s="28"/>
      <c r="O6" s="28"/>
      <c r="P6" s="28"/>
      <c r="Q6" s="28"/>
      <c r="R6" s="28"/>
    </row>
    <row r="7" spans="1:18" ht="27.75" customHeight="1" x14ac:dyDescent="0.25">
      <c r="A7" s="26" t="s">
        <v>3</v>
      </c>
      <c r="B7" s="26" t="s">
        <v>2</v>
      </c>
      <c r="C7" s="26" t="s">
        <v>0</v>
      </c>
      <c r="D7" s="130" t="s">
        <v>34</v>
      </c>
      <c r="E7" s="20"/>
      <c r="F7" s="572" t="s">
        <v>36</v>
      </c>
      <c r="G7" s="573"/>
      <c r="H7" s="20" t="s">
        <v>37</v>
      </c>
      <c r="I7" s="189" t="s">
        <v>38</v>
      </c>
      <c r="J7" s="129" t="s">
        <v>35</v>
      </c>
      <c r="K7" s="29"/>
      <c r="L7" s="28"/>
      <c r="M7" s="28"/>
      <c r="N7" s="28"/>
      <c r="O7" s="28"/>
      <c r="P7" s="28"/>
      <c r="Q7" s="28"/>
      <c r="R7" s="28"/>
    </row>
    <row r="8" spans="1:18" ht="13.5" customHeight="1" x14ac:dyDescent="0.25">
      <c r="A8" s="2">
        <v>1</v>
      </c>
      <c r="B8" s="155">
        <f>'CONSOLIDADO 1ER TRIM.'!B9</f>
        <v>0</v>
      </c>
      <c r="C8" s="100" t="str">
        <f>'CONSOLIDADO 1ER TRIM.'!C9</f>
        <v>ALAVA INTRIAGO MADELINE JULIETTE</v>
      </c>
      <c r="D8" s="4">
        <f>'CONSOLIDADO 1ER TRIM.'!K9</f>
        <v>9.83</v>
      </c>
      <c r="E8" s="21"/>
      <c r="F8" s="574" t="s">
        <v>44</v>
      </c>
      <c r="G8" s="574"/>
      <c r="H8" s="27">
        <f>MATCH(J8,$D$8:$D$47,0)</f>
        <v>5</v>
      </c>
      <c r="I8" s="48" t="str">
        <f ca="1">OFFSET($D$7,H8,-1)</f>
        <v>BASURTO MOREIRA VICTORIA CHARLOTTE</v>
      </c>
      <c r="J8" s="128">
        <f>LARGE($D$8:$D$47,1)</f>
        <v>10</v>
      </c>
      <c r="K8" s="21"/>
      <c r="L8" s="28"/>
      <c r="M8" s="28"/>
      <c r="N8" s="28"/>
      <c r="O8" s="28"/>
      <c r="P8" s="28"/>
      <c r="Q8" s="28"/>
      <c r="R8" s="28"/>
    </row>
    <row r="9" spans="1:18" ht="13.5" customHeight="1" x14ac:dyDescent="0.25">
      <c r="A9" s="2">
        <v>2</v>
      </c>
      <c r="B9" s="155">
        <f>'CONSOLIDADO 1ER TRIM.'!B10</f>
        <v>0</v>
      </c>
      <c r="C9" s="100" t="str">
        <f>'CONSOLIDADO 1ER TRIM.'!C10</f>
        <v>ALCIVAR MUÑOZ ORIANA VALESKA</v>
      </c>
      <c r="D9" s="4">
        <f>'CONSOLIDADO 1ER TRIM.'!K10</f>
        <v>9.92</v>
      </c>
      <c r="E9" s="21"/>
      <c r="F9" s="574" t="s">
        <v>45</v>
      </c>
      <c r="G9" s="574"/>
      <c r="H9" s="27">
        <f>MATCH(J9,$D$8:$D$47,0)</f>
        <v>35</v>
      </c>
      <c r="I9" s="48" t="str">
        <f ca="1">OFFSET($D$7,H9,-1)</f>
        <v>SUAREZ REINA RAUL ALEJANDRO</v>
      </c>
      <c r="J9" s="128">
        <f>LARGE($D$8:$D$47,2)</f>
        <v>9.94</v>
      </c>
      <c r="K9" s="21"/>
      <c r="L9" s="28"/>
      <c r="M9" s="28"/>
      <c r="N9" s="28"/>
      <c r="O9" s="28"/>
      <c r="P9" s="28"/>
      <c r="Q9" s="28"/>
      <c r="R9" s="28"/>
    </row>
    <row r="10" spans="1:18" ht="13.5" customHeight="1" x14ac:dyDescent="0.25">
      <c r="A10" s="2">
        <v>3</v>
      </c>
      <c r="B10" s="155">
        <f>'CONSOLIDADO 1ER TRIM.'!B11</f>
        <v>0</v>
      </c>
      <c r="C10" s="100" t="str">
        <f>'CONSOLIDADO 1ER TRIM.'!C11</f>
        <v>ARIAS MUÑOZ FERNANDO ELIAN</v>
      </c>
      <c r="D10" s="4">
        <f>'CONSOLIDADO 1ER TRIM.'!K11</f>
        <v>9.69</v>
      </c>
      <c r="E10" s="21"/>
      <c r="F10" s="574" t="s">
        <v>46</v>
      </c>
      <c r="G10" s="574"/>
      <c r="H10" s="27">
        <f>MATCH(J10,$D$8:$D$47,0)</f>
        <v>32</v>
      </c>
      <c r="I10" s="48" t="str">
        <f ca="1">OFFSET($D$7,H10,-1)</f>
        <v>ROSADO DELGADO ASHLEY ANTONELLA</v>
      </c>
      <c r="J10" s="128">
        <f>LARGE($D$8:$D$47,3)</f>
        <v>9.93</v>
      </c>
      <c r="K10" s="21"/>
      <c r="L10" s="28"/>
      <c r="M10" s="28"/>
      <c r="N10" s="28"/>
      <c r="O10" s="28"/>
      <c r="P10" s="28"/>
      <c r="Q10" s="28"/>
      <c r="R10" s="28"/>
    </row>
    <row r="11" spans="1:18" ht="13.5" customHeight="1" x14ac:dyDescent="0.25">
      <c r="A11" s="2">
        <v>4</v>
      </c>
      <c r="B11" s="155">
        <f>'CONSOLIDADO 1ER TRIM.'!B12</f>
        <v>0</v>
      </c>
      <c r="C11" s="100" t="str">
        <f>'CONSOLIDADO 1ER TRIM.'!C12</f>
        <v>BARRE MAGALLAN BASTIAN OMAR</v>
      </c>
      <c r="D11" s="4">
        <f>'CONSOLIDADO 1ER TRIM.'!K12</f>
        <v>8.5500000000000007</v>
      </c>
      <c r="E11" s="21"/>
      <c r="F11" s="566"/>
      <c r="G11" s="566"/>
      <c r="H11" s="27"/>
      <c r="I11" s="119"/>
      <c r="J11" s="18"/>
      <c r="K11" s="21"/>
      <c r="L11" s="28"/>
      <c r="M11" s="28"/>
      <c r="N11" s="28"/>
      <c r="O11" s="28"/>
      <c r="P11" s="28"/>
      <c r="Q11" s="28"/>
      <c r="R11" s="28"/>
    </row>
    <row r="12" spans="1:18" ht="13.5" customHeight="1" x14ac:dyDescent="0.25">
      <c r="A12" s="2">
        <v>5</v>
      </c>
      <c r="B12" s="155">
        <f>'CONSOLIDADO 1ER TRIM.'!B13</f>
        <v>0</v>
      </c>
      <c r="C12" s="100" t="str">
        <f>'CONSOLIDADO 1ER TRIM.'!C13</f>
        <v>BASURTO MOREIRA VICTORIA CHARLOTTE</v>
      </c>
      <c r="D12" s="4">
        <f>'CONSOLIDADO 1ER TRIM.'!K13</f>
        <v>10</v>
      </c>
      <c r="E12" s="21"/>
      <c r="F12" s="566"/>
      <c r="G12" s="566"/>
      <c r="H12" s="27"/>
      <c r="I12" s="119"/>
      <c r="J12" s="18"/>
      <c r="K12" s="21"/>
      <c r="L12" s="28"/>
      <c r="M12" s="28"/>
      <c r="N12" s="28"/>
      <c r="O12" s="28"/>
      <c r="P12" s="28"/>
      <c r="Q12" s="28"/>
      <c r="R12" s="28"/>
    </row>
    <row r="13" spans="1:18" ht="13.5" customHeight="1" x14ac:dyDescent="0.25">
      <c r="A13" s="2">
        <v>6</v>
      </c>
      <c r="B13" s="155">
        <f>'CONSOLIDADO 1ER TRIM.'!B14</f>
        <v>0</v>
      </c>
      <c r="C13" s="100" t="str">
        <f>'CONSOLIDADO 1ER TRIM.'!C14</f>
        <v>BONE CUERO JOSAFAT ISAAC</v>
      </c>
      <c r="D13" s="4">
        <f>'CONSOLIDADO 1ER TRIM.'!K14</f>
        <v>9.01</v>
      </c>
      <c r="E13" s="21"/>
      <c r="K13" s="21"/>
      <c r="L13" s="28"/>
      <c r="M13" s="28"/>
      <c r="N13" s="28"/>
      <c r="O13" s="28"/>
      <c r="P13" s="28"/>
      <c r="Q13" s="28"/>
      <c r="R13" s="28"/>
    </row>
    <row r="14" spans="1:18" ht="13.5" customHeight="1" x14ac:dyDescent="0.25">
      <c r="A14" s="2">
        <v>7</v>
      </c>
      <c r="B14" s="155">
        <f>'CONSOLIDADO 1ER TRIM.'!B15</f>
        <v>0</v>
      </c>
      <c r="C14" s="100" t="str">
        <f>'CONSOLIDADO 1ER TRIM.'!C15</f>
        <v>CAGUA ROMAN DARA ABIGAIL</v>
      </c>
      <c r="D14" s="4">
        <f>'CONSOLIDADO 1ER TRIM.'!K15</f>
        <v>9.81</v>
      </c>
      <c r="E14" s="21"/>
      <c r="F14" s="18"/>
      <c r="G14" s="18"/>
      <c r="H14" s="18"/>
      <c r="I14" s="18"/>
      <c r="J14" s="18"/>
      <c r="K14" s="18"/>
      <c r="L14" s="28"/>
      <c r="M14" s="28"/>
      <c r="N14" s="28"/>
      <c r="O14" s="28"/>
      <c r="P14" s="28"/>
      <c r="Q14" s="28"/>
      <c r="R14" s="28"/>
    </row>
    <row r="15" spans="1:18" ht="13.5" customHeight="1" x14ac:dyDescent="0.25">
      <c r="A15" s="2">
        <v>8</v>
      </c>
      <c r="B15" s="155">
        <f>'CONSOLIDADO 1ER TRIM.'!B16</f>
        <v>0</v>
      </c>
      <c r="C15" s="100" t="str">
        <f>'CONSOLIDADO 1ER TRIM.'!C16</f>
        <v>CALDERON CAÑARTE KEVIN DANIEL</v>
      </c>
      <c r="D15" s="4">
        <f>'CONSOLIDADO 1ER TRIM.'!K16</f>
        <v>8.9600000000000009</v>
      </c>
      <c r="E15" s="21"/>
      <c r="F15" s="18"/>
      <c r="G15" s="18"/>
      <c r="H15" s="18"/>
      <c r="I15" s="18"/>
      <c r="J15" s="18"/>
      <c r="K15" s="18"/>
      <c r="L15" s="28"/>
      <c r="M15" s="28"/>
      <c r="N15" s="28"/>
      <c r="O15" s="28"/>
      <c r="P15" s="28"/>
      <c r="Q15" s="28"/>
      <c r="R15" s="28"/>
    </row>
    <row r="16" spans="1:18" ht="13.5" customHeight="1" x14ac:dyDescent="0.25">
      <c r="A16" s="2">
        <v>9</v>
      </c>
      <c r="B16" s="155">
        <f>'CONSOLIDADO 1ER TRIM.'!B17</f>
        <v>0</v>
      </c>
      <c r="C16" s="100" t="str">
        <f>'CONSOLIDADO 1ER TRIM.'!C17</f>
        <v>CALDERON VILELA BRITANNY AILIN</v>
      </c>
      <c r="D16" s="4">
        <f>'CONSOLIDADO 1ER TRIM.'!K17</f>
        <v>9.65</v>
      </c>
      <c r="E16" s="21"/>
      <c r="F16" s="18"/>
      <c r="G16" s="18"/>
      <c r="H16" s="18"/>
      <c r="I16" s="18"/>
      <c r="J16" s="18"/>
      <c r="K16" s="18"/>
      <c r="L16" s="28"/>
      <c r="M16" s="28"/>
      <c r="N16" s="28"/>
      <c r="O16" s="28"/>
      <c r="P16" s="28"/>
      <c r="Q16" s="28"/>
      <c r="R16" s="28"/>
    </row>
    <row r="17" spans="1:18" ht="13.5" customHeight="1" x14ac:dyDescent="0.25">
      <c r="A17" s="2">
        <v>10</v>
      </c>
      <c r="B17" s="155">
        <f>'CONSOLIDADO 1ER TRIM.'!B18</f>
        <v>0</v>
      </c>
      <c r="C17" s="100" t="str">
        <f>'CONSOLIDADO 1ER TRIM.'!C18</f>
        <v>CAÑOLA CHILA MARIA FERNANDA</v>
      </c>
      <c r="D17" s="4">
        <f>'CONSOLIDADO 1ER TRIM.'!K18</f>
        <v>9.57</v>
      </c>
      <c r="E17" s="21"/>
      <c r="F17" s="18"/>
      <c r="G17" s="18"/>
      <c r="H17" s="18"/>
      <c r="I17" s="18"/>
      <c r="J17" s="18"/>
      <c r="K17" s="18"/>
      <c r="L17" s="28"/>
      <c r="M17" s="28"/>
      <c r="N17" s="28"/>
      <c r="O17" s="28"/>
      <c r="P17" s="28"/>
      <c r="Q17" s="28"/>
      <c r="R17" s="28"/>
    </row>
    <row r="18" spans="1:18" ht="13.5" customHeight="1" x14ac:dyDescent="0.25">
      <c r="A18" s="2">
        <v>11</v>
      </c>
      <c r="B18" s="155">
        <f>'CONSOLIDADO 1ER TRIM.'!B19</f>
        <v>0</v>
      </c>
      <c r="C18" s="100" t="str">
        <f>'CONSOLIDADO 1ER TRIM.'!C19</f>
        <v>CRIOLLO JAMA HEYTHAN KEANU</v>
      </c>
      <c r="D18" s="4">
        <f>'CONSOLIDADO 1ER TRIM.'!K19</f>
        <v>9.26</v>
      </c>
      <c r="E18" s="21"/>
      <c r="F18" s="18"/>
      <c r="G18" s="18"/>
      <c r="H18" s="18"/>
      <c r="I18" s="18"/>
      <c r="J18" s="18"/>
      <c r="K18" s="18"/>
      <c r="L18" s="28"/>
      <c r="M18" s="28"/>
      <c r="N18" s="28"/>
      <c r="O18" s="28"/>
      <c r="P18" s="28"/>
      <c r="Q18" s="28"/>
      <c r="R18" s="28"/>
    </row>
    <row r="19" spans="1:18" ht="13.5" customHeight="1" x14ac:dyDescent="0.25">
      <c r="A19" s="2">
        <v>12</v>
      </c>
      <c r="B19" s="155">
        <f>'CONSOLIDADO 1ER TRIM.'!B20</f>
        <v>0</v>
      </c>
      <c r="C19" s="100" t="str">
        <f>'CONSOLIDADO 1ER TRIM.'!C20</f>
        <v>FARIAS QUIÑONEZ SCARLETH JULIETH</v>
      </c>
      <c r="D19" s="4">
        <f>'CONSOLIDADO 1ER TRIM.'!K20</f>
        <v>9.56</v>
      </c>
      <c r="E19" s="21"/>
      <c r="F19" s="18"/>
      <c r="G19" s="18"/>
      <c r="H19" s="18"/>
      <c r="I19" s="18"/>
      <c r="J19" s="18"/>
      <c r="K19" s="18"/>
      <c r="L19" s="28"/>
      <c r="M19" s="28"/>
      <c r="N19" s="28"/>
      <c r="O19" s="28"/>
      <c r="P19" s="28"/>
      <c r="Q19" s="28"/>
      <c r="R19" s="28"/>
    </row>
    <row r="20" spans="1:18" ht="13.5" customHeight="1" x14ac:dyDescent="0.25">
      <c r="A20" s="2">
        <v>13</v>
      </c>
      <c r="B20" s="155">
        <f>'CONSOLIDADO 1ER TRIM.'!B21</f>
        <v>0</v>
      </c>
      <c r="C20" s="100" t="str">
        <f>'CONSOLIDADO 1ER TRIM.'!C21</f>
        <v>GARCIA JIMENEZ DIEGO NICOLAS</v>
      </c>
      <c r="D20" s="4">
        <f>'CONSOLIDADO 1ER TRIM.'!K21</f>
        <v>9.81</v>
      </c>
      <c r="E20" s="21"/>
      <c r="F20" s="18"/>
      <c r="G20" s="18"/>
      <c r="H20" s="18"/>
      <c r="I20" s="18"/>
      <c r="J20" s="18"/>
      <c r="K20" s="18"/>
      <c r="L20" s="28"/>
      <c r="M20" s="28"/>
      <c r="N20" s="28"/>
      <c r="O20" s="28"/>
      <c r="P20" s="28"/>
      <c r="Q20" s="28"/>
      <c r="R20" s="28"/>
    </row>
    <row r="21" spans="1:18" ht="13.5" customHeight="1" x14ac:dyDescent="0.25">
      <c r="A21" s="2">
        <v>14</v>
      </c>
      <c r="B21" s="155">
        <f>'CONSOLIDADO 1ER TRIM.'!B22</f>
        <v>0</v>
      </c>
      <c r="C21" s="100" t="str">
        <f>'CONSOLIDADO 1ER TRIM.'!C22</f>
        <v>GUERRERO NAPA ACENE SAMANTA</v>
      </c>
      <c r="D21" s="4">
        <f>'CONSOLIDADO 1ER TRIM.'!K22</f>
        <v>9.02</v>
      </c>
      <c r="E21" s="21"/>
      <c r="F21" s="18"/>
      <c r="G21" s="18"/>
      <c r="H21" s="18"/>
      <c r="I21" s="18"/>
      <c r="J21" s="18"/>
      <c r="K21" s="18"/>
      <c r="L21" s="28"/>
      <c r="M21" s="28"/>
      <c r="N21" s="28"/>
      <c r="O21" s="28"/>
      <c r="P21" s="28"/>
      <c r="Q21" s="28"/>
      <c r="R21" s="28"/>
    </row>
    <row r="22" spans="1:18" ht="13.5" customHeight="1" x14ac:dyDescent="0.25">
      <c r="A22" s="2">
        <v>15</v>
      </c>
      <c r="B22" s="155">
        <f>'CONSOLIDADO 1ER TRIM.'!B23</f>
        <v>0</v>
      </c>
      <c r="C22" s="100" t="str">
        <f>'CONSOLIDADO 1ER TRIM.'!C23</f>
        <v>GUILLEN RODRIGUEZ KIMBERLY DOMENICA</v>
      </c>
      <c r="D22" s="4">
        <f>'CONSOLIDADO 1ER TRIM.'!K23</f>
        <v>9.56</v>
      </c>
      <c r="E22" s="21"/>
      <c r="F22" s="18"/>
      <c r="G22" s="18"/>
      <c r="H22" s="18"/>
      <c r="I22" s="18"/>
      <c r="J22" s="18"/>
      <c r="K22" s="18"/>
      <c r="L22" s="28"/>
      <c r="M22" s="28"/>
      <c r="N22" s="28"/>
      <c r="O22" s="28"/>
      <c r="P22" s="28"/>
      <c r="Q22" s="28"/>
      <c r="R22" s="28"/>
    </row>
    <row r="23" spans="1:18" ht="13.5" customHeight="1" x14ac:dyDescent="0.25">
      <c r="A23" s="2">
        <v>16</v>
      </c>
      <c r="B23" s="155">
        <f>'CONSOLIDADO 1ER TRIM.'!B24</f>
        <v>0</v>
      </c>
      <c r="C23" s="100" t="str">
        <f>'CONSOLIDADO 1ER TRIM.'!C24</f>
        <v>IBARRA PICO JEAN CARLOS</v>
      </c>
      <c r="D23" s="4">
        <f>'CONSOLIDADO 1ER TRIM.'!K24</f>
        <v>8.83</v>
      </c>
      <c r="E23" s="21"/>
      <c r="F23" s="18"/>
      <c r="G23" s="18"/>
      <c r="H23" s="18"/>
      <c r="I23" s="18"/>
      <c r="J23" s="18"/>
      <c r="K23" s="18"/>
      <c r="L23" s="28"/>
      <c r="M23" s="28"/>
      <c r="N23" s="28"/>
      <c r="O23" s="28"/>
      <c r="P23" s="28"/>
      <c r="Q23" s="28"/>
      <c r="R23" s="28"/>
    </row>
    <row r="24" spans="1:18" ht="13.5" customHeight="1" x14ac:dyDescent="0.25">
      <c r="A24" s="2">
        <v>17</v>
      </c>
      <c r="B24" s="155">
        <f>'CONSOLIDADO 1ER TRIM.'!B25</f>
        <v>0</v>
      </c>
      <c r="C24" s="100" t="str">
        <f>'CONSOLIDADO 1ER TRIM.'!C25</f>
        <v>JAMA IVARRA GIANNA LIDICETH</v>
      </c>
      <c r="D24" s="4">
        <f>'CONSOLIDADO 1ER TRIM.'!K25</f>
        <v>9.61</v>
      </c>
      <c r="E24" s="21"/>
      <c r="F24" s="18"/>
      <c r="G24" s="18"/>
      <c r="H24" s="18"/>
      <c r="I24" s="18"/>
      <c r="J24" s="18"/>
      <c r="K24" s="18"/>
      <c r="L24" s="28"/>
      <c r="M24" s="28"/>
      <c r="N24" s="28"/>
      <c r="O24" s="28"/>
      <c r="P24" s="28"/>
      <c r="Q24" s="28"/>
      <c r="R24" s="28"/>
    </row>
    <row r="25" spans="1:18" ht="13.5" customHeight="1" x14ac:dyDescent="0.25">
      <c r="A25" s="2">
        <v>18</v>
      </c>
      <c r="B25" s="155">
        <f>'CONSOLIDADO 1ER TRIM.'!B26</f>
        <v>0</v>
      </c>
      <c r="C25" s="100" t="str">
        <f>'CONSOLIDADO 1ER TRIM.'!C26</f>
        <v>JAMA MOREIRA ASHLY DANIELA</v>
      </c>
      <c r="D25" s="4">
        <f>'CONSOLIDADO 1ER TRIM.'!K26</f>
        <v>8.8800000000000008</v>
      </c>
      <c r="E25" s="21"/>
      <c r="F25" s="18"/>
      <c r="G25" s="18"/>
      <c r="H25" s="18"/>
      <c r="I25" s="18"/>
      <c r="J25" s="18"/>
      <c r="K25" s="18"/>
      <c r="L25" s="28"/>
      <c r="M25" s="28"/>
      <c r="N25" s="28"/>
      <c r="O25" s="28"/>
      <c r="P25" s="28"/>
      <c r="Q25" s="28"/>
      <c r="R25" s="28"/>
    </row>
    <row r="26" spans="1:18" ht="13.5" customHeight="1" x14ac:dyDescent="0.25">
      <c r="A26" s="2">
        <v>19</v>
      </c>
      <c r="B26" s="155">
        <f>'CONSOLIDADO 1ER TRIM.'!B27</f>
        <v>0</v>
      </c>
      <c r="C26" s="100" t="str">
        <f>'CONSOLIDADO 1ER TRIM.'!C27</f>
        <v>LOOR MOREIRA ISAIAS EZEQUIEL</v>
      </c>
      <c r="D26" s="4">
        <f>'CONSOLIDADO 1ER TRIM.'!K27</f>
        <v>9.26</v>
      </c>
      <c r="E26" s="21"/>
      <c r="F26" s="18"/>
      <c r="G26" s="18"/>
      <c r="H26" s="18"/>
      <c r="I26" s="18"/>
      <c r="J26" s="18"/>
      <c r="K26" s="18"/>
      <c r="L26" s="28"/>
      <c r="M26" s="28"/>
      <c r="N26" s="28"/>
      <c r="O26" s="28"/>
      <c r="P26" s="28"/>
      <c r="Q26" s="28"/>
      <c r="R26" s="28"/>
    </row>
    <row r="27" spans="1:18" ht="13.5" customHeight="1" x14ac:dyDescent="0.25">
      <c r="A27" s="2">
        <v>20</v>
      </c>
      <c r="B27" s="155">
        <f>'CONSOLIDADO 1ER TRIM.'!B28</f>
        <v>0</v>
      </c>
      <c r="C27" s="100" t="str">
        <f>'CONSOLIDADO 1ER TRIM.'!C28</f>
        <v>LOPEZ MARCILLO GLADYS VALENTINA</v>
      </c>
      <c r="D27" s="4">
        <f>'CONSOLIDADO 1ER TRIM.'!K28</f>
        <v>9.5299999999999994</v>
      </c>
      <c r="E27" s="21"/>
      <c r="F27" s="18"/>
      <c r="G27" s="18"/>
      <c r="H27" s="18"/>
      <c r="I27" s="18"/>
      <c r="J27" s="18"/>
      <c r="K27" s="18"/>
      <c r="L27" s="28"/>
      <c r="M27" s="28"/>
      <c r="N27" s="28"/>
      <c r="O27" s="28"/>
      <c r="P27" s="28"/>
      <c r="Q27" s="28"/>
      <c r="R27" s="28"/>
    </row>
    <row r="28" spans="1:18" ht="13.5" customHeight="1" x14ac:dyDescent="0.25">
      <c r="A28" s="2">
        <v>21</v>
      </c>
      <c r="B28" s="155">
        <f>'CONSOLIDADO 1ER TRIM.'!B29</f>
        <v>0</v>
      </c>
      <c r="C28" s="100" t="str">
        <f>'CONSOLIDADO 1ER TRIM.'!C29</f>
        <v>LUCAS FARIAS MADELIN ELIZABETH</v>
      </c>
      <c r="D28" s="4">
        <f>'CONSOLIDADO 1ER TRIM.'!K29</f>
        <v>9.06</v>
      </c>
      <c r="E28" s="21"/>
      <c r="F28" s="18"/>
      <c r="G28" s="18"/>
      <c r="H28" s="18"/>
      <c r="I28" s="18"/>
      <c r="J28" s="18"/>
      <c r="K28" s="18"/>
      <c r="L28" s="28"/>
      <c r="M28" s="28"/>
      <c r="N28" s="28"/>
      <c r="O28" s="28"/>
      <c r="P28" s="28"/>
      <c r="Q28" s="28"/>
      <c r="R28" s="28"/>
    </row>
    <row r="29" spans="1:18" ht="13.5" customHeight="1" x14ac:dyDescent="0.25">
      <c r="A29" s="2">
        <v>22</v>
      </c>
      <c r="B29" s="155">
        <f>'CONSOLIDADO 1ER TRIM.'!B30</f>
        <v>0</v>
      </c>
      <c r="C29" s="100" t="str">
        <f>'CONSOLIDADO 1ER TRIM.'!C30</f>
        <v>MACIAS MERO FERNANDO EMANUEL</v>
      </c>
      <c r="D29" s="4">
        <f>'CONSOLIDADO 1ER TRIM.'!K30</f>
        <v>9.51</v>
      </c>
      <c r="E29" s="21"/>
      <c r="F29" s="18"/>
      <c r="G29" s="18"/>
      <c r="H29" s="18"/>
      <c r="I29" s="18"/>
      <c r="J29" s="18"/>
      <c r="K29" s="18"/>
      <c r="L29" s="28"/>
      <c r="M29" s="28"/>
      <c r="N29" s="28"/>
      <c r="O29" s="28"/>
      <c r="P29" s="28"/>
      <c r="Q29" s="28"/>
      <c r="R29" s="28"/>
    </row>
    <row r="30" spans="1:18" ht="13.5" customHeight="1" x14ac:dyDescent="0.25">
      <c r="A30" s="2">
        <v>23</v>
      </c>
      <c r="B30" s="155">
        <f>'CONSOLIDADO 1ER TRIM.'!B31</f>
        <v>0</v>
      </c>
      <c r="C30" s="100" t="str">
        <f>'CONSOLIDADO 1ER TRIM.'!C31</f>
        <v>MENDOZA BRAVO ALISSE VALENTINA</v>
      </c>
      <c r="D30" s="4">
        <f>'CONSOLIDADO 1ER TRIM.'!K31</f>
        <v>9.1</v>
      </c>
      <c r="E30" s="21"/>
      <c r="F30" s="18"/>
      <c r="G30" s="18"/>
      <c r="H30" s="18"/>
      <c r="I30" s="18"/>
      <c r="J30" s="18"/>
      <c r="K30" s="18"/>
      <c r="L30" s="28"/>
      <c r="M30" s="28"/>
      <c r="N30" s="28"/>
      <c r="O30" s="28"/>
      <c r="P30" s="28"/>
      <c r="Q30" s="28"/>
      <c r="R30" s="28"/>
    </row>
    <row r="31" spans="1:18" ht="13.5" customHeight="1" x14ac:dyDescent="0.25">
      <c r="A31" s="2">
        <v>24</v>
      </c>
      <c r="B31" s="155">
        <f>'CONSOLIDADO 1ER TRIM.'!B32</f>
        <v>0</v>
      </c>
      <c r="C31" s="100" t="str">
        <f>'CONSOLIDADO 1ER TRIM.'!C32</f>
        <v>MORALES CAICEDO ANGIE LISSETH</v>
      </c>
      <c r="D31" s="4">
        <f>'CONSOLIDADO 1ER TRIM.'!K32</f>
        <v>9.32</v>
      </c>
      <c r="E31" s="21"/>
      <c r="F31" s="18"/>
      <c r="G31" s="18"/>
      <c r="H31" s="18"/>
      <c r="I31" s="18"/>
      <c r="J31" s="18"/>
      <c r="K31" s="18"/>
      <c r="L31" s="28"/>
      <c r="M31" s="28"/>
      <c r="N31" s="28"/>
      <c r="O31" s="28"/>
      <c r="P31" s="28"/>
      <c r="Q31" s="28"/>
      <c r="R31" s="28"/>
    </row>
    <row r="32" spans="1:18" ht="13.5" customHeight="1" x14ac:dyDescent="0.25">
      <c r="A32" s="2">
        <v>25</v>
      </c>
      <c r="B32" s="155">
        <f>'CONSOLIDADO 1ER TRIM.'!B33</f>
        <v>0</v>
      </c>
      <c r="C32" s="100" t="str">
        <f>'CONSOLIDADO 1ER TRIM.'!C33</f>
        <v>MORENO MOREIRA JOSE JAHER</v>
      </c>
      <c r="D32" s="4">
        <f>'CONSOLIDADO 1ER TRIM.'!K33</f>
        <v>7.84</v>
      </c>
      <c r="E32" s="21"/>
      <c r="F32" s="18"/>
      <c r="G32" s="18"/>
      <c r="H32" s="18"/>
      <c r="I32" s="18"/>
      <c r="J32" s="18"/>
      <c r="K32" s="18"/>
      <c r="L32" s="28"/>
      <c r="M32" s="28"/>
      <c r="N32" s="28"/>
      <c r="O32" s="28"/>
      <c r="P32" s="28"/>
      <c r="Q32" s="28"/>
      <c r="R32" s="28"/>
    </row>
    <row r="33" spans="1:18" ht="13.5" customHeight="1" x14ac:dyDescent="0.25">
      <c r="A33" s="2">
        <v>26</v>
      </c>
      <c r="B33" s="155">
        <f>'CONSOLIDADO 1ER TRIM.'!B34</f>
        <v>0</v>
      </c>
      <c r="C33" s="100" t="str">
        <f>'CONSOLIDADO 1ER TRIM.'!C34</f>
        <v>MURILLO CHILA ZAIDA CHARLOTTE</v>
      </c>
      <c r="D33" s="4">
        <f>'CONSOLIDADO 1ER TRIM.'!K34</f>
        <v>9.33</v>
      </c>
      <c r="E33" s="21"/>
      <c r="F33" s="18"/>
      <c r="G33" s="18"/>
      <c r="H33" s="18"/>
      <c r="I33" s="18"/>
      <c r="J33" s="18"/>
      <c r="K33" s="18"/>
      <c r="L33" s="28"/>
      <c r="M33" s="28"/>
      <c r="N33" s="28"/>
      <c r="O33" s="28"/>
      <c r="P33" s="28"/>
      <c r="Q33" s="28"/>
      <c r="R33" s="28"/>
    </row>
    <row r="34" spans="1:18" ht="13.5" customHeight="1" x14ac:dyDescent="0.25">
      <c r="A34" s="2">
        <v>27</v>
      </c>
      <c r="B34" s="155">
        <f>'CONSOLIDADO 1ER TRIM.'!B35</f>
        <v>0</v>
      </c>
      <c r="C34" s="100" t="str">
        <f>'CONSOLIDADO 1ER TRIM.'!C35</f>
        <v>ORTIZ CAGUA DANNY DAMIAN</v>
      </c>
      <c r="D34" s="4">
        <f>'CONSOLIDADO 1ER TRIM.'!K35</f>
        <v>9.8699999999999992</v>
      </c>
      <c r="E34" s="21"/>
      <c r="F34" s="18"/>
      <c r="G34" s="18"/>
      <c r="H34" s="18"/>
      <c r="I34" s="18"/>
      <c r="J34" s="18"/>
      <c r="K34" s="18"/>
      <c r="L34" s="28"/>
      <c r="M34" s="28"/>
      <c r="N34" s="28"/>
      <c r="O34" s="28"/>
      <c r="P34" s="28"/>
      <c r="Q34" s="28"/>
      <c r="R34" s="28"/>
    </row>
    <row r="35" spans="1:18" ht="13.5" customHeight="1" x14ac:dyDescent="0.25">
      <c r="A35" s="2">
        <v>28</v>
      </c>
      <c r="B35" s="155">
        <f>'CONSOLIDADO 1ER TRIM.'!B36</f>
        <v>0</v>
      </c>
      <c r="C35" s="100" t="str">
        <f>'CONSOLIDADO 1ER TRIM.'!C36</f>
        <v>ORTIZ ZAMBRANO ANA DALILA</v>
      </c>
      <c r="D35" s="4">
        <f>'CONSOLIDADO 1ER TRIM.'!K36</f>
        <v>9.84</v>
      </c>
      <c r="E35" s="21"/>
      <c r="F35" s="18"/>
      <c r="G35" s="18"/>
      <c r="H35" s="18"/>
      <c r="I35" s="18"/>
      <c r="J35" s="18"/>
      <c r="K35" s="18"/>
      <c r="L35" s="28"/>
      <c r="M35" s="28"/>
      <c r="N35" s="28"/>
      <c r="O35" s="28"/>
      <c r="P35" s="28"/>
      <c r="Q35" s="28"/>
      <c r="R35" s="28"/>
    </row>
    <row r="36" spans="1:18" ht="13.5" customHeight="1" x14ac:dyDescent="0.25">
      <c r="A36" s="2">
        <v>29</v>
      </c>
      <c r="B36" s="155">
        <f>'CONSOLIDADO 1ER TRIM.'!B37</f>
        <v>0</v>
      </c>
      <c r="C36" s="100" t="str">
        <f>'CONSOLIDADO 1ER TRIM.'!C37</f>
        <v>QUIROZ ORTIZ ADRIANA LUCIA</v>
      </c>
      <c r="D36" s="4">
        <f>'CONSOLIDADO 1ER TRIM.'!K37</f>
        <v>9.51</v>
      </c>
      <c r="E36" s="21"/>
      <c r="F36" s="18"/>
      <c r="G36" s="18"/>
      <c r="H36" s="18"/>
      <c r="I36" s="18"/>
      <c r="J36" s="18"/>
      <c r="K36" s="18"/>
      <c r="L36" s="28"/>
      <c r="M36" s="28"/>
      <c r="N36" s="28"/>
      <c r="O36" s="28"/>
      <c r="P36" s="28"/>
      <c r="Q36" s="28"/>
      <c r="R36" s="28"/>
    </row>
    <row r="37" spans="1:18" ht="13.5" customHeight="1" x14ac:dyDescent="0.25">
      <c r="A37" s="2">
        <v>30</v>
      </c>
      <c r="B37" s="155">
        <f>'CONSOLIDADO 1ER TRIM.'!B38</f>
        <v>0</v>
      </c>
      <c r="C37" s="100" t="str">
        <f>'CONSOLIDADO 1ER TRIM.'!C38</f>
        <v>RODRIGUEZ ARRIAGA KEYLER JOSUE</v>
      </c>
      <c r="D37" s="4">
        <f>'CONSOLIDADO 1ER TRIM.'!K38</f>
        <v>9.3000000000000007</v>
      </c>
      <c r="E37" s="21"/>
      <c r="F37" s="18"/>
      <c r="G37" s="18"/>
      <c r="H37" s="18"/>
      <c r="I37" s="18"/>
      <c r="J37" s="18"/>
      <c r="K37" s="18"/>
      <c r="L37" s="28"/>
      <c r="M37" s="28"/>
      <c r="N37" s="28"/>
      <c r="O37" s="28"/>
      <c r="P37" s="28"/>
      <c r="Q37" s="28"/>
      <c r="R37" s="28"/>
    </row>
    <row r="38" spans="1:18" ht="13.5" customHeight="1" x14ac:dyDescent="0.25">
      <c r="A38" s="2">
        <v>31</v>
      </c>
      <c r="B38" s="155">
        <f>'CONSOLIDADO 1ER TRIM.'!B39</f>
        <v>0</v>
      </c>
      <c r="C38" s="100" t="str">
        <f>'CONSOLIDADO 1ER TRIM.'!C39</f>
        <v>RODRIGUEZ GUILLEN CAMILA NOHELIA</v>
      </c>
      <c r="D38" s="4">
        <f>'CONSOLIDADO 1ER TRIM.'!K39</f>
        <v>9.6999999999999993</v>
      </c>
      <c r="E38" s="21"/>
      <c r="F38" s="18"/>
      <c r="G38" s="18"/>
      <c r="H38" s="18"/>
      <c r="I38" s="18"/>
      <c r="J38" s="18"/>
      <c r="K38" s="18"/>
      <c r="L38" s="28"/>
      <c r="M38" s="28"/>
      <c r="N38" s="28"/>
      <c r="O38" s="28"/>
      <c r="P38" s="28"/>
      <c r="Q38" s="28"/>
      <c r="R38" s="28"/>
    </row>
    <row r="39" spans="1:18" ht="13.5" customHeight="1" x14ac:dyDescent="0.25">
      <c r="A39" s="2">
        <v>32</v>
      </c>
      <c r="B39" s="155">
        <f>'CONSOLIDADO 1ER TRIM.'!B40</f>
        <v>0</v>
      </c>
      <c r="C39" s="100" t="str">
        <f>'CONSOLIDADO 1ER TRIM.'!C40</f>
        <v>ROSADO DELGADO ASHLEY ANTONELLA</v>
      </c>
      <c r="D39" s="4">
        <f>'CONSOLIDADO 1ER TRIM.'!K40</f>
        <v>9.93</v>
      </c>
      <c r="E39" s="21"/>
      <c r="F39" s="18"/>
      <c r="G39" s="18"/>
      <c r="H39" s="18"/>
      <c r="I39" s="18"/>
      <c r="J39" s="18"/>
      <c r="K39" s="18"/>
      <c r="L39" s="28"/>
      <c r="M39" s="28"/>
      <c r="N39" s="28"/>
      <c r="O39" s="28"/>
      <c r="P39" s="28"/>
      <c r="Q39" s="28"/>
      <c r="R39" s="28"/>
    </row>
    <row r="40" spans="1:18" ht="13.5" customHeight="1" x14ac:dyDescent="0.25">
      <c r="A40" s="2">
        <v>33</v>
      </c>
      <c r="B40" s="155">
        <f>'CONSOLIDADO 1ER TRIM.'!B41</f>
        <v>0</v>
      </c>
      <c r="C40" s="100" t="str">
        <f>'CONSOLIDADO 1ER TRIM.'!C41</f>
        <v>SABANDO IBARRA JEREMIAS KALET</v>
      </c>
      <c r="D40" s="4">
        <f>'CONSOLIDADO 1ER TRIM.'!K41</f>
        <v>8.52</v>
      </c>
      <c r="E40" s="21"/>
      <c r="F40" s="18"/>
      <c r="G40" s="18"/>
      <c r="H40" s="18"/>
      <c r="I40" s="18"/>
      <c r="J40" s="18"/>
      <c r="K40" s="18"/>
      <c r="L40" s="28"/>
      <c r="M40" s="28"/>
      <c r="N40" s="28"/>
      <c r="O40" s="28"/>
      <c r="P40" s="28"/>
      <c r="Q40" s="28"/>
      <c r="R40" s="28"/>
    </row>
    <row r="41" spans="1:18" ht="13.5" customHeight="1" x14ac:dyDescent="0.25">
      <c r="A41" s="2">
        <v>34</v>
      </c>
      <c r="B41" s="155">
        <f>'CONSOLIDADO 1ER TRIM.'!B42</f>
        <v>0</v>
      </c>
      <c r="C41" s="100" t="str">
        <f>'CONSOLIDADO 1ER TRIM.'!C42</f>
        <v>SOLORZANO MELENDREZ JOSTIN RAFAEL</v>
      </c>
      <c r="D41" s="4">
        <f>'CONSOLIDADO 1ER TRIM.'!K42</f>
        <v>9.76</v>
      </c>
      <c r="E41" s="21"/>
      <c r="F41" s="18"/>
      <c r="G41" s="18"/>
      <c r="H41" s="18"/>
      <c r="I41" s="18"/>
      <c r="J41" s="18"/>
      <c r="K41" s="18"/>
      <c r="L41" s="28"/>
      <c r="M41" s="28"/>
      <c r="N41" s="28"/>
      <c r="O41" s="28"/>
      <c r="P41" s="28"/>
      <c r="Q41" s="28"/>
      <c r="R41" s="28"/>
    </row>
    <row r="42" spans="1:18" ht="13.5" customHeight="1" x14ac:dyDescent="0.25">
      <c r="A42" s="2">
        <v>35</v>
      </c>
      <c r="B42" s="155">
        <f>'CONSOLIDADO 1ER TRIM.'!B43</f>
        <v>0</v>
      </c>
      <c r="C42" s="100" t="str">
        <f>'CONSOLIDADO 1ER TRIM.'!C43</f>
        <v>SUAREZ REINA RAUL ALEJANDRO</v>
      </c>
      <c r="D42" s="4">
        <f>'CONSOLIDADO 1ER TRIM.'!K43</f>
        <v>9.94</v>
      </c>
      <c r="E42" s="21"/>
      <c r="F42" s="18"/>
      <c r="G42" s="18"/>
      <c r="H42" s="18"/>
      <c r="I42" s="18"/>
      <c r="J42" s="18"/>
      <c r="K42" s="18"/>
      <c r="L42" s="28"/>
      <c r="M42" s="28"/>
      <c r="N42" s="28"/>
      <c r="O42" s="28"/>
      <c r="P42" s="28"/>
      <c r="Q42" s="28"/>
      <c r="R42" s="28"/>
    </row>
    <row r="43" spans="1:18" ht="13.5" customHeight="1" x14ac:dyDescent="0.25">
      <c r="A43" s="2">
        <v>36</v>
      </c>
      <c r="B43" s="155">
        <f>'CONSOLIDADO 1ER TRIM.'!B44</f>
        <v>0</v>
      </c>
      <c r="C43" s="100" t="str">
        <f>'CONSOLIDADO 1ER TRIM.'!C44</f>
        <v>VERA FARIAS JACKSON ARIEL</v>
      </c>
      <c r="D43" s="4">
        <f>'CONSOLIDADO 1ER TRIM.'!K44</f>
        <v>9.83</v>
      </c>
      <c r="E43" s="21"/>
      <c r="F43" s="18"/>
      <c r="G43" s="18"/>
      <c r="H43" s="18"/>
      <c r="I43" s="18"/>
      <c r="J43" s="18"/>
      <c r="K43" s="18"/>
      <c r="L43" s="28"/>
      <c r="M43" s="28"/>
      <c r="N43" s="28"/>
      <c r="O43" s="28"/>
      <c r="P43" s="28"/>
      <c r="Q43" s="28"/>
      <c r="R43" s="28"/>
    </row>
    <row r="44" spans="1:18" ht="13.5" customHeight="1" x14ac:dyDescent="0.25">
      <c r="A44" s="2">
        <v>37</v>
      </c>
      <c r="B44" s="155">
        <f>'CONSOLIDADO 1ER TRIM.'!B45</f>
        <v>0</v>
      </c>
      <c r="C44" s="100" t="str">
        <f>'CONSOLIDADO 1ER TRIM.'!C45</f>
        <v>ZAMBRANO CAGUA EVAN NELSIÑO</v>
      </c>
      <c r="D44" s="4">
        <f>'CONSOLIDADO 1ER TRIM.'!K45</f>
        <v>8.4600000000000009</v>
      </c>
      <c r="E44" s="21"/>
      <c r="F44" s="18"/>
      <c r="G44" s="18"/>
      <c r="H44" s="18"/>
      <c r="I44" s="18"/>
      <c r="J44" s="18"/>
      <c r="K44" s="18"/>
      <c r="L44" s="28"/>
      <c r="M44" s="28"/>
      <c r="N44" s="28"/>
      <c r="O44" s="28"/>
      <c r="P44" s="28"/>
      <c r="Q44" s="28"/>
      <c r="R44" s="28"/>
    </row>
    <row r="45" spans="1:18" ht="13.5" customHeight="1" x14ac:dyDescent="0.25">
      <c r="A45" s="2">
        <v>38</v>
      </c>
      <c r="B45" s="155">
        <f>'CONSOLIDADO 1ER TRIM.'!B46</f>
        <v>0</v>
      </c>
      <c r="C45" s="100" t="str">
        <f>'CONSOLIDADO 1ER TRIM.'!C46</f>
        <v>ZAMBRANO CHILA NATHALY VIVIANA</v>
      </c>
      <c r="D45" s="4">
        <f>'CONSOLIDADO 1ER TRIM.'!K46</f>
        <v>6.7</v>
      </c>
      <c r="E45" s="21"/>
      <c r="F45" s="18"/>
      <c r="G45" s="18"/>
      <c r="H45" s="18"/>
      <c r="I45" s="18"/>
      <c r="J45" s="18"/>
      <c r="K45" s="18"/>
      <c r="L45" s="28"/>
      <c r="M45" s="28"/>
      <c r="N45" s="28"/>
      <c r="O45" s="28"/>
      <c r="P45" s="28"/>
      <c r="Q45" s="28"/>
      <c r="R45" s="28"/>
    </row>
    <row r="46" spans="1:18" ht="13.5" customHeight="1" x14ac:dyDescent="0.25">
      <c r="A46" s="2">
        <v>39</v>
      </c>
      <c r="B46" s="155">
        <f>'CONSOLIDADO 1ER TRIM.'!B47</f>
        <v>0</v>
      </c>
      <c r="C46" s="100" t="str">
        <f>'CONSOLIDADO 1ER TRIM.'!C47</f>
        <v>ZAMBRANO ZAMBRANO ELIAM EZEQUIEL</v>
      </c>
      <c r="D46" s="4">
        <f>'CONSOLIDADO 1ER TRIM.'!K47</f>
        <v>9.73</v>
      </c>
      <c r="E46" s="21"/>
      <c r="F46" s="18"/>
      <c r="G46" s="18"/>
      <c r="H46" s="18"/>
      <c r="I46" s="18"/>
      <c r="J46" s="18"/>
      <c r="K46" s="18"/>
      <c r="L46" s="28"/>
      <c r="M46" s="28"/>
      <c r="N46" s="28"/>
      <c r="O46" s="28"/>
      <c r="P46" s="28"/>
      <c r="Q46" s="28"/>
      <c r="R46" s="28"/>
    </row>
    <row r="47" spans="1:18" ht="13.5" customHeight="1" x14ac:dyDescent="0.25">
      <c r="A47" s="2">
        <v>40</v>
      </c>
      <c r="B47" s="155">
        <f>'CONSOLIDADO 1ER TRIM.'!B48</f>
        <v>0</v>
      </c>
      <c r="C47" s="100">
        <f>'CONSOLIDADO 1ER TRIM.'!C48</f>
        <v>0</v>
      </c>
      <c r="D47" s="4" t="str">
        <f>'CONSOLIDADO 1ER TRIM.'!K48</f>
        <v/>
      </c>
      <c r="E47" s="21"/>
      <c r="F47" s="18"/>
      <c r="G47" s="18"/>
      <c r="H47" s="18"/>
      <c r="I47" s="18"/>
      <c r="J47" s="18"/>
      <c r="K47" s="18"/>
      <c r="L47" s="28"/>
      <c r="M47" s="28"/>
      <c r="N47" s="28"/>
      <c r="O47" s="28"/>
      <c r="P47" s="28"/>
      <c r="Q47" s="28"/>
      <c r="R47" s="28"/>
    </row>
    <row r="48" spans="1:18" x14ac:dyDescent="0.25">
      <c r="L48" s="28"/>
      <c r="M48" s="28"/>
      <c r="N48" s="28"/>
      <c r="O48" s="28"/>
      <c r="P48" s="28"/>
      <c r="Q48" s="28"/>
      <c r="R48" s="28"/>
    </row>
    <row r="49" spans="3:18" x14ac:dyDescent="0.25">
      <c r="C49" s="5" t="s">
        <v>13</v>
      </c>
      <c r="D49" s="6">
        <f>COUNTIF(D8:D47,"&gt;0")</f>
        <v>39</v>
      </c>
      <c r="L49" s="28"/>
      <c r="M49" s="28"/>
      <c r="N49" s="28"/>
      <c r="O49" s="28"/>
      <c r="P49" s="28"/>
      <c r="Q49" s="28"/>
      <c r="R49" s="28"/>
    </row>
    <row r="50" spans="3:18" x14ac:dyDescent="0.25">
      <c r="C50" s="5" t="s">
        <v>32</v>
      </c>
      <c r="D50" s="7">
        <f>SUM(D8:D47)/D49</f>
        <v>9.3220512820512784</v>
      </c>
      <c r="L50" s="28"/>
      <c r="M50" s="28"/>
      <c r="N50" s="28"/>
      <c r="O50" s="28"/>
      <c r="P50" s="28"/>
      <c r="Q50" s="28"/>
      <c r="R50" s="28"/>
    </row>
    <row r="51" spans="3:18" x14ac:dyDescent="0.25">
      <c r="L51" s="28"/>
      <c r="M51" s="28"/>
      <c r="N51" s="28"/>
      <c r="O51" s="28"/>
      <c r="P51" s="28"/>
      <c r="Q51" s="28"/>
      <c r="R51" s="28"/>
    </row>
    <row r="52" spans="3:18" x14ac:dyDescent="0.25">
      <c r="C52" s="567" t="s">
        <v>87</v>
      </c>
      <c r="D52" s="567"/>
      <c r="E52" s="567"/>
      <c r="F52" s="567"/>
      <c r="L52" s="28"/>
      <c r="M52" s="28"/>
      <c r="N52" s="28"/>
      <c r="O52" s="28"/>
      <c r="P52" s="28"/>
      <c r="Q52" s="28"/>
      <c r="R52" s="28"/>
    </row>
    <row r="53" spans="3:18" x14ac:dyDescent="0.25">
      <c r="C53" s="13" t="s">
        <v>14</v>
      </c>
      <c r="D53" s="17" t="s">
        <v>29</v>
      </c>
      <c r="E53" s="568" t="s">
        <v>15</v>
      </c>
      <c r="F53" s="569"/>
      <c r="L53" s="28"/>
      <c r="M53" s="28"/>
      <c r="N53" s="28"/>
      <c r="O53" s="28"/>
      <c r="P53" s="28"/>
      <c r="Q53" s="28"/>
      <c r="R53" s="28"/>
    </row>
    <row r="54" spans="3:18" ht="12" customHeight="1" x14ac:dyDescent="0.25">
      <c r="C54" s="8" t="s">
        <v>16</v>
      </c>
      <c r="D54" s="32">
        <f>COUNTIF(D8:D47,"&gt;8,99")</f>
        <v>31</v>
      </c>
      <c r="E54" s="33">
        <f>(D54*100)/D58</f>
        <v>79.487179487179489</v>
      </c>
      <c r="F54" s="34" t="s">
        <v>15</v>
      </c>
      <c r="L54" s="28"/>
      <c r="M54" s="28"/>
      <c r="N54" s="28"/>
      <c r="O54" s="28"/>
      <c r="P54" s="28"/>
      <c r="Q54" s="28"/>
      <c r="R54" s="28"/>
    </row>
    <row r="55" spans="3:18" ht="12" customHeight="1" x14ac:dyDescent="0.25">
      <c r="C55" s="8" t="s">
        <v>17</v>
      </c>
      <c r="D55" s="32">
        <f>COUNTIF(D8:D47,"&gt;6,99")-D54</f>
        <v>7</v>
      </c>
      <c r="E55" s="33">
        <f>(D55*100)/D58</f>
        <v>17.948717948717949</v>
      </c>
      <c r="F55" s="34" t="s">
        <v>15</v>
      </c>
      <c r="L55" s="28"/>
      <c r="M55" s="28"/>
      <c r="N55" s="28"/>
      <c r="O55" s="28"/>
      <c r="P55" s="28"/>
      <c r="Q55" s="28"/>
      <c r="R55" s="28"/>
    </row>
    <row r="56" spans="3:18" ht="12" customHeight="1" x14ac:dyDescent="0.25">
      <c r="C56" s="9" t="s">
        <v>18</v>
      </c>
      <c r="D56" s="32">
        <f>COUNTIF(D8:D47,"&gt;4")-D55-D54</f>
        <v>1</v>
      </c>
      <c r="E56" s="33">
        <f>(D56*100)/D58</f>
        <v>2.5641025641025643</v>
      </c>
      <c r="F56" s="34" t="s">
        <v>15</v>
      </c>
      <c r="L56" s="28"/>
      <c r="M56" s="28"/>
      <c r="N56" s="28"/>
      <c r="O56" s="28"/>
      <c r="P56" s="28"/>
      <c r="Q56" s="28"/>
      <c r="R56" s="28"/>
    </row>
    <row r="57" spans="3:18" ht="12" customHeight="1" x14ac:dyDescent="0.25">
      <c r="C57" s="8" t="s">
        <v>19</v>
      </c>
      <c r="D57" s="35">
        <f>COUNTIF(D8:D47,"&gt;0")-D56-D55-D54</f>
        <v>0</v>
      </c>
      <c r="E57" s="36">
        <f>(D57*100)/D58</f>
        <v>0</v>
      </c>
      <c r="F57" s="37" t="s">
        <v>15</v>
      </c>
      <c r="L57" s="28"/>
      <c r="M57" s="28"/>
      <c r="N57" s="28"/>
      <c r="O57" s="28"/>
      <c r="P57" s="28"/>
      <c r="Q57" s="28"/>
      <c r="R57" s="28"/>
    </row>
    <row r="58" spans="3:18" x14ac:dyDescent="0.25">
      <c r="C58" s="63" t="s">
        <v>39</v>
      </c>
      <c r="D58" s="66">
        <f>SUM(D54:D57)</f>
        <v>39</v>
      </c>
      <c r="E58" s="66">
        <f>SUM(E54:E57)</f>
        <v>100</v>
      </c>
      <c r="F58" s="67" t="s">
        <v>15</v>
      </c>
      <c r="L58" s="28"/>
      <c r="M58" s="28"/>
      <c r="N58" s="28"/>
      <c r="O58" s="28"/>
      <c r="P58" s="28"/>
      <c r="Q58" s="28"/>
      <c r="R58" s="28"/>
    </row>
    <row r="59" spans="3:18" x14ac:dyDescent="0.25">
      <c r="L59" s="28"/>
      <c r="M59" s="28"/>
      <c r="N59" s="28"/>
      <c r="O59" s="28"/>
      <c r="P59" s="28"/>
      <c r="Q59" s="28"/>
      <c r="R59" s="28"/>
    </row>
    <row r="60" spans="3:18" x14ac:dyDescent="0.25">
      <c r="L60" s="28"/>
      <c r="M60" s="28"/>
      <c r="N60" s="28"/>
      <c r="O60" s="28"/>
      <c r="P60" s="28"/>
      <c r="Q60" s="28"/>
      <c r="R60" s="28"/>
    </row>
    <row r="61" spans="3:18" x14ac:dyDescent="0.25">
      <c r="L61" s="28"/>
      <c r="M61" s="28"/>
      <c r="N61" s="28"/>
      <c r="O61" s="28"/>
      <c r="P61" s="28"/>
      <c r="Q61" s="28"/>
      <c r="R61" s="28"/>
    </row>
    <row r="62" spans="3:18" x14ac:dyDescent="0.25">
      <c r="C62" s="110"/>
      <c r="D62" s="105"/>
      <c r="E62" s="105"/>
      <c r="F62" s="105"/>
      <c r="G62" s="105"/>
      <c r="H62" s="105"/>
      <c r="I62" s="105"/>
      <c r="L62" s="28"/>
      <c r="M62" s="28"/>
      <c r="N62" s="28"/>
      <c r="O62" s="28"/>
      <c r="P62" s="28"/>
      <c r="Q62" s="28"/>
      <c r="R62" s="28"/>
    </row>
    <row r="63" spans="3:18" x14ac:dyDescent="0.25">
      <c r="C63" s="107" t="str">
        <f>MENÚ!B7</f>
        <v>MGTR. YUGCHA BRAVO SHIRLEY</v>
      </c>
      <c r="D63" s="105"/>
      <c r="E63" s="108"/>
      <c r="F63" s="108"/>
      <c r="G63" s="108"/>
      <c r="H63" s="108"/>
      <c r="I63" s="107" t="str">
        <f>MENÚ!F23</f>
        <v>MGTR. EDUARDO ZAMBRANO ESMERALDAS</v>
      </c>
      <c r="L63" s="28"/>
      <c r="M63" s="28"/>
      <c r="N63" s="28"/>
      <c r="O63" s="28"/>
      <c r="P63" s="28"/>
      <c r="Q63" s="28"/>
      <c r="R63" s="28"/>
    </row>
    <row r="64" spans="3:18" x14ac:dyDescent="0.25">
      <c r="C64" s="106" t="str">
        <f>MENÚ!A7</f>
        <v>DOCENTE TUTORA</v>
      </c>
      <c r="D64" s="105"/>
      <c r="E64" s="109"/>
      <c r="F64" s="109"/>
      <c r="G64" s="109"/>
      <c r="H64" s="109"/>
      <c r="I64" s="106" t="str">
        <f>MENÚ!C23</f>
        <v>RECTOR</v>
      </c>
      <c r="J64" s="24"/>
      <c r="L64" s="28"/>
      <c r="M64" s="28"/>
      <c r="N64" s="28"/>
      <c r="O64" s="28"/>
      <c r="P64" s="28"/>
      <c r="Q64" s="28"/>
      <c r="R64" s="28"/>
    </row>
    <row r="65" spans="12:18" x14ac:dyDescent="0.25">
      <c r="L65" s="28"/>
      <c r="M65" s="28"/>
      <c r="N65" s="28"/>
      <c r="O65" s="28"/>
      <c r="P65" s="28"/>
      <c r="Q65" s="28"/>
      <c r="R65" s="28"/>
    </row>
    <row r="66" spans="12:18" x14ac:dyDescent="0.25">
      <c r="L66" s="28"/>
      <c r="M66" s="28"/>
      <c r="N66" s="28"/>
      <c r="O66" s="28"/>
      <c r="P66" s="28"/>
      <c r="Q66" s="28"/>
      <c r="R66" s="28"/>
    </row>
  </sheetData>
  <mergeCells count="17">
    <mergeCell ref="F11:G11"/>
    <mergeCell ref="F12:G12"/>
    <mergeCell ref="C52:F52"/>
    <mergeCell ref="E53:F53"/>
    <mergeCell ref="A6:C6"/>
    <mergeCell ref="F6:J6"/>
    <mergeCell ref="F7:G7"/>
    <mergeCell ref="F8:G8"/>
    <mergeCell ref="F9:G9"/>
    <mergeCell ref="F10:G10"/>
    <mergeCell ref="A2:B2"/>
    <mergeCell ref="A3:B3"/>
    <mergeCell ref="C3:H3"/>
    <mergeCell ref="A4:B4"/>
    <mergeCell ref="D4:E4"/>
    <mergeCell ref="F4:H4"/>
    <mergeCell ref="C2:G2"/>
  </mergeCells>
  <pageMargins left="0.39370078740157483" right="0.19685039370078741" top="0" bottom="0" header="0" footer="0"/>
  <pageSetup paperSize="9" scale="75" orientation="portrait" horizontalDpi="4294967292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39"/>
  <sheetViews>
    <sheetView showGridLines="0" tabSelected="1" topLeftCell="A5" zoomScaleNormal="100" workbookViewId="0">
      <selection activeCell="C11" sqref="C11:G11"/>
    </sheetView>
  </sheetViews>
  <sheetFormatPr baseColWidth="10" defaultRowHeight="15" x14ac:dyDescent="0.25"/>
  <cols>
    <col min="1" max="1" width="8.7109375" customWidth="1"/>
    <col min="2" max="2" width="19.28515625" customWidth="1"/>
    <col min="3" max="3" width="2.7109375" customWidth="1"/>
    <col min="4" max="4" width="5.5703125" customWidth="1"/>
    <col min="5" max="7" width="11.7109375" customWidth="1"/>
    <col min="8" max="9" width="13.7109375" customWidth="1"/>
    <col min="10" max="11" width="13.7109375" style="89" customWidth="1"/>
    <col min="12" max="13" width="13.7109375" customWidth="1"/>
    <col min="14" max="14" width="8.7109375" customWidth="1"/>
  </cols>
  <sheetData>
    <row r="1" spans="2:13" ht="43.5" customHeight="1" x14ac:dyDescent="0.25"/>
    <row r="2" spans="2:13" ht="18.75" customHeight="1" x14ac:dyDescent="0.25">
      <c r="B2" s="575" t="str">
        <f>MENÚ!A2</f>
        <v>UNIDAD EDUCATIVA DEL MILENIO 
CIUDAD DE PEDERNALES</v>
      </c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</row>
    <row r="3" spans="2:13" ht="15" customHeight="1" x14ac:dyDescent="0.25"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</row>
    <row r="4" spans="2:13" ht="12.75" customHeight="1" x14ac:dyDescent="0.25">
      <c r="B4" s="600" t="str">
        <f>MENÚ!A4</f>
        <v>CODIGO AMIE: 13H03887</v>
      </c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</row>
    <row r="5" spans="2:13" ht="16.5" customHeight="1" x14ac:dyDescent="0.25">
      <c r="B5" s="600" t="s">
        <v>180</v>
      </c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</row>
    <row r="6" spans="2:13" ht="19.5" customHeight="1" x14ac:dyDescent="0.25">
      <c r="B6" s="602" t="s">
        <v>86</v>
      </c>
      <c r="C6" s="602"/>
      <c r="D6" s="602"/>
      <c r="E6" s="602"/>
      <c r="F6" s="602"/>
      <c r="G6" s="602"/>
      <c r="H6" s="602"/>
      <c r="I6" s="602"/>
      <c r="J6" s="602"/>
      <c r="K6" s="602"/>
      <c r="L6" s="602"/>
      <c r="M6" s="602"/>
    </row>
    <row r="7" spans="2:13" ht="5.25" customHeight="1" x14ac:dyDescent="0.25">
      <c r="B7" s="75"/>
      <c r="C7" s="75"/>
      <c r="D7" s="75"/>
      <c r="E7" s="75"/>
      <c r="F7" s="75"/>
      <c r="G7" s="75"/>
      <c r="H7" s="75"/>
      <c r="I7" s="75"/>
      <c r="J7" s="98"/>
      <c r="K7" s="98"/>
    </row>
    <row r="8" spans="2:13" ht="15" customHeight="1" x14ac:dyDescent="0.25">
      <c r="B8" s="102" t="s">
        <v>56</v>
      </c>
      <c r="C8" s="113">
        <v>3</v>
      </c>
      <c r="D8" s="103"/>
      <c r="E8" s="78"/>
      <c r="F8" s="78"/>
      <c r="G8" s="78"/>
      <c r="H8" s="78"/>
      <c r="I8" s="78"/>
      <c r="J8" s="79"/>
      <c r="K8" s="79"/>
      <c r="L8" s="80"/>
      <c r="M8" s="80"/>
    </row>
    <row r="9" spans="2:13" s="25" customFormat="1" ht="15" customHeight="1" x14ac:dyDescent="0.2">
      <c r="B9" s="81" t="s">
        <v>51</v>
      </c>
      <c r="C9" s="601" t="str">
        <f>MENÚ!G7</f>
        <v>2do</v>
      </c>
      <c r="D9" s="601"/>
      <c r="E9" s="601"/>
      <c r="F9" s="601"/>
      <c r="G9" s="601"/>
      <c r="J9" s="81"/>
      <c r="K9" s="83" t="s">
        <v>40</v>
      </c>
      <c r="L9" s="97" t="str">
        <f>MENÚ!G8</f>
        <v>A</v>
      </c>
    </row>
    <row r="10" spans="2:13" s="25" customFormat="1" ht="15" customHeight="1" x14ac:dyDescent="0.2">
      <c r="B10" s="83" t="s">
        <v>57</v>
      </c>
      <c r="C10" s="601" t="str">
        <f>MENÚ!B7</f>
        <v>MGTR. YUGCHA BRAVO SHIRLEY</v>
      </c>
      <c r="D10" s="601"/>
      <c r="E10" s="601"/>
      <c r="F10" s="601"/>
      <c r="G10" s="601"/>
      <c r="J10" s="81"/>
      <c r="K10" s="83" t="s">
        <v>52</v>
      </c>
      <c r="L10" s="97" t="str">
        <f>MENÚ!B8</f>
        <v>VESPERTINA</v>
      </c>
    </row>
    <row r="11" spans="2:13" s="25" customFormat="1" ht="15" customHeight="1" x14ac:dyDescent="0.2">
      <c r="B11" s="83" t="s">
        <v>58</v>
      </c>
      <c r="C11" s="601" t="str">
        <f>VLOOKUP(C8,'LISTA CAS'!A8:E47,3,FALSE)</f>
        <v>ARIAS MUÑOZ FERNANDO ELIAN</v>
      </c>
      <c r="D11" s="601"/>
      <c r="E11" s="601"/>
      <c r="F11" s="601"/>
      <c r="G11" s="601"/>
      <c r="I11" s="95"/>
      <c r="J11" s="81"/>
      <c r="K11" s="83" t="s">
        <v>78</v>
      </c>
      <c r="L11" s="97">
        <f>VLOOKUP(C8,'LISTA CAS'!A8:E47,2,FALSE)</f>
        <v>0</v>
      </c>
    </row>
    <row r="12" spans="2:13" s="25" customFormat="1" ht="3.75" customHeight="1" x14ac:dyDescent="0.2">
      <c r="B12" s="83"/>
      <c r="C12" s="83"/>
      <c r="D12" s="97"/>
      <c r="E12" s="97"/>
      <c r="F12" s="97"/>
      <c r="G12" s="84"/>
      <c r="H12" s="84"/>
      <c r="I12" s="84"/>
      <c r="J12" s="83"/>
      <c r="K12" s="83"/>
      <c r="L12" s="90"/>
    </row>
    <row r="13" spans="2:13" ht="18" customHeight="1" thickBot="1" x14ac:dyDescent="0.3">
      <c r="B13" s="603" t="s">
        <v>69</v>
      </c>
      <c r="C13" s="603"/>
      <c r="D13" s="603"/>
      <c r="E13" s="603" t="s">
        <v>53</v>
      </c>
      <c r="F13" s="603"/>
      <c r="G13" s="603"/>
      <c r="H13" s="604" t="s">
        <v>85</v>
      </c>
      <c r="I13" s="604"/>
      <c r="J13" s="604"/>
      <c r="K13" s="604"/>
      <c r="L13" s="604"/>
      <c r="M13" s="604"/>
    </row>
    <row r="14" spans="2:13" ht="30.75" customHeight="1" thickTop="1" thickBot="1" x14ac:dyDescent="0.3">
      <c r="B14" s="604"/>
      <c r="C14" s="604"/>
      <c r="D14" s="604"/>
      <c r="E14" s="604"/>
      <c r="F14" s="604"/>
      <c r="G14" s="605"/>
      <c r="H14" s="325" t="s">
        <v>100</v>
      </c>
      <c r="I14" s="326">
        <v>0.7</v>
      </c>
      <c r="J14" s="325" t="s">
        <v>101</v>
      </c>
      <c r="K14" s="326">
        <v>0.3</v>
      </c>
      <c r="L14" s="325" t="s">
        <v>176</v>
      </c>
      <c r="M14" s="325" t="s">
        <v>102</v>
      </c>
    </row>
    <row r="15" spans="2:13" s="25" customFormat="1" ht="18" customHeight="1" thickTop="1" x14ac:dyDescent="0.2">
      <c r="B15" s="606" t="s">
        <v>21</v>
      </c>
      <c r="C15" s="607"/>
      <c r="D15" s="607"/>
      <c r="E15" s="608" t="str">
        <f>'CALIF. 1ER TRIM.'!D7</f>
        <v>LENGUA Y LITERATURA</v>
      </c>
      <c r="F15" s="608"/>
      <c r="G15" s="608"/>
      <c r="H15" s="92">
        <f>VLOOKUP(C8,'CALIF. 1ER TRIM.'!A11:AH50,4,FALSE)</f>
        <v>9.91</v>
      </c>
      <c r="I15" s="91">
        <f>H15*70%</f>
        <v>6.9369999999999994</v>
      </c>
      <c r="J15" s="92">
        <f>VLOOKUP(C8,'CALIF. 1ER TRIM.'!A11:AH50,6,FALSE)</f>
        <v>10</v>
      </c>
      <c r="K15" s="91">
        <f>J15*30%</f>
        <v>3</v>
      </c>
      <c r="L15" s="92">
        <f>VLOOKUP(C8,'CALIF. 1ER TRIM.'!A11:AH50,8,FALSE)</f>
        <v>9.93</v>
      </c>
      <c r="M15" s="146" t="str">
        <f>IF(L15="","",IF(L15&gt;=9,"DAR",IF(L15&gt;=7,"AAR",IF(L15&gt;=4,"PAAR","NAR"))))</f>
        <v>DAR</v>
      </c>
    </row>
    <row r="16" spans="2:13" s="25" customFormat="1" ht="18" customHeight="1" x14ac:dyDescent="0.2">
      <c r="B16" s="597" t="s">
        <v>23</v>
      </c>
      <c r="C16" s="598"/>
      <c r="D16" s="598"/>
      <c r="E16" s="599" t="str">
        <f>'CALIF. 1ER TRIM.'!I7</f>
        <v>MATEMÁTICA</v>
      </c>
      <c r="F16" s="599"/>
      <c r="G16" s="599"/>
      <c r="H16" s="86">
        <f>VLOOKUP(C8,'CALIF. 1ER TRIM.'!A11:AH50,9,FALSE)</f>
        <v>9.6999999999999993</v>
      </c>
      <c r="I16" s="91">
        <f t="shared" ref="I16:I19" si="0">H16*70%</f>
        <v>6.7899999999999991</v>
      </c>
      <c r="J16" s="86">
        <f>VLOOKUP(C8,'CALIF. 1ER TRIM.'!A11:AH50,11,FALSE)</f>
        <v>10</v>
      </c>
      <c r="K16" s="91">
        <f t="shared" ref="K16:K19" si="1">J16*30%</f>
        <v>3</v>
      </c>
      <c r="L16" s="86">
        <f>VLOOKUP(C8,'CALIF. 1ER TRIM.'!A11:AH50,13,FALSE)</f>
        <v>9.7899999999999991</v>
      </c>
      <c r="M16" s="146" t="str">
        <f t="shared" ref="M16:M21" si="2">IF(L16="","",IF(L16&gt;=9,"DAR",IF(L16&gt;=7,"AAR",IF(L16&gt;=4,"PAAR","NAR"))))</f>
        <v>DAR</v>
      </c>
    </row>
    <row r="17" spans="2:13" s="25" customFormat="1" ht="18" customHeight="1" x14ac:dyDescent="0.2">
      <c r="B17" s="597" t="s">
        <v>130</v>
      </c>
      <c r="C17" s="598"/>
      <c r="D17" s="598"/>
      <c r="E17" s="596" t="str">
        <f>'CALIF. 1ER TRIM.'!N7</f>
        <v>ESTUDIOS SOCIALES</v>
      </c>
      <c r="F17" s="596"/>
      <c r="G17" s="596"/>
      <c r="H17" s="86">
        <f>VLOOKUP(C8,'CALIF. 1ER TRIM.'!A11:AH50,14,FALSE)</f>
        <v>9.41</v>
      </c>
      <c r="I17" s="91">
        <f t="shared" si="0"/>
        <v>6.5869999999999997</v>
      </c>
      <c r="J17" s="86">
        <f>VLOOKUP(C8,'CALIF. 1ER TRIM.'!A11:AH50,16,FALSE)</f>
        <v>9.6</v>
      </c>
      <c r="K17" s="91">
        <f t="shared" si="1"/>
        <v>2.88</v>
      </c>
      <c r="L17" s="86">
        <f>VLOOKUP(C8,'CALIF. 1ER TRIM.'!A11:AH50,18,FALSE)</f>
        <v>9.4600000000000009</v>
      </c>
      <c r="M17" s="146" t="str">
        <f t="shared" si="2"/>
        <v>DAR</v>
      </c>
    </row>
    <row r="18" spans="2:13" s="25" customFormat="1" ht="18" customHeight="1" x14ac:dyDescent="0.2">
      <c r="B18" s="597" t="s">
        <v>129</v>
      </c>
      <c r="C18" s="598"/>
      <c r="D18" s="598"/>
      <c r="E18" s="599" t="str">
        <f>'CALIF. 1ER TRIM.'!S7</f>
        <v>CIENCIAS NATURALES</v>
      </c>
      <c r="F18" s="599"/>
      <c r="G18" s="599"/>
      <c r="H18" s="86">
        <f>VLOOKUP(C8,'CALIF. 1ER TRIM.'!A11:AH50,19,FALSE)</f>
        <v>9.5399999999999991</v>
      </c>
      <c r="I18" s="91">
        <f t="shared" si="0"/>
        <v>6.677999999999999</v>
      </c>
      <c r="J18" s="86">
        <f>VLOOKUP(C8,'CALIF. 1ER TRIM.'!A11:AH50,21,FALSE)</f>
        <v>10</v>
      </c>
      <c r="K18" s="91">
        <f t="shared" si="1"/>
        <v>3</v>
      </c>
      <c r="L18" s="86">
        <f>VLOOKUP(C8,'CALIF. 1ER TRIM.'!A11:AH50,23,FALSE)</f>
        <v>9.67</v>
      </c>
      <c r="M18" s="146" t="str">
        <f t="shared" si="2"/>
        <v>DAR</v>
      </c>
    </row>
    <row r="19" spans="2:13" s="25" customFormat="1" ht="18" customHeight="1" x14ac:dyDescent="0.2">
      <c r="B19" s="597" t="s">
        <v>135</v>
      </c>
      <c r="C19" s="598"/>
      <c r="D19" s="598"/>
      <c r="E19" s="596" t="str">
        <f>'CALIF. 1ER TRIM.'!X7</f>
        <v>INGLÉS</v>
      </c>
      <c r="F19" s="596"/>
      <c r="G19" s="596"/>
      <c r="H19" s="86">
        <f>VLOOKUP(C8,'CALIF. 1ER TRIM.'!A11:AH50,24,FALSE)</f>
        <v>10</v>
      </c>
      <c r="I19" s="91">
        <f t="shared" si="0"/>
        <v>7</v>
      </c>
      <c r="J19" s="86">
        <f>VLOOKUP(C8,'CALIF. 1ER TRIM.'!A11:AH50,26,FALSE)</f>
        <v>10</v>
      </c>
      <c r="K19" s="91">
        <f t="shared" si="1"/>
        <v>3</v>
      </c>
      <c r="L19" s="86">
        <f>VLOOKUP(C8,'CALIF. 1ER TRIM.'!A11:AH50,28,FALSE)</f>
        <v>10</v>
      </c>
      <c r="M19" s="146" t="str">
        <f t="shared" si="2"/>
        <v>DAR</v>
      </c>
    </row>
    <row r="20" spans="2:13" s="25" customFormat="1" ht="18" customHeight="1" x14ac:dyDescent="0.2">
      <c r="B20" s="597" t="s">
        <v>124</v>
      </c>
      <c r="C20" s="598"/>
      <c r="D20" s="598"/>
      <c r="E20" s="596" t="str">
        <f>'CALIF. 1ER TRIM.'!AC7</f>
        <v>EDUCACIÓN FÍSICA</v>
      </c>
      <c r="F20" s="596"/>
      <c r="G20" s="596"/>
      <c r="H20" s="75"/>
      <c r="I20" s="75"/>
      <c r="J20" s="75"/>
      <c r="K20" s="91" t="str">
        <f>VLOOKUP(C8,'CALIF. 1ER TRIM.'!A11:AH50,30,FALSE)</f>
        <v>A+</v>
      </c>
      <c r="L20" s="86">
        <f>VLOOKUP(C8,'CALIF. 1ER TRIM.'!A11:AH50,29,FALSE)</f>
        <v>10</v>
      </c>
      <c r="M20" s="146" t="str">
        <f t="shared" si="2"/>
        <v>DAR</v>
      </c>
    </row>
    <row r="21" spans="2:13" s="25" customFormat="1" ht="18" customHeight="1" x14ac:dyDescent="0.2">
      <c r="B21" s="597" t="s">
        <v>136</v>
      </c>
      <c r="C21" s="598"/>
      <c r="D21" s="598"/>
      <c r="E21" s="599" t="str">
        <f>'CALIF. 1ER TRIM.'!AE7</f>
        <v>EDUCACIÓN CULTURAL Y ARÍSTICA</v>
      </c>
      <c r="F21" s="596"/>
      <c r="G21" s="596"/>
      <c r="H21" s="75"/>
      <c r="I21" s="75"/>
      <c r="J21" s="75"/>
      <c r="K21" s="91" t="str">
        <f>VLOOKUP(C8,'CALIF. 1ER TRIM.'!A11:AH50,32,FALSE)</f>
        <v>A-</v>
      </c>
      <c r="L21" s="86">
        <f>VLOOKUP(C8,'CALIF. 1ER TRIM.'!A11:AH50,31,FALSE)</f>
        <v>9</v>
      </c>
      <c r="M21" s="146" t="str">
        <f t="shared" si="2"/>
        <v>DAR</v>
      </c>
    </row>
    <row r="22" spans="2:13" s="25" customFormat="1" ht="3.75" customHeight="1" thickBot="1" x14ac:dyDescent="0.25">
      <c r="H22" s="75"/>
      <c r="I22" s="75"/>
      <c r="J22" s="75"/>
      <c r="L22" s="223"/>
      <c r="M22" s="75"/>
    </row>
    <row r="23" spans="2:13" s="25" customFormat="1" ht="18" customHeight="1" thickTop="1" thickBot="1" x14ac:dyDescent="0.25">
      <c r="B23" s="616" t="str">
        <f>'CALIF. 1ER TRIM.'!AG7</f>
        <v>ACOMPAÑAMIENTO INTEGRAL</v>
      </c>
      <c r="C23" s="617"/>
      <c r="D23" s="617"/>
      <c r="E23" s="617"/>
      <c r="F23" s="617"/>
      <c r="G23" s="618"/>
      <c r="H23" s="241" t="str">
        <f>VLOOKUP(C8,'CALIF. 1ER TRIM.'!A11:AH50,33,FALSE)</f>
        <v>A+</v>
      </c>
      <c r="I23" s="75"/>
      <c r="J23" s="75"/>
      <c r="K23" s="226" t="s">
        <v>35</v>
      </c>
      <c r="L23" s="222">
        <f>VLOOKUP(C8,'CONSOLIDADO 1ER TRIM.'!A9:K49,11,FALSE)</f>
        <v>9.69</v>
      </c>
      <c r="M23" s="75"/>
    </row>
    <row r="24" spans="2:13" s="25" customFormat="1" ht="18" customHeight="1" thickTop="1" x14ac:dyDescent="0.2">
      <c r="B24" s="619" t="str">
        <f>'CALIF. 1ER TRIM.'!AH7</f>
        <v>ANIMACIÓN A LA LECTURA</v>
      </c>
      <c r="C24" s="620"/>
      <c r="D24" s="620"/>
      <c r="E24" s="620"/>
      <c r="F24" s="620"/>
      <c r="G24" s="621"/>
      <c r="H24" s="91" t="str">
        <f>VLOOKUP(C8,'CALIF. 1ER TRIM.'!A11:AH46,34,FALSE)</f>
        <v>B+</v>
      </c>
      <c r="I24" s="75"/>
      <c r="J24" s="75"/>
      <c r="K24" s="75"/>
      <c r="L24" s="75"/>
      <c r="M24" s="75"/>
    </row>
    <row r="25" spans="2:13" ht="18" customHeight="1" x14ac:dyDescent="0.25">
      <c r="B25" s="75"/>
      <c r="C25" s="75"/>
      <c r="D25" s="75"/>
      <c r="E25" s="75"/>
      <c r="F25" s="75"/>
      <c r="G25" s="75"/>
      <c r="H25" s="75"/>
      <c r="I25" s="75"/>
      <c r="J25" s="75"/>
      <c r="M25" s="87"/>
    </row>
    <row r="26" spans="2:13" ht="18" customHeight="1" x14ac:dyDescent="0.25">
      <c r="B26" s="613" t="s">
        <v>72</v>
      </c>
      <c r="C26" s="614"/>
      <c r="D26" s="614"/>
      <c r="E26" s="614"/>
      <c r="F26" s="614"/>
      <c r="G26" s="615"/>
      <c r="H26" s="224">
        <f>VLOOKUP(C8,COMPORTAMIENTO!A8:F43,4,FALSE)</f>
        <v>0</v>
      </c>
      <c r="I26" s="75"/>
      <c r="J26" s="118"/>
      <c r="K26" s="118"/>
      <c r="L26" s="118"/>
    </row>
    <row r="27" spans="2:13" ht="15" customHeight="1" x14ac:dyDescent="0.25">
      <c r="F27" s="75"/>
      <c r="G27" s="75"/>
      <c r="H27" s="75"/>
      <c r="I27" s="75"/>
      <c r="J27" s="98"/>
      <c r="K27" s="84"/>
    </row>
    <row r="28" spans="2:13" ht="6" customHeight="1" x14ac:dyDescent="0.25">
      <c r="B28" s="75"/>
      <c r="C28" s="75"/>
      <c r="D28" s="75"/>
      <c r="E28" s="75"/>
      <c r="F28" s="75"/>
      <c r="G28" s="75"/>
      <c r="H28" s="75"/>
      <c r="I28" s="75"/>
    </row>
    <row r="29" spans="2:13" ht="18" customHeight="1" thickBot="1" x14ac:dyDescent="0.3">
      <c r="B29" s="610" t="s">
        <v>59</v>
      </c>
      <c r="C29" s="611"/>
      <c r="D29" s="610" t="s">
        <v>79</v>
      </c>
      <c r="E29" s="611"/>
      <c r="F29" s="611"/>
      <c r="G29" s="611"/>
      <c r="H29" s="612"/>
      <c r="I29" s="75"/>
      <c r="J29" s="582" t="s">
        <v>61</v>
      </c>
      <c r="K29" s="583"/>
      <c r="L29" s="583"/>
      <c r="M29" s="584"/>
    </row>
    <row r="30" spans="2:13" s="150" customFormat="1" ht="15" customHeight="1" thickTop="1" x14ac:dyDescent="0.25">
      <c r="B30" s="576" t="s">
        <v>186</v>
      </c>
      <c r="C30" s="577"/>
      <c r="D30" s="147" t="s">
        <v>93</v>
      </c>
      <c r="E30" s="148"/>
      <c r="F30" s="148"/>
      <c r="G30" s="148"/>
      <c r="H30" s="149"/>
      <c r="I30" s="84"/>
      <c r="J30" s="587">
        <f>VLOOKUP(C8,RECOMENDACIONES!A8:G47,4,FALSE)</f>
        <v>0</v>
      </c>
      <c r="K30" s="588"/>
      <c r="L30" s="588"/>
      <c r="M30" s="589"/>
    </row>
    <row r="31" spans="2:13" s="150" customFormat="1" ht="15" customHeight="1" x14ac:dyDescent="0.25">
      <c r="B31" s="578"/>
      <c r="C31" s="579"/>
      <c r="D31" s="147" t="s">
        <v>105</v>
      </c>
      <c r="E31" s="148"/>
      <c r="F31" s="148"/>
      <c r="G31" s="148"/>
      <c r="H31" s="149"/>
      <c r="I31" s="84"/>
      <c r="J31" s="590"/>
      <c r="K31" s="591"/>
      <c r="L31" s="591"/>
      <c r="M31" s="592"/>
    </row>
    <row r="32" spans="2:13" s="150" customFormat="1" ht="15" customHeight="1" x14ac:dyDescent="0.25">
      <c r="B32" s="578"/>
      <c r="C32" s="579"/>
      <c r="D32" s="147" t="s">
        <v>106</v>
      </c>
      <c r="E32" s="148"/>
      <c r="F32" s="148"/>
      <c r="G32" s="148"/>
      <c r="H32" s="149"/>
      <c r="I32" s="84"/>
      <c r="J32" s="590"/>
      <c r="K32" s="591"/>
      <c r="L32" s="591"/>
      <c r="M32" s="592"/>
    </row>
    <row r="33" spans="2:13" s="150" customFormat="1" ht="15" customHeight="1" x14ac:dyDescent="0.25">
      <c r="B33" s="580"/>
      <c r="C33" s="581"/>
      <c r="D33" s="151" t="s">
        <v>107</v>
      </c>
      <c r="E33" s="152"/>
      <c r="F33" s="152"/>
      <c r="G33" s="152"/>
      <c r="H33" s="153"/>
      <c r="I33" s="148"/>
      <c r="J33" s="593"/>
      <c r="K33" s="594"/>
      <c r="L33" s="594"/>
      <c r="M33" s="595"/>
    </row>
    <row r="34" spans="2:13" ht="10.5" customHeight="1" x14ac:dyDescent="0.25">
      <c r="I34" s="88"/>
    </row>
    <row r="35" spans="2:13" ht="18" customHeight="1" x14ac:dyDescent="0.25">
      <c r="I35" s="88"/>
    </row>
    <row r="36" spans="2:13" ht="18" customHeight="1" x14ac:dyDescent="0.25"/>
    <row r="37" spans="2:13" ht="15" customHeight="1" x14ac:dyDescent="0.25">
      <c r="D37" s="586" t="str">
        <f>MENÚ!B7</f>
        <v>MGTR. YUGCHA BRAVO SHIRLEY</v>
      </c>
      <c r="E37" s="586"/>
      <c r="F37" s="586"/>
      <c r="G37" s="586"/>
      <c r="H37" s="108"/>
      <c r="I37" s="105"/>
      <c r="J37" s="585" t="str">
        <f>MENÚ!F23</f>
        <v>MGTR. EDUARDO ZAMBRANO ESMERALDAS</v>
      </c>
      <c r="K37" s="585"/>
      <c r="L37" s="585"/>
    </row>
    <row r="38" spans="2:13" ht="15" customHeight="1" x14ac:dyDescent="0.25">
      <c r="D38" s="561" t="str">
        <f>MENÚ!A7</f>
        <v>DOCENTE TUTORA</v>
      </c>
      <c r="E38" s="561"/>
      <c r="F38" s="561"/>
      <c r="G38" s="561"/>
      <c r="H38" s="112"/>
      <c r="I38" s="105"/>
      <c r="J38" s="563" t="str">
        <f>MENÚ!C23</f>
        <v>RECTOR</v>
      </c>
      <c r="K38" s="563"/>
      <c r="L38" s="563"/>
    </row>
    <row r="39" spans="2:13" ht="9.75" customHeight="1" x14ac:dyDescent="0.25">
      <c r="F39" s="94"/>
      <c r="G39" s="609"/>
      <c r="H39" s="609"/>
      <c r="I39" s="609"/>
      <c r="J39"/>
      <c r="K39"/>
    </row>
  </sheetData>
  <mergeCells count="37">
    <mergeCell ref="G39:I39"/>
    <mergeCell ref="B21:D21"/>
    <mergeCell ref="E21:G21"/>
    <mergeCell ref="B29:C29"/>
    <mergeCell ref="D29:H29"/>
    <mergeCell ref="B26:G26"/>
    <mergeCell ref="B23:G23"/>
    <mergeCell ref="B24:G24"/>
    <mergeCell ref="C10:G10"/>
    <mergeCell ref="B6:M6"/>
    <mergeCell ref="B19:D19"/>
    <mergeCell ref="E19:G19"/>
    <mergeCell ref="B13:D14"/>
    <mergeCell ref="E13:G14"/>
    <mergeCell ref="B17:D17"/>
    <mergeCell ref="C9:G9"/>
    <mergeCell ref="H13:M13"/>
    <mergeCell ref="B15:D15"/>
    <mergeCell ref="E15:G15"/>
    <mergeCell ref="B16:D16"/>
    <mergeCell ref="E16:G16"/>
    <mergeCell ref="B2:M3"/>
    <mergeCell ref="B30:C33"/>
    <mergeCell ref="J29:M29"/>
    <mergeCell ref="J37:L37"/>
    <mergeCell ref="J38:L38"/>
    <mergeCell ref="D37:G37"/>
    <mergeCell ref="D38:G38"/>
    <mergeCell ref="J30:M33"/>
    <mergeCell ref="E17:G17"/>
    <mergeCell ref="B18:D18"/>
    <mergeCell ref="E18:G18"/>
    <mergeCell ref="B20:D20"/>
    <mergeCell ref="E20:G20"/>
    <mergeCell ref="B4:M4"/>
    <mergeCell ref="B5:M5"/>
    <mergeCell ref="C11:G11"/>
  </mergeCells>
  <dataValidations count="1">
    <dataValidation type="list" allowBlank="1" showInputMessage="1" showErrorMessage="1" sqref="B2" xr:uid="{00000000-0002-0000-0800-000000000000}">
      <mc:AlternateContent xmlns:x12ac="http://schemas.microsoft.com/office/spreadsheetml/2011/1/ac" xmlns:mc="http://schemas.openxmlformats.org/markup-compatibility/2006">
        <mc:Choice Requires="x12ac">
          <x12ac:list>"UNIDAD EDUCATIVA ""ATAHUALTA"""</x12ac:list>
        </mc:Choice>
        <mc:Fallback>
          <formula1>"UNIDAD EDUCATIVA ""ATAHUALTA"""</formula1>
        </mc:Fallback>
      </mc:AlternateContent>
    </dataValidation>
  </dataValidations>
  <pageMargins left="0" right="0" top="0" bottom="0" header="0" footer="0"/>
  <pageSetup paperSize="9" scale="90" orientation="landscape" horizontalDpi="0" verticalDpi="0" r:id="rId1"/>
  <ignoredErrors>
    <ignoredError sqref="J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MENÚ</vt:lpstr>
      <vt:lpstr>LISTA CAS</vt:lpstr>
      <vt:lpstr>COMPORTAMIENTO</vt:lpstr>
      <vt:lpstr>RECOMENDACIONES</vt:lpstr>
      <vt:lpstr>1ER TRIM.</vt:lpstr>
      <vt:lpstr>CALIF. 1ER TRIM.</vt:lpstr>
      <vt:lpstr>CONSOLIDADO 1ER TRIM.</vt:lpstr>
      <vt:lpstr>PROM. 1ER TRIM.</vt:lpstr>
      <vt:lpstr>REPORTE 1ER TRIM.</vt:lpstr>
      <vt:lpstr>2DO TRIM.</vt:lpstr>
      <vt:lpstr>CALIF. 2DO TRIM. </vt:lpstr>
      <vt:lpstr>CONSOLIDADO 2DO TRIM. </vt:lpstr>
      <vt:lpstr>PROM. 2DO TRIM.</vt:lpstr>
      <vt:lpstr>REPORTE 2DO TRIM. </vt:lpstr>
      <vt:lpstr>3ER TRIM. </vt:lpstr>
      <vt:lpstr>CALIF. 3ER TRIM.</vt:lpstr>
      <vt:lpstr>CONSOLIDADO 3ER TRIM. </vt:lpstr>
      <vt:lpstr>PROM. 3ER TRIM.</vt:lpstr>
      <vt:lpstr>REPORTE 3ER TRIM. </vt:lpstr>
      <vt:lpstr>CALF. TRIMESTRALES</vt:lpstr>
      <vt:lpstr>PROM. GEN</vt:lpstr>
      <vt:lpstr>CONSOLIDADO ANUAL</vt:lpstr>
      <vt:lpstr>REPORTE ANUAL.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Jessenia G S</dc:creator>
  <cp:lastModifiedBy>usuario</cp:lastModifiedBy>
  <cp:lastPrinted>2024-08-26T02:10:46Z</cp:lastPrinted>
  <dcterms:created xsi:type="dcterms:W3CDTF">2023-04-18T01:54:31Z</dcterms:created>
  <dcterms:modified xsi:type="dcterms:W3CDTF">2025-08-25T14:51:22Z</dcterms:modified>
</cp:coreProperties>
</file>